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0490" windowHeight="7755" firstSheet="7" activeTab="14"/>
  </bookViews>
  <sheets>
    <sheet name="Boguniewo " sheetId="13" r:id="rId1"/>
    <sheet name="Garbatka" sheetId="6" r:id="rId2"/>
    <sheet name="Gościejewo" sheetId="5" r:id="rId3"/>
    <sheet name="Jaracz" sheetId="8" r:id="rId4"/>
    <sheet name="Karolewo " sheetId="9" r:id="rId5"/>
    <sheet name="Kaziopole" sheetId="10" r:id="rId6"/>
    <sheet name="Laskowo" sheetId="12" r:id="rId7"/>
    <sheet name="Nienawiszcz" sheetId="2" r:id="rId8"/>
    <sheet name="Owczegłowy" sheetId="11" r:id="rId9"/>
    <sheet name="Owieczki" sheetId="14" r:id="rId10"/>
    <sheet name="Parkowo" sheetId="3" r:id="rId11"/>
    <sheet name="Pruśce" sheetId="18" r:id="rId12"/>
    <sheet name="Ruda" sheetId="4" r:id="rId13"/>
    <sheet name="Słomowo" sheetId="17" r:id="rId14"/>
    <sheet name="Studzieniec" sheetId="16" r:id="rId15"/>
  </sheets>
  <definedNames>
    <definedName name="_xlnm.Print_Titles" localSheetId="0">'Boguniewo '!$3:$3</definedName>
    <definedName name="_xlnm.Print_Titles" localSheetId="2">Gościejewo!$3:$3</definedName>
    <definedName name="_xlnm.Print_Titles" localSheetId="12">Ruda!$3:$3</definedName>
    <definedName name="_xlnm.Print_Titles" localSheetId="13">Słomowo!$3:$3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3" l="1"/>
  <c r="E42" i="3"/>
  <c r="F42" i="3"/>
  <c r="G42" i="3"/>
  <c r="H42" i="3"/>
  <c r="I42" i="3"/>
  <c r="J42" i="3"/>
  <c r="K42" i="3"/>
  <c r="C42" i="3"/>
  <c r="D27" i="2"/>
  <c r="E27" i="2"/>
  <c r="F27" i="2"/>
  <c r="G27" i="2"/>
  <c r="H27" i="2"/>
  <c r="I27" i="2"/>
  <c r="J27" i="2"/>
  <c r="K27" i="2"/>
  <c r="C27" i="2"/>
  <c r="H47" i="13"/>
  <c r="L24" i="8" l="1"/>
  <c r="L28" i="8"/>
  <c r="L35" i="8"/>
  <c r="L40" i="8"/>
  <c r="L44" i="8"/>
  <c r="L50" i="8"/>
  <c r="L52" i="8"/>
  <c r="H27" i="6"/>
  <c r="H31" i="6"/>
  <c r="H41" i="6"/>
  <c r="H46" i="6"/>
  <c r="H52" i="6"/>
  <c r="H57" i="6"/>
  <c r="H64" i="6"/>
  <c r="E66" i="6"/>
  <c r="F66" i="6"/>
  <c r="G66" i="6"/>
  <c r="H66" i="6"/>
  <c r="I66" i="6"/>
  <c r="H6" i="6"/>
  <c r="L66" i="6"/>
  <c r="D33" i="16" l="1"/>
  <c r="E33" i="16"/>
  <c r="E54" i="16" s="1"/>
  <c r="F33" i="16"/>
  <c r="G33" i="16"/>
  <c r="H33" i="16"/>
  <c r="I33" i="16"/>
  <c r="I54" i="16" s="1"/>
  <c r="J33" i="16"/>
  <c r="K33" i="16"/>
  <c r="C33" i="16"/>
  <c r="C54" i="16" s="1"/>
  <c r="D54" i="16"/>
  <c r="F54" i="16"/>
  <c r="G54" i="16"/>
  <c r="H54" i="16"/>
  <c r="J54" i="16"/>
  <c r="K54" i="16"/>
  <c r="D52" i="16"/>
  <c r="E52" i="16"/>
  <c r="F52" i="16"/>
  <c r="G52" i="16"/>
  <c r="H52" i="16"/>
  <c r="I52" i="16"/>
  <c r="J52" i="16"/>
  <c r="K52" i="16"/>
  <c r="C52" i="16"/>
  <c r="D43" i="16" l="1"/>
  <c r="E43" i="16"/>
  <c r="F43" i="16"/>
  <c r="G43" i="16"/>
  <c r="H43" i="16"/>
  <c r="I43" i="16"/>
  <c r="J43" i="16"/>
  <c r="C43" i="16"/>
  <c r="K40" i="16"/>
  <c r="K41" i="16"/>
  <c r="K32" i="16"/>
  <c r="C25" i="16"/>
  <c r="C19" i="16"/>
  <c r="C9" i="16"/>
  <c r="C8" i="18"/>
  <c r="D6" i="18"/>
  <c r="E6" i="18"/>
  <c r="F6" i="18"/>
  <c r="G6" i="18"/>
  <c r="H6" i="18"/>
  <c r="I6" i="18"/>
  <c r="J6" i="18"/>
  <c r="K6" i="18"/>
  <c r="C6" i="18"/>
  <c r="C40" i="3"/>
  <c r="C41" i="3" s="1"/>
  <c r="C36" i="3"/>
  <c r="C34" i="3"/>
  <c r="C31" i="3"/>
  <c r="C28" i="3"/>
  <c r="C25" i="3"/>
  <c r="C21" i="3"/>
  <c r="C18" i="3"/>
  <c r="C15" i="3"/>
  <c r="C12" i="3"/>
  <c r="C9" i="3"/>
  <c r="C6" i="3"/>
  <c r="G39" i="3"/>
  <c r="G37" i="3"/>
  <c r="G40" i="3" s="1"/>
  <c r="G33" i="3"/>
  <c r="G30" i="3"/>
  <c r="G31" i="3"/>
  <c r="G28" i="3"/>
  <c r="G24" i="3"/>
  <c r="G22" i="3"/>
  <c r="G19" i="3"/>
  <c r="G16" i="3"/>
  <c r="K16" i="3" s="1"/>
  <c r="G13" i="3"/>
  <c r="G10" i="3"/>
  <c r="D40" i="3"/>
  <c r="E40" i="3"/>
  <c r="F40" i="3"/>
  <c r="H40" i="3"/>
  <c r="I40" i="3"/>
  <c r="J40" i="3"/>
  <c r="K29" i="3"/>
  <c r="D31" i="3"/>
  <c r="E31" i="3"/>
  <c r="F31" i="3"/>
  <c r="H31" i="3"/>
  <c r="I31" i="3"/>
  <c r="J31" i="3"/>
  <c r="K7" i="3"/>
  <c r="K11" i="3"/>
  <c r="E35" i="14"/>
  <c r="F35" i="14"/>
  <c r="G35" i="14"/>
  <c r="H35" i="14"/>
  <c r="I35" i="14"/>
  <c r="J35" i="14"/>
  <c r="K35" i="14"/>
  <c r="L35" i="14"/>
  <c r="D35" i="14"/>
  <c r="E33" i="14"/>
  <c r="F33" i="14"/>
  <c r="G33" i="14"/>
  <c r="H33" i="14"/>
  <c r="I33" i="14"/>
  <c r="J33" i="14"/>
  <c r="K33" i="14"/>
  <c r="L33" i="14"/>
  <c r="D33" i="14"/>
  <c r="E28" i="14"/>
  <c r="F28" i="14"/>
  <c r="G28" i="14"/>
  <c r="H28" i="14"/>
  <c r="I28" i="14"/>
  <c r="J28" i="14"/>
  <c r="K28" i="14"/>
  <c r="D28" i="14"/>
  <c r="E24" i="14"/>
  <c r="F24" i="14"/>
  <c r="G24" i="14"/>
  <c r="H24" i="14"/>
  <c r="I24" i="14"/>
  <c r="J24" i="14"/>
  <c r="K24" i="14"/>
  <c r="D24" i="14"/>
  <c r="L9" i="14"/>
  <c r="D38" i="11"/>
  <c r="E38" i="11"/>
  <c r="F38" i="11"/>
  <c r="G38" i="11"/>
  <c r="G44" i="11" s="1"/>
  <c r="H38" i="11"/>
  <c r="I38" i="11"/>
  <c r="J38" i="11"/>
  <c r="C38" i="11"/>
  <c r="C42" i="11"/>
  <c r="K39" i="11"/>
  <c r="K41" i="11"/>
  <c r="D42" i="11"/>
  <c r="E42" i="11"/>
  <c r="E44" i="11" s="1"/>
  <c r="F42" i="11"/>
  <c r="F44" i="11" s="1"/>
  <c r="G42" i="11"/>
  <c r="H42" i="11"/>
  <c r="I42" i="11"/>
  <c r="J42" i="11"/>
  <c r="J44" i="11" s="1"/>
  <c r="K42" i="11"/>
  <c r="C44" i="11"/>
  <c r="D44" i="11"/>
  <c r="H44" i="11"/>
  <c r="K35" i="11"/>
  <c r="K38" i="11" s="1"/>
  <c r="D31" i="11"/>
  <c r="E31" i="11"/>
  <c r="F31" i="11"/>
  <c r="G31" i="11"/>
  <c r="H31" i="11"/>
  <c r="I31" i="11"/>
  <c r="J31" i="11"/>
  <c r="C31" i="11"/>
  <c r="K28" i="11"/>
  <c r="K29" i="11"/>
  <c r="K7" i="11"/>
  <c r="D6" i="2"/>
  <c r="E6" i="2"/>
  <c r="F6" i="2"/>
  <c r="G6" i="2"/>
  <c r="H6" i="2"/>
  <c r="I6" i="2"/>
  <c r="J6" i="2"/>
  <c r="C6" i="2"/>
  <c r="D25" i="2"/>
  <c r="E25" i="2"/>
  <c r="F25" i="2"/>
  <c r="G25" i="2"/>
  <c r="H25" i="2"/>
  <c r="I25" i="2"/>
  <c r="J25" i="2"/>
  <c r="C25" i="2"/>
  <c r="E47" i="12"/>
  <c r="F47" i="12"/>
  <c r="G47" i="12"/>
  <c r="H47" i="12"/>
  <c r="I47" i="12"/>
  <c r="J47" i="12"/>
  <c r="K47" i="12"/>
  <c r="L47" i="12"/>
  <c r="D47" i="12"/>
  <c r="L43" i="12"/>
  <c r="L45" i="12" s="1"/>
  <c r="L44" i="12"/>
  <c r="E45" i="12"/>
  <c r="F45" i="12"/>
  <c r="G45" i="12"/>
  <c r="H45" i="12"/>
  <c r="I45" i="12"/>
  <c r="J45" i="12"/>
  <c r="K45" i="12"/>
  <c r="D45" i="12"/>
  <c r="E40" i="12"/>
  <c r="F40" i="12"/>
  <c r="G40" i="12"/>
  <c r="H40" i="12"/>
  <c r="I40" i="12"/>
  <c r="J40" i="12"/>
  <c r="K40" i="12"/>
  <c r="L40" i="12"/>
  <c r="D40" i="12"/>
  <c r="L39" i="12"/>
  <c r="E32" i="12"/>
  <c r="F32" i="12"/>
  <c r="G32" i="12"/>
  <c r="H32" i="12"/>
  <c r="I32" i="12"/>
  <c r="J32" i="12"/>
  <c r="K32" i="12"/>
  <c r="D32" i="12"/>
  <c r="L29" i="12"/>
  <c r="L30" i="12"/>
  <c r="L31" i="12"/>
  <c r="D25" i="12"/>
  <c r="D22" i="12"/>
  <c r="D19" i="12"/>
  <c r="E16" i="12"/>
  <c r="F16" i="12"/>
  <c r="G16" i="12"/>
  <c r="H16" i="12"/>
  <c r="I16" i="12"/>
  <c r="J16" i="12"/>
  <c r="K16" i="12"/>
  <c r="D16" i="12"/>
  <c r="E12" i="12"/>
  <c r="F12" i="12"/>
  <c r="G12" i="12"/>
  <c r="H12" i="12"/>
  <c r="I12" i="12"/>
  <c r="J12" i="12"/>
  <c r="K12" i="12"/>
  <c r="L12" i="12"/>
  <c r="D12" i="12"/>
  <c r="E52" i="10"/>
  <c r="F52" i="10"/>
  <c r="G52" i="10"/>
  <c r="H52" i="10"/>
  <c r="I52" i="10"/>
  <c r="J52" i="10"/>
  <c r="K52" i="10"/>
  <c r="L52" i="10"/>
  <c r="D52" i="10"/>
  <c r="L46" i="10"/>
  <c r="L50" i="10" s="1"/>
  <c r="L47" i="10"/>
  <c r="L48" i="10"/>
  <c r="E50" i="10"/>
  <c r="F50" i="10"/>
  <c r="G50" i="10"/>
  <c r="H50" i="10"/>
  <c r="I50" i="10"/>
  <c r="J50" i="10"/>
  <c r="K50" i="10"/>
  <c r="D50" i="10"/>
  <c r="E43" i="10"/>
  <c r="F43" i="10"/>
  <c r="G43" i="10"/>
  <c r="H43" i="10"/>
  <c r="I43" i="10"/>
  <c r="J43" i="10"/>
  <c r="K43" i="10"/>
  <c r="L43" i="10"/>
  <c r="D43" i="10"/>
  <c r="L40" i="10"/>
  <c r="L41" i="10"/>
  <c r="E34" i="10"/>
  <c r="F34" i="10"/>
  <c r="G34" i="10"/>
  <c r="H34" i="10"/>
  <c r="I34" i="10"/>
  <c r="J34" i="10"/>
  <c r="K34" i="10"/>
  <c r="D34" i="10"/>
  <c r="L32" i="10"/>
  <c r="L31" i="10"/>
  <c r="H30" i="10"/>
  <c r="L30" i="10" s="1"/>
  <c r="L29" i="10"/>
  <c r="D33" i="10"/>
  <c r="E27" i="10"/>
  <c r="F27" i="10"/>
  <c r="G27" i="10"/>
  <c r="H27" i="10"/>
  <c r="I27" i="10"/>
  <c r="J27" i="10"/>
  <c r="K27" i="10"/>
  <c r="D27" i="10"/>
  <c r="E25" i="10"/>
  <c r="F25" i="10"/>
  <c r="G25" i="10"/>
  <c r="H25" i="10"/>
  <c r="I25" i="10"/>
  <c r="J25" i="10"/>
  <c r="K25" i="10"/>
  <c r="D25" i="10"/>
  <c r="E22" i="10"/>
  <c r="F22" i="10"/>
  <c r="G22" i="10"/>
  <c r="H22" i="10"/>
  <c r="I22" i="10"/>
  <c r="J22" i="10"/>
  <c r="K22" i="10"/>
  <c r="D22" i="10"/>
  <c r="E17" i="10"/>
  <c r="F17" i="10"/>
  <c r="G17" i="10"/>
  <c r="H17" i="10"/>
  <c r="I17" i="10"/>
  <c r="J17" i="10"/>
  <c r="K17" i="10"/>
  <c r="D17" i="10"/>
  <c r="E12" i="10"/>
  <c r="F12" i="10"/>
  <c r="G12" i="10"/>
  <c r="H12" i="10"/>
  <c r="I12" i="10"/>
  <c r="J12" i="10"/>
  <c r="K12" i="10"/>
  <c r="D12" i="10"/>
  <c r="E9" i="10"/>
  <c r="F9" i="10"/>
  <c r="G9" i="10"/>
  <c r="H9" i="10"/>
  <c r="I9" i="10"/>
  <c r="J9" i="10"/>
  <c r="K9" i="10"/>
  <c r="D9" i="10"/>
  <c r="L8" i="9"/>
  <c r="E55" i="9"/>
  <c r="F55" i="9"/>
  <c r="G55" i="9"/>
  <c r="H55" i="9"/>
  <c r="I55" i="9"/>
  <c r="J55" i="9"/>
  <c r="K55" i="9"/>
  <c r="D55" i="9"/>
  <c r="D6" i="9"/>
  <c r="D9" i="9"/>
  <c r="D13" i="9"/>
  <c r="E25" i="9"/>
  <c r="F25" i="9"/>
  <c r="G25" i="9"/>
  <c r="H25" i="9"/>
  <c r="I25" i="9"/>
  <c r="J25" i="9"/>
  <c r="K25" i="9"/>
  <c r="L25" i="9"/>
  <c r="D25" i="9"/>
  <c r="D37" i="9"/>
  <c r="E37" i="9"/>
  <c r="F37" i="9"/>
  <c r="G37" i="9"/>
  <c r="H37" i="9"/>
  <c r="I37" i="9"/>
  <c r="J37" i="9"/>
  <c r="K37" i="9"/>
  <c r="L37" i="9"/>
  <c r="D44" i="9"/>
  <c r="E53" i="9"/>
  <c r="F53" i="9"/>
  <c r="G53" i="9"/>
  <c r="H53" i="9"/>
  <c r="I53" i="9"/>
  <c r="J53" i="9"/>
  <c r="K53" i="9"/>
  <c r="L53" i="9"/>
  <c r="D53" i="9"/>
  <c r="L50" i="9"/>
  <c r="L51" i="9"/>
  <c r="E44" i="9"/>
  <c r="F44" i="9"/>
  <c r="G44" i="9"/>
  <c r="H44" i="9"/>
  <c r="I44" i="9"/>
  <c r="J44" i="9"/>
  <c r="K44" i="9"/>
  <c r="L40" i="9"/>
  <c r="L41" i="9"/>
  <c r="L42" i="9"/>
  <c r="L44" i="9" s="1"/>
  <c r="L35" i="9"/>
  <c r="H34" i="9"/>
  <c r="E20" i="8"/>
  <c r="F20" i="8"/>
  <c r="F53" i="8" s="1"/>
  <c r="G20" i="8"/>
  <c r="G53" i="8" s="1"/>
  <c r="H20" i="8"/>
  <c r="I20" i="8"/>
  <c r="J20" i="8"/>
  <c r="K20" i="8"/>
  <c r="K53" i="8" s="1"/>
  <c r="L20" i="8"/>
  <c r="D20" i="8"/>
  <c r="E14" i="8"/>
  <c r="E53" i="8" s="1"/>
  <c r="F14" i="8"/>
  <c r="G14" i="8"/>
  <c r="H14" i="8"/>
  <c r="I14" i="8"/>
  <c r="I53" i="8" s="1"/>
  <c r="J14" i="8"/>
  <c r="K14" i="8"/>
  <c r="L14" i="8"/>
  <c r="D14" i="8"/>
  <c r="E8" i="8"/>
  <c r="F8" i="8"/>
  <c r="G8" i="8"/>
  <c r="H8" i="8"/>
  <c r="H53" i="8" s="1"/>
  <c r="I8" i="8"/>
  <c r="J8" i="8"/>
  <c r="K8" i="8"/>
  <c r="L8" i="8"/>
  <c r="D8" i="8"/>
  <c r="J53" i="8"/>
  <c r="L5" i="8"/>
  <c r="D53" i="8"/>
  <c r="E32" i="8"/>
  <c r="F32" i="8"/>
  <c r="G32" i="8"/>
  <c r="H32" i="8"/>
  <c r="I32" i="8"/>
  <c r="J32" i="8"/>
  <c r="K32" i="8"/>
  <c r="L32" i="8"/>
  <c r="D32" i="8"/>
  <c r="D41" i="8"/>
  <c r="L41" i="8"/>
  <c r="L21" i="8"/>
  <c r="L12" i="8"/>
  <c r="L7" i="8"/>
  <c r="D5" i="8"/>
  <c r="E51" i="8"/>
  <c r="F51" i="8"/>
  <c r="G51" i="8"/>
  <c r="H51" i="8"/>
  <c r="I51" i="8"/>
  <c r="J51" i="8"/>
  <c r="K51" i="8"/>
  <c r="L51" i="8"/>
  <c r="D51" i="8"/>
  <c r="L46" i="8"/>
  <c r="E47" i="8"/>
  <c r="F47" i="8"/>
  <c r="G47" i="8"/>
  <c r="H47" i="8"/>
  <c r="I47" i="8"/>
  <c r="J47" i="8"/>
  <c r="K47" i="8"/>
  <c r="L47" i="8"/>
  <c r="L53" i="8" s="1"/>
  <c r="D47" i="8"/>
  <c r="E45" i="8"/>
  <c r="F45" i="8"/>
  <c r="G45" i="8"/>
  <c r="H45" i="8"/>
  <c r="I45" i="8"/>
  <c r="J45" i="8"/>
  <c r="K45" i="8"/>
  <c r="D45" i="8"/>
  <c r="E41" i="8"/>
  <c r="F41" i="8"/>
  <c r="G41" i="8"/>
  <c r="H41" i="8"/>
  <c r="I41" i="8"/>
  <c r="J41" i="8"/>
  <c r="K41" i="8"/>
  <c r="L39" i="8"/>
  <c r="I44" i="11" l="1"/>
  <c r="L32" i="12"/>
  <c r="L34" i="10"/>
  <c r="L27" i="10"/>
  <c r="E67" i="6" l="1"/>
  <c r="F67" i="6"/>
  <c r="G67" i="6"/>
  <c r="H67" i="6"/>
  <c r="I67" i="6"/>
  <c r="J67" i="6"/>
  <c r="K67" i="6"/>
  <c r="L67" i="6"/>
  <c r="D67" i="6"/>
  <c r="D65" i="6"/>
  <c r="D53" i="6"/>
  <c r="E35" i="6"/>
  <c r="F35" i="6"/>
  <c r="G35" i="6"/>
  <c r="H35" i="6"/>
  <c r="I35" i="6"/>
  <c r="J35" i="6"/>
  <c r="K35" i="6"/>
  <c r="L35" i="6"/>
  <c r="D35" i="6"/>
  <c r="L34" i="6"/>
  <c r="L33" i="6"/>
  <c r="L32" i="6"/>
  <c r="E28" i="6"/>
  <c r="F28" i="6"/>
  <c r="G28" i="6"/>
  <c r="H28" i="6"/>
  <c r="I28" i="6"/>
  <c r="J28" i="6"/>
  <c r="K28" i="6"/>
  <c r="L28" i="6"/>
  <c r="D28" i="6"/>
  <c r="L26" i="6"/>
  <c r="L25" i="6"/>
  <c r="L24" i="6"/>
  <c r="L17" i="6"/>
  <c r="L15" i="6"/>
  <c r="L13" i="6"/>
  <c r="L11" i="6"/>
  <c r="L19" i="6"/>
  <c r="L50" i="6"/>
  <c r="L51" i="6"/>
  <c r="L55" i="6"/>
  <c r="L56" i="6"/>
  <c r="L65" i="6"/>
  <c r="L60" i="6"/>
  <c r="L61" i="6"/>
  <c r="L62" i="6"/>
  <c r="L63" i="6"/>
  <c r="L42" i="6"/>
  <c r="L47" i="6"/>
  <c r="L53" i="6"/>
  <c r="D56" i="6"/>
  <c r="E65" i="6"/>
  <c r="F65" i="6"/>
  <c r="G65" i="6"/>
  <c r="H65" i="6"/>
  <c r="I65" i="6"/>
  <c r="J65" i="6"/>
  <c r="K65" i="6"/>
  <c r="E53" i="6"/>
  <c r="F53" i="6"/>
  <c r="G53" i="6"/>
  <c r="H53" i="6"/>
  <c r="I53" i="6"/>
  <c r="J53" i="6"/>
  <c r="K53" i="6"/>
  <c r="E47" i="6"/>
  <c r="F47" i="6"/>
  <c r="G47" i="6"/>
  <c r="H47" i="6"/>
  <c r="I47" i="6"/>
  <c r="J47" i="6"/>
  <c r="K47" i="6"/>
  <c r="D47" i="6"/>
  <c r="D42" i="6"/>
  <c r="E37" i="6"/>
  <c r="F37" i="6"/>
  <c r="G37" i="6"/>
  <c r="H37" i="6"/>
  <c r="I37" i="6"/>
  <c r="J37" i="6"/>
  <c r="K37" i="6"/>
  <c r="L37" i="6"/>
  <c r="D37" i="6"/>
  <c r="E19" i="6"/>
  <c r="F19" i="6"/>
  <c r="G19" i="6"/>
  <c r="H19" i="6"/>
  <c r="I19" i="6"/>
  <c r="J19" i="6"/>
  <c r="K19" i="6"/>
  <c r="D19" i="6"/>
  <c r="E15" i="6"/>
  <c r="F15" i="6"/>
  <c r="G15" i="6"/>
  <c r="H15" i="6"/>
  <c r="I15" i="6"/>
  <c r="J15" i="6"/>
  <c r="K15" i="6"/>
  <c r="D15" i="6"/>
  <c r="L45" i="6"/>
  <c r="L27" i="6"/>
  <c r="L12" i="6"/>
  <c r="E56" i="6"/>
  <c r="F56" i="6"/>
  <c r="G56" i="6"/>
  <c r="H56" i="6"/>
  <c r="I56" i="6"/>
  <c r="J56" i="6"/>
  <c r="K56" i="6"/>
  <c r="E21" i="10" l="1"/>
  <c r="F21" i="10"/>
  <c r="G21" i="10"/>
  <c r="H21" i="10"/>
  <c r="I21" i="10"/>
  <c r="J21" i="10"/>
  <c r="K21" i="10"/>
  <c r="L21" i="10"/>
  <c r="D21" i="10"/>
  <c r="E16" i="10"/>
  <c r="F16" i="10"/>
  <c r="G16" i="10"/>
  <c r="H16" i="10"/>
  <c r="I16" i="10"/>
  <c r="J16" i="10"/>
  <c r="K16" i="10"/>
  <c r="D16" i="10"/>
  <c r="L13" i="10"/>
  <c r="L16" i="10" s="1"/>
  <c r="E33" i="10"/>
  <c r="F33" i="10"/>
  <c r="G33" i="10"/>
  <c r="H33" i="10"/>
  <c r="I33" i="10"/>
  <c r="J33" i="10"/>
  <c r="K33" i="10"/>
  <c r="L33" i="10"/>
  <c r="L28" i="10"/>
  <c r="L18" i="10"/>
  <c r="D28" i="16"/>
  <c r="E28" i="16"/>
  <c r="F28" i="16"/>
  <c r="G28" i="16"/>
  <c r="H28" i="16"/>
  <c r="I28" i="16"/>
  <c r="J28" i="16"/>
  <c r="C28" i="16"/>
  <c r="D37" i="16"/>
  <c r="E37" i="16"/>
  <c r="F37" i="16"/>
  <c r="G37" i="16"/>
  <c r="H37" i="16"/>
  <c r="I37" i="16"/>
  <c r="J37" i="16"/>
  <c r="C37" i="16"/>
  <c r="K34" i="16"/>
  <c r="C8" i="16"/>
  <c r="D46" i="12"/>
  <c r="E52" i="9"/>
  <c r="F52" i="9"/>
  <c r="G52" i="9"/>
  <c r="H52" i="9"/>
  <c r="I52" i="9"/>
  <c r="J52" i="9"/>
  <c r="K52" i="9"/>
  <c r="D52" i="9"/>
  <c r="L47" i="9"/>
  <c r="L52" i="9" s="1"/>
  <c r="E17" i="9"/>
  <c r="F17" i="9"/>
  <c r="G17" i="9"/>
  <c r="H17" i="9"/>
  <c r="I17" i="9"/>
  <c r="J17" i="9"/>
  <c r="K17" i="9"/>
  <c r="D17" i="9"/>
  <c r="D13" i="8"/>
  <c r="E14" i="6"/>
  <c r="F14" i="6"/>
  <c r="G14" i="6"/>
  <c r="H14" i="6"/>
  <c r="I14" i="6"/>
  <c r="J14" i="6"/>
  <c r="K14" i="6"/>
  <c r="D14" i="6"/>
  <c r="D27" i="6"/>
  <c r="E64" i="6"/>
  <c r="F64" i="6"/>
  <c r="G64" i="6"/>
  <c r="I64" i="6"/>
  <c r="J64" i="6"/>
  <c r="K64" i="6"/>
  <c r="D64" i="6"/>
  <c r="D46" i="6"/>
  <c r="L44" i="10"/>
  <c r="L48" i="8"/>
  <c r="L59" i="6"/>
  <c r="L58" i="6"/>
  <c r="D48" i="16"/>
  <c r="E48" i="16"/>
  <c r="F48" i="16"/>
  <c r="G48" i="16"/>
  <c r="H48" i="16"/>
  <c r="I48" i="16"/>
  <c r="J48" i="16"/>
  <c r="C48" i="16"/>
  <c r="K47" i="16"/>
  <c r="K46" i="16"/>
  <c r="K45" i="16"/>
  <c r="K44" i="16"/>
  <c r="E31" i="14"/>
  <c r="F31" i="14"/>
  <c r="G31" i="14"/>
  <c r="H31" i="14"/>
  <c r="I31" i="14"/>
  <c r="J31" i="14"/>
  <c r="K31" i="14"/>
  <c r="D31" i="14"/>
  <c r="L30" i="14"/>
  <c r="L29" i="14"/>
  <c r="L31" i="14" s="1"/>
  <c r="L45" i="9"/>
  <c r="L54" i="6"/>
  <c r="L57" i="6" s="1"/>
  <c r="K38" i="16"/>
  <c r="E27" i="14"/>
  <c r="F27" i="14"/>
  <c r="G27" i="14"/>
  <c r="H27" i="14"/>
  <c r="I27" i="14"/>
  <c r="J27" i="14"/>
  <c r="K27" i="14"/>
  <c r="D27" i="14"/>
  <c r="L25" i="14"/>
  <c r="L27" i="14" s="1"/>
  <c r="K34" i="11"/>
  <c r="E42" i="10"/>
  <c r="F42" i="10"/>
  <c r="G42" i="10"/>
  <c r="H42" i="10"/>
  <c r="I42" i="10"/>
  <c r="J42" i="10"/>
  <c r="K42" i="10"/>
  <c r="D42" i="10"/>
  <c r="L38" i="10"/>
  <c r="L37" i="10"/>
  <c r="L42" i="10" s="1"/>
  <c r="E43" i="9"/>
  <c r="F43" i="9"/>
  <c r="G43" i="9"/>
  <c r="H43" i="9"/>
  <c r="I43" i="9"/>
  <c r="J43" i="9"/>
  <c r="K43" i="9"/>
  <c r="D43" i="9"/>
  <c r="L38" i="9"/>
  <c r="L43" i="9" s="1"/>
  <c r="E44" i="8"/>
  <c r="F44" i="8"/>
  <c r="G44" i="8"/>
  <c r="H44" i="8"/>
  <c r="I44" i="8"/>
  <c r="J44" i="8"/>
  <c r="K44" i="8"/>
  <c r="D44" i="8"/>
  <c r="L42" i="8"/>
  <c r="E52" i="6"/>
  <c r="F52" i="6"/>
  <c r="G52" i="6"/>
  <c r="I52" i="6"/>
  <c r="J52" i="6"/>
  <c r="K52" i="6"/>
  <c r="D52" i="6"/>
  <c r="L49" i="6"/>
  <c r="L48" i="6"/>
  <c r="K36" i="16"/>
  <c r="K35" i="16"/>
  <c r="K37" i="16" s="1"/>
  <c r="L33" i="12"/>
  <c r="E40" i="8"/>
  <c r="F40" i="8"/>
  <c r="G40" i="8"/>
  <c r="H40" i="8"/>
  <c r="I40" i="8"/>
  <c r="J40" i="8"/>
  <c r="K40" i="8"/>
  <c r="D40" i="8"/>
  <c r="L37" i="8"/>
  <c r="L36" i="8"/>
  <c r="E46" i="6"/>
  <c r="F46" i="6"/>
  <c r="G46" i="6"/>
  <c r="I46" i="6"/>
  <c r="J46" i="6"/>
  <c r="K46" i="6"/>
  <c r="L44" i="6"/>
  <c r="L43" i="6"/>
  <c r="E23" i="14"/>
  <c r="F23" i="14"/>
  <c r="G23" i="14"/>
  <c r="H23" i="14"/>
  <c r="I23" i="14"/>
  <c r="J23" i="14"/>
  <c r="K23" i="14"/>
  <c r="D23" i="14"/>
  <c r="L21" i="14"/>
  <c r="L23" i="14" s="1"/>
  <c r="C30" i="11"/>
  <c r="K26" i="11"/>
  <c r="E36" i="9"/>
  <c r="F36" i="9"/>
  <c r="G36" i="9"/>
  <c r="H36" i="9"/>
  <c r="I36" i="9"/>
  <c r="J36" i="9"/>
  <c r="K36" i="9"/>
  <c r="D36" i="9"/>
  <c r="L32" i="9"/>
  <c r="L31" i="9"/>
  <c r="L36" i="9" s="1"/>
  <c r="L34" i="8"/>
  <c r="L33" i="8"/>
  <c r="E35" i="8"/>
  <c r="F35" i="8"/>
  <c r="G35" i="8"/>
  <c r="H35" i="8"/>
  <c r="I35" i="8"/>
  <c r="J35" i="8"/>
  <c r="K35" i="8"/>
  <c r="D35" i="8"/>
  <c r="E41" i="6"/>
  <c r="F41" i="6"/>
  <c r="G41" i="6"/>
  <c r="I41" i="6"/>
  <c r="J41" i="6"/>
  <c r="K41" i="6"/>
  <c r="D41" i="6"/>
  <c r="L38" i="6"/>
  <c r="L41" i="6" s="1"/>
  <c r="D25" i="3"/>
  <c r="E25" i="3"/>
  <c r="F25" i="3"/>
  <c r="H25" i="3"/>
  <c r="I25" i="3"/>
  <c r="J25" i="3"/>
  <c r="K23" i="3"/>
  <c r="K24" i="3"/>
  <c r="G25" i="3"/>
  <c r="D23" i="11"/>
  <c r="E23" i="11"/>
  <c r="F23" i="11"/>
  <c r="G23" i="11"/>
  <c r="H23" i="11"/>
  <c r="I23" i="11"/>
  <c r="J23" i="11"/>
  <c r="E27" i="12"/>
  <c r="F27" i="12"/>
  <c r="G27" i="12"/>
  <c r="H27" i="12"/>
  <c r="I27" i="12"/>
  <c r="J27" i="12"/>
  <c r="K27" i="12"/>
  <c r="D27" i="12"/>
  <c r="E30" i="9"/>
  <c r="F30" i="9"/>
  <c r="G30" i="9"/>
  <c r="H30" i="9"/>
  <c r="I30" i="9"/>
  <c r="J30" i="9"/>
  <c r="K30" i="9"/>
  <c r="D30" i="9"/>
  <c r="D29" i="9"/>
  <c r="L27" i="9"/>
  <c r="L26" i="9"/>
  <c r="K26" i="16"/>
  <c r="K28" i="16" s="1"/>
  <c r="C23" i="11"/>
  <c r="D15" i="2"/>
  <c r="E15" i="2"/>
  <c r="F15" i="2"/>
  <c r="G15" i="2"/>
  <c r="H15" i="2"/>
  <c r="I15" i="2"/>
  <c r="J15" i="2"/>
  <c r="C15" i="2"/>
  <c r="E25" i="12"/>
  <c r="F25" i="12"/>
  <c r="G25" i="12"/>
  <c r="H25" i="12"/>
  <c r="I25" i="12"/>
  <c r="J25" i="12"/>
  <c r="K25" i="12"/>
  <c r="L24" i="12"/>
  <c r="L24" i="10"/>
  <c r="L21" i="9"/>
  <c r="L22" i="9"/>
  <c r="L36" i="6"/>
  <c r="D24" i="16"/>
  <c r="E24" i="16"/>
  <c r="F24" i="16"/>
  <c r="G24" i="16"/>
  <c r="H24" i="16"/>
  <c r="I24" i="16"/>
  <c r="J24" i="16"/>
  <c r="C24" i="16"/>
  <c r="K21" i="16"/>
  <c r="K20" i="16"/>
  <c r="E19" i="14"/>
  <c r="F19" i="14"/>
  <c r="G19" i="14"/>
  <c r="H19" i="14"/>
  <c r="I19" i="14"/>
  <c r="J19" i="14"/>
  <c r="K19" i="14"/>
  <c r="D19" i="14"/>
  <c r="L17" i="14"/>
  <c r="L19" i="14" s="1"/>
  <c r="K20" i="11"/>
  <c r="K15" i="11"/>
  <c r="K18" i="11" s="1"/>
  <c r="D24" i="9"/>
  <c r="E28" i="8"/>
  <c r="F28" i="8"/>
  <c r="G28" i="8"/>
  <c r="H28" i="8"/>
  <c r="I28" i="8"/>
  <c r="J28" i="8"/>
  <c r="K28" i="8"/>
  <c r="D28" i="8"/>
  <c r="L26" i="8"/>
  <c r="L20" i="9"/>
  <c r="L19" i="9"/>
  <c r="D19" i="16"/>
  <c r="E19" i="16"/>
  <c r="F19" i="16"/>
  <c r="G19" i="16"/>
  <c r="H19" i="16"/>
  <c r="I19" i="16"/>
  <c r="J19" i="16"/>
  <c r="K18" i="16"/>
  <c r="K17" i="3"/>
  <c r="K18" i="3" s="1"/>
  <c r="D18" i="3"/>
  <c r="E18" i="3"/>
  <c r="F18" i="3"/>
  <c r="G18" i="3"/>
  <c r="H18" i="3"/>
  <c r="I18" i="3"/>
  <c r="J18" i="3"/>
  <c r="D19" i="11"/>
  <c r="E19" i="11"/>
  <c r="F19" i="11"/>
  <c r="G19" i="11"/>
  <c r="H19" i="11"/>
  <c r="I19" i="11"/>
  <c r="J19" i="11"/>
  <c r="L18" i="12"/>
  <c r="E19" i="12"/>
  <c r="F19" i="12"/>
  <c r="G19" i="12"/>
  <c r="H19" i="12"/>
  <c r="I19" i="12"/>
  <c r="J19" i="12"/>
  <c r="K19" i="12"/>
  <c r="D13" i="2"/>
  <c r="E13" i="2"/>
  <c r="F13" i="2"/>
  <c r="G13" i="2"/>
  <c r="H13" i="2"/>
  <c r="I13" i="2"/>
  <c r="J13" i="2"/>
  <c r="C13" i="2"/>
  <c r="K11" i="2"/>
  <c r="K12" i="2"/>
  <c r="L21" i="12"/>
  <c r="E22" i="12"/>
  <c r="F22" i="12"/>
  <c r="G22" i="12"/>
  <c r="H22" i="12"/>
  <c r="I22" i="12"/>
  <c r="J22" i="12"/>
  <c r="K22" i="12"/>
  <c r="L14" i="12"/>
  <c r="L15" i="12"/>
  <c r="L13" i="12"/>
  <c r="L7" i="10"/>
  <c r="L8" i="10"/>
  <c r="L6" i="10"/>
  <c r="L11" i="10"/>
  <c r="L20" i="10"/>
  <c r="E16" i="14"/>
  <c r="F16" i="14"/>
  <c r="G16" i="14"/>
  <c r="H16" i="14"/>
  <c r="I16" i="14"/>
  <c r="J16" i="14"/>
  <c r="K16" i="14"/>
  <c r="D16" i="14"/>
  <c r="L15" i="14"/>
  <c r="L14" i="14"/>
  <c r="L13" i="14"/>
  <c r="D18" i="11"/>
  <c r="E18" i="11"/>
  <c r="F18" i="11"/>
  <c r="G18" i="11"/>
  <c r="H18" i="11"/>
  <c r="I18" i="11"/>
  <c r="J18" i="11"/>
  <c r="C18" i="11"/>
  <c r="D18" i="9"/>
  <c r="E18" i="9"/>
  <c r="F18" i="9"/>
  <c r="G18" i="9"/>
  <c r="H18" i="9"/>
  <c r="I18" i="9"/>
  <c r="J18" i="9"/>
  <c r="K18" i="9"/>
  <c r="L15" i="9"/>
  <c r="L14" i="9"/>
  <c r="E24" i="8"/>
  <c r="F24" i="8"/>
  <c r="G24" i="8"/>
  <c r="H24" i="8"/>
  <c r="I24" i="8"/>
  <c r="J24" i="8"/>
  <c r="K24" i="8"/>
  <c r="D24" i="8"/>
  <c r="L22" i="8"/>
  <c r="L4" i="6"/>
  <c r="L6" i="6" s="1"/>
  <c r="L5" i="6"/>
  <c r="L7" i="6" s="1"/>
  <c r="D6" i="6"/>
  <c r="E6" i="6"/>
  <c r="F6" i="6"/>
  <c r="G6" i="6"/>
  <c r="I6" i="6"/>
  <c r="J6" i="6"/>
  <c r="K6" i="6"/>
  <c r="D7" i="6"/>
  <c r="E7" i="6"/>
  <c r="F7" i="6"/>
  <c r="G7" i="6"/>
  <c r="H7" i="6"/>
  <c r="I7" i="6"/>
  <c r="J7" i="6"/>
  <c r="K7" i="6"/>
  <c r="L8" i="6"/>
  <c r="L9" i="6"/>
  <c r="L10" i="6"/>
  <c r="L16" i="6"/>
  <c r="L18" i="6" s="1"/>
  <c r="D18" i="6"/>
  <c r="E18" i="6"/>
  <c r="F18" i="6"/>
  <c r="G18" i="6"/>
  <c r="H18" i="6"/>
  <c r="I18" i="6"/>
  <c r="J18" i="6"/>
  <c r="K18" i="6"/>
  <c r="L20" i="6"/>
  <c r="L21" i="6"/>
  <c r="L22" i="6"/>
  <c r="L23" i="6"/>
  <c r="E27" i="6"/>
  <c r="F27" i="6"/>
  <c r="G27" i="6"/>
  <c r="I27" i="6"/>
  <c r="J27" i="6"/>
  <c r="K27" i="6"/>
  <c r="L29" i="6"/>
  <c r="L30" i="6"/>
  <c r="D31" i="6"/>
  <c r="E31" i="6"/>
  <c r="F31" i="6"/>
  <c r="G31" i="6"/>
  <c r="I31" i="6"/>
  <c r="J31" i="6"/>
  <c r="K31" i="6"/>
  <c r="L39" i="6"/>
  <c r="L40" i="6"/>
  <c r="E42" i="6"/>
  <c r="F42" i="6"/>
  <c r="G42" i="6"/>
  <c r="H42" i="6"/>
  <c r="I42" i="6"/>
  <c r="J42" i="6"/>
  <c r="K42" i="6"/>
  <c r="D57" i="6"/>
  <c r="E57" i="6"/>
  <c r="F57" i="6"/>
  <c r="G57" i="6"/>
  <c r="I57" i="6"/>
  <c r="J57" i="6"/>
  <c r="K57" i="6"/>
  <c r="K25" i="3" l="1"/>
  <c r="K24" i="16"/>
  <c r="K48" i="16"/>
  <c r="L16" i="14"/>
  <c r="L16" i="12"/>
  <c r="F51" i="10"/>
  <c r="K51" i="10"/>
  <c r="L51" i="10"/>
  <c r="I51" i="10"/>
  <c r="E51" i="10"/>
  <c r="L9" i="10"/>
  <c r="L17" i="9"/>
  <c r="L14" i="6"/>
  <c r="H68" i="6"/>
  <c r="J66" i="6"/>
  <c r="L52" i="6"/>
  <c r="K66" i="6"/>
  <c r="I68" i="6"/>
  <c r="E68" i="6"/>
  <c r="L46" i="6"/>
  <c r="L64" i="6"/>
  <c r="D66" i="6"/>
  <c r="D68" i="6" s="1"/>
  <c r="L31" i="6"/>
  <c r="K68" i="6"/>
  <c r="K13" i="2"/>
  <c r="E12" i="14"/>
  <c r="F12" i="14"/>
  <c r="G12" i="14"/>
  <c r="H12" i="14"/>
  <c r="I12" i="14"/>
  <c r="J12" i="14"/>
  <c r="K12" i="14"/>
  <c r="D12" i="14"/>
  <c r="D10" i="2"/>
  <c r="E10" i="2"/>
  <c r="F10" i="2"/>
  <c r="G10" i="2"/>
  <c r="H10" i="2"/>
  <c r="I10" i="2"/>
  <c r="J10" i="2"/>
  <c r="C10" i="2"/>
  <c r="E13" i="9"/>
  <c r="F13" i="9"/>
  <c r="G13" i="9"/>
  <c r="H13" i="9"/>
  <c r="I13" i="9"/>
  <c r="J13" i="9"/>
  <c r="K13" i="9"/>
  <c r="L12" i="9"/>
  <c r="L18" i="8"/>
  <c r="L17" i="8"/>
  <c r="E19" i="8"/>
  <c r="F19" i="8"/>
  <c r="G19" i="8"/>
  <c r="H19" i="8"/>
  <c r="I19" i="8"/>
  <c r="J19" i="8"/>
  <c r="K19" i="8"/>
  <c r="D19" i="8"/>
  <c r="L16" i="8"/>
  <c r="L15" i="8"/>
  <c r="D11" i="16"/>
  <c r="E11" i="16"/>
  <c r="F11" i="16"/>
  <c r="G11" i="16"/>
  <c r="H11" i="16"/>
  <c r="I11" i="16"/>
  <c r="J11" i="16"/>
  <c r="C11" i="16"/>
  <c r="J12" i="3"/>
  <c r="I12" i="3"/>
  <c r="H12" i="3"/>
  <c r="F12" i="3"/>
  <c r="E12" i="3"/>
  <c r="D12" i="3"/>
  <c r="K10" i="3"/>
  <c r="K12" i="3" s="1"/>
  <c r="E10" i="14"/>
  <c r="F10" i="14"/>
  <c r="G10" i="14"/>
  <c r="H10" i="14"/>
  <c r="I10" i="14"/>
  <c r="J10" i="14"/>
  <c r="K10" i="14"/>
  <c r="L10" i="14"/>
  <c r="D10" i="14"/>
  <c r="L4" i="14"/>
  <c r="D5" i="14"/>
  <c r="E5" i="14"/>
  <c r="F5" i="14"/>
  <c r="G5" i="14"/>
  <c r="H5" i="14"/>
  <c r="I5" i="14"/>
  <c r="J5" i="14"/>
  <c r="K5" i="14"/>
  <c r="L5" i="14"/>
  <c r="D11" i="11"/>
  <c r="E11" i="11"/>
  <c r="F11" i="11"/>
  <c r="G11" i="11"/>
  <c r="H11" i="11"/>
  <c r="I11" i="11"/>
  <c r="J11" i="11"/>
  <c r="C11" i="11"/>
  <c r="D9" i="11"/>
  <c r="E9" i="11"/>
  <c r="F9" i="11"/>
  <c r="G9" i="11"/>
  <c r="H9" i="11"/>
  <c r="I9" i="11"/>
  <c r="J9" i="11"/>
  <c r="C9" i="11"/>
  <c r="K7" i="2"/>
  <c r="K8" i="2"/>
  <c r="D8" i="2"/>
  <c r="E8" i="2"/>
  <c r="F8" i="2"/>
  <c r="G8" i="2"/>
  <c r="H8" i="2"/>
  <c r="J8" i="2"/>
  <c r="C8" i="2"/>
  <c r="L10" i="12"/>
  <c r="L8" i="12"/>
  <c r="L9" i="12"/>
  <c r="L4" i="10"/>
  <c r="L5" i="10"/>
  <c r="D5" i="10"/>
  <c r="E5" i="10"/>
  <c r="E53" i="10" s="1"/>
  <c r="F5" i="10"/>
  <c r="G5" i="10"/>
  <c r="H5" i="10"/>
  <c r="I5" i="10"/>
  <c r="J5" i="10"/>
  <c r="K5" i="10"/>
  <c r="L10" i="10"/>
  <c r="L12" i="10" s="1"/>
  <c r="L14" i="10"/>
  <c r="L17" i="10" s="1"/>
  <c r="L15" i="10"/>
  <c r="L19" i="10"/>
  <c r="L22" i="10" s="1"/>
  <c r="L23" i="10"/>
  <c r="L25" i="10" s="1"/>
  <c r="L26" i="10"/>
  <c r="F53" i="10"/>
  <c r="L35" i="10"/>
  <c r="L36" i="10" s="1"/>
  <c r="D36" i="10"/>
  <c r="E36" i="10"/>
  <c r="F36" i="10"/>
  <c r="G36" i="10"/>
  <c r="H36" i="10"/>
  <c r="I36" i="10"/>
  <c r="J36" i="10"/>
  <c r="K36" i="10"/>
  <c r="L39" i="10"/>
  <c r="J53" i="10"/>
  <c r="L49" i="10"/>
  <c r="L45" i="10"/>
  <c r="D49" i="10"/>
  <c r="D51" i="10" s="1"/>
  <c r="E49" i="10"/>
  <c r="F49" i="10"/>
  <c r="G49" i="10"/>
  <c r="G51" i="10" s="1"/>
  <c r="H49" i="10"/>
  <c r="H51" i="10" s="1"/>
  <c r="I49" i="10"/>
  <c r="J49" i="10"/>
  <c r="J51" i="10" s="1"/>
  <c r="K49" i="10"/>
  <c r="E9" i="9"/>
  <c r="F9" i="9"/>
  <c r="G9" i="9"/>
  <c r="H9" i="9"/>
  <c r="I9" i="9"/>
  <c r="J9" i="9"/>
  <c r="K9" i="9"/>
  <c r="L12" i="13"/>
  <c r="E13" i="8"/>
  <c r="F13" i="8"/>
  <c r="G13" i="8"/>
  <c r="H13" i="8"/>
  <c r="I13" i="8"/>
  <c r="J13" i="8"/>
  <c r="K13" i="8"/>
  <c r="L10" i="8"/>
  <c r="J5" i="18"/>
  <c r="I5" i="18"/>
  <c r="H5" i="18"/>
  <c r="G5" i="18"/>
  <c r="F5" i="18"/>
  <c r="E5" i="18"/>
  <c r="D5" i="18"/>
  <c r="C5" i="18"/>
  <c r="K4" i="18"/>
  <c r="K5" i="18"/>
  <c r="L9" i="8"/>
  <c r="L13" i="8" s="1"/>
  <c r="D9" i="16"/>
  <c r="E9" i="16"/>
  <c r="F9" i="16"/>
  <c r="G9" i="16"/>
  <c r="H9" i="16"/>
  <c r="I9" i="16"/>
  <c r="J9" i="16"/>
  <c r="K7" i="16"/>
  <c r="K5" i="16"/>
  <c r="K6" i="16"/>
  <c r="D9" i="3"/>
  <c r="E9" i="3"/>
  <c r="F9" i="3"/>
  <c r="G9" i="3"/>
  <c r="H9" i="3"/>
  <c r="I9" i="3"/>
  <c r="J9" i="3"/>
  <c r="K8" i="3"/>
  <c r="K9" i="3" s="1"/>
  <c r="D6" i="3"/>
  <c r="E6" i="3"/>
  <c r="F6" i="3"/>
  <c r="G6" i="3"/>
  <c r="H6" i="3"/>
  <c r="I6" i="3"/>
  <c r="J6" i="3"/>
  <c r="K5" i="3"/>
  <c r="K6" i="11"/>
  <c r="K4" i="2"/>
  <c r="K5" i="2"/>
  <c r="L7" i="12"/>
  <c r="E6" i="9"/>
  <c r="F6" i="9"/>
  <c r="G6" i="9"/>
  <c r="H6" i="9"/>
  <c r="I6" i="9"/>
  <c r="J6" i="9"/>
  <c r="K6" i="9"/>
  <c r="L5" i="13"/>
  <c r="L6" i="13"/>
  <c r="L7" i="13"/>
  <c r="L9" i="13" s="1"/>
  <c r="D8" i="11"/>
  <c r="E8" i="11"/>
  <c r="F8" i="11"/>
  <c r="G8" i="11"/>
  <c r="H8" i="11"/>
  <c r="I8" i="11"/>
  <c r="J8" i="11"/>
  <c r="C8" i="11"/>
  <c r="D8" i="16"/>
  <c r="E8" i="16"/>
  <c r="F8" i="16"/>
  <c r="G8" i="16"/>
  <c r="H8" i="16"/>
  <c r="I8" i="16"/>
  <c r="J8" i="16"/>
  <c r="E11" i="12"/>
  <c r="F11" i="12"/>
  <c r="G11" i="12"/>
  <c r="H11" i="12"/>
  <c r="I11" i="12"/>
  <c r="J11" i="12"/>
  <c r="K11" i="12"/>
  <c r="D11" i="12"/>
  <c r="K51" i="16"/>
  <c r="K50" i="16"/>
  <c r="K49" i="16"/>
  <c r="J42" i="16"/>
  <c r="I42" i="16"/>
  <c r="H42" i="16"/>
  <c r="G42" i="16"/>
  <c r="F42" i="16"/>
  <c r="E42" i="16"/>
  <c r="D42" i="16"/>
  <c r="C42" i="16"/>
  <c r="K39" i="16"/>
  <c r="K43" i="16" s="1"/>
  <c r="K42" i="16"/>
  <c r="K31" i="16"/>
  <c r="K30" i="16"/>
  <c r="J29" i="16"/>
  <c r="I29" i="16"/>
  <c r="H29" i="16"/>
  <c r="G29" i="16"/>
  <c r="F29" i="16"/>
  <c r="E29" i="16"/>
  <c r="D29" i="16"/>
  <c r="C29" i="16"/>
  <c r="K27" i="16"/>
  <c r="K29" i="16" s="1"/>
  <c r="J25" i="16"/>
  <c r="I25" i="16"/>
  <c r="H25" i="16"/>
  <c r="G25" i="16"/>
  <c r="F25" i="16"/>
  <c r="E25" i="16"/>
  <c r="D25" i="16"/>
  <c r="K23" i="16"/>
  <c r="K22" i="16"/>
  <c r="K17" i="16"/>
  <c r="K19" i="16" s="1"/>
  <c r="J16" i="16"/>
  <c r="I16" i="16"/>
  <c r="H16" i="16"/>
  <c r="G16" i="16"/>
  <c r="F16" i="16"/>
  <c r="E16" i="16"/>
  <c r="D16" i="16"/>
  <c r="C16" i="16"/>
  <c r="J15" i="16"/>
  <c r="I15" i="16"/>
  <c r="H15" i="16"/>
  <c r="G15" i="16"/>
  <c r="F15" i="16"/>
  <c r="E15" i="16"/>
  <c r="D15" i="16"/>
  <c r="C15" i="16"/>
  <c r="C53" i="16" s="1"/>
  <c r="K14" i="16"/>
  <c r="K13" i="16"/>
  <c r="K12" i="16"/>
  <c r="K15" i="16" s="1"/>
  <c r="K10" i="16"/>
  <c r="K11" i="16" s="1"/>
  <c r="K4" i="16"/>
  <c r="K8" i="16" s="1"/>
  <c r="K40" i="11"/>
  <c r="J37" i="11"/>
  <c r="I37" i="11"/>
  <c r="H37" i="11"/>
  <c r="G37" i="11"/>
  <c r="F37" i="11"/>
  <c r="E37" i="11"/>
  <c r="D37" i="11"/>
  <c r="C37" i="11"/>
  <c r="K36" i="11"/>
  <c r="K37" i="11"/>
  <c r="J33" i="11"/>
  <c r="I33" i="11"/>
  <c r="H33" i="11"/>
  <c r="G33" i="11"/>
  <c r="F33" i="11"/>
  <c r="E33" i="11"/>
  <c r="D33" i="11"/>
  <c r="C33" i="11"/>
  <c r="K32" i="11"/>
  <c r="K33" i="11" s="1"/>
  <c r="J30" i="11"/>
  <c r="I30" i="11"/>
  <c r="H30" i="11"/>
  <c r="G30" i="11"/>
  <c r="F30" i="11"/>
  <c r="E30" i="11"/>
  <c r="D30" i="11"/>
  <c r="K27" i="11"/>
  <c r="K31" i="11" s="1"/>
  <c r="K44" i="11" s="1"/>
  <c r="K30" i="11"/>
  <c r="J25" i="11"/>
  <c r="I25" i="11"/>
  <c r="H25" i="11"/>
  <c r="G25" i="11"/>
  <c r="F25" i="11"/>
  <c r="E25" i="11"/>
  <c r="D25" i="11"/>
  <c r="C25" i="11"/>
  <c r="K24" i="11"/>
  <c r="K25" i="11"/>
  <c r="J22" i="11"/>
  <c r="I22" i="11"/>
  <c r="H22" i="11"/>
  <c r="G22" i="11"/>
  <c r="F22" i="11"/>
  <c r="E22" i="11"/>
  <c r="D22" i="11"/>
  <c r="C22" i="11"/>
  <c r="K21" i="11"/>
  <c r="K23" i="11" s="1"/>
  <c r="K22" i="11"/>
  <c r="K16" i="11"/>
  <c r="K19" i="11" s="1"/>
  <c r="J14" i="11"/>
  <c r="I14" i="11"/>
  <c r="H14" i="11"/>
  <c r="G14" i="11"/>
  <c r="F14" i="11"/>
  <c r="E14" i="11"/>
  <c r="D14" i="11"/>
  <c r="C14" i="11"/>
  <c r="K13" i="11"/>
  <c r="K12" i="11"/>
  <c r="K14" i="11" s="1"/>
  <c r="K10" i="11"/>
  <c r="K11" i="11"/>
  <c r="K5" i="11"/>
  <c r="K9" i="11"/>
  <c r="K4" i="11"/>
  <c r="K8" i="11"/>
  <c r="K43" i="11" s="1"/>
  <c r="L49" i="9"/>
  <c r="L48" i="9"/>
  <c r="K46" i="9"/>
  <c r="J46" i="9"/>
  <c r="I46" i="9"/>
  <c r="H46" i="9"/>
  <c r="G46" i="9"/>
  <c r="F46" i="9"/>
  <c r="E46" i="9"/>
  <c r="D46" i="9"/>
  <c r="D54" i="9" s="1"/>
  <c r="L46" i="9"/>
  <c r="L39" i="9"/>
  <c r="L34" i="9"/>
  <c r="L33" i="9"/>
  <c r="K29" i="9"/>
  <c r="J29" i="9"/>
  <c r="I29" i="9"/>
  <c r="H29" i="9"/>
  <c r="G29" i="9"/>
  <c r="F29" i="9"/>
  <c r="E29" i="9"/>
  <c r="L28" i="9"/>
  <c r="L30" i="9" s="1"/>
  <c r="K24" i="9"/>
  <c r="K54" i="9" s="1"/>
  <c r="J24" i="9"/>
  <c r="I24" i="9"/>
  <c r="I54" i="9" s="1"/>
  <c r="I56" i="9" s="1"/>
  <c r="H24" i="9"/>
  <c r="H54" i="9" s="1"/>
  <c r="G24" i="9"/>
  <c r="G54" i="9" s="1"/>
  <c r="F24" i="9"/>
  <c r="E24" i="9"/>
  <c r="E54" i="9" s="1"/>
  <c r="L23" i="9"/>
  <c r="L16" i="9"/>
  <c r="L18" i="9" s="1"/>
  <c r="L11" i="9"/>
  <c r="L10" i="9"/>
  <c r="L13" i="9" s="1"/>
  <c r="L7" i="9"/>
  <c r="L9" i="9" s="1"/>
  <c r="L55" i="9" s="1"/>
  <c r="L5" i="9"/>
  <c r="L6" i="9" s="1"/>
  <c r="L4" i="9"/>
  <c r="E5" i="8"/>
  <c r="F5" i="8"/>
  <c r="G5" i="8"/>
  <c r="H5" i="8"/>
  <c r="I5" i="8"/>
  <c r="J5" i="8"/>
  <c r="K5" i="8"/>
  <c r="K50" i="8"/>
  <c r="J50" i="8"/>
  <c r="I50" i="8"/>
  <c r="H50" i="8"/>
  <c r="G50" i="8"/>
  <c r="F50" i="8"/>
  <c r="E50" i="8"/>
  <c r="D50" i="8"/>
  <c r="L49" i="8"/>
  <c r="L43" i="8"/>
  <c r="L45" i="8" s="1"/>
  <c r="L38" i="8"/>
  <c r="L31" i="8"/>
  <c r="L30" i="8"/>
  <c r="K29" i="8"/>
  <c r="J29" i="8"/>
  <c r="I29" i="8"/>
  <c r="H29" i="8"/>
  <c r="G29" i="8"/>
  <c r="F29" i="8"/>
  <c r="E29" i="8"/>
  <c r="D29" i="8"/>
  <c r="L27" i="8"/>
  <c r="L29" i="8"/>
  <c r="K25" i="8"/>
  <c r="J25" i="8"/>
  <c r="I25" i="8"/>
  <c r="H25" i="8"/>
  <c r="G25" i="8"/>
  <c r="F25" i="8"/>
  <c r="E25" i="8"/>
  <c r="D25" i="8"/>
  <c r="L23" i="8"/>
  <c r="L25" i="8" s="1"/>
  <c r="L11" i="8"/>
  <c r="L6" i="8"/>
  <c r="L4" i="8"/>
  <c r="L42" i="12"/>
  <c r="L41" i="12"/>
  <c r="L38" i="12"/>
  <c r="L37" i="12"/>
  <c r="K36" i="12"/>
  <c r="K48" i="12" s="1"/>
  <c r="J36" i="12"/>
  <c r="I36" i="12"/>
  <c r="H36" i="12"/>
  <c r="H48" i="12" s="1"/>
  <c r="G36" i="12"/>
  <c r="G48" i="12" s="1"/>
  <c r="F36" i="12"/>
  <c r="E36" i="12"/>
  <c r="D36" i="12"/>
  <c r="K35" i="12"/>
  <c r="K46" i="12" s="1"/>
  <c r="J35" i="12"/>
  <c r="J46" i="12" s="1"/>
  <c r="I35" i="12"/>
  <c r="I46" i="12" s="1"/>
  <c r="H35" i="12"/>
  <c r="H46" i="12" s="1"/>
  <c r="G35" i="12"/>
  <c r="G46" i="12" s="1"/>
  <c r="F35" i="12"/>
  <c r="F46" i="12" s="1"/>
  <c r="E35" i="12"/>
  <c r="E46" i="12" s="1"/>
  <c r="D35" i="12"/>
  <c r="L34" i="12"/>
  <c r="L36" i="12"/>
  <c r="L35" i="12"/>
  <c r="L46" i="12" s="1"/>
  <c r="L28" i="12"/>
  <c r="L26" i="12"/>
  <c r="L27" i="12" s="1"/>
  <c r="L23" i="12"/>
  <c r="L25" i="12" s="1"/>
  <c r="L20" i="12"/>
  <c r="L22" i="12" s="1"/>
  <c r="L17" i="12"/>
  <c r="L19" i="12" s="1"/>
  <c r="L6" i="12"/>
  <c r="L11" i="12"/>
  <c r="K5" i="12"/>
  <c r="J5" i="12"/>
  <c r="I5" i="12"/>
  <c r="H5" i="12"/>
  <c r="G5" i="12"/>
  <c r="F5" i="12"/>
  <c r="E5" i="12"/>
  <c r="D5" i="12"/>
  <c r="L4" i="12"/>
  <c r="L5" i="12"/>
  <c r="L32" i="14"/>
  <c r="L26" i="14"/>
  <c r="L28" i="14" s="1"/>
  <c r="L22" i="14"/>
  <c r="L24" i="14" s="1"/>
  <c r="K20" i="14"/>
  <c r="J20" i="14"/>
  <c r="I20" i="14"/>
  <c r="H20" i="14"/>
  <c r="G20" i="14"/>
  <c r="F20" i="14"/>
  <c r="E20" i="14"/>
  <c r="D20" i="14"/>
  <c r="L18" i="14"/>
  <c r="L20" i="14" s="1"/>
  <c r="L11" i="14"/>
  <c r="L12" i="14" s="1"/>
  <c r="K8" i="14"/>
  <c r="J8" i="14"/>
  <c r="I8" i="14"/>
  <c r="H8" i="14"/>
  <c r="G8" i="14"/>
  <c r="F8" i="14"/>
  <c r="E8" i="14"/>
  <c r="D8" i="14"/>
  <c r="L7" i="14"/>
  <c r="L6" i="14"/>
  <c r="K39" i="3"/>
  <c r="K38" i="3"/>
  <c r="K37" i="3"/>
  <c r="J36" i="3"/>
  <c r="I36" i="3"/>
  <c r="H36" i="3"/>
  <c r="G36" i="3"/>
  <c r="F36" i="3"/>
  <c r="E36" i="3"/>
  <c r="D36" i="3"/>
  <c r="K35" i="3"/>
  <c r="K36" i="3" s="1"/>
  <c r="J34" i="3"/>
  <c r="I34" i="3"/>
  <c r="H34" i="3"/>
  <c r="G34" i="3"/>
  <c r="F34" i="3"/>
  <c r="E34" i="3"/>
  <c r="D34" i="3"/>
  <c r="K33" i="3"/>
  <c r="K32" i="3"/>
  <c r="K30" i="3"/>
  <c r="K31" i="3" s="1"/>
  <c r="J28" i="3"/>
  <c r="I28" i="3"/>
  <c r="H28" i="3"/>
  <c r="F28" i="3"/>
  <c r="E28" i="3"/>
  <c r="D28" i="3"/>
  <c r="K27" i="3"/>
  <c r="K26" i="3"/>
  <c r="K28" i="3" s="1"/>
  <c r="K22" i="3"/>
  <c r="J21" i="3"/>
  <c r="I21" i="3"/>
  <c r="H21" i="3"/>
  <c r="G21" i="3"/>
  <c r="F21" i="3"/>
  <c r="E21" i="3"/>
  <c r="D21" i="3"/>
  <c r="K20" i="3"/>
  <c r="K19" i="3"/>
  <c r="K21" i="3" s="1"/>
  <c r="J15" i="3"/>
  <c r="I15" i="3"/>
  <c r="H15" i="3"/>
  <c r="G15" i="3"/>
  <c r="F15" i="3"/>
  <c r="E15" i="3"/>
  <c r="D15" i="3"/>
  <c r="K14" i="3"/>
  <c r="K13" i="3"/>
  <c r="K15" i="3" s="1"/>
  <c r="K4" i="3"/>
  <c r="K6" i="3" s="1"/>
  <c r="K24" i="2"/>
  <c r="K25" i="2" s="1"/>
  <c r="J23" i="2"/>
  <c r="I23" i="2"/>
  <c r="H23" i="2"/>
  <c r="G23" i="2"/>
  <c r="F23" i="2"/>
  <c r="E23" i="2"/>
  <c r="D23" i="2"/>
  <c r="C23" i="2"/>
  <c r="K22" i="2"/>
  <c r="K21" i="2"/>
  <c r="J20" i="2"/>
  <c r="I20" i="2"/>
  <c r="H20" i="2"/>
  <c r="G20" i="2"/>
  <c r="F20" i="2"/>
  <c r="E20" i="2"/>
  <c r="D20" i="2"/>
  <c r="C20" i="2"/>
  <c r="K19" i="2"/>
  <c r="K18" i="2"/>
  <c r="J17" i="2"/>
  <c r="I17" i="2"/>
  <c r="H17" i="2"/>
  <c r="G17" i="2"/>
  <c r="F17" i="2"/>
  <c r="E17" i="2"/>
  <c r="D17" i="2"/>
  <c r="C17" i="2"/>
  <c r="K16" i="2"/>
  <c r="K17" i="2" s="1"/>
  <c r="K14" i="2"/>
  <c r="K15" i="2" s="1"/>
  <c r="K9" i="2"/>
  <c r="K10" i="2" s="1"/>
  <c r="D53" i="5"/>
  <c r="E53" i="5"/>
  <c r="F53" i="5"/>
  <c r="G53" i="5"/>
  <c r="H53" i="5"/>
  <c r="I53" i="5"/>
  <c r="J53" i="5"/>
  <c r="C53" i="5"/>
  <c r="K52" i="5"/>
  <c r="K51" i="5"/>
  <c r="K50" i="5"/>
  <c r="K53" i="5"/>
  <c r="D49" i="5"/>
  <c r="E49" i="5"/>
  <c r="F49" i="5"/>
  <c r="G49" i="5"/>
  <c r="H49" i="5"/>
  <c r="I49" i="5"/>
  <c r="J49" i="5"/>
  <c r="C49" i="5"/>
  <c r="D48" i="5"/>
  <c r="E48" i="5"/>
  <c r="F48" i="5"/>
  <c r="G48" i="5"/>
  <c r="H48" i="5"/>
  <c r="I48" i="5"/>
  <c r="J48" i="5"/>
  <c r="C48" i="5"/>
  <c r="K47" i="5"/>
  <c r="K49" i="5"/>
  <c r="D44" i="5"/>
  <c r="E44" i="5"/>
  <c r="F44" i="5"/>
  <c r="G44" i="5"/>
  <c r="H44" i="5"/>
  <c r="I44" i="5"/>
  <c r="J44" i="5"/>
  <c r="C44" i="5"/>
  <c r="D43" i="5"/>
  <c r="E43" i="5"/>
  <c r="F43" i="5"/>
  <c r="G43" i="5"/>
  <c r="H43" i="5"/>
  <c r="I43" i="5"/>
  <c r="J43" i="5"/>
  <c r="C43" i="5"/>
  <c r="K42" i="5"/>
  <c r="K41" i="5"/>
  <c r="K44" i="5"/>
  <c r="D39" i="5"/>
  <c r="E39" i="5"/>
  <c r="F39" i="5"/>
  <c r="G39" i="5"/>
  <c r="H39" i="5"/>
  <c r="I39" i="5"/>
  <c r="J39" i="5"/>
  <c r="C39" i="5"/>
  <c r="D38" i="5"/>
  <c r="E38" i="5"/>
  <c r="F38" i="5"/>
  <c r="G38" i="5"/>
  <c r="H38" i="5"/>
  <c r="I38" i="5"/>
  <c r="J38" i="5"/>
  <c r="C38" i="5"/>
  <c r="K37" i="5"/>
  <c r="K39" i="5"/>
  <c r="D35" i="5"/>
  <c r="E35" i="5"/>
  <c r="F35" i="5"/>
  <c r="G35" i="5"/>
  <c r="H35" i="5"/>
  <c r="I35" i="5"/>
  <c r="J35" i="5"/>
  <c r="C35" i="5"/>
  <c r="D34" i="5"/>
  <c r="E34" i="5"/>
  <c r="F34" i="5"/>
  <c r="G34" i="5"/>
  <c r="H34" i="5"/>
  <c r="I34" i="5"/>
  <c r="J34" i="5"/>
  <c r="C34" i="5"/>
  <c r="K33" i="5"/>
  <c r="K32" i="5"/>
  <c r="K35" i="5"/>
  <c r="D30" i="5"/>
  <c r="E30" i="5"/>
  <c r="F30" i="5"/>
  <c r="G30" i="5"/>
  <c r="H30" i="5"/>
  <c r="I30" i="5"/>
  <c r="J30" i="5"/>
  <c r="C30" i="5"/>
  <c r="K29" i="5"/>
  <c r="K30" i="5"/>
  <c r="J28" i="5"/>
  <c r="D28" i="5"/>
  <c r="E28" i="5"/>
  <c r="F28" i="5"/>
  <c r="G28" i="5"/>
  <c r="H28" i="5"/>
  <c r="I28" i="5"/>
  <c r="C28" i="5"/>
  <c r="D27" i="5"/>
  <c r="E27" i="5"/>
  <c r="F27" i="5"/>
  <c r="G27" i="5"/>
  <c r="H27" i="5"/>
  <c r="I27" i="5"/>
  <c r="J27" i="5"/>
  <c r="C27" i="5"/>
  <c r="K26" i="5"/>
  <c r="K25" i="5"/>
  <c r="D23" i="5"/>
  <c r="E23" i="5"/>
  <c r="F23" i="5"/>
  <c r="G23" i="5"/>
  <c r="H23" i="5"/>
  <c r="I23" i="5"/>
  <c r="J23" i="5"/>
  <c r="C23" i="5"/>
  <c r="K22" i="5"/>
  <c r="K23" i="5"/>
  <c r="D21" i="5"/>
  <c r="E21" i="5"/>
  <c r="F21" i="5"/>
  <c r="G21" i="5"/>
  <c r="H21" i="5"/>
  <c r="I21" i="5"/>
  <c r="J21" i="5"/>
  <c r="C21" i="5"/>
  <c r="D20" i="5"/>
  <c r="E20" i="5"/>
  <c r="F20" i="5"/>
  <c r="G20" i="5"/>
  <c r="H20" i="5"/>
  <c r="I20" i="5"/>
  <c r="J20" i="5"/>
  <c r="C20" i="5"/>
  <c r="K18" i="5"/>
  <c r="K19" i="5"/>
  <c r="D16" i="5"/>
  <c r="E16" i="5"/>
  <c r="F16" i="5"/>
  <c r="G16" i="5"/>
  <c r="H16" i="5"/>
  <c r="I16" i="5"/>
  <c r="J16" i="5"/>
  <c r="C16" i="5"/>
  <c r="D15" i="5"/>
  <c r="E15" i="5"/>
  <c r="F15" i="5"/>
  <c r="G15" i="5"/>
  <c r="H15" i="5"/>
  <c r="I15" i="5"/>
  <c r="J15" i="5"/>
  <c r="C15" i="5"/>
  <c r="K13" i="5"/>
  <c r="K14" i="5"/>
  <c r="D11" i="5"/>
  <c r="E11" i="5"/>
  <c r="F11" i="5"/>
  <c r="G11" i="5"/>
  <c r="H11" i="5"/>
  <c r="I11" i="5"/>
  <c r="J11" i="5"/>
  <c r="C11" i="5"/>
  <c r="D10" i="5"/>
  <c r="D54" i="5"/>
  <c r="E10" i="5"/>
  <c r="E54" i="5"/>
  <c r="F10" i="5"/>
  <c r="G10" i="5"/>
  <c r="G54" i="5"/>
  <c r="H10" i="5"/>
  <c r="H54" i="5"/>
  <c r="I10" i="5"/>
  <c r="I54" i="5" s="1"/>
  <c r="J10" i="5"/>
  <c r="C10" i="5"/>
  <c r="C54" i="5" s="1"/>
  <c r="K9" i="5"/>
  <c r="K11" i="5"/>
  <c r="K4" i="5"/>
  <c r="D5" i="5"/>
  <c r="D55" i="5" s="1"/>
  <c r="D56" i="5" s="1"/>
  <c r="E5" i="5"/>
  <c r="E55" i="5" s="1"/>
  <c r="E56" i="5" s="1"/>
  <c r="F5" i="5"/>
  <c r="F55" i="5" s="1"/>
  <c r="G5" i="5"/>
  <c r="G55" i="5"/>
  <c r="G56" i="5" s="1"/>
  <c r="H5" i="5"/>
  <c r="H55" i="5" s="1"/>
  <c r="H56" i="5" s="1"/>
  <c r="I5" i="5"/>
  <c r="I55" i="5"/>
  <c r="J5" i="5"/>
  <c r="J55" i="5" s="1"/>
  <c r="K5" i="5"/>
  <c r="C5" i="5"/>
  <c r="C55" i="5"/>
  <c r="D46" i="17"/>
  <c r="E46" i="17"/>
  <c r="F46" i="17"/>
  <c r="G46" i="17"/>
  <c r="H46" i="17"/>
  <c r="I46" i="17"/>
  <c r="J46" i="17"/>
  <c r="C46" i="17"/>
  <c r="D45" i="17"/>
  <c r="E45" i="17"/>
  <c r="F45" i="17"/>
  <c r="G45" i="17"/>
  <c r="H45" i="17"/>
  <c r="I45" i="17"/>
  <c r="J45" i="17"/>
  <c r="C45" i="17"/>
  <c r="K44" i="17"/>
  <c r="K46" i="17" s="1"/>
  <c r="D42" i="17"/>
  <c r="E42" i="17"/>
  <c r="F42" i="17"/>
  <c r="G42" i="17"/>
  <c r="H42" i="17"/>
  <c r="I42" i="17"/>
  <c r="J42" i="17"/>
  <c r="C42" i="17"/>
  <c r="D39" i="17"/>
  <c r="E39" i="17"/>
  <c r="F39" i="17"/>
  <c r="G39" i="17"/>
  <c r="H39" i="17"/>
  <c r="I39" i="17"/>
  <c r="J39" i="17"/>
  <c r="C39" i="17"/>
  <c r="K41" i="17"/>
  <c r="K40" i="17"/>
  <c r="K42" i="17"/>
  <c r="D37" i="17"/>
  <c r="E37" i="17"/>
  <c r="F37" i="17"/>
  <c r="G37" i="17"/>
  <c r="H37" i="17"/>
  <c r="I37" i="17"/>
  <c r="J37" i="17"/>
  <c r="C37" i="17"/>
  <c r="D36" i="17"/>
  <c r="E36" i="17"/>
  <c r="F36" i="17"/>
  <c r="G36" i="17"/>
  <c r="H36" i="17"/>
  <c r="I36" i="17"/>
  <c r="J36" i="17"/>
  <c r="C36" i="17"/>
  <c r="K34" i="17"/>
  <c r="K35" i="17"/>
  <c r="D32" i="17"/>
  <c r="E32" i="17"/>
  <c r="F32" i="17"/>
  <c r="G32" i="17"/>
  <c r="H32" i="17"/>
  <c r="I32" i="17"/>
  <c r="J32" i="17"/>
  <c r="C32" i="17"/>
  <c r="D30" i="17"/>
  <c r="E30" i="17"/>
  <c r="F30" i="17"/>
  <c r="G30" i="17"/>
  <c r="H30" i="17"/>
  <c r="I30" i="17"/>
  <c r="J30" i="17"/>
  <c r="C30" i="17"/>
  <c r="K28" i="17"/>
  <c r="K29" i="17"/>
  <c r="K27" i="17"/>
  <c r="K30" i="17" s="1"/>
  <c r="D26" i="17"/>
  <c r="E26" i="17"/>
  <c r="F26" i="17"/>
  <c r="G26" i="17"/>
  <c r="H26" i="17"/>
  <c r="I26" i="17"/>
  <c r="J26" i="17"/>
  <c r="C26" i="17"/>
  <c r="K25" i="17"/>
  <c r="K26" i="17"/>
  <c r="D24" i="17"/>
  <c r="E24" i="17"/>
  <c r="F24" i="17"/>
  <c r="G24" i="17"/>
  <c r="H24" i="17"/>
  <c r="I24" i="17"/>
  <c r="J24" i="17"/>
  <c r="C24" i="17"/>
  <c r="D23" i="17"/>
  <c r="E23" i="17"/>
  <c r="F23" i="17"/>
  <c r="G23" i="17"/>
  <c r="H23" i="17"/>
  <c r="I23" i="17"/>
  <c r="J23" i="17"/>
  <c r="C23" i="17"/>
  <c r="K21" i="17"/>
  <c r="K22" i="17"/>
  <c r="D19" i="17"/>
  <c r="E19" i="17"/>
  <c r="F19" i="17"/>
  <c r="G19" i="17"/>
  <c r="H19" i="17"/>
  <c r="I19" i="17"/>
  <c r="J19" i="17"/>
  <c r="C19" i="17"/>
  <c r="D18" i="17"/>
  <c r="E18" i="17"/>
  <c r="F18" i="17"/>
  <c r="G18" i="17"/>
  <c r="H18" i="17"/>
  <c r="I18" i="17"/>
  <c r="J18" i="17"/>
  <c r="C18" i="17"/>
  <c r="K17" i="17"/>
  <c r="K19" i="17"/>
  <c r="D12" i="17"/>
  <c r="E12" i="17"/>
  <c r="F12" i="17"/>
  <c r="G12" i="17"/>
  <c r="H12" i="17"/>
  <c r="I12" i="17"/>
  <c r="J12" i="17"/>
  <c r="C12" i="17"/>
  <c r="K11" i="17"/>
  <c r="K10" i="17"/>
  <c r="K12" i="17"/>
  <c r="D9" i="17"/>
  <c r="E9" i="17"/>
  <c r="F9" i="17"/>
  <c r="G9" i="17"/>
  <c r="H9" i="17"/>
  <c r="I9" i="17"/>
  <c r="J9" i="17"/>
  <c r="C9" i="17"/>
  <c r="D8" i="17"/>
  <c r="D47" i="17"/>
  <c r="E8" i="17"/>
  <c r="E47" i="17" s="1"/>
  <c r="F8" i="17"/>
  <c r="F47" i="17" s="1"/>
  <c r="G8" i="17"/>
  <c r="H8" i="17"/>
  <c r="H47" i="17"/>
  <c r="I8" i="17"/>
  <c r="I47" i="17"/>
  <c r="J8" i="17"/>
  <c r="J47" i="17" s="1"/>
  <c r="C8" i="17"/>
  <c r="C47" i="17"/>
  <c r="K7" i="17"/>
  <c r="K9" i="17"/>
  <c r="D5" i="17"/>
  <c r="D48" i="17" s="1"/>
  <c r="E5" i="17"/>
  <c r="E48" i="17"/>
  <c r="F5" i="17"/>
  <c r="F48" i="17"/>
  <c r="G5" i="17"/>
  <c r="G48" i="17"/>
  <c r="H5" i="17"/>
  <c r="H48" i="17"/>
  <c r="I5" i="17"/>
  <c r="I48" i="17" s="1"/>
  <c r="I49" i="17" s="1"/>
  <c r="J5" i="17"/>
  <c r="J48" i="17"/>
  <c r="C5" i="17"/>
  <c r="K4" i="17"/>
  <c r="K5" i="17"/>
  <c r="K43" i="17"/>
  <c r="K45" i="17"/>
  <c r="K38" i="17"/>
  <c r="K39" i="17"/>
  <c r="K33" i="17"/>
  <c r="K36" i="17"/>
  <c r="K31" i="17"/>
  <c r="K32" i="17"/>
  <c r="K20" i="17"/>
  <c r="K23" i="17"/>
  <c r="K16" i="17"/>
  <c r="K15" i="17"/>
  <c r="K14" i="17"/>
  <c r="K13" i="17"/>
  <c r="K6" i="17"/>
  <c r="K8" i="17"/>
  <c r="D44" i="4"/>
  <c r="E44" i="4"/>
  <c r="F44" i="4"/>
  <c r="G44" i="4"/>
  <c r="H44" i="4"/>
  <c r="I44" i="4"/>
  <c r="J44" i="4"/>
  <c r="C44" i="4"/>
  <c r="D43" i="4"/>
  <c r="E43" i="4"/>
  <c r="F43" i="4"/>
  <c r="G43" i="4"/>
  <c r="H43" i="4"/>
  <c r="I43" i="4"/>
  <c r="J43" i="4"/>
  <c r="C43" i="4"/>
  <c r="K42" i="4"/>
  <c r="K44" i="4"/>
  <c r="D39" i="4"/>
  <c r="E39" i="4"/>
  <c r="F39" i="4"/>
  <c r="G39" i="4"/>
  <c r="H39" i="4"/>
  <c r="I39" i="4"/>
  <c r="J39" i="4"/>
  <c r="C39" i="4"/>
  <c r="D38" i="4"/>
  <c r="E38" i="4"/>
  <c r="F38" i="4"/>
  <c r="G38" i="4"/>
  <c r="H38" i="4"/>
  <c r="I38" i="4"/>
  <c r="J38" i="4"/>
  <c r="C38" i="4"/>
  <c r="K37" i="4"/>
  <c r="K36" i="4"/>
  <c r="D33" i="4"/>
  <c r="E33" i="4"/>
  <c r="F33" i="4"/>
  <c r="G33" i="4"/>
  <c r="H33" i="4"/>
  <c r="I33" i="4"/>
  <c r="J33" i="4"/>
  <c r="C33" i="4"/>
  <c r="K31" i="4"/>
  <c r="K32" i="4"/>
  <c r="K30" i="4"/>
  <c r="D29" i="4"/>
  <c r="E29" i="4"/>
  <c r="F29" i="4"/>
  <c r="G29" i="4"/>
  <c r="H29" i="4"/>
  <c r="I29" i="4"/>
  <c r="J29" i="4"/>
  <c r="C29" i="4"/>
  <c r="K28" i="4"/>
  <c r="K27" i="4"/>
  <c r="K26" i="4"/>
  <c r="K29" i="4"/>
  <c r="D25" i="4"/>
  <c r="E25" i="4"/>
  <c r="F25" i="4"/>
  <c r="G25" i="4"/>
  <c r="H25" i="4"/>
  <c r="I25" i="4"/>
  <c r="J25" i="4"/>
  <c r="C25" i="4"/>
  <c r="D23" i="4"/>
  <c r="E23" i="4"/>
  <c r="F23" i="4"/>
  <c r="G23" i="4"/>
  <c r="H23" i="4"/>
  <c r="I23" i="4"/>
  <c r="J23" i="4"/>
  <c r="C23" i="4"/>
  <c r="K21" i="4"/>
  <c r="D22" i="4"/>
  <c r="E22" i="4"/>
  <c r="F22" i="4"/>
  <c r="G22" i="4"/>
  <c r="H22" i="4"/>
  <c r="I22" i="4"/>
  <c r="J22" i="4"/>
  <c r="C22" i="4"/>
  <c r="K19" i="4"/>
  <c r="K20" i="4"/>
  <c r="K23" i="4" s="1"/>
  <c r="D17" i="4"/>
  <c r="E17" i="4"/>
  <c r="F17" i="4"/>
  <c r="G17" i="4"/>
  <c r="H17" i="4"/>
  <c r="I17" i="4"/>
  <c r="J17" i="4"/>
  <c r="C17" i="4"/>
  <c r="D15" i="4"/>
  <c r="E15" i="4"/>
  <c r="F15" i="4"/>
  <c r="G15" i="4"/>
  <c r="H15" i="4"/>
  <c r="I15" i="4"/>
  <c r="J15" i="4"/>
  <c r="C15" i="4"/>
  <c r="D14" i="4"/>
  <c r="E14" i="4"/>
  <c r="F14" i="4"/>
  <c r="G14" i="4"/>
  <c r="H14" i="4"/>
  <c r="I14" i="4"/>
  <c r="J14" i="4"/>
  <c r="C14" i="4"/>
  <c r="K12" i="4"/>
  <c r="K13" i="4"/>
  <c r="D10" i="4"/>
  <c r="E10" i="4"/>
  <c r="F10" i="4"/>
  <c r="G10" i="4"/>
  <c r="H10" i="4"/>
  <c r="I10" i="4"/>
  <c r="J10" i="4"/>
  <c r="C10" i="4"/>
  <c r="D8" i="4"/>
  <c r="D46" i="4"/>
  <c r="E8" i="4"/>
  <c r="F8" i="4"/>
  <c r="G8" i="4"/>
  <c r="H8" i="4"/>
  <c r="H46" i="4" s="1"/>
  <c r="I8" i="4"/>
  <c r="J8" i="4"/>
  <c r="C8" i="4"/>
  <c r="D7" i="4"/>
  <c r="D45" i="4" s="1"/>
  <c r="E7" i="4"/>
  <c r="E45" i="4"/>
  <c r="F7" i="4"/>
  <c r="F45" i="4"/>
  <c r="G7" i="4"/>
  <c r="H7" i="4"/>
  <c r="H45" i="4"/>
  <c r="H47" i="4"/>
  <c r="I7" i="4"/>
  <c r="I45" i="4"/>
  <c r="J7" i="4"/>
  <c r="J45" i="4" s="1"/>
  <c r="C7" i="4"/>
  <c r="K5" i="4"/>
  <c r="K6" i="4"/>
  <c r="E47" i="13"/>
  <c r="F47" i="13"/>
  <c r="G47" i="13"/>
  <c r="I47" i="13"/>
  <c r="J47" i="13"/>
  <c r="K47" i="13"/>
  <c r="D47" i="13"/>
  <c r="E46" i="13"/>
  <c r="F46" i="13"/>
  <c r="G46" i="13"/>
  <c r="H46" i="13"/>
  <c r="I46" i="13"/>
  <c r="J46" i="13"/>
  <c r="K46" i="13"/>
  <c r="D46" i="13"/>
  <c r="L45" i="13"/>
  <c r="L44" i="13"/>
  <c r="E42" i="13"/>
  <c r="F42" i="13"/>
  <c r="G42" i="13"/>
  <c r="H42" i="13"/>
  <c r="I42" i="13"/>
  <c r="J42" i="13"/>
  <c r="K42" i="13"/>
  <c r="D42" i="13"/>
  <c r="E40" i="13"/>
  <c r="F40" i="13"/>
  <c r="G40" i="13"/>
  <c r="H40" i="13"/>
  <c r="I40" i="13"/>
  <c r="J40" i="13"/>
  <c r="K40" i="13"/>
  <c r="D40" i="13"/>
  <c r="L39" i="13"/>
  <c r="L38" i="13"/>
  <c r="L40" i="13"/>
  <c r="E37" i="13"/>
  <c r="F37" i="13"/>
  <c r="G37" i="13"/>
  <c r="H37" i="13"/>
  <c r="I37" i="13"/>
  <c r="J37" i="13"/>
  <c r="K37" i="13"/>
  <c r="D37" i="13"/>
  <c r="G36" i="13"/>
  <c r="H36" i="13"/>
  <c r="I36" i="13"/>
  <c r="J36" i="13"/>
  <c r="K36" i="13"/>
  <c r="E36" i="13"/>
  <c r="F36" i="13"/>
  <c r="D36" i="13"/>
  <c r="L35" i="13"/>
  <c r="L37" i="13"/>
  <c r="E33" i="13"/>
  <c r="F33" i="13"/>
  <c r="G33" i="13"/>
  <c r="H33" i="13"/>
  <c r="I33" i="13"/>
  <c r="J33" i="13"/>
  <c r="K33" i="13"/>
  <c r="D33" i="13"/>
  <c r="L32" i="13"/>
  <c r="L31" i="13"/>
  <c r="E30" i="13"/>
  <c r="F30" i="13"/>
  <c r="G30" i="13"/>
  <c r="H30" i="13"/>
  <c r="I30" i="13"/>
  <c r="J30" i="13"/>
  <c r="K30" i="13"/>
  <c r="D30" i="13"/>
  <c r="E29" i="13"/>
  <c r="F29" i="13"/>
  <c r="G29" i="13"/>
  <c r="H29" i="13"/>
  <c r="I29" i="13"/>
  <c r="J29" i="13"/>
  <c r="K29" i="13"/>
  <c r="D29" i="13"/>
  <c r="L27" i="13"/>
  <c r="L28" i="13"/>
  <c r="L30" i="13" s="1"/>
  <c r="E24" i="13"/>
  <c r="F24" i="13"/>
  <c r="G24" i="13"/>
  <c r="H24" i="13"/>
  <c r="I24" i="13"/>
  <c r="J24" i="13"/>
  <c r="K24" i="13"/>
  <c r="D24" i="13"/>
  <c r="E23" i="13"/>
  <c r="F23" i="13"/>
  <c r="G23" i="13"/>
  <c r="H23" i="13"/>
  <c r="I23" i="13"/>
  <c r="J23" i="13"/>
  <c r="K23" i="13"/>
  <c r="D23" i="13"/>
  <c r="L22" i="13"/>
  <c r="L24" i="13"/>
  <c r="E19" i="13"/>
  <c r="F19" i="13"/>
  <c r="G19" i="13"/>
  <c r="H19" i="13"/>
  <c r="I19" i="13"/>
  <c r="J19" i="13"/>
  <c r="K19" i="13"/>
  <c r="D19" i="13"/>
  <c r="L18" i="13"/>
  <c r="L19" i="13"/>
  <c r="L16" i="13"/>
  <c r="L15" i="13"/>
  <c r="L17" i="13"/>
  <c r="E17" i="13"/>
  <c r="F17" i="13"/>
  <c r="G17" i="13"/>
  <c r="H17" i="13"/>
  <c r="I17" i="13"/>
  <c r="J17" i="13"/>
  <c r="K17" i="13"/>
  <c r="D17" i="13"/>
  <c r="L14" i="13"/>
  <c r="E14" i="13"/>
  <c r="F14" i="13"/>
  <c r="G14" i="13"/>
  <c r="H14" i="13"/>
  <c r="I14" i="13"/>
  <c r="J14" i="13"/>
  <c r="K14" i="13"/>
  <c r="D14" i="13"/>
  <c r="E13" i="13"/>
  <c r="F13" i="13"/>
  <c r="G13" i="13"/>
  <c r="H13" i="13"/>
  <c r="I13" i="13"/>
  <c r="J13" i="13"/>
  <c r="K13" i="13"/>
  <c r="D13" i="13"/>
  <c r="E9" i="13"/>
  <c r="E49" i="13" s="1"/>
  <c r="F9" i="13"/>
  <c r="F49" i="13"/>
  <c r="G9" i="13"/>
  <c r="H9" i="13"/>
  <c r="H49" i="13" s="1"/>
  <c r="I9" i="13"/>
  <c r="J9" i="13"/>
  <c r="J49" i="13"/>
  <c r="K9" i="13"/>
  <c r="K49" i="13"/>
  <c r="D9" i="13"/>
  <c r="E8" i="13"/>
  <c r="E48" i="13"/>
  <c r="F8" i="13"/>
  <c r="G8" i="13"/>
  <c r="G48" i="13"/>
  <c r="H8" i="13"/>
  <c r="I8" i="13"/>
  <c r="I48" i="13"/>
  <c r="J8" i="13"/>
  <c r="J48" i="13" s="1"/>
  <c r="K8" i="13"/>
  <c r="D8" i="13"/>
  <c r="L43" i="13"/>
  <c r="L46" i="13"/>
  <c r="L41" i="13"/>
  <c r="L42" i="13"/>
  <c r="L34" i="13"/>
  <c r="L36" i="13"/>
  <c r="L26" i="13"/>
  <c r="L25" i="13"/>
  <c r="L21" i="13"/>
  <c r="L20" i="13"/>
  <c r="L23" i="13" s="1"/>
  <c r="L11" i="13"/>
  <c r="L10" i="13"/>
  <c r="L4" i="13"/>
  <c r="L8" i="13"/>
  <c r="K46" i="5"/>
  <c r="K45" i="5"/>
  <c r="K48" i="5"/>
  <c r="K40" i="5"/>
  <c r="K43" i="5"/>
  <c r="K36" i="5"/>
  <c r="K38" i="5"/>
  <c r="K31" i="5"/>
  <c r="K34" i="5"/>
  <c r="K24" i="5"/>
  <c r="K27" i="5"/>
  <c r="K17" i="5"/>
  <c r="K20" i="5"/>
  <c r="K12" i="5"/>
  <c r="K15" i="5"/>
  <c r="K8" i="5"/>
  <c r="K7" i="5"/>
  <c r="K6" i="5"/>
  <c r="K10" i="5"/>
  <c r="K54" i="5"/>
  <c r="K41" i="4"/>
  <c r="K40" i="4"/>
  <c r="K35" i="4"/>
  <c r="K34" i="4"/>
  <c r="K38" i="4"/>
  <c r="K24" i="4"/>
  <c r="K25" i="4"/>
  <c r="K18" i="4"/>
  <c r="K22" i="4"/>
  <c r="K16" i="4"/>
  <c r="K17" i="4"/>
  <c r="K11" i="4"/>
  <c r="K14" i="4"/>
  <c r="K9" i="4"/>
  <c r="K10" i="4"/>
  <c r="K4" i="4"/>
  <c r="K7" i="4"/>
  <c r="L13" i="13"/>
  <c r="K39" i="4"/>
  <c r="K33" i="4"/>
  <c r="K15" i="4"/>
  <c r="K8" i="4"/>
  <c r="K46" i="4"/>
  <c r="K28" i="5"/>
  <c r="K21" i="5"/>
  <c r="K16" i="5"/>
  <c r="K37" i="17"/>
  <c r="K24" i="17"/>
  <c r="K18" i="17"/>
  <c r="D47" i="4"/>
  <c r="F49" i="17"/>
  <c r="H49" i="17"/>
  <c r="J49" i="17"/>
  <c r="I46" i="4"/>
  <c r="I47" i="4" s="1"/>
  <c r="E46" i="4"/>
  <c r="E47" i="4" s="1"/>
  <c r="C45" i="4"/>
  <c r="G45" i="4"/>
  <c r="C46" i="4"/>
  <c r="C47" i="4" s="1"/>
  <c r="G46" i="4"/>
  <c r="G47" i="4" s="1"/>
  <c r="K55" i="5"/>
  <c r="K56" i="5" s="1"/>
  <c r="C48" i="17"/>
  <c r="C49" i="17"/>
  <c r="H48" i="13"/>
  <c r="K43" i="4"/>
  <c r="K45" i="4"/>
  <c r="K47" i="4"/>
  <c r="J46" i="4"/>
  <c r="J47" i="4"/>
  <c r="F46" i="4"/>
  <c r="F47" i="4"/>
  <c r="K47" i="17"/>
  <c r="G47" i="17"/>
  <c r="G49" i="17" s="1"/>
  <c r="J54" i="5"/>
  <c r="J56" i="5"/>
  <c r="F54" i="5"/>
  <c r="F56" i="5"/>
  <c r="G8" i="18"/>
  <c r="G12" i="3"/>
  <c r="K53" i="10"/>
  <c r="I53" i="10"/>
  <c r="L24" i="9"/>
  <c r="L29" i="9"/>
  <c r="J50" i="13"/>
  <c r="H50" i="13"/>
  <c r="D48" i="13"/>
  <c r="F48" i="13"/>
  <c r="F50" i="13"/>
  <c r="G49" i="13"/>
  <c r="L47" i="13"/>
  <c r="E50" i="13"/>
  <c r="L29" i="13"/>
  <c r="K48" i="13"/>
  <c r="K50" i="13"/>
  <c r="D49" i="13"/>
  <c r="D50" i="13" s="1"/>
  <c r="I49" i="13"/>
  <c r="I50" i="13"/>
  <c r="L33" i="13"/>
  <c r="L49" i="13"/>
  <c r="L48" i="13"/>
  <c r="G50" i="13"/>
  <c r="D48" i="12"/>
  <c r="J8" i="18"/>
  <c r="I8" i="18"/>
  <c r="H8" i="18"/>
  <c r="F8" i="18"/>
  <c r="E8" i="18"/>
  <c r="D8" i="18"/>
  <c r="K8" i="18"/>
  <c r="L50" i="13"/>
  <c r="I41" i="3" l="1"/>
  <c r="E41" i="3"/>
  <c r="F41" i="3"/>
  <c r="J41" i="3"/>
  <c r="K34" i="3"/>
  <c r="K41" i="3" s="1"/>
  <c r="G41" i="3"/>
  <c r="K40" i="3"/>
  <c r="D41" i="3"/>
  <c r="H41" i="3"/>
  <c r="K20" i="2"/>
  <c r="J26" i="2"/>
  <c r="E26" i="2"/>
  <c r="H26" i="2"/>
  <c r="D26" i="2"/>
  <c r="I26" i="2"/>
  <c r="G26" i="2"/>
  <c r="K6" i="2"/>
  <c r="C26" i="2"/>
  <c r="F26" i="2"/>
  <c r="K25" i="16"/>
  <c r="K16" i="16"/>
  <c r="K9" i="16"/>
  <c r="J53" i="16"/>
  <c r="F53" i="16"/>
  <c r="J55" i="16"/>
  <c r="K53" i="16"/>
  <c r="C55" i="16"/>
  <c r="G53" i="16"/>
  <c r="I53" i="16"/>
  <c r="E53" i="16"/>
  <c r="H53" i="16"/>
  <c r="D53" i="16"/>
  <c r="I34" i="14"/>
  <c r="E34" i="14"/>
  <c r="J34" i="14"/>
  <c r="L8" i="14"/>
  <c r="E36" i="14"/>
  <c r="L34" i="14"/>
  <c r="H34" i="14"/>
  <c r="K34" i="14"/>
  <c r="G34" i="14"/>
  <c r="G36" i="14" s="1"/>
  <c r="D34" i="14"/>
  <c r="F34" i="14"/>
  <c r="F36" i="14" s="1"/>
  <c r="C43" i="11"/>
  <c r="K45" i="11"/>
  <c r="D45" i="11"/>
  <c r="G43" i="11"/>
  <c r="G45" i="11" s="1"/>
  <c r="J43" i="11"/>
  <c r="J45" i="11" s="1"/>
  <c r="F43" i="11"/>
  <c r="I43" i="11"/>
  <c r="E43" i="11"/>
  <c r="E45" i="11" s="1"/>
  <c r="H43" i="11"/>
  <c r="D43" i="11"/>
  <c r="K23" i="2"/>
  <c r="J48" i="12"/>
  <c r="E48" i="12"/>
  <c r="I48" i="12"/>
  <c r="F48" i="12"/>
  <c r="L48" i="12"/>
  <c r="L53" i="10"/>
  <c r="G53" i="10"/>
  <c r="H53" i="10"/>
  <c r="D53" i="10"/>
  <c r="L54" i="9"/>
  <c r="D56" i="9"/>
  <c r="G56" i="9"/>
  <c r="K56" i="9"/>
  <c r="H56" i="9"/>
  <c r="E56" i="9"/>
  <c r="F56" i="9"/>
  <c r="F54" i="9"/>
  <c r="J54" i="9"/>
  <c r="J56" i="9" s="1"/>
  <c r="L19" i="8"/>
  <c r="D52" i="8"/>
  <c r="J52" i="8"/>
  <c r="J54" i="8" s="1"/>
  <c r="F52" i="8"/>
  <c r="I52" i="8"/>
  <c r="I54" i="8" s="1"/>
  <c r="E52" i="8"/>
  <c r="H52" i="8"/>
  <c r="K52" i="8"/>
  <c r="G52" i="8"/>
  <c r="J68" i="6"/>
  <c r="G68" i="6"/>
  <c r="F68" i="6"/>
  <c r="L68" i="6"/>
  <c r="C45" i="11"/>
  <c r="H45" i="11"/>
  <c r="F45" i="11"/>
  <c r="K48" i="17"/>
  <c r="K49" i="17" s="1"/>
  <c r="E49" i="17"/>
  <c r="D49" i="17"/>
  <c r="C56" i="5"/>
  <c r="I56" i="5"/>
  <c r="K26" i="2" l="1"/>
  <c r="G55" i="16"/>
  <c r="D55" i="16"/>
  <c r="H55" i="16"/>
  <c r="I55" i="16"/>
  <c r="K55" i="16"/>
  <c r="E55" i="16"/>
  <c r="F55" i="16"/>
  <c r="K36" i="14"/>
  <c r="J36" i="14"/>
  <c r="I36" i="14"/>
  <c r="H36" i="14"/>
  <c r="D36" i="14"/>
  <c r="L36" i="14"/>
  <c r="I45" i="11"/>
  <c r="L56" i="9"/>
  <c r="D54" i="8"/>
  <c r="F54" i="8"/>
  <c r="G54" i="8"/>
  <c r="K54" i="8"/>
  <c r="E54" i="8"/>
  <c r="H54" i="8"/>
  <c r="L54" i="8"/>
</calcChain>
</file>

<file path=xl/sharedStrings.xml><?xml version="1.0" encoding="utf-8"?>
<sst xmlns="http://schemas.openxmlformats.org/spreadsheetml/2006/main" count="1230" uniqueCount="538">
  <si>
    <t>Analiza przychodów z wynajmu pomieszczeń gminnych w wybranych sołectwach za 2019 rok</t>
  </si>
  <si>
    <t>Dokumenty księgowe</t>
  </si>
  <si>
    <t>Data zapłaty z Budżetu</t>
  </si>
  <si>
    <t>wynajem za okres</t>
  </si>
  <si>
    <t>wynajem</t>
  </si>
  <si>
    <t>woda</t>
  </si>
  <si>
    <t>ścieki</t>
  </si>
  <si>
    <t>opłata abonamentowa wody</t>
  </si>
  <si>
    <t>za zużytą energię</t>
  </si>
  <si>
    <t>opłaty do energii</t>
  </si>
  <si>
    <t>gaz</t>
  </si>
  <si>
    <t>opłata miesieczna za gaz</t>
  </si>
  <si>
    <t>Razem</t>
  </si>
  <si>
    <t>FV/17/02/2019/UM</t>
  </si>
  <si>
    <t>02.02.2019 do 03.02.2019</t>
  </si>
  <si>
    <t>WB  nr 67</t>
  </si>
  <si>
    <t>04-02-2019</t>
  </si>
  <si>
    <t>WB nr 99</t>
  </si>
  <si>
    <t>18-02-2019</t>
  </si>
  <si>
    <t>WB nr 109</t>
  </si>
  <si>
    <t>22-02-2019</t>
  </si>
  <si>
    <t xml:space="preserve"> Wynajem Sali w m-cu lutym 2019 rok</t>
  </si>
  <si>
    <t>Wydatki z Budzetu w m-cu lutym 2019 roku</t>
  </si>
  <si>
    <t>FV/32/03/2019/UM</t>
  </si>
  <si>
    <t>02.03.2019 do 03.03.2019</t>
  </si>
  <si>
    <t>FV/35/03/2019/UM</t>
  </si>
  <si>
    <t>15.03.2019 do 16.03.2019</t>
  </si>
  <si>
    <t>WB nr 149</t>
  </si>
  <si>
    <t>13-03-2019</t>
  </si>
  <si>
    <t xml:space="preserve"> Wynajem Sali w m-cu marcu 2019 rok</t>
  </si>
  <si>
    <t>Wydatki z Budzetu w m-cu marcu 2019 roku</t>
  </si>
  <si>
    <t>WB nr 207</t>
  </si>
  <si>
    <t>15-04-2019</t>
  </si>
  <si>
    <t>WB nr 211</t>
  </si>
  <si>
    <t>17-04-2019</t>
  </si>
  <si>
    <t>Wydatki z Budzetu w m-cu kwietniu 2019 roku</t>
  </si>
  <si>
    <t>WB nr 247</t>
  </si>
  <si>
    <t>07-05-2019</t>
  </si>
  <si>
    <t>Wydatki z Budzetu w m-cu maju 2019 roku</t>
  </si>
  <si>
    <t>FV/18/06/2019/UM</t>
  </si>
  <si>
    <t>07.06.2019 do 09.06.2019</t>
  </si>
  <si>
    <t>FV/22/06/2019/UM</t>
  </si>
  <si>
    <t>15.06.2019 do 16.06.2019</t>
  </si>
  <si>
    <t>WB nr 322</t>
  </si>
  <si>
    <t>18-06-2019</t>
  </si>
  <si>
    <t xml:space="preserve"> Wynajem Sali w m-cu czerwcu 2019 rok</t>
  </si>
  <si>
    <t>Wydatki z Budzetu w m-cu czerwcu 2019 roku</t>
  </si>
  <si>
    <t>FV/19/07/2019/UM</t>
  </si>
  <si>
    <t>12.07.2019 do 14.07.2019</t>
  </si>
  <si>
    <t>FV/23/07/2019/UM</t>
  </si>
  <si>
    <t>27.07.2019 do 28.07.2019</t>
  </si>
  <si>
    <t>WB nr 363</t>
  </si>
  <si>
    <t>08-07-2019</t>
  </si>
  <si>
    <t>WB nr 385</t>
  </si>
  <si>
    <t>17-07-2019</t>
  </si>
  <si>
    <t xml:space="preserve"> Wynajem Sali w m-cu lipcu 2019 rok</t>
  </si>
  <si>
    <t>Wydatki z Budzetu w m-cu lipcu 2019 roku</t>
  </si>
  <si>
    <t>WB nr 449</t>
  </si>
  <si>
    <t>14-08-2019</t>
  </si>
  <si>
    <t>WB nr 489</t>
  </si>
  <si>
    <t>30-08-2019</t>
  </si>
  <si>
    <t>Wydatki z Budzetu w m-cu sierpniu 2019 roku</t>
  </si>
  <si>
    <t>FV/24/09/2019/UM</t>
  </si>
  <si>
    <t>20.09.2019 do 22.09.2019</t>
  </si>
  <si>
    <t>WB nr 534</t>
  </si>
  <si>
    <t>18-09-2019</t>
  </si>
  <si>
    <t xml:space="preserve"> Wynajem Sali w m-cu wrześniu 2019 rok</t>
  </si>
  <si>
    <t>Wydatki z Budzetu w m-cu wrześniu 2019 roku</t>
  </si>
  <si>
    <t>WB nr 607</t>
  </si>
  <si>
    <t>17-10-2019</t>
  </si>
  <si>
    <t>WB nr 642</t>
  </si>
  <si>
    <t>30-10-2019</t>
  </si>
  <si>
    <t>Wydatki z Budzetu w m-cu październiku 2019 roku</t>
  </si>
  <si>
    <t>FV/58/11/2019/UM</t>
  </si>
  <si>
    <t>30.11.2019 do 01.12.2019</t>
  </si>
  <si>
    <t xml:space="preserve"> Wynajem Sali w m-cu listopadzie 2019 rok</t>
  </si>
  <si>
    <t>FV/40/12/2019/UM</t>
  </si>
  <si>
    <t>31.12.2019 do 01.01.2020</t>
  </si>
  <si>
    <t>WB nr 768</t>
  </si>
  <si>
    <t>18-12-2019</t>
  </si>
  <si>
    <t>WB nr 782</t>
  </si>
  <si>
    <t>24-12-2019</t>
  </si>
  <si>
    <t xml:space="preserve"> Wynajem Sali w m-cu grudniu 2019 rok</t>
  </si>
  <si>
    <t>Wydatki z Budzetu w m-cu grudniu 2019 roku</t>
  </si>
  <si>
    <t>Wynajem Sali w Boguniewie w 2019 roku</t>
  </si>
  <si>
    <t>Wydatki z Budżetu w 2019 roku</t>
  </si>
  <si>
    <t>Rozliczenia za 2019 rok</t>
  </si>
  <si>
    <t>Sporządził: Irena ławniczak</t>
  </si>
  <si>
    <t>FV/18/01/2019/UM</t>
  </si>
  <si>
    <t>18.01.2019 do 19.01.2019</t>
  </si>
  <si>
    <t>WB  nr 32</t>
  </si>
  <si>
    <t>17-01-2019</t>
  </si>
  <si>
    <t xml:space="preserve"> Wynajem Sali w m-cu styczniu  2019 rok</t>
  </si>
  <si>
    <t>Wydatki z Budzetu w m-cu styczniu 2019 roku</t>
  </si>
  <si>
    <t>FV/19/02/2019/UM</t>
  </si>
  <si>
    <t>01.02.2019 do 04.02.2019</t>
  </si>
  <si>
    <t>FV/23/02/2019/UM</t>
  </si>
  <si>
    <t>14.02.2019 do 17.02.2019</t>
  </si>
  <si>
    <t>FV/29/02/2019/UM</t>
  </si>
  <si>
    <t>22.02.2019 do 25.02.2019</t>
  </si>
  <si>
    <t>WB nr 91</t>
  </si>
  <si>
    <t>13-02-2019</t>
  </si>
  <si>
    <t>WB nr 104</t>
  </si>
  <si>
    <t>20-02-2019</t>
  </si>
  <si>
    <t xml:space="preserve"> Wynajem Sali w m-cu lutym  2019 rok</t>
  </si>
  <si>
    <t>FV/33/03/2019/UM</t>
  </si>
  <si>
    <t>06.03.2019</t>
  </si>
  <si>
    <t>FV/4/04/2019/UM</t>
  </si>
  <si>
    <t>15.03.2019 do 08.03.2019</t>
  </si>
  <si>
    <t xml:space="preserve">FV/5/04/2019/UM </t>
  </si>
  <si>
    <t xml:space="preserve">23.03.2019 do 24.03.2019 </t>
  </si>
  <si>
    <t xml:space="preserve">FV/32/04/2019/UM </t>
  </si>
  <si>
    <t>26.04.2019 do 28.04.2019</t>
  </si>
  <si>
    <t>FV/27/04/2019/UM</t>
  </si>
  <si>
    <t>28.03.2019 do 31.03.2019</t>
  </si>
  <si>
    <t>WB nr 193</t>
  </si>
  <si>
    <t>05-04-2019</t>
  </si>
  <si>
    <t>WB nr 218</t>
  </si>
  <si>
    <t>19-04-2019</t>
  </si>
  <si>
    <t>WB nr 222</t>
  </si>
  <si>
    <t>24-04-2019</t>
  </si>
  <si>
    <t xml:space="preserve"> Wynajem Sali w m-cu kwietniu 2019 rok</t>
  </si>
  <si>
    <t>FV/26/05/2019/UM</t>
  </si>
  <si>
    <t>10.05.2019 do 13.05.2019</t>
  </si>
  <si>
    <t>FV/30/05/2019/UM</t>
  </si>
  <si>
    <t>24.05.2019 do 27.05.2019</t>
  </si>
  <si>
    <t xml:space="preserve"> Wynajem Sali w m-cu maju 2019 rok</t>
  </si>
  <si>
    <t>WB nr 324</t>
  </si>
  <si>
    <t>WB nr 342</t>
  </si>
  <si>
    <t>WB nr 372</t>
  </si>
  <si>
    <t>FV/22/08/2019/UM</t>
  </si>
  <si>
    <t>14.08.2019 do 16.08.2019</t>
  </si>
  <si>
    <t xml:space="preserve"> Wynajem Sali w m-cu sierpniu 2019 rok</t>
  </si>
  <si>
    <t>FV/25/09/2019/UM</t>
  </si>
  <si>
    <t>21.09.2019 w godz. 15-21</t>
  </si>
  <si>
    <t>FV/28/09/2019/UM</t>
  </si>
  <si>
    <t>28.09.2019 do 29.09.2019</t>
  </si>
  <si>
    <t>WB nr 517</t>
  </si>
  <si>
    <t>FV/20/10/2019/UM</t>
  </si>
  <si>
    <t>19.10.2019 do 20.10.2019</t>
  </si>
  <si>
    <t>FV/23/10/2019/UM</t>
  </si>
  <si>
    <t>24.10.2019 do 25.10.2019</t>
  </si>
  <si>
    <t>WB nr 596</t>
  </si>
  <si>
    <t>WB nr 630</t>
  </si>
  <si>
    <t xml:space="preserve"> Wynajem Sali w m-cu paździeniku 2019 rok</t>
  </si>
  <si>
    <t>FV/54/11/2019/UM</t>
  </si>
  <si>
    <t>08.11.2019 do 10.11.2019</t>
  </si>
  <si>
    <t>WB nr 682</t>
  </si>
  <si>
    <t>FV/24/12/2019/UM</t>
  </si>
  <si>
    <t>06.12.2019 do 08.12.2019</t>
  </si>
  <si>
    <t>FV/37/12/2019/UM</t>
  </si>
  <si>
    <t>31.12.2019 do 01.01.2010</t>
  </si>
  <si>
    <t>Wynajem Sali w Garbatce w 2019 roku</t>
  </si>
  <si>
    <t>Świetlica wiejska w Gościejewie</t>
  </si>
  <si>
    <t>Gościejewo</t>
  </si>
  <si>
    <t>WB nr 20</t>
  </si>
  <si>
    <t>11-01-2019</t>
  </si>
  <si>
    <t>Wydatki z Budżetu w m-cu styczniu 2019 roku</t>
  </si>
  <si>
    <t>FV/28/02/2019/UM</t>
  </si>
  <si>
    <t>01.02.2019 do 02.02.2019</t>
  </si>
  <si>
    <t>FV/20/02/2019/UM</t>
  </si>
  <si>
    <t>08.02.2019 do 10.02.2019</t>
  </si>
  <si>
    <t>22.02.2019 do 24.02.2019</t>
  </si>
  <si>
    <t>WB nr 67</t>
  </si>
  <si>
    <t>Wynajem Sali w m-cu lutym 2019 roku</t>
  </si>
  <si>
    <t>Wydatki z Budżetu w m-cu lutym 2019 roku</t>
  </si>
  <si>
    <t>FV/39/03/2019/UM</t>
  </si>
  <si>
    <t>01.03.2091 do 02.03.2019</t>
  </si>
  <si>
    <t>WB nr 133</t>
  </si>
  <si>
    <t>05-03-2019</t>
  </si>
  <si>
    <t>WB nr 139</t>
  </si>
  <si>
    <t>08-03-2019</t>
  </si>
  <si>
    <t>Wynajem Sali w m-cu marcu 2019 roku</t>
  </si>
  <si>
    <t>Wydatki z Budżetu w m-cu marcu 2019 roku</t>
  </si>
  <si>
    <t>FV/34/04/2019/UM</t>
  </si>
  <si>
    <t>27.04.2019 do 28.04.2019</t>
  </si>
  <si>
    <t>WB nr 188</t>
  </si>
  <si>
    <t>03-04-2019</t>
  </si>
  <si>
    <t>WB nr 234</t>
  </si>
  <si>
    <t>29-04-2019</t>
  </si>
  <si>
    <t>Wynajem Sali w m-cu kwietniu 2019 roku</t>
  </si>
  <si>
    <t>Wydatki z Budżetu w m-cu kwietniu 2019 roku</t>
  </si>
  <si>
    <t>WB nr 244</t>
  </si>
  <si>
    <t>06-05-2019</t>
  </si>
  <si>
    <t>Wydatki z Budżetu w m-cu maju 2019 roku</t>
  </si>
  <si>
    <t>FV/27/06/2019/UM</t>
  </si>
  <si>
    <t>28.06.2019 do 29.06.2019</t>
  </si>
  <si>
    <t>WB nr 299</t>
  </si>
  <si>
    <t>05-06-2019</t>
  </si>
  <si>
    <t>28-06-2019</t>
  </si>
  <si>
    <t>Wynajem Sali w m-cu czerwcu 2019 roku</t>
  </si>
  <si>
    <t>Wydatki z Budżetu w m-cu czerwcu 2019 roku</t>
  </si>
  <si>
    <t>11-07-2019</t>
  </si>
  <si>
    <t>Wydatki z Budżetu w m-cu lipcu 2019 roku</t>
  </si>
  <si>
    <t>FV/11/08/2019/UM</t>
  </si>
  <si>
    <t>03.08.2019 do 04.08.2019</t>
  </si>
  <si>
    <t>WB nr 437</t>
  </si>
  <si>
    <t>09-08-2019</t>
  </si>
  <si>
    <t>WB nr 482</t>
  </si>
  <si>
    <t>28-08-2019</t>
  </si>
  <si>
    <t>Wynajem Sali w m-cu sierpniu 2019 roku</t>
  </si>
  <si>
    <t>Wydatki z Budżetu w m-cu sierpniu 2019 roku</t>
  </si>
  <si>
    <t>FV/27/09/2019/UM</t>
  </si>
  <si>
    <t>21.09.2019 w godz. 19-22</t>
  </si>
  <si>
    <t>WB nr 507</t>
  </si>
  <si>
    <t>06-09-2019</t>
  </si>
  <si>
    <t>Wynajem Sali w m-cu wrześniu 2019 roku</t>
  </si>
  <si>
    <t>Wydatki z Budżetu w m-cu wrześniu 2019 roku</t>
  </si>
  <si>
    <t>FV/16/10/2019/UM</t>
  </si>
  <si>
    <t>04.10.2019 do 05.10.2019</t>
  </si>
  <si>
    <t>WB nr 592</t>
  </si>
  <si>
    <t>10-10-2019</t>
  </si>
  <si>
    <t>WB nr  634</t>
  </si>
  <si>
    <t>28-10-2019</t>
  </si>
  <si>
    <t>Wynajem Sali w m-cu październiku 2019 roku</t>
  </si>
  <si>
    <t>Wydatki z Budżetu w m-cu październiku 2019 roku</t>
  </si>
  <si>
    <t>FV/39/11/2019/UM</t>
  </si>
  <si>
    <t>15.11.2019 w godz.18-24</t>
  </si>
  <si>
    <t>FV/50/11/2019/UM</t>
  </si>
  <si>
    <t>27.11.2019</t>
  </si>
  <si>
    <t>WB nr 661</t>
  </si>
  <si>
    <t>07-11-2019</t>
  </si>
  <si>
    <t>Wynajem Sali w m-cu listopadzie 2019 roku</t>
  </si>
  <si>
    <t>Wydatki z Budżetu w m-cu listopadzie 2019 roku</t>
  </si>
  <si>
    <t>WB nr 738</t>
  </si>
  <si>
    <t>06-12-2019</t>
  </si>
  <si>
    <t>WB nr 742</t>
  </si>
  <si>
    <t>09-12-2019</t>
  </si>
  <si>
    <t>WB nr 791</t>
  </si>
  <si>
    <t>30-12-2019</t>
  </si>
  <si>
    <t>Wydatki z Budżetu w m-cu grudniu 2019 roku</t>
  </si>
  <si>
    <t>Wynajem Sali w Gościejewie w 2019 roku</t>
  </si>
  <si>
    <t>Wydatki z Budżetu w  2019 roku</t>
  </si>
  <si>
    <t>Sporzadził: Irena Ławniczak</t>
  </si>
  <si>
    <t>WB  nr 25</t>
  </si>
  <si>
    <t>15-01-2019</t>
  </si>
  <si>
    <t>WB nr 123</t>
  </si>
  <si>
    <t>28-02-2019</t>
  </si>
  <si>
    <t>FV/34/03/2019/UM</t>
  </si>
  <si>
    <t xml:space="preserve">w dniu 16.03.2019 </t>
  </si>
  <si>
    <t>FV/41/03/2019/UM</t>
  </si>
  <si>
    <t>w dniu 25.03.2019</t>
  </si>
  <si>
    <t>WB nr 153</t>
  </si>
  <si>
    <t>15-03-2019</t>
  </si>
  <si>
    <t>WB nr 159</t>
  </si>
  <si>
    <t>20-03-2019</t>
  </si>
  <si>
    <t xml:space="preserve">FV/6/04/2019/UM </t>
  </si>
  <si>
    <t xml:space="preserve">w dniu 30.03.2019 </t>
  </si>
  <si>
    <t xml:space="preserve">FV/31/04/2019/UM </t>
  </si>
  <si>
    <t>20.04.2019 do 23.04.2019</t>
  </si>
  <si>
    <t>WB nr 191</t>
  </si>
  <si>
    <t>04-04-2019</t>
  </si>
  <si>
    <t>FV/2/05/2019/UM</t>
  </si>
  <si>
    <t>03.05.2019 do 05.05.2019</t>
  </si>
  <si>
    <t>FV/29/05/2019/UM</t>
  </si>
  <si>
    <t>22.05.2019 do  24.05.2019</t>
  </si>
  <si>
    <t>WB nr 258</t>
  </si>
  <si>
    <t>FV/19/06/2019/UM</t>
  </si>
  <si>
    <t>WB nr 375</t>
  </si>
  <si>
    <t>WB nr 412</t>
  </si>
  <si>
    <t>FV/21/08/2019/UM</t>
  </si>
  <si>
    <t>09.08.2019 do 11.08.2019</t>
  </si>
  <si>
    <t>FV/27/08/2019/UM</t>
  </si>
  <si>
    <t>23.08.2019 do 26.08.2019</t>
  </si>
  <si>
    <t>FV/14/09/2019/UM</t>
  </si>
  <si>
    <t>07.09.2019 do 08.09.2019</t>
  </si>
  <si>
    <t>FV/19/09/2019/UM</t>
  </si>
  <si>
    <t>14.09.2019 do 15.09.2019</t>
  </si>
  <si>
    <t>FV/14/10/2019/UM</t>
  </si>
  <si>
    <t>04.10.2019 do 06.10.2019</t>
  </si>
  <si>
    <t>FV/38/12/2019/UM</t>
  </si>
  <si>
    <t>22.12.2019 do 23.12.2019</t>
  </si>
  <si>
    <t>Wynajem Sali w Jaraczu w 2019 roku</t>
  </si>
  <si>
    <t>WB  nr 99</t>
  </si>
  <si>
    <t>WB nr 101</t>
  </si>
  <si>
    <t>19-02-2019</t>
  </si>
  <si>
    <t>FV/21/05/2019/UM</t>
  </si>
  <si>
    <t>FV/31/05/2019/UM</t>
  </si>
  <si>
    <t>25.05.2019 do 26.05.2019</t>
  </si>
  <si>
    <t>FV/20/06/2019/UM</t>
  </si>
  <si>
    <t>14.06.2019 do 16.06.2019</t>
  </si>
  <si>
    <t>FV/23/06/2019/UM</t>
  </si>
  <si>
    <t>19.06.2019 w godz. 16-19</t>
  </si>
  <si>
    <t>WB nr 305</t>
  </si>
  <si>
    <t>FV/20/07/2019/UM</t>
  </si>
  <si>
    <t>21.07.2019</t>
  </si>
  <si>
    <t>FV/24/07/2019/UM</t>
  </si>
  <si>
    <t>FV/24/08/2019/UM</t>
  </si>
  <si>
    <t>17.08.2019 do 18.08.2019</t>
  </si>
  <si>
    <t>FV/25/08/2019/UM</t>
  </si>
  <si>
    <t>23.08.2019 do 24.08.2019</t>
  </si>
  <si>
    <t>FV/15/10/2019/UM</t>
  </si>
  <si>
    <t>11.10.2019 do 13.10.2019</t>
  </si>
  <si>
    <t xml:space="preserve"> Wynajem Sali w m-cu październiku 2019 rok</t>
  </si>
  <si>
    <t>FV/56/11/2019/UM</t>
  </si>
  <si>
    <t>30.11.2019 w gosz. 16-20</t>
  </si>
  <si>
    <t>FV/43/12/2019/UM</t>
  </si>
  <si>
    <t>30.12.2019 do 31.12.2019</t>
  </si>
  <si>
    <t>Wynajem Sali w Karolewie w 2019 roku</t>
  </si>
  <si>
    <t>WB  nr 35</t>
  </si>
  <si>
    <t>18-01-2019</t>
  </si>
  <si>
    <t>18-02-2018</t>
  </si>
  <si>
    <t>20-02-2018</t>
  </si>
  <si>
    <t>WB nr 176</t>
  </si>
  <si>
    <t>29-03-2019</t>
  </si>
  <si>
    <t xml:space="preserve">FV/26/04/2019/UM </t>
  </si>
  <si>
    <t>13.04.2019</t>
  </si>
  <si>
    <t xml:space="preserve">WB nr 207 </t>
  </si>
  <si>
    <t>FV/23/05/2019/UM</t>
  </si>
  <si>
    <t>11.05.2019 do 12.05.2019</t>
  </si>
  <si>
    <t>WB nr 288</t>
  </si>
  <si>
    <t>FV/12/08/2019/UM</t>
  </si>
  <si>
    <t>01.08.2019 do 03.08.2019</t>
  </si>
  <si>
    <t>FV/21/10/2019/UM</t>
  </si>
  <si>
    <t>18.10.2019 do 19.10.2019</t>
  </si>
  <si>
    <t>FV/22/10/2019/UM</t>
  </si>
  <si>
    <t>31.10.2019 do 01.11.2019</t>
  </si>
  <si>
    <t>FV/42/12/2019/UM</t>
  </si>
  <si>
    <t>Wynajem Świetlicy w Grudnie 2019 roku</t>
  </si>
  <si>
    <t>FV/22/01/2019/UM</t>
  </si>
  <si>
    <t>31.12.2018 do 01.01.2019</t>
  </si>
  <si>
    <t xml:space="preserve"> Wynajem Sali w m-cu styczniu 2019 rok</t>
  </si>
  <si>
    <t>FV/33/02/2019/UM</t>
  </si>
  <si>
    <t>16.02.2019 do 18.02.2019</t>
  </si>
  <si>
    <t xml:space="preserve">18-02-2019 </t>
  </si>
  <si>
    <t>WB  nr 130</t>
  </si>
  <si>
    <t>04-03-2019</t>
  </si>
  <si>
    <t>FV/29/09/2019/UM</t>
  </si>
  <si>
    <t>20.09.2019 do 23.09.2019</t>
  </si>
  <si>
    <t>Wynajem Sali w Laskowie w 2019 roku</t>
  </si>
  <si>
    <t xml:space="preserve"> </t>
  </si>
  <si>
    <t>FV/27/02/2019/UM</t>
  </si>
  <si>
    <t>16.02.2019 do 17.02.2019</t>
  </si>
  <si>
    <t>FV/24/05/2019/UM</t>
  </si>
  <si>
    <t>18.05.2019 do 19.05.2019</t>
  </si>
  <si>
    <t>Wynajem Sali w m-cu maju 2019 roku</t>
  </si>
  <si>
    <t>FV/16/06/2019/UM</t>
  </si>
  <si>
    <t>08.06.2019 do 09.06.2019</t>
  </si>
  <si>
    <t>FV/26/08/2019/UM</t>
  </si>
  <si>
    <t>23.08.2019 do 25.08.2019</t>
  </si>
  <si>
    <t>FV/24/10/2019/UM</t>
  </si>
  <si>
    <t>26.10.2019 do 27.10.2019</t>
  </si>
  <si>
    <t>FV/21/01/2019/UM</t>
  </si>
  <si>
    <t>25.01.2019 do 27.01.2019</t>
  </si>
  <si>
    <t>FV/22/02/2019/UM</t>
  </si>
  <si>
    <t>FV/30/02/2019/UM</t>
  </si>
  <si>
    <t xml:space="preserve">WB nr 133 </t>
  </si>
  <si>
    <t xml:space="preserve">29-04-2019 </t>
  </si>
  <si>
    <t>FV/20/05/2019/UM</t>
  </si>
  <si>
    <t>02.05.2019  do 04.05.2019</t>
  </si>
  <si>
    <t>FV/22/05/2019/UM</t>
  </si>
  <si>
    <t>10.05.2019 do 12.05.2019</t>
  </si>
  <si>
    <t>FV/32/05/2019/UM</t>
  </si>
  <si>
    <t>24.05.2019 do 26.05.2019</t>
  </si>
  <si>
    <t>FV/28/06/2019/UM</t>
  </si>
  <si>
    <t>26.06.2019 do 01.07.2019</t>
  </si>
  <si>
    <t>FV/28/08/2019/UM</t>
  </si>
  <si>
    <t>31.08.2019 do 01.09.2019</t>
  </si>
  <si>
    <t>FV/13/10/2019/UM</t>
  </si>
  <si>
    <t>03.10.2019 do 07.10.2019</t>
  </si>
  <si>
    <t>FV/52/11/2019/UM</t>
  </si>
  <si>
    <t>15.11.2019 do 17.11.2019</t>
  </si>
  <si>
    <t>FV/53/11/2019/UM</t>
  </si>
  <si>
    <t>09.11.2019 do 10.11.2019</t>
  </si>
  <si>
    <t>Wynajem Sali w Owieczkach w 2019 roku</t>
  </si>
  <si>
    <t>WB nr 32</t>
  </si>
  <si>
    <t xml:space="preserve">WB nr 191 </t>
  </si>
  <si>
    <t>WB nr 241</t>
  </si>
  <si>
    <t>WB nr 269</t>
  </si>
  <si>
    <t>WB nr 387</t>
  </si>
  <si>
    <t>Świetlica wiejska w Rudzie</t>
  </si>
  <si>
    <t>Data</t>
  </si>
  <si>
    <t>WB nr 47</t>
  </si>
  <si>
    <t>24-01-2019</t>
  </si>
  <si>
    <t>Wynajem Sali  w m-cu styczniu 2019 roku</t>
  </si>
  <si>
    <t>FV/21/02/2019/UM</t>
  </si>
  <si>
    <t>Wynajem Sali  w m-cu lutym 2019 roku</t>
  </si>
  <si>
    <t>FV/40/03/2019/UM</t>
  </si>
  <si>
    <t>23.03.2019 do 24.03.2019</t>
  </si>
  <si>
    <t>WB nr 155</t>
  </si>
  <si>
    <t>18-03-2019</t>
  </si>
  <si>
    <t>WB nr 166</t>
  </si>
  <si>
    <t>25-03-2019</t>
  </si>
  <si>
    <t>Wynajem Sali  w m-cu marcu 2019 roku</t>
  </si>
  <si>
    <t>FV/29/04/2019/UM</t>
  </si>
  <si>
    <t>05.04.2019 do 07.04.2019</t>
  </si>
  <si>
    <t>Wynajem Sali  w m-cu kwietniu 2019 roku</t>
  </si>
  <si>
    <t>FV/33/05/2019/UM</t>
  </si>
  <si>
    <t>WB nr 264</t>
  </si>
  <si>
    <t>16-05-2019</t>
  </si>
  <si>
    <t>WB nr 266</t>
  </si>
  <si>
    <t>17-05-2019</t>
  </si>
  <si>
    <t>WB nr 293</t>
  </si>
  <si>
    <t>31-05-2019</t>
  </si>
  <si>
    <t>Wynajem Sali  w m-cu maju 2019 roku</t>
  </si>
  <si>
    <t>FV/3/06/2019/UM</t>
  </si>
  <si>
    <t>Wynajem Sali  w m-cu czerwcu 2019 roku</t>
  </si>
  <si>
    <t>WB nr 379</t>
  </si>
  <si>
    <t>15-07-2019</t>
  </si>
  <si>
    <t>31-07-2019</t>
  </si>
  <si>
    <t>WB nr 527</t>
  </si>
  <si>
    <t>16-09-2019</t>
  </si>
  <si>
    <t>WB nr 531</t>
  </si>
  <si>
    <t>17-09-2019</t>
  </si>
  <si>
    <t>WB nr 560</t>
  </si>
  <si>
    <t>27-09-2019</t>
  </si>
  <si>
    <t>FV/51/11/2019/UM</t>
  </si>
  <si>
    <t>FV/59/11/2019/UM</t>
  </si>
  <si>
    <t>22.11.2019 do 23.11.2019</t>
  </si>
  <si>
    <t>18-11-2019</t>
  </si>
  <si>
    <t>WB nr 686</t>
  </si>
  <si>
    <t>19-11-2019</t>
  </si>
  <si>
    <t>Wynajem Sali  w m-cu listopadzie 2019 roku</t>
  </si>
  <si>
    <t>FV/62/11/2019/UM</t>
  </si>
  <si>
    <t>15.12.2019</t>
  </si>
  <si>
    <t>FV/41/12/2019/UM</t>
  </si>
  <si>
    <t>WB nr 724</t>
  </si>
  <si>
    <t>02-12-2019</t>
  </si>
  <si>
    <t>Wynajem Sali  w m-cu grudniu 2019 roku</t>
  </si>
  <si>
    <t>Wynajem Sali w Rudzie w 2019 roku</t>
  </si>
  <si>
    <t>Sporządził: Irena Ławniczak</t>
  </si>
  <si>
    <t>FV/31/02/2019 UM</t>
  </si>
  <si>
    <t>23.02.2019 od godz. 17-19</t>
  </si>
  <si>
    <t>WB nr 81</t>
  </si>
  <si>
    <t>08-02-2019</t>
  </si>
  <si>
    <t>FV/35/04/2019/UM</t>
  </si>
  <si>
    <t xml:space="preserve">15-04-2019 </t>
  </si>
  <si>
    <t>FV/14/06/2019/UM</t>
  </si>
  <si>
    <t>31.05.2019 do 04.06.2019</t>
  </si>
  <si>
    <t>FV/15/06/2019/UM</t>
  </si>
  <si>
    <t>FV/18/07/2019/UM</t>
  </si>
  <si>
    <t>13.07.2019</t>
  </si>
  <si>
    <t xml:space="preserve">Wynajem Sali w m-cu lipcu 2019 roku </t>
  </si>
  <si>
    <t>FV/13/09/2019/UM</t>
  </si>
  <si>
    <t>FV/23/09/2019/UM</t>
  </si>
  <si>
    <t>20.09.2019 do 21.09.2019</t>
  </si>
  <si>
    <t>FV/31/09/2019/UM</t>
  </si>
  <si>
    <t>27.09.2019 do 30.09.2019</t>
  </si>
  <si>
    <t>FV/12/10/2019/UM</t>
  </si>
  <si>
    <t>05.10.2019</t>
  </si>
  <si>
    <t>FV/33/11/2019/UM</t>
  </si>
  <si>
    <t>10.11.2019 w godz 13-17</t>
  </si>
  <si>
    <t>FV/55/11/2019/UM</t>
  </si>
  <si>
    <t>17.11.2019 w godz. 12-15</t>
  </si>
  <si>
    <t>FV/57/11/2019/UM</t>
  </si>
  <si>
    <t>22.11.2019 do 24.11.2019</t>
  </si>
  <si>
    <t>FV/60/11/2019/UM</t>
  </si>
  <si>
    <t>29.11.2019 do 30.11.2019</t>
  </si>
  <si>
    <t>Wynajem Sali w Studzieńcu w 2019 roku</t>
  </si>
  <si>
    <t>OSP Pruśce</t>
  </si>
  <si>
    <t>FV/36/03/2019/UM</t>
  </si>
  <si>
    <t>16.03.2019 do 17.03.2019</t>
  </si>
  <si>
    <t>Świetlica wiejska w Słomowie</t>
  </si>
  <si>
    <t>Słomowo</t>
  </si>
  <si>
    <t>FV/32/02/2019/UM</t>
  </si>
  <si>
    <t>23.02.2019 od godz. 9-13</t>
  </si>
  <si>
    <t>WB nr 157</t>
  </si>
  <si>
    <t>19-03-2019</t>
  </si>
  <si>
    <t>FV/33/04/2019/UM</t>
  </si>
  <si>
    <t>FV/30/04/2019/UM</t>
  </si>
  <si>
    <t>FV/28/04/2019/UM</t>
  </si>
  <si>
    <t>29.03.2019 do 31.03.2019</t>
  </si>
  <si>
    <t>FV/25/04/2019/UM</t>
  </si>
  <si>
    <t>13.04.2019 do 14.04.2019</t>
  </si>
  <si>
    <t>FV/28/05/2019/UM</t>
  </si>
  <si>
    <t>WB nr 302</t>
  </si>
  <si>
    <t>06-06-2019</t>
  </si>
  <si>
    <t>FV/23/08/2019/UM</t>
  </si>
  <si>
    <t>16.08.2019 do 18.08.2019</t>
  </si>
  <si>
    <t>FV/30/09/2019/UM</t>
  </si>
  <si>
    <t>27.09.2019 w odz. 11-15</t>
  </si>
  <si>
    <t>FV/17/10/2019/UM</t>
  </si>
  <si>
    <t>WB nr 694</t>
  </si>
  <si>
    <t>21-11-2019</t>
  </si>
  <si>
    <t>FV/39/12/2019/UM</t>
  </si>
  <si>
    <t>30.12.2019 do 02.01.2020</t>
  </si>
  <si>
    <t>WB nr 735</t>
  </si>
  <si>
    <t>05-12-2019</t>
  </si>
  <si>
    <t>Wynajem Sali w m-cu grudniu 2019 roku</t>
  </si>
  <si>
    <t>Wynajem Sali w Słomowie w 2019 roku</t>
  </si>
  <si>
    <t>Wydatki z Budzetu w m-cu listopadzie 2019 roku</t>
  </si>
  <si>
    <t>WB nr 753</t>
  </si>
  <si>
    <t>WB nr 761</t>
  </si>
  <si>
    <t>WB nr 778</t>
  </si>
  <si>
    <t>12-12-2019</t>
  </si>
  <si>
    <t>16-12-2019</t>
  </si>
  <si>
    <t>23-12-2019</t>
  </si>
  <si>
    <t>Rogoźno, dnia 13-08-2020</t>
  </si>
  <si>
    <t>WB nr 513</t>
  </si>
  <si>
    <t>10-09-2019</t>
  </si>
  <si>
    <t xml:space="preserve">WB nr 677 </t>
  </si>
  <si>
    <t>14-11-2019</t>
  </si>
  <si>
    <t>WB nr 454</t>
  </si>
  <si>
    <t>WB nr 441</t>
  </si>
  <si>
    <t>12-08-2019</t>
  </si>
  <si>
    <t>19-08-2019</t>
  </si>
  <si>
    <t>11-10-2019</t>
  </si>
  <si>
    <t>WB nr 634</t>
  </si>
  <si>
    <t>WB nr 745</t>
  </si>
  <si>
    <t>10-12-2019</t>
  </si>
  <si>
    <t>WB nr 419</t>
  </si>
  <si>
    <t>02-08-2019</t>
  </si>
  <si>
    <t xml:space="preserve">WB nr 363 </t>
  </si>
  <si>
    <t>WB nr 611</t>
  </si>
  <si>
    <t>18-10-2019</t>
  </si>
  <si>
    <t>18-12-2018</t>
  </si>
  <si>
    <t>29-05-2019</t>
  </si>
  <si>
    <t>WB nr 7768</t>
  </si>
  <si>
    <t>Rogoźno, dnia 13-08-2020 r.</t>
  </si>
  <si>
    <t>WB nr  642</t>
  </si>
  <si>
    <t xml:space="preserve">Nienawiszcz </t>
  </si>
  <si>
    <t>WB nr 764</t>
  </si>
  <si>
    <t>17-12-2019</t>
  </si>
  <si>
    <t xml:space="preserve">Owczegłowy </t>
  </si>
  <si>
    <t>WB nr 452</t>
  </si>
  <si>
    <t>16-08-2019</t>
  </si>
  <si>
    <t>WB nr  630</t>
  </si>
  <si>
    <t>25-10-2019</t>
  </si>
  <si>
    <t>Pruśce</t>
  </si>
  <si>
    <t>Studzieniec</t>
  </si>
  <si>
    <t>WB nr  607</t>
  </si>
  <si>
    <t>WB nr 758</t>
  </si>
  <si>
    <t>13-12-2019</t>
  </si>
  <si>
    <t>Świetlica wiejska w Studzieńcu</t>
  </si>
  <si>
    <t>Wydatki z Budżetu w m-cu lipcu2019 roku</t>
  </si>
  <si>
    <t xml:space="preserve">Świelica wiejska w Parkowie </t>
  </si>
  <si>
    <t xml:space="preserve">Parkowo </t>
  </si>
  <si>
    <t xml:space="preserve">Świetlica wiejska w Owieczkach </t>
  </si>
  <si>
    <t xml:space="preserve">Świetlica wiejska w Nienawiszczu </t>
  </si>
  <si>
    <t xml:space="preserve">Świetlica wiejska w Laskowie </t>
  </si>
  <si>
    <t xml:space="preserve">Świetlica wiejska w Kaziopolu </t>
  </si>
  <si>
    <t xml:space="preserve">Świetlica wiejska w Karolewie </t>
  </si>
  <si>
    <t xml:space="preserve">Świetlica wiejska w Jaraczu </t>
  </si>
  <si>
    <t xml:space="preserve">Świetlica wiejska w Garbatce </t>
  </si>
  <si>
    <t xml:space="preserve">Świetlica w Boguniewie </t>
  </si>
  <si>
    <t xml:space="preserve">Świetlica wiejska - Owczegłowy </t>
  </si>
  <si>
    <t>Wynajem Sali - Owczegłowy w 2019 roku</t>
  </si>
  <si>
    <t>Wynajem Sali w OSP Pruśce  w 2019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</si>
</sst>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i/>
      <sz val="10"/>
      <color rgb="FF0070C0"/>
      <name val="Calibri"/>
      <family val="2"/>
      <charset val="238"/>
      <scheme val="minor"/>
    </font>
    <font>
      <b/>
      <i/>
      <sz val="11"/>
      <color rgb="FFC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b/>
      <i/>
      <sz val="11"/>
      <color theme="3" tint="0.39997558519241921"/>
      <name val="Calibri"/>
      <family val="2"/>
      <charset val="238"/>
      <scheme val="minor"/>
    </font>
    <font>
      <b/>
      <i/>
      <sz val="11"/>
      <color theme="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1"/>
      <color rgb="FF4472C4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i/>
      <sz val="10"/>
      <color theme="4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35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1" fillId="2" borderId="1" xfId="0" applyNumberFormat="1" applyFont="1" applyFill="1" applyBorder="1"/>
    <xf numFmtId="0" fontId="2" fillId="0" borderId="1" xfId="0" applyFont="1" applyBorder="1"/>
    <xf numFmtId="4" fontId="2" fillId="0" borderId="1" xfId="0" applyNumberFormat="1" applyFont="1" applyBorder="1"/>
    <xf numFmtId="4" fontId="2" fillId="3" borderId="1" xfId="0" applyNumberFormat="1" applyFont="1" applyFill="1" applyBorder="1"/>
    <xf numFmtId="4" fontId="3" fillId="2" borderId="1" xfId="0" applyNumberFormat="1" applyFont="1" applyFill="1" applyBorder="1"/>
    <xf numFmtId="4" fontId="4" fillId="4" borderId="1" xfId="0" applyNumberFormat="1" applyFont="1" applyFill="1" applyBorder="1"/>
    <xf numFmtId="0" fontId="5" fillId="5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4" fontId="0" fillId="0" borderId="4" xfId="0" applyNumberFormat="1" applyBorder="1"/>
    <xf numFmtId="4" fontId="0" fillId="0" borderId="5" xfId="0" applyNumberFormat="1" applyBorder="1"/>
    <xf numFmtId="4" fontId="2" fillId="0" borderId="6" xfId="0" applyNumberFormat="1" applyFont="1" applyBorder="1"/>
    <xf numFmtId="4" fontId="3" fillId="2" borderId="6" xfId="0" applyNumberFormat="1" applyFont="1" applyFill="1" applyBorder="1"/>
    <xf numFmtId="4" fontId="4" fillId="4" borderId="7" xfId="0" applyNumberFormat="1" applyFont="1" applyFill="1" applyBorder="1"/>
    <xf numFmtId="4" fontId="4" fillId="4" borderId="8" xfId="0" applyNumberFormat="1" applyFont="1" applyFill="1" applyBorder="1"/>
    <xf numFmtId="0" fontId="0" fillId="0" borderId="9" xfId="0" applyBorder="1"/>
    <xf numFmtId="4" fontId="0" fillId="0" borderId="6" xfId="0" applyNumberFormat="1" applyBorder="1"/>
    <xf numFmtId="4" fontId="6" fillId="3" borderId="1" xfId="0" applyNumberFormat="1" applyFont="1" applyFill="1" applyBorder="1"/>
    <xf numFmtId="0" fontId="6" fillId="3" borderId="1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4" fontId="6" fillId="3" borderId="4" xfId="0" applyNumberFormat="1" applyFont="1" applyFill="1" applyBorder="1"/>
    <xf numFmtId="4" fontId="6" fillId="3" borderId="5" xfId="0" applyNumberFormat="1" applyFont="1" applyFill="1" applyBorder="1"/>
    <xf numFmtId="0" fontId="6" fillId="3" borderId="9" xfId="0" applyFont="1" applyFill="1" applyBorder="1" applyAlignment="1">
      <alignment horizontal="center" wrapText="1"/>
    </xf>
    <xf numFmtId="4" fontId="6" fillId="3" borderId="6" xfId="0" applyNumberFormat="1" applyFont="1" applyFill="1" applyBorder="1"/>
    <xf numFmtId="4" fontId="7" fillId="4" borderId="7" xfId="0" applyNumberFormat="1" applyFont="1" applyFill="1" applyBorder="1"/>
    <xf numFmtId="4" fontId="7" fillId="4" borderId="8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4" fontId="2" fillId="3" borderId="4" xfId="0" applyNumberFormat="1" applyFont="1" applyFill="1" applyBorder="1"/>
    <xf numFmtId="4" fontId="2" fillId="3" borderId="5" xfId="0" applyNumberFormat="1" applyFont="1" applyFill="1" applyBorder="1"/>
    <xf numFmtId="0" fontId="2" fillId="3" borderId="9" xfId="0" applyFont="1" applyFill="1" applyBorder="1" applyAlignment="1">
      <alignment horizontal="center" wrapText="1"/>
    </xf>
    <xf numFmtId="4" fontId="2" fillId="3" borderId="6" xfId="0" applyNumberFormat="1" applyFont="1" applyFill="1" applyBorder="1"/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4" fontId="2" fillId="0" borderId="10" xfId="0" applyNumberFormat="1" applyFont="1" applyBorder="1"/>
    <xf numFmtId="4" fontId="8" fillId="6" borderId="1" xfId="0" applyNumberFormat="1" applyFont="1" applyFill="1" applyBorder="1"/>
    <xf numFmtId="0" fontId="9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1" fillId="0" borderId="1" xfId="0" applyFont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4" borderId="1" xfId="0" applyFont="1" applyFill="1" applyBorder="1"/>
    <xf numFmtId="0" fontId="1" fillId="2" borderId="1" xfId="0" applyFont="1" applyFill="1" applyBorder="1"/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 wrapText="1"/>
    </xf>
    <xf numFmtId="4" fontId="6" fillId="3" borderId="5" xfId="0" applyNumberFormat="1" applyFont="1" applyFill="1" applyBorder="1" applyAlignment="1">
      <alignment horizontal="right" wrapText="1"/>
    </xf>
    <xf numFmtId="4" fontId="7" fillId="4" borderId="7" xfId="0" applyNumberFormat="1" applyFont="1" applyFill="1" applyBorder="1" applyAlignment="1">
      <alignment horizontal="right"/>
    </xf>
    <xf numFmtId="4" fontId="7" fillId="4" borderId="8" xfId="0" applyNumberFormat="1" applyFont="1" applyFill="1" applyBorder="1" applyAlignment="1">
      <alignment horizontal="right"/>
    </xf>
    <xf numFmtId="0" fontId="2" fillId="3" borderId="11" xfId="0" applyFont="1" applyFill="1" applyBorder="1" applyAlignment="1">
      <alignment horizontal="center" wrapText="1"/>
    </xf>
    <xf numFmtId="4" fontId="1" fillId="2" borderId="6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4" fontId="2" fillId="0" borderId="4" xfId="0" applyNumberFormat="1" applyFont="1" applyBorder="1"/>
    <xf numFmtId="4" fontId="2" fillId="0" borderId="5" xfId="0" applyNumberFormat="1" applyFont="1" applyBorder="1"/>
    <xf numFmtId="4" fontId="1" fillId="2" borderId="7" xfId="0" applyNumberFormat="1" applyFont="1" applyFill="1" applyBorder="1"/>
    <xf numFmtId="4" fontId="1" fillId="2" borderId="8" xfId="0" applyNumberFormat="1" applyFont="1" applyFill="1" applyBorder="1"/>
    <xf numFmtId="4" fontId="11" fillId="0" borderId="5" xfId="0" applyNumberFormat="1" applyFont="1" applyBorder="1"/>
    <xf numFmtId="4" fontId="1" fillId="2" borderId="12" xfId="0" applyNumberFormat="1" applyFont="1" applyFill="1" applyBorder="1"/>
    <xf numFmtId="4" fontId="1" fillId="2" borderId="13" xfId="0" applyNumberFormat="1" applyFont="1" applyFill="1" applyBorder="1"/>
    <xf numFmtId="4" fontId="1" fillId="4" borderId="7" xfId="0" applyNumberFormat="1" applyFont="1" applyFill="1" applyBorder="1"/>
    <xf numFmtId="4" fontId="1" fillId="4" borderId="8" xfId="0" applyNumberFormat="1" applyFont="1" applyFill="1" applyBorder="1"/>
    <xf numFmtId="4" fontId="1" fillId="2" borderId="4" xfId="0" applyNumberFormat="1" applyFont="1" applyFill="1" applyBorder="1"/>
    <xf numFmtId="4" fontId="8" fillId="6" borderId="14" xfId="0" applyNumberFormat="1" applyFont="1" applyFill="1" applyBorder="1"/>
    <xf numFmtId="0" fontId="9" fillId="5" borderId="15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 wrapText="1"/>
    </xf>
    <xf numFmtId="0" fontId="9" fillId="5" borderId="16" xfId="0" applyFont="1" applyFill="1" applyBorder="1" applyAlignment="1">
      <alignment horizontal="center"/>
    </xf>
    <xf numFmtId="0" fontId="5" fillId="5" borderId="2" xfId="0" applyFont="1" applyFill="1" applyBorder="1"/>
    <xf numFmtId="0" fontId="5" fillId="5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/>
    <xf numFmtId="4" fontId="2" fillId="3" borderId="4" xfId="0" applyNumberFormat="1" applyFont="1" applyFill="1" applyBorder="1" applyAlignment="1">
      <alignment horizontal="right"/>
    </xf>
    <xf numFmtId="4" fontId="2" fillId="3" borderId="4" xfId="0" applyNumberFormat="1" applyFont="1" applyFill="1" applyBorder="1" applyAlignment="1">
      <alignment horizontal="right" wrapText="1"/>
    </xf>
    <xf numFmtId="4" fontId="2" fillId="3" borderId="5" xfId="0" applyNumberFormat="1" applyFont="1" applyFill="1" applyBorder="1" applyAlignment="1">
      <alignment horizontal="right" wrapText="1"/>
    </xf>
    <xf numFmtId="4" fontId="4" fillId="4" borderId="7" xfId="0" applyNumberFormat="1" applyFont="1" applyFill="1" applyBorder="1" applyAlignment="1">
      <alignment horizontal="right"/>
    </xf>
    <xf numFmtId="4" fontId="4" fillId="4" borderId="8" xfId="0" applyNumberFormat="1" applyFont="1" applyFill="1" applyBorder="1" applyAlignment="1">
      <alignment horizontal="right"/>
    </xf>
    <xf numFmtId="4" fontId="2" fillId="3" borderId="17" xfId="0" applyNumberFormat="1" applyFont="1" applyFill="1" applyBorder="1"/>
    <xf numFmtId="4" fontId="4" fillId="4" borderId="2" xfId="0" applyNumberFormat="1" applyFont="1" applyFill="1" applyBorder="1"/>
    <xf numFmtId="2" fontId="0" fillId="0" borderId="1" xfId="0" applyNumberFormat="1" applyBorder="1"/>
    <xf numFmtId="2" fontId="1" fillId="2" borderId="1" xfId="0" applyNumberFormat="1" applyFont="1" applyFill="1" applyBorder="1"/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0" fillId="0" borderId="32" xfId="0" applyBorder="1"/>
    <xf numFmtId="0" fontId="0" fillId="0" borderId="10" xfId="0" applyBorder="1"/>
    <xf numFmtId="4" fontId="0" fillId="0" borderId="10" xfId="0" applyNumberFormat="1" applyBorder="1"/>
    <xf numFmtId="4" fontId="0" fillId="0" borderId="17" xfId="0" applyNumberFormat="1" applyBorder="1"/>
    <xf numFmtId="0" fontId="3" fillId="3" borderId="1" xfId="0" applyFont="1" applyFill="1" applyBorder="1" applyAlignment="1">
      <alignment horizontal="center" wrapText="1"/>
    </xf>
    <xf numFmtId="4" fontId="4" fillId="3" borderId="1" xfId="0" applyNumberFormat="1" applyFont="1" applyFill="1" applyBorder="1"/>
    <xf numFmtId="0" fontId="11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left" wrapText="1"/>
    </xf>
    <xf numFmtId="4" fontId="11" fillId="3" borderId="1" xfId="0" applyNumberFormat="1" applyFont="1" applyFill="1" applyBorder="1"/>
    <xf numFmtId="0" fontId="2" fillId="0" borderId="25" xfId="0" applyFont="1" applyBorder="1" applyAlignment="1">
      <alignment horizontal="center"/>
    </xf>
    <xf numFmtId="0" fontId="2" fillId="0" borderId="27" xfId="0" applyFont="1" applyBorder="1"/>
    <xf numFmtId="4" fontId="2" fillId="0" borderId="2" xfId="0" applyNumberFormat="1" applyFont="1" applyBorder="1"/>
    <xf numFmtId="4" fontId="2" fillId="3" borderId="1" xfId="0" applyNumberFormat="1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 horizontal="right" wrapText="1"/>
    </xf>
    <xf numFmtId="0" fontId="6" fillId="3" borderId="32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4" fontId="6" fillId="3" borderId="10" xfId="0" applyNumberFormat="1" applyFont="1" applyFill="1" applyBorder="1"/>
    <xf numFmtId="4" fontId="6" fillId="3" borderId="17" xfId="0" applyNumberFormat="1" applyFont="1" applyFill="1" applyBorder="1"/>
    <xf numFmtId="0" fontId="2" fillId="0" borderId="26" xfId="0" applyFont="1" applyBorder="1"/>
    <xf numFmtId="0" fontId="2" fillId="3" borderId="1" xfId="0" applyFont="1" applyFill="1" applyBorder="1" applyAlignment="1">
      <alignment horizontal="left" wrapText="1"/>
    </xf>
    <xf numFmtId="0" fontId="2" fillId="3" borderId="32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left" wrapText="1"/>
    </xf>
    <xf numFmtId="0" fontId="2" fillId="3" borderId="10" xfId="0" applyFont="1" applyFill="1" applyBorder="1" applyAlignment="1">
      <alignment horizontal="center" wrapText="1"/>
    </xf>
    <xf numFmtId="4" fontId="2" fillId="3" borderId="10" xfId="0" applyNumberFormat="1" applyFont="1" applyFill="1" applyBorder="1"/>
    <xf numFmtId="4" fontId="3" fillId="2" borderId="2" xfId="0" applyNumberFormat="1" applyFont="1" applyFill="1" applyBorder="1"/>
    <xf numFmtId="0" fontId="11" fillId="3" borderId="33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left" wrapText="1"/>
    </xf>
    <xf numFmtId="4" fontId="11" fillId="3" borderId="10" xfId="0" applyNumberFormat="1" applyFont="1" applyFill="1" applyBorder="1"/>
    <xf numFmtId="0" fontId="18" fillId="3" borderId="1" xfId="0" applyFont="1" applyFill="1" applyBorder="1" applyAlignment="1">
      <alignment horizontal="center" wrapText="1"/>
    </xf>
    <xf numFmtId="0" fontId="18" fillId="3" borderId="1" xfId="0" applyFont="1" applyFill="1" applyBorder="1" applyAlignment="1">
      <alignment horizontal="left" wrapText="1"/>
    </xf>
    <xf numFmtId="0" fontId="19" fillId="3" borderId="1" xfId="0" applyFont="1" applyFill="1" applyBorder="1" applyAlignment="1">
      <alignment horizontal="center" wrapText="1"/>
    </xf>
    <xf numFmtId="0" fontId="20" fillId="3" borderId="1" xfId="0" applyFont="1" applyFill="1" applyBorder="1" applyAlignment="1">
      <alignment horizontal="center" wrapText="1"/>
    </xf>
    <xf numFmtId="0" fontId="20" fillId="3" borderId="1" xfId="0" applyFont="1" applyFill="1" applyBorder="1" applyAlignment="1">
      <alignment horizontal="left" wrapText="1"/>
    </xf>
    <xf numFmtId="4" fontId="20" fillId="3" borderId="1" xfId="0" applyNumberFormat="1" applyFont="1" applyFill="1" applyBorder="1"/>
    <xf numFmtId="4" fontId="4" fillId="4" borderId="37" xfId="0" applyNumberFormat="1" applyFont="1" applyFill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4" fontId="3" fillId="2" borderId="10" xfId="0" applyNumberFormat="1" applyFont="1" applyFill="1" applyBorder="1"/>
    <xf numFmtId="4" fontId="21" fillId="4" borderId="1" xfId="0" applyNumberFormat="1" applyFont="1" applyFill="1" applyBorder="1"/>
    <xf numFmtId="4" fontId="19" fillId="3" borderId="1" xfId="0" applyNumberFormat="1" applyFont="1" applyFill="1" applyBorder="1"/>
    <xf numFmtId="4" fontId="19" fillId="3" borderId="6" xfId="0" applyNumberFormat="1" applyFont="1" applyFill="1" applyBorder="1"/>
    <xf numFmtId="4" fontId="22" fillId="4" borderId="7" xfId="0" applyNumberFormat="1" applyFont="1" applyFill="1" applyBorder="1"/>
    <xf numFmtId="4" fontId="0" fillId="2" borderId="2" xfId="0" applyNumberFormat="1" applyFill="1" applyBorder="1"/>
    <xf numFmtId="4" fontId="7" fillId="4" borderId="12" xfId="0" applyNumberFormat="1" applyFont="1" applyFill="1" applyBorder="1"/>
    <xf numFmtId="4" fontId="0" fillId="3" borderId="1" xfId="0" applyNumberFormat="1" applyFont="1" applyFill="1" applyBorder="1"/>
    <xf numFmtId="4" fontId="7" fillId="4" borderId="2" xfId="0" applyNumberFormat="1" applyFont="1" applyFill="1" applyBorder="1"/>
    <xf numFmtId="4" fontId="23" fillId="3" borderId="1" xfId="0" applyNumberFormat="1" applyFont="1" applyFill="1" applyBorder="1"/>
    <xf numFmtId="0" fontId="11" fillId="3" borderId="10" xfId="0" applyFont="1" applyFill="1" applyBorder="1" applyAlignment="1">
      <alignment horizontal="center" wrapText="1"/>
    </xf>
    <xf numFmtId="4" fontId="23" fillId="3" borderId="10" xfId="0" applyNumberFormat="1" applyFont="1" applyFill="1" applyBorder="1"/>
    <xf numFmtId="0" fontId="6" fillId="3" borderId="10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2" fillId="0" borderId="32" xfId="0" applyFont="1" applyBorder="1" applyAlignment="1">
      <alignment horizontal="center"/>
    </xf>
    <xf numFmtId="0" fontId="3" fillId="4" borderId="0" xfId="0" applyFont="1" applyFill="1" applyBorder="1" applyAlignment="1">
      <alignment horizontal="center" wrapText="1"/>
    </xf>
    <xf numFmtId="4" fontId="7" fillId="4" borderId="41" xfId="0" applyNumberFormat="1" applyFont="1" applyFill="1" applyBorder="1"/>
    <xf numFmtId="0" fontId="3" fillId="4" borderId="43" xfId="0" applyFont="1" applyFill="1" applyBorder="1" applyAlignment="1">
      <alignment horizontal="center" wrapText="1"/>
    </xf>
    <xf numFmtId="4" fontId="24" fillId="2" borderId="41" xfId="0" applyNumberFormat="1" applyFont="1" applyFill="1" applyBorder="1"/>
    <xf numFmtId="4" fontId="25" fillId="3" borderId="1" xfId="0" applyNumberFormat="1" applyFont="1" applyFill="1" applyBorder="1"/>
    <xf numFmtId="4" fontId="26" fillId="2" borderId="1" xfId="0" applyNumberFormat="1" applyFont="1" applyFill="1" applyBorder="1"/>
    <xf numFmtId="0" fontId="0" fillId="0" borderId="43" xfId="0" applyBorder="1"/>
    <xf numFmtId="4" fontId="0" fillId="0" borderId="43" xfId="0" applyNumberFormat="1" applyBorder="1"/>
    <xf numFmtId="0" fontId="0" fillId="0" borderId="19" xfId="0" applyBorder="1"/>
    <xf numFmtId="4" fontId="27" fillId="2" borderId="41" xfId="0" applyNumberFormat="1" applyFont="1" applyFill="1" applyBorder="1"/>
    <xf numFmtId="4" fontId="17" fillId="2" borderId="10" xfId="0" applyNumberFormat="1" applyFont="1" applyFill="1" applyBorder="1"/>
    <xf numFmtId="4" fontId="4" fillId="4" borderId="41" xfId="0" applyNumberFormat="1" applyFont="1" applyFill="1" applyBorder="1"/>
    <xf numFmtId="4" fontId="2" fillId="0" borderId="44" xfId="0" applyNumberFormat="1" applyFont="1" applyBorder="1"/>
    <xf numFmtId="4" fontId="2" fillId="0" borderId="41" xfId="0" applyNumberFormat="1" applyFont="1" applyBorder="1"/>
    <xf numFmtId="4" fontId="25" fillId="2" borderId="41" xfId="0" applyNumberFormat="1" applyFont="1" applyFill="1" applyBorder="1"/>
    <xf numFmtId="0" fontId="3" fillId="7" borderId="43" xfId="0" applyFont="1" applyFill="1" applyBorder="1" applyAlignment="1">
      <alignment horizontal="center" wrapText="1"/>
    </xf>
    <xf numFmtId="0" fontId="11" fillId="7" borderId="43" xfId="0" applyFont="1" applyFill="1" applyBorder="1" applyAlignment="1">
      <alignment horizontal="left" wrapText="1"/>
    </xf>
    <xf numFmtId="14" fontId="6" fillId="3" borderId="10" xfId="0" applyNumberFormat="1" applyFont="1" applyFill="1" applyBorder="1" applyAlignment="1">
      <alignment horizontal="center" wrapText="1"/>
    </xf>
    <xf numFmtId="0" fontId="6" fillId="3" borderId="43" xfId="0" applyFont="1" applyFill="1" applyBorder="1" applyAlignment="1">
      <alignment horizontal="center" wrapText="1"/>
    </xf>
    <xf numFmtId="14" fontId="6" fillId="3" borderId="43" xfId="0" applyNumberFormat="1" applyFont="1" applyFill="1" applyBorder="1" applyAlignment="1">
      <alignment horizontal="center" wrapText="1"/>
    </xf>
    <xf numFmtId="4" fontId="6" fillId="3" borderId="43" xfId="0" applyNumberFormat="1" applyFont="1" applyFill="1" applyBorder="1"/>
    <xf numFmtId="0" fontId="6" fillId="3" borderId="45" xfId="0" applyFont="1" applyFill="1" applyBorder="1" applyAlignment="1">
      <alignment horizontal="center" wrapText="1"/>
    </xf>
    <xf numFmtId="4" fontId="6" fillId="3" borderId="46" xfId="0" applyNumberFormat="1" applyFont="1" applyFill="1" applyBorder="1"/>
    <xf numFmtId="4" fontId="6" fillId="3" borderId="48" xfId="0" applyNumberFormat="1" applyFont="1" applyFill="1" applyBorder="1"/>
    <xf numFmtId="4" fontId="7" fillId="4" borderId="44" xfId="0" applyNumberFormat="1" applyFont="1" applyFill="1" applyBorder="1"/>
    <xf numFmtId="4" fontId="6" fillId="3" borderId="50" xfId="0" applyNumberFormat="1" applyFont="1" applyFill="1" applyBorder="1"/>
    <xf numFmtId="0" fontId="6" fillId="3" borderId="50" xfId="0" applyFont="1" applyFill="1" applyBorder="1" applyAlignment="1">
      <alignment horizontal="center" wrapText="1"/>
    </xf>
    <xf numFmtId="0" fontId="2" fillId="0" borderId="43" xfId="0" applyFont="1" applyBorder="1" applyAlignment="1">
      <alignment horizontal="center"/>
    </xf>
    <xf numFmtId="4" fontId="2" fillId="0" borderId="43" xfId="0" applyNumberFormat="1" applyFont="1" applyBorder="1"/>
    <xf numFmtId="0" fontId="2" fillId="0" borderId="45" xfId="0" applyFont="1" applyBorder="1" applyAlignment="1">
      <alignment horizontal="center"/>
    </xf>
    <xf numFmtId="0" fontId="2" fillId="0" borderId="46" xfId="0" applyFont="1" applyBorder="1"/>
    <xf numFmtId="4" fontId="2" fillId="0" borderId="46" xfId="0" applyNumberFormat="1" applyFont="1" applyBorder="1"/>
    <xf numFmtId="4" fontId="2" fillId="0" borderId="47" xfId="0" applyNumberFormat="1" applyFont="1" applyBorder="1"/>
    <xf numFmtId="4" fontId="4" fillId="4" borderId="12" xfId="0" applyNumberFormat="1" applyFont="1" applyFill="1" applyBorder="1"/>
    <xf numFmtId="14" fontId="2" fillId="0" borderId="43" xfId="0" applyNumberFormat="1" applyFont="1" applyBorder="1" applyAlignment="1">
      <alignment horizontal="left"/>
    </xf>
    <xf numFmtId="14" fontId="2" fillId="0" borderId="46" xfId="0" applyNumberFormat="1" applyFont="1" applyBorder="1" applyAlignment="1">
      <alignment horizontal="left"/>
    </xf>
    <xf numFmtId="0" fontId="2" fillId="0" borderId="43" xfId="0" applyFont="1" applyBorder="1"/>
    <xf numFmtId="14" fontId="2" fillId="0" borderId="46" xfId="0" applyNumberFormat="1" applyFont="1" applyBorder="1" applyAlignment="1">
      <alignment horizontal="left" vertical="top"/>
    </xf>
    <xf numFmtId="14" fontId="2" fillId="0" borderId="51" xfId="0" applyNumberFormat="1" applyFont="1" applyBorder="1" applyAlignment="1">
      <alignment horizontal="left"/>
    </xf>
    <xf numFmtId="4" fontId="2" fillId="0" borderId="17" xfId="0" applyNumberFormat="1" applyFont="1" applyBorder="1"/>
    <xf numFmtId="0" fontId="2" fillId="0" borderId="52" xfId="0" applyFont="1" applyBorder="1" applyAlignment="1">
      <alignment horizontal="center"/>
    </xf>
    <xf numFmtId="14" fontId="2" fillId="0" borderId="1" xfId="0" applyNumberFormat="1" applyFont="1" applyBorder="1"/>
    <xf numFmtId="0" fontId="0" fillId="0" borderId="46" xfId="0" applyBorder="1"/>
    <xf numFmtId="14" fontId="2" fillId="0" borderId="1" xfId="0" applyNumberFormat="1" applyFont="1" applyBorder="1" applyAlignment="1">
      <alignment horizontal="left"/>
    </xf>
    <xf numFmtId="0" fontId="0" fillId="0" borderId="2" xfId="0" applyBorder="1"/>
    <xf numFmtId="4" fontId="0" fillId="0" borderId="2" xfId="0" applyNumberFormat="1" applyBorder="1"/>
    <xf numFmtId="0" fontId="28" fillId="0" borderId="43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43" xfId="0" applyFont="1" applyBorder="1"/>
    <xf numFmtId="4" fontId="28" fillId="0" borderId="43" xfId="0" applyNumberFormat="1" applyFont="1" applyBorder="1"/>
    <xf numFmtId="0" fontId="28" fillId="0" borderId="10" xfId="0" applyFont="1" applyBorder="1"/>
    <xf numFmtId="4" fontId="28" fillId="0" borderId="10" xfId="0" applyNumberFormat="1" applyFont="1" applyBorder="1"/>
    <xf numFmtId="4" fontId="28" fillId="0" borderId="17" xfId="0" applyNumberFormat="1" applyFont="1" applyBorder="1"/>
    <xf numFmtId="14" fontId="28" fillId="0" borderId="43" xfId="0" applyNumberFormat="1" applyFont="1" applyBorder="1" applyAlignment="1">
      <alignment horizontal="left"/>
    </xf>
    <xf numFmtId="14" fontId="28" fillId="0" borderId="10" xfId="0" applyNumberFormat="1" applyFont="1" applyBorder="1" applyAlignment="1">
      <alignment horizontal="left"/>
    </xf>
    <xf numFmtId="14" fontId="2" fillId="0" borderId="26" xfId="0" applyNumberFormat="1" applyFont="1" applyBorder="1" applyAlignment="1">
      <alignment horizontal="left"/>
    </xf>
    <xf numFmtId="14" fontId="2" fillId="0" borderId="2" xfId="0" applyNumberFormat="1" applyFont="1" applyBorder="1" applyAlignment="1">
      <alignment horizontal="left"/>
    </xf>
    <xf numFmtId="14" fontId="2" fillId="0" borderId="10" xfId="0" applyNumberFormat="1" applyFont="1" applyBorder="1" applyAlignment="1">
      <alignment horizontal="left"/>
    </xf>
    <xf numFmtId="4" fontId="4" fillId="4" borderId="44" xfId="0" applyNumberFormat="1" applyFont="1" applyFill="1" applyBorder="1"/>
    <xf numFmtId="0" fontId="2" fillId="0" borderId="50" xfId="0" applyFont="1" applyBorder="1" applyAlignment="1">
      <alignment horizontal="center"/>
    </xf>
    <xf numFmtId="14" fontId="2" fillId="0" borderId="50" xfId="0" applyNumberFormat="1" applyFont="1" applyBorder="1" applyAlignment="1">
      <alignment horizontal="left"/>
    </xf>
    <xf numFmtId="0" fontId="2" fillId="0" borderId="50" xfId="0" applyFont="1" applyBorder="1"/>
    <xf numFmtId="4" fontId="2" fillId="0" borderId="50" xfId="0" applyNumberFormat="1" applyFont="1" applyBorder="1"/>
    <xf numFmtId="14" fontId="2" fillId="3" borderId="1" xfId="0" applyNumberFormat="1" applyFont="1" applyFill="1" applyBorder="1" applyAlignment="1">
      <alignment horizontal="center" wrapText="1"/>
    </xf>
    <xf numFmtId="14" fontId="2" fillId="0" borderId="4" xfId="0" applyNumberFormat="1" applyFont="1" applyBorder="1" applyAlignment="1">
      <alignment horizontal="left"/>
    </xf>
    <xf numFmtId="0" fontId="2" fillId="0" borderId="48" xfId="0" applyFont="1" applyBorder="1"/>
    <xf numFmtId="4" fontId="2" fillId="0" borderId="53" xfId="0" applyNumberFormat="1" applyFont="1" applyBorder="1"/>
    <xf numFmtId="4" fontId="4" fillId="4" borderId="42" xfId="0" applyNumberFormat="1" applyFont="1" applyFill="1" applyBorder="1"/>
    <xf numFmtId="4" fontId="25" fillId="2" borderId="2" xfId="0" applyNumberFormat="1" applyFont="1" applyFill="1" applyBorder="1"/>
    <xf numFmtId="4" fontId="4" fillId="4" borderId="43" xfId="0" applyNumberFormat="1" applyFont="1" applyFill="1" applyBorder="1"/>
    <xf numFmtId="0" fontId="0" fillId="7" borderId="1" xfId="0" applyFill="1" applyBorder="1"/>
    <xf numFmtId="4" fontId="0" fillId="7" borderId="1" xfId="0" applyNumberFormat="1" applyFill="1" applyBorder="1"/>
    <xf numFmtId="4" fontId="29" fillId="2" borderId="1" xfId="0" applyNumberFormat="1" applyFont="1" applyFill="1" applyBorder="1"/>
    <xf numFmtId="4" fontId="1" fillId="2" borderId="10" xfId="0" applyNumberFormat="1" applyFont="1" applyFill="1" applyBorder="1"/>
    <xf numFmtId="4" fontId="0" fillId="0" borderId="54" xfId="0" applyNumberFormat="1" applyBorder="1"/>
    <xf numFmtId="4" fontId="1" fillId="2" borderId="2" xfId="0" applyNumberFormat="1" applyFont="1" applyFill="1" applyBorder="1"/>
    <xf numFmtId="4" fontId="2" fillId="0" borderId="48" xfId="0" applyNumberFormat="1" applyFont="1" applyBorder="1"/>
    <xf numFmtId="4" fontId="2" fillId="0" borderId="49" xfId="0" applyNumberFormat="1" applyFont="1" applyBorder="1"/>
    <xf numFmtId="0" fontId="0" fillId="7" borderId="43" xfId="0" applyFill="1" applyBorder="1"/>
    <xf numFmtId="4" fontId="0" fillId="7" borderId="43" xfId="0" applyNumberFormat="1" applyFill="1" applyBorder="1"/>
    <xf numFmtId="0" fontId="6" fillId="3" borderId="43" xfId="0" applyFont="1" applyFill="1" applyBorder="1" applyAlignment="1">
      <alignment horizontal="left" wrapText="1"/>
    </xf>
    <xf numFmtId="4" fontId="3" fillId="2" borderId="41" xfId="0" applyNumberFormat="1" applyFont="1" applyFill="1" applyBorder="1"/>
    <xf numFmtId="4" fontId="29" fillId="2" borderId="2" xfId="0" applyNumberFormat="1" applyFont="1" applyFill="1" applyBorder="1"/>
    <xf numFmtId="0" fontId="0" fillId="0" borderId="1" xfId="0" applyBorder="1" applyAlignment="1">
      <alignment horizontal="left"/>
    </xf>
    <xf numFmtId="4" fontId="28" fillId="0" borderId="1" xfId="0" applyNumberFormat="1" applyFont="1" applyBorder="1"/>
    <xf numFmtId="0" fontId="28" fillId="0" borderId="1" xfId="0" applyFont="1" applyBorder="1" applyAlignment="1">
      <alignment horizontal="center"/>
    </xf>
    <xf numFmtId="14" fontId="28" fillId="0" borderId="1" xfId="0" applyNumberFormat="1" applyFont="1" applyBorder="1" applyAlignment="1">
      <alignment horizontal="left"/>
    </xf>
    <xf numFmtId="0" fontId="28" fillId="0" borderId="1" xfId="0" applyFont="1" applyBorder="1"/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4" fontId="18" fillId="0" borderId="1" xfId="0" applyNumberFormat="1" applyFont="1" applyBorder="1"/>
    <xf numFmtId="4" fontId="22" fillId="0" borderId="1" xfId="0" applyNumberFormat="1" applyFont="1" applyBorder="1"/>
    <xf numFmtId="4" fontId="18" fillId="3" borderId="1" xfId="0" applyNumberFormat="1" applyFont="1" applyFill="1" applyBorder="1"/>
    <xf numFmtId="4" fontId="30" fillId="3" borderId="1" xfId="0" applyNumberFormat="1" applyFont="1" applyFill="1" applyBorder="1"/>
    <xf numFmtId="4" fontId="31" fillId="4" borderId="2" xfId="0" applyNumberFormat="1" applyFont="1" applyFill="1" applyBorder="1"/>
    <xf numFmtId="0" fontId="3" fillId="7" borderId="50" xfId="0" applyFont="1" applyFill="1" applyBorder="1" applyAlignment="1">
      <alignment horizontal="center" wrapText="1"/>
    </xf>
    <xf numFmtId="4" fontId="2" fillId="0" borderId="54" xfId="0" applyNumberFormat="1" applyFont="1" applyBorder="1"/>
    <xf numFmtId="14" fontId="6" fillId="3" borderId="46" xfId="0" applyNumberFormat="1" applyFont="1" applyFill="1" applyBorder="1" applyAlignment="1">
      <alignment horizontal="left" wrapText="1"/>
    </xf>
    <xf numFmtId="14" fontId="6" fillId="3" borderId="49" xfId="0" applyNumberFormat="1" applyFont="1" applyFill="1" applyBorder="1" applyAlignment="1">
      <alignment horizontal="left" wrapText="1"/>
    </xf>
    <xf numFmtId="4" fontId="7" fillId="4" borderId="55" xfId="0" applyNumberFormat="1" applyFont="1" applyFill="1" applyBorder="1"/>
    <xf numFmtId="4" fontId="4" fillId="3" borderId="2" xfId="0" applyNumberFormat="1" applyFont="1" applyFill="1" applyBorder="1"/>
    <xf numFmtId="4" fontId="30" fillId="3" borderId="2" xfId="0" applyNumberFormat="1" applyFont="1" applyFill="1" applyBorder="1"/>
    <xf numFmtId="0" fontId="3" fillId="3" borderId="43" xfId="0" applyFont="1" applyFill="1" applyBorder="1" applyAlignment="1">
      <alignment horizontal="center" wrapText="1"/>
    </xf>
    <xf numFmtId="4" fontId="4" fillId="3" borderId="42" xfId="0" applyNumberFormat="1" applyFont="1" applyFill="1" applyBorder="1"/>
    <xf numFmtId="0" fontId="0" fillId="0" borderId="0" xfId="0" applyBorder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18" xfId="0" applyFont="1" applyBorder="1" applyAlignment="1">
      <alignment horizontal="center" wrapText="1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3" fillId="4" borderId="23" xfId="0" applyFont="1" applyFill="1" applyBorder="1" applyAlignment="1">
      <alignment horizontal="center" wrapText="1"/>
    </xf>
    <xf numFmtId="0" fontId="3" fillId="4" borderId="24" xfId="0" applyFont="1" applyFill="1" applyBorder="1" applyAlignment="1">
      <alignment horizontal="center" wrapText="1"/>
    </xf>
    <xf numFmtId="0" fontId="3" fillId="4" borderId="25" xfId="0" applyFont="1" applyFill="1" applyBorder="1" applyAlignment="1">
      <alignment horizontal="center" wrapText="1"/>
    </xf>
    <xf numFmtId="0" fontId="3" fillId="4" borderId="26" xfId="0" applyFont="1" applyFill="1" applyBorder="1" applyAlignment="1">
      <alignment horizontal="center" wrapText="1"/>
    </xf>
    <xf numFmtId="0" fontId="3" fillId="4" borderId="27" xfId="0" applyFont="1" applyFill="1" applyBorder="1" applyAlignment="1">
      <alignment horizontal="center" wrapText="1"/>
    </xf>
    <xf numFmtId="0" fontId="8" fillId="6" borderId="19" xfId="0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wrapText="1"/>
    </xf>
    <xf numFmtId="0" fontId="3" fillId="4" borderId="20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38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33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1" fillId="4" borderId="22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13" fillId="4" borderId="22" xfId="0" applyFont="1" applyFill="1" applyBorder="1" applyAlignment="1">
      <alignment horizontal="center" wrapText="1"/>
    </xf>
    <xf numFmtId="0" fontId="14" fillId="0" borderId="24" xfId="0" applyFont="1" applyBorder="1" applyAlignment="1">
      <alignment wrapText="1"/>
    </xf>
    <xf numFmtId="0" fontId="8" fillId="6" borderId="28" xfId="0" applyFont="1" applyFill="1" applyBorder="1" applyAlignment="1">
      <alignment horizontal="center"/>
    </xf>
    <xf numFmtId="0" fontId="8" fillId="6" borderId="29" xfId="0" applyFont="1" applyFill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4" borderId="34" xfId="0" applyFont="1" applyFill="1" applyBorder="1" applyAlignment="1">
      <alignment horizontal="center" wrapText="1"/>
    </xf>
    <xf numFmtId="0" fontId="3" fillId="4" borderId="35" xfId="0" applyFont="1" applyFill="1" applyBorder="1" applyAlignment="1">
      <alignment horizontal="center" wrapText="1"/>
    </xf>
    <xf numFmtId="0" fontId="3" fillId="4" borderId="36" xfId="0" applyFont="1" applyFill="1" applyBorder="1" applyAlignment="1">
      <alignment horizontal="center" wrapText="1"/>
    </xf>
    <xf numFmtId="0" fontId="3" fillId="2" borderId="39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40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1" fillId="4" borderId="34" xfId="0" applyFont="1" applyFill="1" applyBorder="1" applyAlignment="1">
      <alignment horizontal="center" wrapText="1"/>
    </xf>
    <xf numFmtId="0" fontId="0" fillId="0" borderId="36" xfId="0" applyBorder="1" applyAlignment="1">
      <alignment wrapText="1"/>
    </xf>
    <xf numFmtId="0" fontId="1" fillId="2" borderId="38" xfId="0" applyFont="1" applyFill="1" applyBorder="1" applyAlignment="1">
      <alignment horizontal="center" wrapText="1"/>
    </xf>
    <xf numFmtId="0" fontId="0" fillId="0" borderId="33" xfId="0" applyBorder="1" applyAlignment="1">
      <alignment wrapText="1"/>
    </xf>
    <xf numFmtId="0" fontId="3" fillId="2" borderId="22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7" fillId="4" borderId="19" xfId="0" applyFont="1" applyFill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17" fillId="4" borderId="22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" fillId="4" borderId="25" xfId="0" applyFont="1" applyFill="1" applyBorder="1" applyAlignment="1">
      <alignment horizontal="center" wrapText="1"/>
    </xf>
    <xf numFmtId="0" fontId="0" fillId="0" borderId="27" xfId="0" applyBorder="1" applyAlignment="1">
      <alignment wrapText="1"/>
    </xf>
    <xf numFmtId="0" fontId="1" fillId="4" borderId="39" xfId="0" applyFont="1" applyFill="1" applyBorder="1" applyAlignment="1">
      <alignment horizontal="center" wrapText="1"/>
    </xf>
    <xf numFmtId="0" fontId="0" fillId="0" borderId="40" xfId="0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A43" workbookViewId="0">
      <selection activeCell="L50" sqref="L50"/>
    </sheetView>
  </sheetViews>
  <sheetFormatPr defaultRowHeight="15" x14ac:dyDescent="0.25"/>
  <cols>
    <col min="1" max="1" width="25.140625" bestFit="1" customWidth="1"/>
    <col min="2" max="2" width="10.5703125" bestFit="1" customWidth="1"/>
    <col min="3" max="3" width="23" customWidth="1"/>
    <col min="4" max="4" width="9.28515625" bestFit="1" customWidth="1"/>
    <col min="5" max="5" width="8.5703125" customWidth="1"/>
    <col min="6" max="6" width="7.5703125" customWidth="1"/>
    <col min="7" max="7" width="9.7109375" customWidth="1"/>
    <col min="8" max="8" width="10.140625" customWidth="1"/>
    <col min="10" max="10" width="8.28515625" customWidth="1"/>
    <col min="12" max="12" width="11" customWidth="1"/>
  </cols>
  <sheetData>
    <row r="1" spans="1:12" ht="18.75" x14ac:dyDescent="0.3">
      <c r="A1" s="260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ht="18.75" x14ac:dyDescent="0.3">
      <c r="A2" s="262" t="s">
        <v>534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spans="1:12" s="47" customFormat="1" ht="45.75" thickBot="1" x14ac:dyDescent="0.3">
      <c r="A3" s="46" t="s">
        <v>1</v>
      </c>
      <c r="B3" s="43" t="s">
        <v>2</v>
      </c>
      <c r="C3" s="44" t="s">
        <v>3</v>
      </c>
      <c r="D3" s="44" t="s">
        <v>4</v>
      </c>
      <c r="E3" s="44" t="s">
        <v>5</v>
      </c>
      <c r="F3" s="44" t="s">
        <v>6</v>
      </c>
      <c r="G3" s="45" t="s">
        <v>7</v>
      </c>
      <c r="H3" s="9" t="s">
        <v>8</v>
      </c>
      <c r="I3" s="9" t="s">
        <v>9</v>
      </c>
      <c r="J3" s="9" t="s">
        <v>10</v>
      </c>
      <c r="K3" s="43" t="s">
        <v>11</v>
      </c>
      <c r="L3" s="44" t="s">
        <v>12</v>
      </c>
    </row>
    <row r="4" spans="1:12" x14ac:dyDescent="0.25">
      <c r="A4" s="10" t="s">
        <v>13</v>
      </c>
      <c r="B4" s="11"/>
      <c r="C4" s="11" t="s">
        <v>14</v>
      </c>
      <c r="D4" s="12">
        <v>92.25</v>
      </c>
      <c r="E4" s="12">
        <v>0.7</v>
      </c>
      <c r="F4" s="12">
        <v>3.55</v>
      </c>
      <c r="G4" s="12">
        <v>0.22</v>
      </c>
      <c r="H4" s="12">
        <v>20.69</v>
      </c>
      <c r="I4" s="12">
        <v>9.82</v>
      </c>
      <c r="J4" s="12">
        <v>0</v>
      </c>
      <c r="K4" s="12">
        <v>0</v>
      </c>
      <c r="L4" s="13">
        <f>D4+E4+F4+G4+H4++I4+J4+K4</f>
        <v>127.22999999999999</v>
      </c>
    </row>
    <row r="5" spans="1:12" x14ac:dyDescent="0.25">
      <c r="A5" s="31" t="s">
        <v>15</v>
      </c>
      <c r="B5" s="4" t="s">
        <v>16</v>
      </c>
      <c r="C5" s="4"/>
      <c r="D5" s="5"/>
      <c r="E5" s="5">
        <v>22.15</v>
      </c>
      <c r="F5" s="5"/>
      <c r="G5" s="5"/>
      <c r="H5" s="5"/>
      <c r="I5" s="5"/>
      <c r="J5" s="5"/>
      <c r="K5" s="5"/>
      <c r="L5" s="14">
        <f>D5+E5+F5+G5+H5++I5+J5+K5</f>
        <v>22.15</v>
      </c>
    </row>
    <row r="6" spans="1:12" x14ac:dyDescent="0.25">
      <c r="A6" s="31" t="s">
        <v>17</v>
      </c>
      <c r="B6" s="4" t="s">
        <v>18</v>
      </c>
      <c r="C6" s="4"/>
      <c r="D6" s="5"/>
      <c r="E6" s="5"/>
      <c r="F6" s="5"/>
      <c r="G6" s="5"/>
      <c r="H6" s="5">
        <v>487.08</v>
      </c>
      <c r="I6" s="5"/>
      <c r="J6" s="5"/>
      <c r="K6" s="5"/>
      <c r="L6" s="14">
        <f>D6+E6+F6+G6+H6++I6+J6+K6</f>
        <v>487.08</v>
      </c>
    </row>
    <row r="7" spans="1:12" x14ac:dyDescent="0.25">
      <c r="A7" s="31" t="s">
        <v>19</v>
      </c>
      <c r="B7" s="4" t="s">
        <v>20</v>
      </c>
      <c r="C7" s="4"/>
      <c r="D7" s="5"/>
      <c r="E7" s="5"/>
      <c r="F7" s="5"/>
      <c r="G7" s="5"/>
      <c r="H7" s="5">
        <v>272.83999999999997</v>
      </c>
      <c r="I7" s="5"/>
      <c r="J7" s="5"/>
      <c r="K7" s="5"/>
      <c r="L7" s="14">
        <f>D7+E7+F7+G7+H7++I7+J7+K7</f>
        <v>272.83999999999997</v>
      </c>
    </row>
    <row r="8" spans="1:12" x14ac:dyDescent="0.25">
      <c r="A8" s="266" t="s">
        <v>21</v>
      </c>
      <c r="B8" s="267"/>
      <c r="C8" s="268"/>
      <c r="D8" s="7">
        <f t="shared" ref="D8:L8" si="0">D4</f>
        <v>92.25</v>
      </c>
      <c r="E8" s="7">
        <f t="shared" si="0"/>
        <v>0.7</v>
      </c>
      <c r="F8" s="7">
        <f t="shared" si="0"/>
        <v>3.55</v>
      </c>
      <c r="G8" s="7">
        <f t="shared" si="0"/>
        <v>0.22</v>
      </c>
      <c r="H8" s="7">
        <f t="shared" si="0"/>
        <v>20.69</v>
      </c>
      <c r="I8" s="7">
        <f t="shared" si="0"/>
        <v>9.82</v>
      </c>
      <c r="J8" s="7">
        <f t="shared" si="0"/>
        <v>0</v>
      </c>
      <c r="K8" s="7">
        <f t="shared" si="0"/>
        <v>0</v>
      </c>
      <c r="L8" s="15">
        <f t="shared" si="0"/>
        <v>127.22999999999999</v>
      </c>
    </row>
    <row r="9" spans="1:12" ht="15.75" thickBot="1" x14ac:dyDescent="0.3">
      <c r="A9" s="269" t="s">
        <v>22</v>
      </c>
      <c r="B9" s="270"/>
      <c r="C9" s="271"/>
      <c r="D9" s="16">
        <f t="shared" ref="D9:L9" si="1">D5+D6+D7</f>
        <v>0</v>
      </c>
      <c r="E9" s="16">
        <f t="shared" si="1"/>
        <v>22.15</v>
      </c>
      <c r="F9" s="16">
        <f t="shared" si="1"/>
        <v>0</v>
      </c>
      <c r="G9" s="16">
        <f t="shared" si="1"/>
        <v>0</v>
      </c>
      <c r="H9" s="16">
        <f t="shared" si="1"/>
        <v>759.92</v>
      </c>
      <c r="I9" s="16">
        <f t="shared" si="1"/>
        <v>0</v>
      </c>
      <c r="J9" s="16">
        <f t="shared" si="1"/>
        <v>0</v>
      </c>
      <c r="K9" s="16">
        <f t="shared" si="1"/>
        <v>0</v>
      </c>
      <c r="L9" s="17">
        <f t="shared" si="1"/>
        <v>782.06999999999994</v>
      </c>
    </row>
    <row r="10" spans="1:12" x14ac:dyDescent="0.25">
      <c r="A10" s="10" t="s">
        <v>23</v>
      </c>
      <c r="B10" s="11"/>
      <c r="C10" s="11" t="s">
        <v>24</v>
      </c>
      <c r="D10" s="12">
        <v>92.25</v>
      </c>
      <c r="E10" s="12">
        <v>0.9</v>
      </c>
      <c r="F10" s="12">
        <v>4.54</v>
      </c>
      <c r="G10" s="12">
        <v>0.22</v>
      </c>
      <c r="H10" s="12">
        <v>20.57</v>
      </c>
      <c r="I10" s="12">
        <v>9.82</v>
      </c>
      <c r="J10" s="12">
        <v>0</v>
      </c>
      <c r="K10" s="12">
        <v>0</v>
      </c>
      <c r="L10" s="13">
        <f>D10+E10+F10+G10+H10++I10+J10+K10</f>
        <v>128.30000000000001</v>
      </c>
    </row>
    <row r="11" spans="1:12" x14ac:dyDescent="0.25">
      <c r="A11" s="18" t="s">
        <v>25</v>
      </c>
      <c r="B11" s="1"/>
      <c r="C11" s="1" t="s">
        <v>26</v>
      </c>
      <c r="D11" s="2">
        <v>92.25</v>
      </c>
      <c r="E11" s="2">
        <v>0.92</v>
      </c>
      <c r="F11" s="2">
        <v>4.67</v>
      </c>
      <c r="G11" s="2">
        <v>0.22</v>
      </c>
      <c r="H11" s="2">
        <v>25.88</v>
      </c>
      <c r="I11" s="2">
        <v>9.82</v>
      </c>
      <c r="J11" s="2">
        <v>0</v>
      </c>
      <c r="K11" s="2">
        <v>0</v>
      </c>
      <c r="L11" s="19">
        <f>D11+E11+F11+G11+H11++I11+J11+K11</f>
        <v>133.76</v>
      </c>
    </row>
    <row r="12" spans="1:12" x14ac:dyDescent="0.25">
      <c r="A12" s="31" t="s">
        <v>27</v>
      </c>
      <c r="B12" s="4" t="s">
        <v>28</v>
      </c>
      <c r="C12" s="4"/>
      <c r="D12" s="5"/>
      <c r="E12" s="5"/>
      <c r="F12" s="5"/>
      <c r="G12" s="5"/>
      <c r="H12" s="5">
        <v>208.71</v>
      </c>
      <c r="I12" s="5"/>
      <c r="J12" s="5"/>
      <c r="K12" s="5"/>
      <c r="L12" s="14">
        <f>D12+E12+F12+G12+H12++I12+J12+K12</f>
        <v>208.71</v>
      </c>
    </row>
    <row r="13" spans="1:12" x14ac:dyDescent="0.25">
      <c r="A13" s="266" t="s">
        <v>29</v>
      </c>
      <c r="B13" s="267"/>
      <c r="C13" s="268"/>
      <c r="D13" s="7">
        <f>D10+D11</f>
        <v>184.5</v>
      </c>
      <c r="E13" s="7">
        <f t="shared" ref="E13:L13" si="2">E10+E11</f>
        <v>1.82</v>
      </c>
      <c r="F13" s="7">
        <f t="shared" si="2"/>
        <v>9.2100000000000009</v>
      </c>
      <c r="G13" s="7">
        <f t="shared" si="2"/>
        <v>0.44</v>
      </c>
      <c r="H13" s="7">
        <f t="shared" si="2"/>
        <v>46.45</v>
      </c>
      <c r="I13" s="7">
        <f t="shared" si="2"/>
        <v>19.64</v>
      </c>
      <c r="J13" s="7">
        <f t="shared" si="2"/>
        <v>0</v>
      </c>
      <c r="K13" s="7">
        <f t="shared" si="2"/>
        <v>0</v>
      </c>
      <c r="L13" s="15">
        <f t="shared" si="2"/>
        <v>262.06</v>
      </c>
    </row>
    <row r="14" spans="1:12" ht="15.75" thickBot="1" x14ac:dyDescent="0.3">
      <c r="A14" s="269" t="s">
        <v>30</v>
      </c>
      <c r="B14" s="270"/>
      <c r="C14" s="271"/>
      <c r="D14" s="16">
        <f>D12</f>
        <v>0</v>
      </c>
      <c r="E14" s="16">
        <f t="shared" ref="E14:L14" si="3">E12</f>
        <v>0</v>
      </c>
      <c r="F14" s="16">
        <f t="shared" si="3"/>
        <v>0</v>
      </c>
      <c r="G14" s="16">
        <f t="shared" si="3"/>
        <v>0</v>
      </c>
      <c r="H14" s="16">
        <f t="shared" si="3"/>
        <v>208.71</v>
      </c>
      <c r="I14" s="16">
        <f t="shared" si="3"/>
        <v>0</v>
      </c>
      <c r="J14" s="16">
        <f t="shared" si="3"/>
        <v>0</v>
      </c>
      <c r="K14" s="16">
        <f t="shared" si="3"/>
        <v>0</v>
      </c>
      <c r="L14" s="17">
        <f t="shared" si="3"/>
        <v>208.71</v>
      </c>
    </row>
    <row r="15" spans="1:12" x14ac:dyDescent="0.25">
      <c r="A15" s="22" t="s">
        <v>31</v>
      </c>
      <c r="B15" s="23" t="s">
        <v>32</v>
      </c>
      <c r="C15" s="23"/>
      <c r="D15" s="24"/>
      <c r="E15" s="24"/>
      <c r="F15" s="24"/>
      <c r="G15" s="24"/>
      <c r="H15" s="24">
        <v>383.46</v>
      </c>
      <c r="I15" s="24"/>
      <c r="J15" s="24"/>
      <c r="K15" s="24"/>
      <c r="L15" s="25">
        <f>D15+E15+F15+G15+H15+I15+J15+K15</f>
        <v>383.46</v>
      </c>
    </row>
    <row r="16" spans="1:12" x14ac:dyDescent="0.25">
      <c r="A16" s="26" t="s">
        <v>33</v>
      </c>
      <c r="B16" s="21" t="s">
        <v>34</v>
      </c>
      <c r="C16" s="21"/>
      <c r="D16" s="20"/>
      <c r="E16" s="20">
        <v>17.829999999999998</v>
      </c>
      <c r="F16" s="20"/>
      <c r="G16" s="20"/>
      <c r="H16" s="20"/>
      <c r="I16" s="20"/>
      <c r="J16" s="20"/>
      <c r="K16" s="20"/>
      <c r="L16" s="27">
        <f>D16+E16+F16+G16+H16+I16+J16+K16</f>
        <v>17.829999999999998</v>
      </c>
    </row>
    <row r="17" spans="1:12" ht="15.75" thickBot="1" x14ac:dyDescent="0.3">
      <c r="A17" s="269" t="s">
        <v>35</v>
      </c>
      <c r="B17" s="270"/>
      <c r="C17" s="271"/>
      <c r="D17" s="28">
        <f>D15+D16</f>
        <v>0</v>
      </c>
      <c r="E17" s="28">
        <f t="shared" ref="E17:L17" si="4">E15+E16</f>
        <v>17.829999999999998</v>
      </c>
      <c r="F17" s="28">
        <f t="shared" si="4"/>
        <v>0</v>
      </c>
      <c r="G17" s="28">
        <f t="shared" si="4"/>
        <v>0</v>
      </c>
      <c r="H17" s="28">
        <f t="shared" si="4"/>
        <v>383.46</v>
      </c>
      <c r="I17" s="28">
        <f t="shared" si="4"/>
        <v>0</v>
      </c>
      <c r="J17" s="28">
        <f t="shared" si="4"/>
        <v>0</v>
      </c>
      <c r="K17" s="28">
        <f t="shared" si="4"/>
        <v>0</v>
      </c>
      <c r="L17" s="29">
        <f t="shared" si="4"/>
        <v>401.28999999999996</v>
      </c>
    </row>
    <row r="18" spans="1:12" x14ac:dyDescent="0.25">
      <c r="A18" s="22" t="s">
        <v>36</v>
      </c>
      <c r="B18" s="23" t="s">
        <v>37</v>
      </c>
      <c r="C18" s="23"/>
      <c r="D18" s="24"/>
      <c r="E18" s="24"/>
      <c r="F18" s="24"/>
      <c r="G18" s="24"/>
      <c r="H18" s="24">
        <v>374.56</v>
      </c>
      <c r="I18" s="24"/>
      <c r="J18" s="24"/>
      <c r="K18" s="24"/>
      <c r="L18" s="25">
        <f>D18+E18+F18+G18+H18+I18+J18+K18</f>
        <v>374.56</v>
      </c>
    </row>
    <row r="19" spans="1:12" ht="15.75" thickBot="1" x14ac:dyDescent="0.3">
      <c r="A19" s="269" t="s">
        <v>38</v>
      </c>
      <c r="B19" s="270"/>
      <c r="C19" s="271"/>
      <c r="D19" s="28">
        <f>D18</f>
        <v>0</v>
      </c>
      <c r="E19" s="28">
        <f t="shared" ref="E19:L19" si="5">E18</f>
        <v>0</v>
      </c>
      <c r="F19" s="28">
        <f t="shared" si="5"/>
        <v>0</v>
      </c>
      <c r="G19" s="28">
        <f t="shared" si="5"/>
        <v>0</v>
      </c>
      <c r="H19" s="28">
        <f t="shared" si="5"/>
        <v>374.56</v>
      </c>
      <c r="I19" s="28">
        <f t="shared" si="5"/>
        <v>0</v>
      </c>
      <c r="J19" s="28">
        <f t="shared" si="5"/>
        <v>0</v>
      </c>
      <c r="K19" s="28">
        <f t="shared" si="5"/>
        <v>0</v>
      </c>
      <c r="L19" s="29">
        <f t="shared" si="5"/>
        <v>374.56</v>
      </c>
    </row>
    <row r="20" spans="1:12" x14ac:dyDescent="0.25">
      <c r="A20" s="10" t="s">
        <v>39</v>
      </c>
      <c r="B20" s="11"/>
      <c r="C20" s="11" t="s">
        <v>40</v>
      </c>
      <c r="D20" s="12">
        <v>92.25</v>
      </c>
      <c r="E20" s="12">
        <v>1.97</v>
      </c>
      <c r="F20" s="12">
        <v>9.9700000000000006</v>
      </c>
      <c r="G20" s="12">
        <v>0.43</v>
      </c>
      <c r="H20" s="12">
        <v>2.77</v>
      </c>
      <c r="I20" s="12">
        <v>19.63</v>
      </c>
      <c r="J20" s="12">
        <v>0</v>
      </c>
      <c r="K20" s="12">
        <v>0</v>
      </c>
      <c r="L20" s="13">
        <f>D20+E20+F20+G20+H20++I20+J20+K20</f>
        <v>127.02</v>
      </c>
    </row>
    <row r="21" spans="1:12" x14ac:dyDescent="0.25">
      <c r="A21" s="18" t="s">
        <v>41</v>
      </c>
      <c r="B21" s="1"/>
      <c r="C21" s="1" t="s">
        <v>42</v>
      </c>
      <c r="D21" s="2">
        <v>184.5</v>
      </c>
      <c r="E21" s="2">
        <v>1.58</v>
      </c>
      <c r="F21" s="2">
        <v>7.97</v>
      </c>
      <c r="G21" s="2">
        <v>0.22</v>
      </c>
      <c r="H21" s="2">
        <v>2.89</v>
      </c>
      <c r="I21" s="2">
        <v>9.82</v>
      </c>
      <c r="J21" s="2">
        <v>0</v>
      </c>
      <c r="K21" s="2">
        <v>0</v>
      </c>
      <c r="L21" s="19">
        <f>D21+E21+F21+G21+H21++I21+J21+K21</f>
        <v>206.98</v>
      </c>
    </row>
    <row r="22" spans="1:12" x14ac:dyDescent="0.25">
      <c r="A22" s="31" t="s">
        <v>43</v>
      </c>
      <c r="B22" s="4" t="s">
        <v>44</v>
      </c>
      <c r="C22" s="4"/>
      <c r="D22" s="5"/>
      <c r="E22" s="5">
        <v>13.51</v>
      </c>
      <c r="F22" s="5"/>
      <c r="G22" s="5"/>
      <c r="H22" s="5">
        <v>160.51</v>
      </c>
      <c r="I22" s="5"/>
      <c r="J22" s="5"/>
      <c r="K22" s="5"/>
      <c r="L22" s="14">
        <f>D22+E22+F22+G22+H22+I22+J22+K22</f>
        <v>174.01999999999998</v>
      </c>
    </row>
    <row r="23" spans="1:12" x14ac:dyDescent="0.25">
      <c r="A23" s="266" t="s">
        <v>45</v>
      </c>
      <c r="B23" s="267"/>
      <c r="C23" s="268"/>
      <c r="D23" s="7">
        <f>D20+D21</f>
        <v>276.75</v>
      </c>
      <c r="E23" s="7">
        <f t="shared" ref="E23:L23" si="6">E20+E21</f>
        <v>3.55</v>
      </c>
      <c r="F23" s="7">
        <f t="shared" si="6"/>
        <v>17.940000000000001</v>
      </c>
      <c r="G23" s="7">
        <f t="shared" si="6"/>
        <v>0.65</v>
      </c>
      <c r="H23" s="7">
        <f t="shared" si="6"/>
        <v>5.66</v>
      </c>
      <c r="I23" s="7">
        <f t="shared" si="6"/>
        <v>29.45</v>
      </c>
      <c r="J23" s="7">
        <f t="shared" si="6"/>
        <v>0</v>
      </c>
      <c r="K23" s="7">
        <f t="shared" si="6"/>
        <v>0</v>
      </c>
      <c r="L23" s="15">
        <f t="shared" si="6"/>
        <v>334</v>
      </c>
    </row>
    <row r="24" spans="1:12" ht="15.75" thickBot="1" x14ac:dyDescent="0.3">
      <c r="A24" s="269" t="s">
        <v>46</v>
      </c>
      <c r="B24" s="270"/>
      <c r="C24" s="271"/>
      <c r="D24" s="16">
        <f>D22</f>
        <v>0</v>
      </c>
      <c r="E24" s="16">
        <f t="shared" ref="E24:L24" si="7">E22</f>
        <v>13.51</v>
      </c>
      <c r="F24" s="16">
        <f t="shared" si="7"/>
        <v>0</v>
      </c>
      <c r="G24" s="16">
        <f t="shared" si="7"/>
        <v>0</v>
      </c>
      <c r="H24" s="16">
        <f t="shared" si="7"/>
        <v>160.51</v>
      </c>
      <c r="I24" s="16">
        <f t="shared" si="7"/>
        <v>0</v>
      </c>
      <c r="J24" s="16">
        <f t="shared" si="7"/>
        <v>0</v>
      </c>
      <c r="K24" s="16">
        <f t="shared" si="7"/>
        <v>0</v>
      </c>
      <c r="L24" s="17">
        <f t="shared" si="7"/>
        <v>174.01999999999998</v>
      </c>
    </row>
    <row r="25" spans="1:12" x14ac:dyDescent="0.25">
      <c r="A25" s="10" t="s">
        <v>47</v>
      </c>
      <c r="B25" s="11"/>
      <c r="C25" s="11" t="s">
        <v>48</v>
      </c>
      <c r="D25" s="12">
        <v>92.25</v>
      </c>
      <c r="E25" s="12">
        <v>3.08</v>
      </c>
      <c r="F25" s="12">
        <v>15.6</v>
      </c>
      <c r="G25" s="12">
        <v>0.43</v>
      </c>
      <c r="H25" s="12">
        <v>3.15</v>
      </c>
      <c r="I25" s="12">
        <v>19.63</v>
      </c>
      <c r="J25" s="12">
        <v>0</v>
      </c>
      <c r="K25" s="12">
        <v>0</v>
      </c>
      <c r="L25" s="13">
        <f>D25+E25+F25+G25+H25++I25+J25+K25</f>
        <v>134.14000000000001</v>
      </c>
    </row>
    <row r="26" spans="1:12" x14ac:dyDescent="0.25">
      <c r="A26" s="18" t="s">
        <v>49</v>
      </c>
      <c r="B26" s="1"/>
      <c r="C26" s="1" t="s">
        <v>50</v>
      </c>
      <c r="D26" s="2">
        <v>92.25</v>
      </c>
      <c r="E26" s="2">
        <v>1.41</v>
      </c>
      <c r="F26" s="2">
        <v>7.18</v>
      </c>
      <c r="G26" s="2">
        <v>0.22</v>
      </c>
      <c r="H26" s="2">
        <v>1.81</v>
      </c>
      <c r="I26" s="2">
        <v>9.82</v>
      </c>
      <c r="J26" s="2">
        <v>0</v>
      </c>
      <c r="K26" s="2">
        <v>0</v>
      </c>
      <c r="L26" s="19">
        <f>D26+E26+F26+G26+H26++I26+J26+K26</f>
        <v>112.69</v>
      </c>
    </row>
    <row r="27" spans="1:12" x14ac:dyDescent="0.25">
      <c r="A27" s="31" t="s">
        <v>51</v>
      </c>
      <c r="B27" s="4" t="s">
        <v>52</v>
      </c>
      <c r="C27" s="4"/>
      <c r="D27" s="5"/>
      <c r="E27" s="5"/>
      <c r="F27" s="5"/>
      <c r="G27" s="5"/>
      <c r="H27" s="5">
        <v>34.69</v>
      </c>
      <c r="I27" s="5"/>
      <c r="J27" s="5"/>
      <c r="K27" s="5"/>
      <c r="L27" s="14">
        <f>D27+E27+F27+G27+H27++I27+J27+K27</f>
        <v>34.69</v>
      </c>
    </row>
    <row r="28" spans="1:12" x14ac:dyDescent="0.25">
      <c r="A28" s="31" t="s">
        <v>53</v>
      </c>
      <c r="B28" s="4" t="s">
        <v>54</v>
      </c>
      <c r="C28" s="4"/>
      <c r="D28" s="5"/>
      <c r="E28" s="5">
        <v>4.4400000000000004</v>
      </c>
      <c r="F28" s="5"/>
      <c r="G28" s="5"/>
      <c r="H28" s="5"/>
      <c r="I28" s="5"/>
      <c r="J28" s="5"/>
      <c r="K28" s="5"/>
      <c r="L28" s="14">
        <f>D28+E28+F28+G28+H28++I28+J28+K28</f>
        <v>4.4400000000000004</v>
      </c>
    </row>
    <row r="29" spans="1:12" x14ac:dyDescent="0.25">
      <c r="A29" s="266" t="s">
        <v>55</v>
      </c>
      <c r="B29" s="267"/>
      <c r="C29" s="268"/>
      <c r="D29" s="7">
        <f>D25+D26</f>
        <v>184.5</v>
      </c>
      <c r="E29" s="7">
        <f t="shared" ref="E29:L29" si="8">E25+E26</f>
        <v>4.49</v>
      </c>
      <c r="F29" s="7">
        <f t="shared" si="8"/>
        <v>22.78</v>
      </c>
      <c r="G29" s="7">
        <f t="shared" si="8"/>
        <v>0.65</v>
      </c>
      <c r="H29" s="7">
        <f t="shared" si="8"/>
        <v>4.96</v>
      </c>
      <c r="I29" s="7">
        <f t="shared" si="8"/>
        <v>29.45</v>
      </c>
      <c r="J29" s="7">
        <f t="shared" si="8"/>
        <v>0</v>
      </c>
      <c r="K29" s="7">
        <f t="shared" si="8"/>
        <v>0</v>
      </c>
      <c r="L29" s="15">
        <f t="shared" si="8"/>
        <v>246.83</v>
      </c>
    </row>
    <row r="30" spans="1:12" ht="15.75" thickBot="1" x14ac:dyDescent="0.3">
      <c r="A30" s="269" t="s">
        <v>56</v>
      </c>
      <c r="B30" s="270"/>
      <c r="C30" s="271"/>
      <c r="D30" s="16">
        <f>D27+D28</f>
        <v>0</v>
      </c>
      <c r="E30" s="16">
        <f t="shared" ref="E30:L30" si="9">E27+E28</f>
        <v>4.4400000000000004</v>
      </c>
      <c r="F30" s="16">
        <f t="shared" si="9"/>
        <v>0</v>
      </c>
      <c r="G30" s="16">
        <f t="shared" si="9"/>
        <v>0</v>
      </c>
      <c r="H30" s="16">
        <f t="shared" si="9"/>
        <v>34.69</v>
      </c>
      <c r="I30" s="16">
        <f t="shared" si="9"/>
        <v>0</v>
      </c>
      <c r="J30" s="16">
        <f t="shared" si="9"/>
        <v>0</v>
      </c>
      <c r="K30" s="16">
        <f t="shared" si="9"/>
        <v>0</v>
      </c>
      <c r="L30" s="17">
        <f t="shared" si="9"/>
        <v>39.129999999999995</v>
      </c>
    </row>
    <row r="31" spans="1:12" x14ac:dyDescent="0.25">
      <c r="A31" s="33" t="s">
        <v>57</v>
      </c>
      <c r="B31" s="34" t="s">
        <v>58</v>
      </c>
      <c r="C31" s="34"/>
      <c r="D31" s="35"/>
      <c r="E31" s="35"/>
      <c r="F31" s="35"/>
      <c r="G31" s="35"/>
      <c r="H31" s="35">
        <v>145.81</v>
      </c>
      <c r="I31" s="35"/>
      <c r="J31" s="35"/>
      <c r="K31" s="35"/>
      <c r="L31" s="36">
        <f>D31+E31+F31+G31+H31+I31+J31+K31</f>
        <v>145.81</v>
      </c>
    </row>
    <row r="32" spans="1:12" x14ac:dyDescent="0.25">
      <c r="A32" s="37" t="s">
        <v>59</v>
      </c>
      <c r="B32" s="32" t="s">
        <v>60</v>
      </c>
      <c r="C32" s="32"/>
      <c r="D32" s="6"/>
      <c r="E32" s="6"/>
      <c r="F32" s="6"/>
      <c r="G32" s="6"/>
      <c r="H32" s="6">
        <v>11.3</v>
      </c>
      <c r="I32" s="6"/>
      <c r="J32" s="6"/>
      <c r="K32" s="6"/>
      <c r="L32" s="38">
        <f>D32+E32+F32+G32+H32+I32+J32+K32</f>
        <v>11.3</v>
      </c>
    </row>
    <row r="33" spans="1:12" ht="15.75" thickBot="1" x14ac:dyDescent="0.3">
      <c r="A33" s="269" t="s">
        <v>61</v>
      </c>
      <c r="B33" s="270"/>
      <c r="C33" s="271"/>
      <c r="D33" s="16">
        <f>D31+D32</f>
        <v>0</v>
      </c>
      <c r="E33" s="16">
        <f t="shared" ref="E33:L33" si="10">E31+E32</f>
        <v>0</v>
      </c>
      <c r="F33" s="16">
        <f t="shared" si="10"/>
        <v>0</v>
      </c>
      <c r="G33" s="16">
        <f t="shared" si="10"/>
        <v>0</v>
      </c>
      <c r="H33" s="16">
        <f t="shared" si="10"/>
        <v>157.11000000000001</v>
      </c>
      <c r="I33" s="16">
        <f t="shared" si="10"/>
        <v>0</v>
      </c>
      <c r="J33" s="16">
        <f t="shared" si="10"/>
        <v>0</v>
      </c>
      <c r="K33" s="16">
        <f t="shared" si="10"/>
        <v>0</v>
      </c>
      <c r="L33" s="17">
        <f t="shared" si="10"/>
        <v>157.11000000000001</v>
      </c>
    </row>
    <row r="34" spans="1:12" x14ac:dyDescent="0.25">
      <c r="A34" s="10" t="s">
        <v>62</v>
      </c>
      <c r="B34" s="11"/>
      <c r="C34" s="11" t="s">
        <v>63</v>
      </c>
      <c r="D34" s="12">
        <v>184.5</v>
      </c>
      <c r="E34" s="12">
        <v>4.74</v>
      </c>
      <c r="F34" s="12">
        <v>24.03</v>
      </c>
      <c r="G34" s="12">
        <v>0.43</v>
      </c>
      <c r="H34" s="12">
        <v>8.31</v>
      </c>
      <c r="I34" s="12">
        <v>19.63</v>
      </c>
      <c r="J34" s="12">
        <v>0</v>
      </c>
      <c r="K34" s="12">
        <v>0</v>
      </c>
      <c r="L34" s="13">
        <f>D34+E34+F34+G34+H34++I34+J34+K34</f>
        <v>241.64000000000001</v>
      </c>
    </row>
    <row r="35" spans="1:12" x14ac:dyDescent="0.25">
      <c r="A35" s="31" t="s">
        <v>64</v>
      </c>
      <c r="B35" s="4" t="s">
        <v>65</v>
      </c>
      <c r="C35" s="4"/>
      <c r="D35" s="5"/>
      <c r="E35" s="5">
        <v>20.48</v>
      </c>
      <c r="F35" s="5"/>
      <c r="G35" s="5"/>
      <c r="H35" s="5"/>
      <c r="I35" s="5"/>
      <c r="J35" s="5"/>
      <c r="K35" s="5"/>
      <c r="L35" s="14">
        <f>D35+E35+F35+G35+H35+I35+J35+K35</f>
        <v>20.48</v>
      </c>
    </row>
    <row r="36" spans="1:12" x14ac:dyDescent="0.25">
      <c r="A36" s="266" t="s">
        <v>66</v>
      </c>
      <c r="B36" s="267"/>
      <c r="C36" s="268"/>
      <c r="D36" s="7">
        <f>D34</f>
        <v>184.5</v>
      </c>
      <c r="E36" s="7">
        <f t="shared" ref="E36:L36" si="11">E34</f>
        <v>4.74</v>
      </c>
      <c r="F36" s="7">
        <f t="shared" si="11"/>
        <v>24.03</v>
      </c>
      <c r="G36" s="7">
        <f t="shared" si="11"/>
        <v>0.43</v>
      </c>
      <c r="H36" s="7">
        <f t="shared" si="11"/>
        <v>8.31</v>
      </c>
      <c r="I36" s="7">
        <f t="shared" si="11"/>
        <v>19.63</v>
      </c>
      <c r="J36" s="7">
        <f t="shared" si="11"/>
        <v>0</v>
      </c>
      <c r="K36" s="7">
        <f t="shared" si="11"/>
        <v>0</v>
      </c>
      <c r="L36" s="15">
        <f t="shared" si="11"/>
        <v>241.64000000000001</v>
      </c>
    </row>
    <row r="37" spans="1:12" ht="15.75" thickBot="1" x14ac:dyDescent="0.3">
      <c r="A37" s="269" t="s">
        <v>67</v>
      </c>
      <c r="B37" s="270"/>
      <c r="C37" s="271"/>
      <c r="D37" s="16">
        <f>D35</f>
        <v>0</v>
      </c>
      <c r="E37" s="16">
        <f t="shared" ref="E37:L37" si="12">E35</f>
        <v>20.48</v>
      </c>
      <c r="F37" s="16">
        <f t="shared" si="12"/>
        <v>0</v>
      </c>
      <c r="G37" s="16">
        <f t="shared" si="12"/>
        <v>0</v>
      </c>
      <c r="H37" s="16">
        <f t="shared" si="12"/>
        <v>0</v>
      </c>
      <c r="I37" s="16">
        <f t="shared" si="12"/>
        <v>0</v>
      </c>
      <c r="J37" s="16">
        <f t="shared" si="12"/>
        <v>0</v>
      </c>
      <c r="K37" s="16">
        <f t="shared" si="12"/>
        <v>0</v>
      </c>
      <c r="L37" s="17">
        <f t="shared" si="12"/>
        <v>20.48</v>
      </c>
    </row>
    <row r="38" spans="1:12" x14ac:dyDescent="0.25">
      <c r="A38" s="39" t="s">
        <v>68</v>
      </c>
      <c r="B38" s="40" t="s">
        <v>69</v>
      </c>
      <c r="C38" s="40"/>
      <c r="D38" s="41"/>
      <c r="E38" s="41"/>
      <c r="F38" s="41"/>
      <c r="G38" s="41"/>
      <c r="H38" s="41">
        <v>148.37</v>
      </c>
      <c r="I38" s="41"/>
      <c r="J38" s="41"/>
      <c r="K38" s="41"/>
      <c r="L38" s="41">
        <f>D38+E38+F38+G38+H38+I38+J38+K38</f>
        <v>148.37</v>
      </c>
    </row>
    <row r="39" spans="1:12" x14ac:dyDescent="0.25">
      <c r="A39" s="30" t="s">
        <v>70</v>
      </c>
      <c r="B39" s="4" t="s">
        <v>71</v>
      </c>
      <c r="C39" s="4"/>
      <c r="D39" s="5"/>
      <c r="E39" s="5"/>
      <c r="F39" s="5"/>
      <c r="G39" s="5"/>
      <c r="H39" s="5">
        <v>14.72</v>
      </c>
      <c r="I39" s="5"/>
      <c r="J39" s="5"/>
      <c r="K39" s="5"/>
      <c r="L39" s="5">
        <f>D39+E39+F39+G39+H39+I39+J39+K39</f>
        <v>14.72</v>
      </c>
    </row>
    <row r="40" spans="1:12" x14ac:dyDescent="0.25">
      <c r="A40" s="272" t="s">
        <v>72</v>
      </c>
      <c r="B40" s="273"/>
      <c r="C40" s="274"/>
      <c r="D40" s="8">
        <f>D38+D39</f>
        <v>0</v>
      </c>
      <c r="E40" s="8">
        <f t="shared" ref="E40:L40" si="13">E38+E39</f>
        <v>0</v>
      </c>
      <c r="F40" s="8">
        <f t="shared" si="13"/>
        <v>0</v>
      </c>
      <c r="G40" s="8">
        <f t="shared" si="13"/>
        <v>0</v>
      </c>
      <c r="H40" s="8">
        <f t="shared" si="13"/>
        <v>163.09</v>
      </c>
      <c r="I40" s="8">
        <f t="shared" si="13"/>
        <v>0</v>
      </c>
      <c r="J40" s="8">
        <f t="shared" si="13"/>
        <v>0</v>
      </c>
      <c r="K40" s="8">
        <f t="shared" si="13"/>
        <v>0</v>
      </c>
      <c r="L40" s="8">
        <f t="shared" si="13"/>
        <v>163.09</v>
      </c>
    </row>
    <row r="41" spans="1:12" x14ac:dyDescent="0.25">
      <c r="A41" s="1" t="s">
        <v>73</v>
      </c>
      <c r="B41" s="1"/>
      <c r="C41" s="1" t="s">
        <v>74</v>
      </c>
      <c r="D41" s="2">
        <v>92.25</v>
      </c>
      <c r="E41" s="2">
        <v>1.73</v>
      </c>
      <c r="F41" s="2">
        <v>8.76</v>
      </c>
      <c r="G41" s="2">
        <v>0.22</v>
      </c>
      <c r="H41" s="2">
        <v>10.77</v>
      </c>
      <c r="I41" s="2">
        <v>9.82</v>
      </c>
      <c r="J41" s="2">
        <v>0</v>
      </c>
      <c r="K41" s="2">
        <v>0</v>
      </c>
      <c r="L41" s="2">
        <f>D41+E41+F41+G41+H41++I41+J41+K41</f>
        <v>123.55000000000001</v>
      </c>
    </row>
    <row r="42" spans="1:12" x14ac:dyDescent="0.25">
      <c r="A42" s="266" t="s">
        <v>75</v>
      </c>
      <c r="B42" s="267"/>
      <c r="C42" s="268"/>
      <c r="D42" s="3">
        <f>D41</f>
        <v>92.25</v>
      </c>
      <c r="E42" s="3">
        <f t="shared" ref="E42:L42" si="14">E41</f>
        <v>1.73</v>
      </c>
      <c r="F42" s="3">
        <f t="shared" si="14"/>
        <v>8.76</v>
      </c>
      <c r="G42" s="3">
        <f t="shared" si="14"/>
        <v>0.22</v>
      </c>
      <c r="H42" s="3">
        <f t="shared" si="14"/>
        <v>10.77</v>
      </c>
      <c r="I42" s="3">
        <f t="shared" si="14"/>
        <v>9.82</v>
      </c>
      <c r="J42" s="3">
        <f t="shared" si="14"/>
        <v>0</v>
      </c>
      <c r="K42" s="3">
        <f t="shared" si="14"/>
        <v>0</v>
      </c>
      <c r="L42" s="3">
        <f t="shared" si="14"/>
        <v>123.55000000000001</v>
      </c>
    </row>
    <row r="43" spans="1:12" x14ac:dyDescent="0.25">
      <c r="A43" s="1" t="s">
        <v>76</v>
      </c>
      <c r="B43" s="1"/>
      <c r="C43" s="1" t="s">
        <v>77</v>
      </c>
      <c r="D43" s="2">
        <v>92.25</v>
      </c>
      <c r="E43" s="2">
        <v>1.6</v>
      </c>
      <c r="F43" s="2">
        <v>8.1199999999999992</v>
      </c>
      <c r="G43" s="2">
        <v>0.22</v>
      </c>
      <c r="H43" s="2">
        <v>51.76</v>
      </c>
      <c r="I43" s="2">
        <v>9.82</v>
      </c>
      <c r="J43" s="2">
        <v>0</v>
      </c>
      <c r="K43" s="2">
        <v>0</v>
      </c>
      <c r="L43" s="2">
        <f>D43+E43+F43+G43+H43++I43+J43+K43</f>
        <v>163.76999999999998</v>
      </c>
    </row>
    <row r="44" spans="1:12" x14ac:dyDescent="0.25">
      <c r="A44" s="30" t="s">
        <v>78</v>
      </c>
      <c r="B44" s="4" t="s">
        <v>79</v>
      </c>
      <c r="C44" s="4"/>
      <c r="D44" s="5"/>
      <c r="E44" s="5"/>
      <c r="F44" s="5"/>
      <c r="G44" s="5"/>
      <c r="H44" s="5">
        <v>171.26</v>
      </c>
      <c r="I44" s="5"/>
      <c r="J44" s="5"/>
      <c r="K44" s="5"/>
      <c r="L44" s="5">
        <f>D44+E44+F44+G44+H44+I44+J44+K44</f>
        <v>171.26</v>
      </c>
    </row>
    <row r="45" spans="1:12" x14ac:dyDescent="0.25">
      <c r="A45" s="30" t="s">
        <v>80</v>
      </c>
      <c r="B45" s="4" t="s">
        <v>81</v>
      </c>
      <c r="C45" s="4"/>
      <c r="D45" s="5"/>
      <c r="E45" s="5"/>
      <c r="F45" s="5"/>
      <c r="G45" s="5"/>
      <c r="H45" s="5">
        <v>45.22</v>
      </c>
      <c r="I45" s="5"/>
      <c r="J45" s="5"/>
      <c r="K45" s="5"/>
      <c r="L45" s="5">
        <f>D45+E45+F45+G45+H45+I45+J45+K45</f>
        <v>45.22</v>
      </c>
    </row>
    <row r="46" spans="1:12" x14ac:dyDescent="0.25">
      <c r="A46" s="266" t="s">
        <v>82</v>
      </c>
      <c r="B46" s="267"/>
      <c r="C46" s="268"/>
      <c r="D46" s="3">
        <f>D43</f>
        <v>92.25</v>
      </c>
      <c r="E46" s="3">
        <f t="shared" ref="E46:L46" si="15">E43</f>
        <v>1.6</v>
      </c>
      <c r="F46" s="3">
        <f t="shared" si="15"/>
        <v>8.1199999999999992</v>
      </c>
      <c r="G46" s="3">
        <f t="shared" si="15"/>
        <v>0.22</v>
      </c>
      <c r="H46" s="3">
        <f t="shared" si="15"/>
        <v>51.76</v>
      </c>
      <c r="I46" s="3">
        <f t="shared" si="15"/>
        <v>9.82</v>
      </c>
      <c r="J46" s="3">
        <f t="shared" si="15"/>
        <v>0</v>
      </c>
      <c r="K46" s="3">
        <f t="shared" si="15"/>
        <v>0</v>
      </c>
      <c r="L46" s="3">
        <f t="shared" si="15"/>
        <v>163.76999999999998</v>
      </c>
    </row>
    <row r="47" spans="1:12" x14ac:dyDescent="0.25">
      <c r="A47" s="272" t="s">
        <v>83</v>
      </c>
      <c r="B47" s="273"/>
      <c r="C47" s="274"/>
      <c r="D47" s="8">
        <f>D44+D45</f>
        <v>0</v>
      </c>
      <c r="E47" s="8">
        <f t="shared" ref="E47:L47" si="16">E44+E45</f>
        <v>0</v>
      </c>
      <c r="F47" s="8">
        <f t="shared" si="16"/>
        <v>0</v>
      </c>
      <c r="G47" s="8">
        <f t="shared" si="16"/>
        <v>0</v>
      </c>
      <c r="H47" s="8">
        <f>H44+H45</f>
        <v>216.48</v>
      </c>
      <c r="I47" s="8">
        <f t="shared" si="16"/>
        <v>0</v>
      </c>
      <c r="J47" s="8">
        <f t="shared" si="16"/>
        <v>0</v>
      </c>
      <c r="K47" s="8">
        <f t="shared" si="16"/>
        <v>0</v>
      </c>
      <c r="L47" s="8">
        <f t="shared" si="16"/>
        <v>216.48</v>
      </c>
    </row>
    <row r="48" spans="1:12" x14ac:dyDescent="0.25">
      <c r="A48" s="263" t="s">
        <v>84</v>
      </c>
      <c r="B48" s="264"/>
      <c r="C48" s="265"/>
      <c r="D48" s="3">
        <f>D8+D13+D23+D29+D36+D42+D46</f>
        <v>1107</v>
      </c>
      <c r="E48" s="3">
        <f t="shared" ref="E48:L48" si="17">E8+E13+E23+E29+E36+E42+E46</f>
        <v>18.630000000000003</v>
      </c>
      <c r="F48" s="3">
        <f t="shared" si="17"/>
        <v>94.390000000000015</v>
      </c>
      <c r="G48" s="3">
        <f t="shared" si="17"/>
        <v>2.8300000000000005</v>
      </c>
      <c r="H48" s="3">
        <f t="shared" si="17"/>
        <v>148.6</v>
      </c>
      <c r="I48" s="3">
        <f t="shared" si="17"/>
        <v>127.63</v>
      </c>
      <c r="J48" s="3">
        <f t="shared" si="17"/>
        <v>0</v>
      </c>
      <c r="K48" s="3">
        <f t="shared" si="17"/>
        <v>0</v>
      </c>
      <c r="L48" s="3">
        <f t="shared" si="17"/>
        <v>1499.08</v>
      </c>
    </row>
    <row r="49" spans="1:12" x14ac:dyDescent="0.25">
      <c r="A49" s="278" t="s">
        <v>85</v>
      </c>
      <c r="B49" s="279"/>
      <c r="C49" s="280"/>
      <c r="D49" s="8">
        <f>D9+D14+D17+D19+D24+D30+D33+D37+D40+D47</f>
        <v>0</v>
      </c>
      <c r="E49" s="8">
        <f t="shared" ref="E49:L49" si="18">E9+E14+E17+E19+E24+E30+E33+E37+E40+E47</f>
        <v>78.41</v>
      </c>
      <c r="F49" s="8">
        <f t="shared" si="18"/>
        <v>0</v>
      </c>
      <c r="G49" s="8">
        <f t="shared" si="18"/>
        <v>0</v>
      </c>
      <c r="H49" s="8">
        <f>H9+H14+H17+H19+H24+H30+H33+H37+H40+H47</f>
        <v>2458.5300000000002</v>
      </c>
      <c r="I49" s="8">
        <f t="shared" si="18"/>
        <v>0</v>
      </c>
      <c r="J49" s="8">
        <f t="shared" si="18"/>
        <v>0</v>
      </c>
      <c r="K49" s="8">
        <f t="shared" si="18"/>
        <v>0</v>
      </c>
      <c r="L49" s="8">
        <f t="shared" si="18"/>
        <v>2536.94</v>
      </c>
    </row>
    <row r="50" spans="1:12" x14ac:dyDescent="0.25">
      <c r="A50" s="275" t="s">
        <v>86</v>
      </c>
      <c r="B50" s="276"/>
      <c r="C50" s="277"/>
      <c r="D50" s="42">
        <f>D48-D49</f>
        <v>1107</v>
      </c>
      <c r="E50" s="42">
        <f t="shared" ref="E50:L50" si="19">E48-E49</f>
        <v>-59.779999999999994</v>
      </c>
      <c r="F50" s="42">
        <f t="shared" si="19"/>
        <v>94.390000000000015</v>
      </c>
      <c r="G50" s="42">
        <f t="shared" si="19"/>
        <v>2.8300000000000005</v>
      </c>
      <c r="H50" s="42">
        <f t="shared" si="19"/>
        <v>-2309.9300000000003</v>
      </c>
      <c r="I50" s="42">
        <f t="shared" si="19"/>
        <v>127.63</v>
      </c>
      <c r="J50" s="42">
        <f t="shared" si="19"/>
        <v>0</v>
      </c>
      <c r="K50" s="42">
        <f t="shared" si="19"/>
        <v>0</v>
      </c>
      <c r="L50" s="42">
        <f t="shared" si="19"/>
        <v>-1037.8600000000001</v>
      </c>
    </row>
    <row r="51" spans="1:12" x14ac:dyDescent="0.25">
      <c r="A51" t="s">
        <v>87</v>
      </c>
    </row>
    <row r="52" spans="1:12" x14ac:dyDescent="0.25">
      <c r="A52" t="s">
        <v>487</v>
      </c>
    </row>
  </sheetData>
  <mergeCells count="22">
    <mergeCell ref="A23:C23"/>
    <mergeCell ref="A24:C24"/>
    <mergeCell ref="A46:C46"/>
    <mergeCell ref="A47:C47"/>
    <mergeCell ref="A50:C50"/>
    <mergeCell ref="A49:C49"/>
    <mergeCell ref="A1:L1"/>
    <mergeCell ref="A2:L2"/>
    <mergeCell ref="A48:C48"/>
    <mergeCell ref="A29:C29"/>
    <mergeCell ref="A30:C30"/>
    <mergeCell ref="A33:C33"/>
    <mergeCell ref="A37:C37"/>
    <mergeCell ref="A36:C36"/>
    <mergeCell ref="A40:C40"/>
    <mergeCell ref="A42:C42"/>
    <mergeCell ref="A8:C8"/>
    <mergeCell ref="A9:C9"/>
    <mergeCell ref="A13:C13"/>
    <mergeCell ref="A14:C14"/>
    <mergeCell ref="A17:C17"/>
    <mergeCell ref="A19:C19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16" workbookViewId="0">
      <selection activeCell="K26" sqref="K26"/>
    </sheetView>
  </sheetViews>
  <sheetFormatPr defaultRowHeight="15" x14ac:dyDescent="0.25"/>
  <cols>
    <col min="1" max="1" width="18" customWidth="1"/>
    <col min="2" max="2" width="15.42578125" customWidth="1"/>
    <col min="3" max="3" width="22.85546875" customWidth="1"/>
    <col min="4" max="4" width="9.140625" customWidth="1"/>
    <col min="5" max="5" width="7" bestFit="1" customWidth="1"/>
    <col min="6" max="7" width="7.42578125" customWidth="1"/>
    <col min="8" max="8" width="8.85546875" bestFit="1" customWidth="1"/>
    <col min="9" max="9" width="7.28515625" customWidth="1"/>
    <col min="10" max="10" width="9.42578125" customWidth="1"/>
    <col min="11" max="11" width="6.85546875" customWidth="1"/>
    <col min="12" max="12" width="10.28515625" customWidth="1"/>
  </cols>
  <sheetData>
    <row r="1" spans="1:12" ht="18.75" x14ac:dyDescent="0.3">
      <c r="A1" s="260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ht="18.75" x14ac:dyDescent="0.3">
      <c r="A2" s="262" t="s">
        <v>527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spans="1:12" ht="51.75" thickBot="1" x14ac:dyDescent="0.3">
      <c r="A3" s="46" t="s">
        <v>1</v>
      </c>
      <c r="B3" s="43" t="s">
        <v>2</v>
      </c>
      <c r="C3" s="44" t="s">
        <v>3</v>
      </c>
      <c r="D3" s="44" t="s">
        <v>4</v>
      </c>
      <c r="E3" s="44" t="s">
        <v>5</v>
      </c>
      <c r="F3" s="44" t="s">
        <v>6</v>
      </c>
      <c r="G3" s="45" t="s">
        <v>7</v>
      </c>
      <c r="H3" s="9" t="s">
        <v>8</v>
      </c>
      <c r="I3" s="9" t="s">
        <v>9</v>
      </c>
      <c r="J3" s="9" t="s">
        <v>10</v>
      </c>
      <c r="K3" s="43" t="s">
        <v>11</v>
      </c>
      <c r="L3" s="44" t="s">
        <v>12</v>
      </c>
    </row>
    <row r="4" spans="1:12" x14ac:dyDescent="0.25">
      <c r="A4" s="10" t="s">
        <v>342</v>
      </c>
      <c r="B4" s="11"/>
      <c r="C4" s="11" t="s">
        <v>343</v>
      </c>
      <c r="D4" s="12">
        <v>184.5</v>
      </c>
      <c r="E4" s="12">
        <v>4.28</v>
      </c>
      <c r="F4" s="12">
        <v>21.29</v>
      </c>
      <c r="G4" s="12">
        <v>0.86</v>
      </c>
      <c r="H4" s="12">
        <v>20.87</v>
      </c>
      <c r="I4" s="12">
        <v>7.58</v>
      </c>
      <c r="J4" s="12">
        <v>167.56</v>
      </c>
      <c r="K4" s="12">
        <v>3.1</v>
      </c>
      <c r="L4" s="13">
        <f>D4+E4+F4+G4+H4++I4+J4+K4</f>
        <v>410.04000000000008</v>
      </c>
    </row>
    <row r="5" spans="1:12" ht="15.75" thickBot="1" x14ac:dyDescent="0.3">
      <c r="A5" s="315" t="s">
        <v>321</v>
      </c>
      <c r="B5" s="316"/>
      <c r="C5" s="317"/>
      <c r="D5" s="7">
        <f t="shared" ref="D5:L5" si="0">D4</f>
        <v>184.5</v>
      </c>
      <c r="E5" s="7">
        <f t="shared" si="0"/>
        <v>4.28</v>
      </c>
      <c r="F5" s="7">
        <f t="shared" si="0"/>
        <v>21.29</v>
      </c>
      <c r="G5" s="7">
        <f t="shared" si="0"/>
        <v>0.86</v>
      </c>
      <c r="H5" s="7">
        <f t="shared" si="0"/>
        <v>20.87</v>
      </c>
      <c r="I5" s="7">
        <f t="shared" si="0"/>
        <v>7.58</v>
      </c>
      <c r="J5" s="7">
        <f t="shared" si="0"/>
        <v>167.56</v>
      </c>
      <c r="K5" s="7">
        <f t="shared" si="0"/>
        <v>3.1</v>
      </c>
      <c r="L5" s="15">
        <f t="shared" si="0"/>
        <v>410.04000000000008</v>
      </c>
    </row>
    <row r="6" spans="1:12" x14ac:dyDescent="0.25">
      <c r="A6" s="10" t="s">
        <v>344</v>
      </c>
      <c r="B6" s="11"/>
      <c r="C6" s="11" t="s">
        <v>332</v>
      </c>
      <c r="D6" s="12">
        <v>184.5</v>
      </c>
      <c r="E6" s="12">
        <v>2.59</v>
      </c>
      <c r="F6" s="12">
        <v>13.14</v>
      </c>
      <c r="G6" s="12">
        <v>0.22</v>
      </c>
      <c r="H6" s="12">
        <v>17.2</v>
      </c>
      <c r="I6" s="12">
        <v>3.79</v>
      </c>
      <c r="J6" s="12">
        <v>75.77</v>
      </c>
      <c r="K6" s="12">
        <v>1.4</v>
      </c>
      <c r="L6" s="13">
        <f>D6+E6+F6+G6+H6++I6+J6+K6</f>
        <v>298.60999999999996</v>
      </c>
    </row>
    <row r="7" spans="1:12" x14ac:dyDescent="0.25">
      <c r="A7" s="18" t="s">
        <v>345</v>
      </c>
      <c r="B7" s="1"/>
      <c r="C7" s="1" t="s">
        <v>162</v>
      </c>
      <c r="D7" s="2">
        <v>184.5</v>
      </c>
      <c r="E7" s="2">
        <v>2.59</v>
      </c>
      <c r="F7" s="2">
        <v>13.14</v>
      </c>
      <c r="G7" s="2">
        <v>0.43</v>
      </c>
      <c r="H7" s="2">
        <v>11.12</v>
      </c>
      <c r="I7" s="2">
        <v>7.58</v>
      </c>
      <c r="J7" s="2">
        <v>44.19</v>
      </c>
      <c r="K7" s="2">
        <v>2.8</v>
      </c>
      <c r="L7" s="19">
        <f>D7+E7+F7+G7+H7++I7+J7+K7</f>
        <v>266.35000000000008</v>
      </c>
    </row>
    <row r="8" spans="1:12" x14ac:dyDescent="0.25">
      <c r="A8" s="266" t="s">
        <v>21</v>
      </c>
      <c r="B8" s="267"/>
      <c r="C8" s="268"/>
      <c r="D8" s="7">
        <f t="shared" ref="D8:L8" si="1">D6+D7</f>
        <v>369</v>
      </c>
      <c r="E8" s="7">
        <f t="shared" si="1"/>
        <v>5.18</v>
      </c>
      <c r="F8" s="7">
        <f t="shared" si="1"/>
        <v>26.28</v>
      </c>
      <c r="G8" s="7">
        <f t="shared" si="1"/>
        <v>0.65</v>
      </c>
      <c r="H8" s="7">
        <f t="shared" si="1"/>
        <v>28.32</v>
      </c>
      <c r="I8" s="7">
        <f t="shared" si="1"/>
        <v>11.370000000000001</v>
      </c>
      <c r="J8" s="7">
        <f t="shared" si="1"/>
        <v>119.96</v>
      </c>
      <c r="K8" s="7">
        <f t="shared" si="1"/>
        <v>4.1999999999999993</v>
      </c>
      <c r="L8" s="15">
        <f t="shared" si="1"/>
        <v>564.96</v>
      </c>
    </row>
    <row r="9" spans="1:12" x14ac:dyDescent="0.25">
      <c r="A9" s="130" t="s">
        <v>346</v>
      </c>
      <c r="B9" s="130" t="s">
        <v>169</v>
      </c>
      <c r="C9" s="132"/>
      <c r="D9" s="141"/>
      <c r="E9" s="141"/>
      <c r="F9" s="141"/>
      <c r="G9" s="141"/>
      <c r="H9" s="141"/>
      <c r="I9" s="141"/>
      <c r="J9" s="141">
        <v>1569.93</v>
      </c>
      <c r="K9" s="141"/>
      <c r="L9" s="142">
        <f>SUM(D9:K9)</f>
        <v>1569.93</v>
      </c>
    </row>
    <row r="10" spans="1:12" ht="15.75" thickBot="1" x14ac:dyDescent="0.3">
      <c r="A10" s="318" t="s">
        <v>30</v>
      </c>
      <c r="B10" s="318"/>
      <c r="C10" s="318"/>
      <c r="D10" s="143">
        <f>D9</f>
        <v>0</v>
      </c>
      <c r="E10" s="143">
        <f t="shared" ref="E10:L10" si="2">E9</f>
        <v>0</v>
      </c>
      <c r="F10" s="143">
        <f t="shared" si="2"/>
        <v>0</v>
      </c>
      <c r="G10" s="143">
        <f t="shared" si="2"/>
        <v>0</v>
      </c>
      <c r="H10" s="143">
        <f t="shared" si="2"/>
        <v>0</v>
      </c>
      <c r="I10" s="143">
        <f t="shared" si="2"/>
        <v>0</v>
      </c>
      <c r="J10" s="143">
        <f t="shared" si="2"/>
        <v>1569.93</v>
      </c>
      <c r="K10" s="143">
        <f t="shared" si="2"/>
        <v>0</v>
      </c>
      <c r="L10" s="143">
        <f t="shared" si="2"/>
        <v>1569.93</v>
      </c>
    </row>
    <row r="11" spans="1:12" x14ac:dyDescent="0.25">
      <c r="A11" s="115" t="s">
        <v>178</v>
      </c>
      <c r="B11" s="116" t="s">
        <v>347</v>
      </c>
      <c r="C11" s="116"/>
      <c r="D11" s="117"/>
      <c r="E11" s="117"/>
      <c r="F11" s="117"/>
      <c r="G11" s="117"/>
      <c r="H11" s="117"/>
      <c r="I11" s="117"/>
      <c r="J11" s="117">
        <v>981.48</v>
      </c>
      <c r="K11" s="117"/>
      <c r="L11" s="118">
        <f>D11+E11+F11+G11+H11+I11+J11+K11</f>
        <v>981.48</v>
      </c>
    </row>
    <row r="12" spans="1:12" x14ac:dyDescent="0.25">
      <c r="A12" s="272" t="s">
        <v>35</v>
      </c>
      <c r="B12" s="273"/>
      <c r="C12" s="274"/>
      <c r="D12" s="147">
        <f>D11</f>
        <v>0</v>
      </c>
      <c r="E12" s="147">
        <f t="shared" ref="E12:L12" si="3">E11</f>
        <v>0</v>
      </c>
      <c r="F12" s="147">
        <f t="shared" si="3"/>
        <v>0</v>
      </c>
      <c r="G12" s="147">
        <f t="shared" si="3"/>
        <v>0</v>
      </c>
      <c r="H12" s="147">
        <f t="shared" si="3"/>
        <v>0</v>
      </c>
      <c r="I12" s="147">
        <f t="shared" si="3"/>
        <v>0</v>
      </c>
      <c r="J12" s="147">
        <f t="shared" si="3"/>
        <v>981.48</v>
      </c>
      <c r="K12" s="147">
        <f t="shared" si="3"/>
        <v>0</v>
      </c>
      <c r="L12" s="147">
        <f t="shared" si="3"/>
        <v>981.48</v>
      </c>
    </row>
    <row r="13" spans="1:12" x14ac:dyDescent="0.25">
      <c r="A13" s="1" t="s">
        <v>348</v>
      </c>
      <c r="B13" s="157"/>
      <c r="C13" s="1" t="s">
        <v>349</v>
      </c>
      <c r="D13" s="2">
        <v>369</v>
      </c>
      <c r="E13" s="2">
        <v>4.32</v>
      </c>
      <c r="F13" s="2">
        <v>21.9</v>
      </c>
      <c r="G13" s="2">
        <v>0.43</v>
      </c>
      <c r="H13" s="2">
        <v>8.89</v>
      </c>
      <c r="I13" s="2">
        <v>7.58</v>
      </c>
      <c r="J13" s="2">
        <v>33.28</v>
      </c>
      <c r="K13" s="2">
        <v>2.8</v>
      </c>
      <c r="L13" s="2">
        <f t="shared" ref="L13:L15" si="4">D13+E13+F13+G13+H13+I13+J13+K13</f>
        <v>448.2</v>
      </c>
    </row>
    <row r="14" spans="1:12" x14ac:dyDescent="0.25">
      <c r="A14" s="1" t="s">
        <v>350</v>
      </c>
      <c r="B14" s="157"/>
      <c r="C14" s="1" t="s">
        <v>351</v>
      </c>
      <c r="D14" s="2">
        <v>184.5</v>
      </c>
      <c r="E14" s="2">
        <v>4.32</v>
      </c>
      <c r="F14" s="2">
        <v>21.9</v>
      </c>
      <c r="G14" s="2">
        <v>0.43</v>
      </c>
      <c r="H14" s="2">
        <v>15.61</v>
      </c>
      <c r="I14" s="2">
        <v>7.58</v>
      </c>
      <c r="J14" s="2">
        <v>13.55</v>
      </c>
      <c r="K14" s="2">
        <v>2.8</v>
      </c>
      <c r="L14" s="2">
        <f t="shared" si="4"/>
        <v>250.69000000000003</v>
      </c>
    </row>
    <row r="15" spans="1:12" x14ac:dyDescent="0.25">
      <c r="A15" s="1" t="s">
        <v>352</v>
      </c>
      <c r="B15" s="157"/>
      <c r="C15" s="1" t="s">
        <v>353</v>
      </c>
      <c r="D15" s="2">
        <v>184.5</v>
      </c>
      <c r="E15" s="2">
        <v>3.02</v>
      </c>
      <c r="F15" s="2">
        <v>15.34</v>
      </c>
      <c r="G15" s="2">
        <v>0.43</v>
      </c>
      <c r="H15" s="2">
        <v>6.64</v>
      </c>
      <c r="I15" s="2">
        <v>7.58</v>
      </c>
      <c r="J15" s="2">
        <v>10.25</v>
      </c>
      <c r="K15" s="2">
        <v>2.8</v>
      </c>
      <c r="L15" s="2">
        <f t="shared" si="4"/>
        <v>230.56000000000003</v>
      </c>
    </row>
    <row r="16" spans="1:12" x14ac:dyDescent="0.25">
      <c r="A16" s="266" t="s">
        <v>126</v>
      </c>
      <c r="B16" s="267"/>
      <c r="C16" s="268"/>
      <c r="D16" s="164">
        <f>SUM(D13:D15)</f>
        <v>738</v>
      </c>
      <c r="E16" s="164">
        <f t="shared" ref="E16:L16" si="5">SUM(E13:E15)</f>
        <v>11.66</v>
      </c>
      <c r="F16" s="164">
        <f t="shared" si="5"/>
        <v>59.14</v>
      </c>
      <c r="G16" s="164">
        <f t="shared" si="5"/>
        <v>1.29</v>
      </c>
      <c r="H16" s="164">
        <f t="shared" si="5"/>
        <v>31.14</v>
      </c>
      <c r="I16" s="164">
        <f t="shared" si="5"/>
        <v>22.740000000000002</v>
      </c>
      <c r="J16" s="164">
        <f t="shared" si="5"/>
        <v>57.08</v>
      </c>
      <c r="K16" s="164">
        <f t="shared" si="5"/>
        <v>8.3999999999999986</v>
      </c>
      <c r="L16" s="164">
        <f t="shared" si="5"/>
        <v>929.45</v>
      </c>
    </row>
    <row r="17" spans="1:12" x14ac:dyDescent="0.25">
      <c r="A17" s="1" t="s">
        <v>354</v>
      </c>
      <c r="B17" s="11"/>
      <c r="C17" s="1" t="s">
        <v>355</v>
      </c>
      <c r="D17" s="2">
        <v>369</v>
      </c>
      <c r="E17" s="2">
        <v>10.93</v>
      </c>
      <c r="F17" s="2">
        <v>55.41</v>
      </c>
      <c r="G17" s="2">
        <v>1.23</v>
      </c>
      <c r="H17" s="2">
        <v>40.71</v>
      </c>
      <c r="I17" s="2">
        <v>18.940000000000001</v>
      </c>
      <c r="J17" s="2">
        <v>23.36</v>
      </c>
      <c r="K17" s="2">
        <v>7.01</v>
      </c>
      <c r="L17" s="2">
        <f t="shared" ref="L17" si="6">D17+E17+F17+G17+H17+I17+J17+K17</f>
        <v>526.59</v>
      </c>
    </row>
    <row r="18" spans="1:12" x14ac:dyDescent="0.25">
      <c r="A18" s="31" t="s">
        <v>128</v>
      </c>
      <c r="B18" s="198">
        <v>43644</v>
      </c>
      <c r="C18" s="4"/>
      <c r="D18" s="5"/>
      <c r="E18" s="5"/>
      <c r="F18" s="5"/>
      <c r="G18" s="5"/>
      <c r="H18" s="5"/>
      <c r="I18" s="5"/>
      <c r="J18" s="5">
        <v>150.44</v>
      </c>
      <c r="K18" s="5"/>
      <c r="L18" s="14">
        <f>D18+E18+F18+G18+H18+I18+J18+K18</f>
        <v>150.44</v>
      </c>
    </row>
    <row r="19" spans="1:12" x14ac:dyDescent="0.25">
      <c r="A19" s="266" t="s">
        <v>45</v>
      </c>
      <c r="B19" s="267"/>
      <c r="C19" s="268"/>
      <c r="D19" s="7">
        <f>D17</f>
        <v>369</v>
      </c>
      <c r="E19" s="7">
        <f t="shared" ref="E19:L19" si="7">E17</f>
        <v>10.93</v>
      </c>
      <c r="F19" s="7">
        <f t="shared" si="7"/>
        <v>55.41</v>
      </c>
      <c r="G19" s="7">
        <f t="shared" si="7"/>
        <v>1.23</v>
      </c>
      <c r="H19" s="7">
        <f t="shared" si="7"/>
        <v>40.71</v>
      </c>
      <c r="I19" s="7">
        <f t="shared" si="7"/>
        <v>18.940000000000001</v>
      </c>
      <c r="J19" s="7">
        <f t="shared" si="7"/>
        <v>23.36</v>
      </c>
      <c r="K19" s="7">
        <f t="shared" si="7"/>
        <v>7.01</v>
      </c>
      <c r="L19" s="7">
        <f t="shared" si="7"/>
        <v>526.59</v>
      </c>
    </row>
    <row r="20" spans="1:12" x14ac:dyDescent="0.25">
      <c r="A20" s="272" t="s">
        <v>46</v>
      </c>
      <c r="B20" s="273"/>
      <c r="C20" s="274"/>
      <c r="D20" s="96">
        <f>D18</f>
        <v>0</v>
      </c>
      <c r="E20" s="96">
        <f t="shared" ref="E20:L20" si="8">E18</f>
        <v>0</v>
      </c>
      <c r="F20" s="96">
        <f t="shared" si="8"/>
        <v>0</v>
      </c>
      <c r="G20" s="96">
        <f t="shared" si="8"/>
        <v>0</v>
      </c>
      <c r="H20" s="96">
        <f t="shared" si="8"/>
        <v>0</v>
      </c>
      <c r="I20" s="96">
        <f t="shared" si="8"/>
        <v>0</v>
      </c>
      <c r="J20" s="96">
        <f t="shared" si="8"/>
        <v>150.44</v>
      </c>
      <c r="K20" s="96">
        <f t="shared" si="8"/>
        <v>0</v>
      </c>
      <c r="L20" s="213">
        <f t="shared" si="8"/>
        <v>150.44</v>
      </c>
    </row>
    <row r="21" spans="1:12" x14ac:dyDescent="0.25">
      <c r="A21" s="1" t="s">
        <v>356</v>
      </c>
      <c r="B21" s="170"/>
      <c r="C21" s="1" t="s">
        <v>357</v>
      </c>
      <c r="D21" s="2">
        <v>184.5</v>
      </c>
      <c r="E21" s="2">
        <v>1.77</v>
      </c>
      <c r="F21" s="2">
        <v>8.9700000000000006</v>
      </c>
      <c r="G21" s="2">
        <v>0.22</v>
      </c>
      <c r="H21" s="2">
        <v>8.4</v>
      </c>
      <c r="I21" s="2">
        <v>3.79</v>
      </c>
      <c r="J21" s="2">
        <v>1.66</v>
      </c>
      <c r="K21" s="2">
        <v>0</v>
      </c>
      <c r="L21" s="2">
        <f t="shared" ref="L21" si="9">D21+E21+F21+G21+H21+I21+J21+K21</f>
        <v>209.31</v>
      </c>
    </row>
    <row r="22" spans="1:12" x14ac:dyDescent="0.25">
      <c r="A22" s="121" t="s">
        <v>198</v>
      </c>
      <c r="B22" s="123" t="s">
        <v>199</v>
      </c>
      <c r="C22" s="123"/>
      <c r="D22" s="124"/>
      <c r="E22" s="124"/>
      <c r="F22" s="124"/>
      <c r="G22" s="124"/>
      <c r="H22" s="124"/>
      <c r="I22" s="124"/>
      <c r="J22" s="124">
        <v>108.94</v>
      </c>
      <c r="K22" s="124"/>
      <c r="L22" s="95">
        <f>D22+E22+F22+G22+H22+I22+J22+K22</f>
        <v>108.94</v>
      </c>
    </row>
    <row r="23" spans="1:12" x14ac:dyDescent="0.25">
      <c r="A23" s="266" t="s">
        <v>132</v>
      </c>
      <c r="B23" s="267"/>
      <c r="C23" s="268"/>
      <c r="D23" s="7">
        <f t="shared" ref="D23:L23" si="10">D21</f>
        <v>184.5</v>
      </c>
      <c r="E23" s="7">
        <f t="shared" si="10"/>
        <v>1.77</v>
      </c>
      <c r="F23" s="7">
        <f t="shared" si="10"/>
        <v>8.9700000000000006</v>
      </c>
      <c r="G23" s="7">
        <f t="shared" si="10"/>
        <v>0.22</v>
      </c>
      <c r="H23" s="7">
        <f t="shared" si="10"/>
        <v>8.4</v>
      </c>
      <c r="I23" s="7">
        <f t="shared" si="10"/>
        <v>3.79</v>
      </c>
      <c r="J23" s="7">
        <f t="shared" si="10"/>
        <v>1.66</v>
      </c>
      <c r="K23" s="7">
        <f t="shared" si="10"/>
        <v>0</v>
      </c>
      <c r="L23" s="7">
        <f t="shared" si="10"/>
        <v>209.31</v>
      </c>
    </row>
    <row r="24" spans="1:12" ht="15.75" thickBot="1" x14ac:dyDescent="0.3">
      <c r="A24" s="269" t="s">
        <v>61</v>
      </c>
      <c r="B24" s="270"/>
      <c r="C24" s="271"/>
      <c r="D24" s="16">
        <f>D22</f>
        <v>0</v>
      </c>
      <c r="E24" s="16">
        <f t="shared" ref="E24:L24" si="11">E22</f>
        <v>0</v>
      </c>
      <c r="F24" s="16">
        <f t="shared" si="11"/>
        <v>0</v>
      </c>
      <c r="G24" s="16">
        <f t="shared" si="11"/>
        <v>0</v>
      </c>
      <c r="H24" s="16">
        <f t="shared" si="11"/>
        <v>0</v>
      </c>
      <c r="I24" s="16">
        <f t="shared" si="11"/>
        <v>0</v>
      </c>
      <c r="J24" s="16">
        <f t="shared" si="11"/>
        <v>108.94</v>
      </c>
      <c r="K24" s="16">
        <f t="shared" si="11"/>
        <v>0</v>
      </c>
      <c r="L24" s="16">
        <f t="shared" si="11"/>
        <v>108.94</v>
      </c>
    </row>
    <row r="25" spans="1:12" x14ac:dyDescent="0.25">
      <c r="A25" s="1" t="s">
        <v>358</v>
      </c>
      <c r="B25" s="170"/>
      <c r="C25" s="1" t="s">
        <v>359</v>
      </c>
      <c r="D25" s="2">
        <v>184.5</v>
      </c>
      <c r="E25" s="2">
        <v>8.64</v>
      </c>
      <c r="F25" s="2">
        <v>43.8</v>
      </c>
      <c r="G25" s="2">
        <v>0.86</v>
      </c>
      <c r="H25" s="2">
        <v>14.65</v>
      </c>
      <c r="I25" s="2">
        <v>15.15</v>
      </c>
      <c r="J25" s="2">
        <v>84.92</v>
      </c>
      <c r="K25" s="2">
        <v>5.61</v>
      </c>
      <c r="L25" s="2">
        <f t="shared" ref="L25" si="12">D25+E25+F25+G25+H25+I25+J25+K25</f>
        <v>358.13000000000005</v>
      </c>
    </row>
    <row r="26" spans="1:12" x14ac:dyDescent="0.25">
      <c r="A26" s="39" t="s">
        <v>497</v>
      </c>
      <c r="B26" s="40" t="s">
        <v>213</v>
      </c>
      <c r="C26" s="40"/>
      <c r="D26" s="41"/>
      <c r="E26" s="41"/>
      <c r="F26" s="41"/>
      <c r="G26" s="41"/>
      <c r="H26" s="41"/>
      <c r="I26" s="41"/>
      <c r="J26" s="41">
        <v>202.48</v>
      </c>
      <c r="K26" s="41"/>
      <c r="L26" s="41">
        <f>D26+E26+F26+G26+H26+I26+J26+K26</f>
        <v>202.48</v>
      </c>
    </row>
    <row r="27" spans="1:12" ht="15" customHeight="1" x14ac:dyDescent="0.25">
      <c r="A27" s="266" t="s">
        <v>144</v>
      </c>
      <c r="B27" s="267"/>
      <c r="C27" s="268"/>
      <c r="D27" s="227">
        <f t="shared" ref="D27:L27" si="13">D25</f>
        <v>184.5</v>
      </c>
      <c r="E27" s="227">
        <f t="shared" si="13"/>
        <v>8.64</v>
      </c>
      <c r="F27" s="227">
        <f t="shared" si="13"/>
        <v>43.8</v>
      </c>
      <c r="G27" s="227">
        <f t="shared" si="13"/>
        <v>0.86</v>
      </c>
      <c r="H27" s="227">
        <f t="shared" si="13"/>
        <v>14.65</v>
      </c>
      <c r="I27" s="227">
        <f t="shared" si="13"/>
        <v>15.15</v>
      </c>
      <c r="J27" s="227">
        <f t="shared" si="13"/>
        <v>84.92</v>
      </c>
      <c r="K27" s="227">
        <f t="shared" si="13"/>
        <v>5.61</v>
      </c>
      <c r="L27" s="227">
        <f t="shared" si="13"/>
        <v>358.13000000000005</v>
      </c>
    </row>
    <row r="28" spans="1:12" x14ac:dyDescent="0.25">
      <c r="A28" s="272" t="s">
        <v>72</v>
      </c>
      <c r="B28" s="273"/>
      <c r="C28" s="274"/>
      <c r="D28" s="8">
        <f>D26</f>
        <v>0</v>
      </c>
      <c r="E28" s="8">
        <f t="shared" ref="E28:L28" si="14">E26</f>
        <v>0</v>
      </c>
      <c r="F28" s="8">
        <f t="shared" si="14"/>
        <v>0</v>
      </c>
      <c r="G28" s="8">
        <f t="shared" si="14"/>
        <v>0</v>
      </c>
      <c r="H28" s="8">
        <f t="shared" si="14"/>
        <v>0</v>
      </c>
      <c r="I28" s="8">
        <f t="shared" si="14"/>
        <v>0</v>
      </c>
      <c r="J28" s="8">
        <f t="shared" si="14"/>
        <v>202.48</v>
      </c>
      <c r="K28" s="8">
        <f t="shared" si="14"/>
        <v>0</v>
      </c>
      <c r="L28" s="8">
        <f t="shared" si="14"/>
        <v>202.48</v>
      </c>
    </row>
    <row r="29" spans="1:12" x14ac:dyDescent="0.25">
      <c r="A29" s="1" t="s">
        <v>360</v>
      </c>
      <c r="B29" s="199"/>
      <c r="C29" s="1" t="s">
        <v>361</v>
      </c>
      <c r="D29" s="2">
        <v>184.5</v>
      </c>
      <c r="E29" s="2">
        <v>3.54</v>
      </c>
      <c r="F29" s="2">
        <v>17.96</v>
      </c>
      <c r="G29" s="2">
        <v>0.43</v>
      </c>
      <c r="H29" s="2">
        <v>10.3</v>
      </c>
      <c r="I29" s="2">
        <v>7.58</v>
      </c>
      <c r="J29" s="2">
        <v>80.290000000000006</v>
      </c>
      <c r="K29" s="2">
        <v>2.8</v>
      </c>
      <c r="L29" s="2">
        <f t="shared" ref="L29:L30" si="15">D29+E29+F29+G29+H29+I29+J29+K29</f>
        <v>307.40000000000003</v>
      </c>
    </row>
    <row r="30" spans="1:12" x14ac:dyDescent="0.25">
      <c r="A30" s="1" t="s">
        <v>362</v>
      </c>
      <c r="B30" s="161"/>
      <c r="C30" s="1" t="s">
        <v>363</v>
      </c>
      <c r="D30" s="2">
        <v>184.5</v>
      </c>
      <c r="E30" s="2">
        <v>0.43</v>
      </c>
      <c r="F30" s="2">
        <v>2.19</v>
      </c>
      <c r="G30" s="2">
        <v>0.22</v>
      </c>
      <c r="H30" s="2">
        <v>8.23</v>
      </c>
      <c r="I30" s="2">
        <v>3.79</v>
      </c>
      <c r="J30" s="2">
        <v>93.43</v>
      </c>
      <c r="K30" s="2">
        <v>1.4</v>
      </c>
      <c r="L30" s="2">
        <f t="shared" si="15"/>
        <v>294.18999999999994</v>
      </c>
    </row>
    <row r="31" spans="1:12" x14ac:dyDescent="0.25">
      <c r="A31" s="286" t="s">
        <v>75</v>
      </c>
      <c r="B31" s="287"/>
      <c r="C31" s="288"/>
      <c r="D31" s="228">
        <f>D29+D30</f>
        <v>369</v>
      </c>
      <c r="E31" s="228">
        <f t="shared" ref="E31:L31" si="16">E29+E30</f>
        <v>3.97</v>
      </c>
      <c r="F31" s="228">
        <f t="shared" si="16"/>
        <v>20.150000000000002</v>
      </c>
      <c r="G31" s="228">
        <f t="shared" si="16"/>
        <v>0.65</v>
      </c>
      <c r="H31" s="228">
        <f t="shared" si="16"/>
        <v>18.53</v>
      </c>
      <c r="I31" s="228">
        <f t="shared" si="16"/>
        <v>11.370000000000001</v>
      </c>
      <c r="J31" s="228">
        <f t="shared" si="16"/>
        <v>173.72000000000003</v>
      </c>
      <c r="K31" s="228">
        <f t="shared" si="16"/>
        <v>4.1999999999999993</v>
      </c>
      <c r="L31" s="228">
        <f t="shared" si="16"/>
        <v>601.58999999999992</v>
      </c>
    </row>
    <row r="32" spans="1:12" x14ac:dyDescent="0.25">
      <c r="A32" s="30" t="s">
        <v>228</v>
      </c>
      <c r="B32" s="4" t="s">
        <v>229</v>
      </c>
      <c r="C32" s="4"/>
      <c r="D32" s="5"/>
      <c r="E32" s="5"/>
      <c r="F32" s="5"/>
      <c r="G32" s="5"/>
      <c r="H32" s="5"/>
      <c r="I32" s="5"/>
      <c r="J32" s="5">
        <v>578.11</v>
      </c>
      <c r="K32" s="5"/>
      <c r="L32" s="5">
        <f>D32+E32+F32+G32+H32+I32+J32+K32</f>
        <v>578.11</v>
      </c>
    </row>
    <row r="33" spans="1:12" x14ac:dyDescent="0.25">
      <c r="A33" s="272" t="s">
        <v>83</v>
      </c>
      <c r="B33" s="273"/>
      <c r="C33" s="274"/>
      <c r="D33" s="8">
        <f>D32</f>
        <v>0</v>
      </c>
      <c r="E33" s="8">
        <f t="shared" ref="E33:L33" si="17">E32</f>
        <v>0</v>
      </c>
      <c r="F33" s="8">
        <f t="shared" si="17"/>
        <v>0</v>
      </c>
      <c r="G33" s="8">
        <f t="shared" si="17"/>
        <v>0</v>
      </c>
      <c r="H33" s="8">
        <f t="shared" si="17"/>
        <v>0</v>
      </c>
      <c r="I33" s="8">
        <f t="shared" si="17"/>
        <v>0</v>
      </c>
      <c r="J33" s="8">
        <f t="shared" si="17"/>
        <v>578.11</v>
      </c>
      <c r="K33" s="8">
        <f t="shared" si="17"/>
        <v>0</v>
      </c>
      <c r="L33" s="8">
        <f t="shared" si="17"/>
        <v>578.11</v>
      </c>
    </row>
    <row r="34" spans="1:12" x14ac:dyDescent="0.25">
      <c r="A34" s="263" t="s">
        <v>364</v>
      </c>
      <c r="B34" s="264"/>
      <c r="C34" s="265"/>
      <c r="D34" s="3">
        <f t="shared" ref="D34:L34" si="18">D5+D8+D16+D19+D23+D27+D31</f>
        <v>2398.5</v>
      </c>
      <c r="E34" s="3">
        <f t="shared" si="18"/>
        <v>46.43</v>
      </c>
      <c r="F34" s="3">
        <f t="shared" si="18"/>
        <v>235.04</v>
      </c>
      <c r="G34" s="3">
        <f t="shared" si="18"/>
        <v>5.76</v>
      </c>
      <c r="H34" s="3">
        <f t="shared" si="18"/>
        <v>162.62</v>
      </c>
      <c r="I34" s="3">
        <f t="shared" si="18"/>
        <v>90.940000000000026</v>
      </c>
      <c r="J34" s="3">
        <f t="shared" si="18"/>
        <v>628.26</v>
      </c>
      <c r="K34" s="3">
        <f t="shared" si="18"/>
        <v>32.519999999999996</v>
      </c>
      <c r="L34" s="3">
        <f t="shared" si="18"/>
        <v>3600.0700000000006</v>
      </c>
    </row>
    <row r="35" spans="1:12" x14ac:dyDescent="0.25">
      <c r="A35" s="278" t="s">
        <v>85</v>
      </c>
      <c r="B35" s="279"/>
      <c r="C35" s="280"/>
      <c r="D35" s="8">
        <f>D10+D12+D20+D24+D28+D33</f>
        <v>0</v>
      </c>
      <c r="E35" s="8">
        <f t="shared" ref="E35:L35" si="19">E10+E12+E20+E24+E28+E33</f>
        <v>0</v>
      </c>
      <c r="F35" s="8">
        <f t="shared" si="19"/>
        <v>0</v>
      </c>
      <c r="G35" s="8">
        <f t="shared" si="19"/>
        <v>0</v>
      </c>
      <c r="H35" s="8">
        <f t="shared" si="19"/>
        <v>0</v>
      </c>
      <c r="I35" s="8">
        <f t="shared" si="19"/>
        <v>0</v>
      </c>
      <c r="J35" s="8">
        <f t="shared" si="19"/>
        <v>3591.38</v>
      </c>
      <c r="K35" s="8">
        <f t="shared" si="19"/>
        <v>0</v>
      </c>
      <c r="L35" s="8">
        <f t="shared" si="19"/>
        <v>3591.38</v>
      </c>
    </row>
    <row r="36" spans="1:12" x14ac:dyDescent="0.25">
      <c r="A36" s="275" t="s">
        <v>86</v>
      </c>
      <c r="B36" s="276"/>
      <c r="C36" s="277"/>
      <c r="D36" s="42">
        <f>D34-D35</f>
        <v>2398.5</v>
      </c>
      <c r="E36" s="42">
        <f t="shared" ref="E36:L36" si="20">E34-E35</f>
        <v>46.43</v>
      </c>
      <c r="F36" s="42">
        <f t="shared" si="20"/>
        <v>235.04</v>
      </c>
      <c r="G36" s="42">
        <f t="shared" si="20"/>
        <v>5.76</v>
      </c>
      <c r="H36" s="42">
        <f t="shared" si="20"/>
        <v>162.62</v>
      </c>
      <c r="I36" s="42">
        <f t="shared" si="20"/>
        <v>90.940000000000026</v>
      </c>
      <c r="J36" s="42">
        <f t="shared" si="20"/>
        <v>-2963.12</v>
      </c>
      <c r="K36" s="42">
        <f t="shared" si="20"/>
        <v>32.519999999999996</v>
      </c>
      <c r="L36" s="42">
        <f t="shared" si="20"/>
        <v>8.6900000000005093</v>
      </c>
    </row>
    <row r="37" spans="1:12" x14ac:dyDescent="0.25">
      <c r="A37" t="s">
        <v>87</v>
      </c>
    </row>
    <row r="38" spans="1:12" x14ac:dyDescent="0.25">
      <c r="A38" t="s">
        <v>487</v>
      </c>
    </row>
  </sheetData>
  <mergeCells count="18">
    <mergeCell ref="A35:C35"/>
    <mergeCell ref="A36:C36"/>
    <mergeCell ref="A16:C16"/>
    <mergeCell ref="A23:C23"/>
    <mergeCell ref="A27:C27"/>
    <mergeCell ref="A28:C28"/>
    <mergeCell ref="A31:C31"/>
    <mergeCell ref="A33:C33"/>
    <mergeCell ref="A34:C34"/>
    <mergeCell ref="A24:C24"/>
    <mergeCell ref="A19:C19"/>
    <mergeCell ref="A20:C20"/>
    <mergeCell ref="A12:C12"/>
    <mergeCell ref="A1:L1"/>
    <mergeCell ref="A2:L2"/>
    <mergeCell ref="A5:C5"/>
    <mergeCell ref="A8:C8"/>
    <mergeCell ref="A10:C10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22" workbookViewId="0">
      <selection activeCell="N35" sqref="N35"/>
    </sheetView>
  </sheetViews>
  <sheetFormatPr defaultRowHeight="15" x14ac:dyDescent="0.25"/>
  <cols>
    <col min="1" max="1" width="25.5703125" bestFit="1" customWidth="1"/>
    <col min="2" max="2" width="22.85546875" bestFit="1" customWidth="1"/>
    <col min="4" max="4" width="7.85546875" bestFit="1" customWidth="1"/>
    <col min="5" max="5" width="7.140625" bestFit="1" customWidth="1"/>
    <col min="6" max="6" width="8.140625" bestFit="1" customWidth="1"/>
    <col min="7" max="7" width="10.85546875" customWidth="1"/>
    <col min="8" max="8" width="7.28515625" bestFit="1" customWidth="1"/>
    <col min="9" max="9" width="9.28515625" bestFit="1" customWidth="1"/>
    <col min="10" max="10" width="8.7109375" bestFit="1" customWidth="1"/>
    <col min="11" max="11" width="12.85546875" customWidth="1"/>
  </cols>
  <sheetData>
    <row r="1" spans="1:11" ht="21" x14ac:dyDescent="0.35">
      <c r="A1" s="297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spans="1:11" ht="21" x14ac:dyDescent="0.35">
      <c r="A2" s="299" t="s">
        <v>525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60.75" thickBot="1" x14ac:dyDescent="0.3">
      <c r="A3" s="85" t="s">
        <v>1</v>
      </c>
      <c r="B3" s="86" t="s">
        <v>526</v>
      </c>
      <c r="C3" s="85" t="s">
        <v>4</v>
      </c>
      <c r="D3" s="86" t="s">
        <v>5</v>
      </c>
      <c r="E3" s="86" t="s">
        <v>6</v>
      </c>
      <c r="F3" s="87" t="s">
        <v>7</v>
      </c>
      <c r="G3" s="87" t="s">
        <v>8</v>
      </c>
      <c r="H3" s="87" t="s">
        <v>9</v>
      </c>
      <c r="I3" s="87" t="s">
        <v>10</v>
      </c>
      <c r="J3" s="87" t="s">
        <v>11</v>
      </c>
      <c r="K3" s="86" t="s">
        <v>12</v>
      </c>
    </row>
    <row r="4" spans="1:11" ht="15.75" thickBot="1" x14ac:dyDescent="0.3">
      <c r="A4" s="88" t="s">
        <v>155</v>
      </c>
      <c r="B4" s="89" t="s">
        <v>156</v>
      </c>
      <c r="C4" s="90"/>
      <c r="D4" s="90"/>
      <c r="E4" s="90"/>
      <c r="F4" s="91"/>
      <c r="G4" s="91">
        <v>153.32</v>
      </c>
      <c r="H4" s="91"/>
      <c r="I4" s="91"/>
      <c r="J4" s="91"/>
      <c r="K4" s="92">
        <f>C4+D4+E4+F4+G4+H4+I4+J4</f>
        <v>153.32</v>
      </c>
    </row>
    <row r="5" spans="1:11" x14ac:dyDescent="0.25">
      <c r="A5" s="52" t="s">
        <v>365</v>
      </c>
      <c r="B5" s="53" t="s">
        <v>91</v>
      </c>
      <c r="C5" s="113"/>
      <c r="D5" s="113"/>
      <c r="E5" s="113"/>
      <c r="F5" s="114"/>
      <c r="G5" s="114">
        <v>919.46</v>
      </c>
      <c r="H5" s="114"/>
      <c r="I5" s="114"/>
      <c r="J5" s="114"/>
      <c r="K5" s="92">
        <f>C5+D5+E5+F5+G5+H5+I5+J5</f>
        <v>919.46</v>
      </c>
    </row>
    <row r="6" spans="1:11" ht="15.75" thickBot="1" x14ac:dyDescent="0.3">
      <c r="A6" s="291" t="s">
        <v>157</v>
      </c>
      <c r="B6" s="292"/>
      <c r="C6" s="93">
        <f>C4+C5</f>
        <v>0</v>
      </c>
      <c r="D6" s="93">
        <f t="shared" ref="D6:J6" si="0">D4+D5</f>
        <v>0</v>
      </c>
      <c r="E6" s="93">
        <f t="shared" si="0"/>
        <v>0</v>
      </c>
      <c r="F6" s="93">
        <f t="shared" si="0"/>
        <v>0</v>
      </c>
      <c r="G6" s="93">
        <f t="shared" si="0"/>
        <v>1072.78</v>
      </c>
      <c r="H6" s="93">
        <f t="shared" si="0"/>
        <v>0</v>
      </c>
      <c r="I6" s="93">
        <f t="shared" si="0"/>
        <v>0</v>
      </c>
      <c r="J6" s="93">
        <f t="shared" si="0"/>
        <v>0</v>
      </c>
      <c r="K6" s="93">
        <f>K4+K5</f>
        <v>1072.78</v>
      </c>
    </row>
    <row r="7" spans="1:11" x14ac:dyDescent="0.25">
      <c r="A7" s="31" t="s">
        <v>163</v>
      </c>
      <c r="B7" s="4" t="s">
        <v>16</v>
      </c>
      <c r="C7" s="5"/>
      <c r="D7" s="5"/>
      <c r="E7" s="5"/>
      <c r="F7" s="5"/>
      <c r="G7" s="5">
        <v>125.64</v>
      </c>
      <c r="H7" s="5"/>
      <c r="I7" s="5"/>
      <c r="J7" s="5"/>
      <c r="K7" s="14">
        <f>C7+D7+E7+F7+G7+H7+I7+J7</f>
        <v>125.64</v>
      </c>
    </row>
    <row r="8" spans="1:11" x14ac:dyDescent="0.25">
      <c r="A8" s="99" t="s">
        <v>17</v>
      </c>
      <c r="B8" s="100" t="s">
        <v>18</v>
      </c>
      <c r="C8" s="5"/>
      <c r="D8" s="5"/>
      <c r="E8" s="5"/>
      <c r="F8" s="5"/>
      <c r="G8" s="5">
        <v>806.99</v>
      </c>
      <c r="H8" s="5"/>
      <c r="I8" s="5"/>
      <c r="J8" s="5"/>
      <c r="K8" s="14">
        <f>C8+D8+E8+F8+G8+H8+I8+J8</f>
        <v>806.99</v>
      </c>
    </row>
    <row r="9" spans="1:11" ht="15.75" thickBot="1" x14ac:dyDescent="0.3">
      <c r="A9" s="291" t="s">
        <v>165</v>
      </c>
      <c r="B9" s="292"/>
      <c r="C9" s="16">
        <f>C7+C8</f>
        <v>0</v>
      </c>
      <c r="D9" s="16">
        <f t="shared" ref="D9:J9" si="1">D7+D8</f>
        <v>0</v>
      </c>
      <c r="E9" s="16">
        <f t="shared" si="1"/>
        <v>0</v>
      </c>
      <c r="F9" s="16">
        <f t="shared" si="1"/>
        <v>0</v>
      </c>
      <c r="G9" s="16">
        <f t="shared" si="1"/>
        <v>932.63</v>
      </c>
      <c r="H9" s="16">
        <f t="shared" si="1"/>
        <v>0</v>
      </c>
      <c r="I9" s="16">
        <f t="shared" si="1"/>
        <v>0</v>
      </c>
      <c r="J9" s="16">
        <f t="shared" si="1"/>
        <v>0</v>
      </c>
      <c r="K9" s="16">
        <f>K7+K8</f>
        <v>932.63</v>
      </c>
    </row>
    <row r="10" spans="1:11" x14ac:dyDescent="0.25">
      <c r="A10" s="31" t="s">
        <v>27</v>
      </c>
      <c r="B10" s="4" t="s">
        <v>28</v>
      </c>
      <c r="C10" s="5"/>
      <c r="D10" s="5"/>
      <c r="E10" s="5"/>
      <c r="F10" s="5"/>
      <c r="G10" s="5">
        <f>76.08+17.5</f>
        <v>93.58</v>
      </c>
      <c r="H10" s="5"/>
      <c r="I10" s="5"/>
      <c r="J10" s="5"/>
      <c r="K10" s="14">
        <f>C10+D10+E10+F10+G10+H10+I10+J10</f>
        <v>93.58</v>
      </c>
    </row>
    <row r="11" spans="1:11" x14ac:dyDescent="0.25">
      <c r="A11" s="31" t="s">
        <v>242</v>
      </c>
      <c r="B11" s="4" t="s">
        <v>243</v>
      </c>
      <c r="C11" s="5"/>
      <c r="D11" s="5"/>
      <c r="E11" s="5"/>
      <c r="F11" s="5"/>
      <c r="G11" s="5">
        <v>841.45</v>
      </c>
      <c r="H11" s="5"/>
      <c r="I11" s="5"/>
      <c r="J11" s="5"/>
      <c r="K11" s="14">
        <f>C11+D11+E11+F11+G11+H11+I11+J11</f>
        <v>841.45</v>
      </c>
    </row>
    <row r="12" spans="1:11" ht="15.75" thickBot="1" x14ac:dyDescent="0.3">
      <c r="A12" s="291" t="s">
        <v>173</v>
      </c>
      <c r="B12" s="292"/>
      <c r="C12" s="16">
        <f>C10+C11</f>
        <v>0</v>
      </c>
      <c r="D12" s="16">
        <f t="shared" ref="D12:J12" si="2">D10+D11</f>
        <v>0</v>
      </c>
      <c r="E12" s="16">
        <f t="shared" si="2"/>
        <v>0</v>
      </c>
      <c r="F12" s="16">
        <f t="shared" si="2"/>
        <v>0</v>
      </c>
      <c r="G12" s="16">
        <f t="shared" si="2"/>
        <v>935.03000000000009</v>
      </c>
      <c r="H12" s="16">
        <f t="shared" si="2"/>
        <v>0</v>
      </c>
      <c r="I12" s="16">
        <f t="shared" si="2"/>
        <v>0</v>
      </c>
      <c r="J12" s="16">
        <f t="shared" si="2"/>
        <v>0</v>
      </c>
      <c r="K12" s="16">
        <f>K10+K11</f>
        <v>935.03000000000009</v>
      </c>
    </row>
    <row r="13" spans="1:11" x14ac:dyDescent="0.25">
      <c r="A13" s="31" t="s">
        <v>366</v>
      </c>
      <c r="B13" s="4" t="s">
        <v>251</v>
      </c>
      <c r="C13" s="5"/>
      <c r="D13" s="5"/>
      <c r="E13" s="5"/>
      <c r="F13" s="5"/>
      <c r="G13" s="5">
        <f>136.13+31.31</f>
        <v>167.44</v>
      </c>
      <c r="H13" s="5"/>
      <c r="I13" s="5"/>
      <c r="J13" s="5"/>
      <c r="K13" s="14">
        <f>C13+D13+E13+F13+G13+H13+I13+J13</f>
        <v>167.44</v>
      </c>
    </row>
    <row r="14" spans="1:11" x14ac:dyDescent="0.25">
      <c r="A14" s="31" t="s">
        <v>33</v>
      </c>
      <c r="B14" s="4" t="s">
        <v>34</v>
      </c>
      <c r="C14" s="5"/>
      <c r="D14" s="5"/>
      <c r="E14" s="5"/>
      <c r="F14" s="5"/>
      <c r="G14" s="5">
        <v>1817.68</v>
      </c>
      <c r="H14" s="5"/>
      <c r="I14" s="5"/>
      <c r="J14" s="5"/>
      <c r="K14" s="14">
        <f>C14+D14+E14+F14+G14+H14+I14+J14</f>
        <v>1817.68</v>
      </c>
    </row>
    <row r="15" spans="1:11" ht="15.75" thickBot="1" x14ac:dyDescent="0.3">
      <c r="A15" s="291" t="s">
        <v>181</v>
      </c>
      <c r="B15" s="292"/>
      <c r="C15" s="16">
        <f>C13+C14</f>
        <v>0</v>
      </c>
      <c r="D15" s="16">
        <f t="shared" ref="D15:J15" si="3">D13+D14</f>
        <v>0</v>
      </c>
      <c r="E15" s="16">
        <f t="shared" si="3"/>
        <v>0</v>
      </c>
      <c r="F15" s="16">
        <f t="shared" si="3"/>
        <v>0</v>
      </c>
      <c r="G15" s="16">
        <f t="shared" si="3"/>
        <v>1985.1200000000001</v>
      </c>
      <c r="H15" s="16">
        <f t="shared" si="3"/>
        <v>0</v>
      </c>
      <c r="I15" s="16">
        <f t="shared" si="3"/>
        <v>0</v>
      </c>
      <c r="J15" s="16">
        <f t="shared" si="3"/>
        <v>0</v>
      </c>
      <c r="K15" s="17">
        <f>K13+K14</f>
        <v>1985.1200000000001</v>
      </c>
    </row>
    <row r="16" spans="1:11" x14ac:dyDescent="0.25">
      <c r="A16" s="184" t="s">
        <v>367</v>
      </c>
      <c r="B16" s="192">
        <v>43587</v>
      </c>
      <c r="C16" s="186"/>
      <c r="D16" s="186"/>
      <c r="E16" s="186"/>
      <c r="F16" s="186"/>
      <c r="G16" s="186">
        <f>108.13+24.87</f>
        <v>133</v>
      </c>
      <c r="H16" s="186"/>
      <c r="I16" s="186"/>
      <c r="J16" s="186"/>
      <c r="K16" s="187">
        <f>C16+D16+E16+F16+G16+H16+I16+J16</f>
        <v>133</v>
      </c>
    </row>
    <row r="17" spans="1:11" x14ac:dyDescent="0.25">
      <c r="A17" s="182" t="s">
        <v>368</v>
      </c>
      <c r="B17" s="189">
        <v>43605</v>
      </c>
      <c r="C17" s="183"/>
      <c r="D17" s="183"/>
      <c r="E17" s="183"/>
      <c r="F17" s="183"/>
      <c r="G17" s="183">
        <v>861.27</v>
      </c>
      <c r="H17" s="183"/>
      <c r="I17" s="183"/>
      <c r="J17" s="183"/>
      <c r="K17" s="183">
        <f>SUM(C17:J17)</f>
        <v>861.27</v>
      </c>
    </row>
    <row r="18" spans="1:11" ht="15.75" thickBot="1" x14ac:dyDescent="0.3">
      <c r="A18" s="311" t="s">
        <v>184</v>
      </c>
      <c r="B18" s="312"/>
      <c r="C18" s="188">
        <f>C16+C17</f>
        <v>0</v>
      </c>
      <c r="D18" s="188">
        <f t="shared" ref="D18:J18" si="4">D16+D17</f>
        <v>0</v>
      </c>
      <c r="E18" s="188">
        <f t="shared" si="4"/>
        <v>0</v>
      </c>
      <c r="F18" s="188">
        <f t="shared" si="4"/>
        <v>0</v>
      </c>
      <c r="G18" s="188">
        <f t="shared" si="4"/>
        <v>994.27</v>
      </c>
      <c r="H18" s="188">
        <f t="shared" si="4"/>
        <v>0</v>
      </c>
      <c r="I18" s="188">
        <f t="shared" si="4"/>
        <v>0</v>
      </c>
      <c r="J18" s="188">
        <f t="shared" si="4"/>
        <v>0</v>
      </c>
      <c r="K18" s="188">
        <f>K16+K17</f>
        <v>994.27</v>
      </c>
    </row>
    <row r="19" spans="1:11" x14ac:dyDescent="0.25">
      <c r="A19" s="31" t="s">
        <v>187</v>
      </c>
      <c r="B19" s="198">
        <v>43621</v>
      </c>
      <c r="C19" s="5"/>
      <c r="D19" s="5"/>
      <c r="E19" s="5"/>
      <c r="F19" s="5"/>
      <c r="G19" s="5">
        <f>80.14+18.43</f>
        <v>98.57</v>
      </c>
      <c r="H19" s="5"/>
      <c r="I19" s="5"/>
      <c r="J19" s="5"/>
      <c r="K19" s="14">
        <f>C19+D19+E19+F19+G19+H19+I19+J19</f>
        <v>98.57</v>
      </c>
    </row>
    <row r="20" spans="1:11" x14ac:dyDescent="0.25">
      <c r="A20" s="31" t="s">
        <v>43</v>
      </c>
      <c r="B20" s="198">
        <v>43634</v>
      </c>
      <c r="C20" s="5"/>
      <c r="D20" s="5"/>
      <c r="E20" s="5"/>
      <c r="F20" s="5"/>
      <c r="G20" s="5">
        <v>881</v>
      </c>
      <c r="H20" s="5"/>
      <c r="I20" s="5"/>
      <c r="J20" s="5"/>
      <c r="K20" s="14">
        <f>C20+D20+E20+F20+G20+H20+I20+J20</f>
        <v>881</v>
      </c>
    </row>
    <row r="21" spans="1:11" x14ac:dyDescent="0.25">
      <c r="A21" s="291" t="s">
        <v>191</v>
      </c>
      <c r="B21" s="292"/>
      <c r="C21" s="96">
        <f>C19+C20</f>
        <v>0</v>
      </c>
      <c r="D21" s="16">
        <f t="shared" ref="D21:J21" si="5">D19+D20</f>
        <v>0</v>
      </c>
      <c r="E21" s="16">
        <f t="shared" si="5"/>
        <v>0</v>
      </c>
      <c r="F21" s="16">
        <f t="shared" si="5"/>
        <v>0</v>
      </c>
      <c r="G21" s="16">
        <f t="shared" si="5"/>
        <v>979.56999999999994</v>
      </c>
      <c r="H21" s="16">
        <f t="shared" si="5"/>
        <v>0</v>
      </c>
      <c r="I21" s="16">
        <f t="shared" si="5"/>
        <v>0</v>
      </c>
      <c r="J21" s="16">
        <f t="shared" si="5"/>
        <v>0</v>
      </c>
      <c r="K21" s="17">
        <f>K19+K20</f>
        <v>979.56999999999994</v>
      </c>
    </row>
    <row r="22" spans="1:11" x14ac:dyDescent="0.25">
      <c r="A22" s="184" t="s">
        <v>129</v>
      </c>
      <c r="B22" s="220" t="s">
        <v>192</v>
      </c>
      <c r="C22" s="161"/>
      <c r="D22" s="221"/>
      <c r="E22" s="186"/>
      <c r="F22" s="186"/>
      <c r="G22" s="186">
        <f>93.81+21.58</f>
        <v>115.39</v>
      </c>
      <c r="H22" s="186"/>
      <c r="I22" s="186"/>
      <c r="J22" s="186"/>
      <c r="K22" s="187">
        <f>C23+D22+E22+F22+G22+H22+I22+J22</f>
        <v>115.39</v>
      </c>
    </row>
    <row r="23" spans="1:11" x14ac:dyDescent="0.25">
      <c r="A23" s="182" t="s">
        <v>369</v>
      </c>
      <c r="B23" s="189">
        <v>43664</v>
      </c>
      <c r="C23" s="168"/>
      <c r="D23" s="183"/>
      <c r="E23" s="183"/>
      <c r="F23" s="183"/>
      <c r="G23" s="183">
        <v>931.24</v>
      </c>
      <c r="H23" s="183"/>
      <c r="I23" s="183"/>
      <c r="J23" s="232"/>
      <c r="K23" s="5">
        <f t="shared" ref="K23:K24" si="6">C24+D23+E23+F23+G23+H23+I23+J23</f>
        <v>931.24</v>
      </c>
    </row>
    <row r="24" spans="1:11" x14ac:dyDescent="0.25">
      <c r="A24" s="182" t="s">
        <v>259</v>
      </c>
      <c r="B24" s="189">
        <v>43677</v>
      </c>
      <c r="C24" s="183"/>
      <c r="D24" s="183"/>
      <c r="E24" s="183"/>
      <c r="F24" s="183"/>
      <c r="G24" s="183">
        <f>157.5+36.23</f>
        <v>193.73</v>
      </c>
      <c r="H24" s="183"/>
      <c r="I24" s="183"/>
      <c r="J24" s="232"/>
      <c r="K24" s="5">
        <f t="shared" si="6"/>
        <v>193.73</v>
      </c>
    </row>
    <row r="25" spans="1:11" ht="15.75" thickBot="1" x14ac:dyDescent="0.3">
      <c r="A25" s="311" t="s">
        <v>193</v>
      </c>
      <c r="B25" s="312"/>
      <c r="C25" s="188">
        <f>C23+C22+C24</f>
        <v>0</v>
      </c>
      <c r="D25" s="188">
        <f t="shared" ref="D25:J25" si="7">D23+D22+D24</f>
        <v>0</v>
      </c>
      <c r="E25" s="188">
        <f t="shared" si="7"/>
        <v>0</v>
      </c>
      <c r="F25" s="188">
        <f t="shared" si="7"/>
        <v>0</v>
      </c>
      <c r="G25" s="188">
        <f t="shared" si="7"/>
        <v>1240.3600000000001</v>
      </c>
      <c r="H25" s="188">
        <f t="shared" si="7"/>
        <v>0</v>
      </c>
      <c r="I25" s="188">
        <f t="shared" si="7"/>
        <v>0</v>
      </c>
      <c r="J25" s="188">
        <f t="shared" si="7"/>
        <v>0</v>
      </c>
      <c r="K25" s="188">
        <f>K23+K22+K24</f>
        <v>1240.3600000000001</v>
      </c>
    </row>
    <row r="26" spans="1:11" x14ac:dyDescent="0.25">
      <c r="A26" s="31" t="s">
        <v>514</v>
      </c>
      <c r="B26" s="4" t="s">
        <v>515</v>
      </c>
      <c r="C26" s="5"/>
      <c r="D26" s="5"/>
      <c r="E26" s="5"/>
      <c r="F26" s="5"/>
      <c r="G26" s="5">
        <v>885.22</v>
      </c>
      <c r="H26" s="5"/>
      <c r="I26" s="5"/>
      <c r="J26" s="5"/>
      <c r="K26" s="14">
        <f>C26+D26+E26+F26+G26+H26+I26+J26</f>
        <v>885.22</v>
      </c>
    </row>
    <row r="27" spans="1:11" x14ac:dyDescent="0.25">
      <c r="A27" s="31" t="s">
        <v>59</v>
      </c>
      <c r="B27" s="4" t="s">
        <v>60</v>
      </c>
      <c r="C27" s="5"/>
      <c r="D27" s="5"/>
      <c r="E27" s="5"/>
      <c r="F27" s="5"/>
      <c r="G27" s="5">
        <v>123.54</v>
      </c>
      <c r="H27" s="5"/>
      <c r="I27" s="5"/>
      <c r="J27" s="5"/>
      <c r="K27" s="14">
        <f>C27+D27+E27+F27+G27+H27+I27+J27</f>
        <v>123.54</v>
      </c>
    </row>
    <row r="28" spans="1:11" ht="15.75" thickBot="1" x14ac:dyDescent="0.3">
      <c r="A28" s="291" t="s">
        <v>201</v>
      </c>
      <c r="B28" s="292"/>
      <c r="C28" s="16">
        <f>C26+C27</f>
        <v>0</v>
      </c>
      <c r="D28" s="16">
        <f t="shared" ref="D28:J28" si="8">D26+D27</f>
        <v>0</v>
      </c>
      <c r="E28" s="16">
        <f t="shared" si="8"/>
        <v>0</v>
      </c>
      <c r="F28" s="16">
        <f t="shared" si="8"/>
        <v>0</v>
      </c>
      <c r="G28" s="16">
        <f>G26+G27</f>
        <v>1008.76</v>
      </c>
      <c r="H28" s="16">
        <f t="shared" si="8"/>
        <v>0</v>
      </c>
      <c r="I28" s="16">
        <f t="shared" si="8"/>
        <v>0</v>
      </c>
      <c r="J28" s="16">
        <f t="shared" si="8"/>
        <v>0</v>
      </c>
      <c r="K28" s="17">
        <f>K26+K27</f>
        <v>1008.76</v>
      </c>
    </row>
    <row r="29" spans="1:11" x14ac:dyDescent="0.25">
      <c r="A29" s="31" t="s">
        <v>64</v>
      </c>
      <c r="B29" s="4" t="s">
        <v>65</v>
      </c>
      <c r="C29" s="255"/>
      <c r="D29" s="255"/>
      <c r="E29" s="255"/>
      <c r="F29" s="255"/>
      <c r="G29" s="256">
        <v>880.32</v>
      </c>
      <c r="H29" s="255"/>
      <c r="I29" s="255"/>
      <c r="J29" s="255"/>
      <c r="K29" s="14">
        <f>C29+D29+E29+F29+G29+H29+I29+J29</f>
        <v>880.32</v>
      </c>
    </row>
    <row r="30" spans="1:11" x14ac:dyDescent="0.25">
      <c r="A30" s="31" t="s">
        <v>404</v>
      </c>
      <c r="B30" s="4" t="s">
        <v>405</v>
      </c>
      <c r="C30" s="5"/>
      <c r="D30" s="5"/>
      <c r="E30" s="5"/>
      <c r="F30" s="5"/>
      <c r="G30" s="5">
        <f>90.82+20.89</f>
        <v>111.71</v>
      </c>
      <c r="H30" s="5"/>
      <c r="I30" s="5"/>
      <c r="J30" s="5"/>
      <c r="K30" s="14">
        <f>C30+D30+E30+F30+G30+H30+I30+J30</f>
        <v>111.71</v>
      </c>
    </row>
    <row r="31" spans="1:11" x14ac:dyDescent="0.25">
      <c r="A31" s="291" t="s">
        <v>207</v>
      </c>
      <c r="B31" s="292"/>
      <c r="C31" s="16">
        <f>C30+C29</f>
        <v>0</v>
      </c>
      <c r="D31" s="16">
        <f t="shared" ref="D31:J31" si="9">D30+D29</f>
        <v>0</v>
      </c>
      <c r="E31" s="16">
        <f t="shared" si="9"/>
        <v>0</v>
      </c>
      <c r="F31" s="16">
        <f t="shared" si="9"/>
        <v>0</v>
      </c>
      <c r="G31" s="16">
        <f>G30+G29</f>
        <v>992.03000000000009</v>
      </c>
      <c r="H31" s="16">
        <f t="shared" si="9"/>
        <v>0</v>
      </c>
      <c r="I31" s="16">
        <f t="shared" si="9"/>
        <v>0</v>
      </c>
      <c r="J31" s="16">
        <f t="shared" si="9"/>
        <v>0</v>
      </c>
      <c r="K31" s="16">
        <f>K30+K29</f>
        <v>992.03000000000009</v>
      </c>
    </row>
    <row r="32" spans="1:11" x14ac:dyDescent="0.25">
      <c r="A32" s="31" t="s">
        <v>68</v>
      </c>
      <c r="B32" s="4" t="s">
        <v>69</v>
      </c>
      <c r="C32" s="5"/>
      <c r="D32" s="5"/>
      <c r="E32" s="5"/>
      <c r="F32" s="5"/>
      <c r="G32" s="5">
        <v>888.48</v>
      </c>
      <c r="H32" s="5"/>
      <c r="I32" s="5"/>
      <c r="J32" s="5"/>
      <c r="K32" s="14">
        <f>C32+D32+E32+F32+G32+H32+I32+J32</f>
        <v>888.48</v>
      </c>
    </row>
    <row r="33" spans="1:11" x14ac:dyDescent="0.25">
      <c r="A33" s="31" t="s">
        <v>516</v>
      </c>
      <c r="B33" s="4" t="s">
        <v>517</v>
      </c>
      <c r="C33" s="5"/>
      <c r="D33" s="5"/>
      <c r="E33" s="5"/>
      <c r="F33" s="5"/>
      <c r="G33" s="5">
        <f>105.57+24.28</f>
        <v>129.85</v>
      </c>
      <c r="H33" s="5"/>
      <c r="I33" s="5"/>
      <c r="J33" s="5"/>
      <c r="K33" s="14">
        <f>C33+D33+E33+F33+G33+H33+I33+J33</f>
        <v>129.85</v>
      </c>
    </row>
    <row r="34" spans="1:11" x14ac:dyDescent="0.25">
      <c r="A34" s="293" t="s">
        <v>215</v>
      </c>
      <c r="B34" s="294"/>
      <c r="C34" s="16">
        <f>C32+C33</f>
        <v>0</v>
      </c>
      <c r="D34" s="16">
        <f t="shared" ref="D34:J34" si="10">D32+D33</f>
        <v>0</v>
      </c>
      <c r="E34" s="16">
        <f t="shared" si="10"/>
        <v>0</v>
      </c>
      <c r="F34" s="16">
        <f t="shared" si="10"/>
        <v>0</v>
      </c>
      <c r="G34" s="16">
        <f t="shared" si="10"/>
        <v>1018.33</v>
      </c>
      <c r="H34" s="16">
        <f t="shared" si="10"/>
        <v>0</v>
      </c>
      <c r="I34" s="16">
        <f t="shared" si="10"/>
        <v>0</v>
      </c>
      <c r="J34" s="16">
        <f t="shared" si="10"/>
        <v>0</v>
      </c>
      <c r="K34" s="17">
        <f>K32+K33</f>
        <v>1018.33</v>
      </c>
    </row>
    <row r="35" spans="1:11" x14ac:dyDescent="0.25">
      <c r="A35" s="31" t="s">
        <v>410</v>
      </c>
      <c r="B35" s="4" t="s">
        <v>411</v>
      </c>
      <c r="C35" s="5"/>
      <c r="D35" s="5"/>
      <c r="E35" s="5"/>
      <c r="F35" s="5"/>
      <c r="G35" s="5">
        <v>880.46</v>
      </c>
      <c r="H35" s="5"/>
      <c r="I35" s="5"/>
      <c r="J35" s="5"/>
      <c r="K35" s="14">
        <f>C35+D35+E35+F35+G35+H35+I35+J35</f>
        <v>880.46</v>
      </c>
    </row>
    <row r="36" spans="1:11" x14ac:dyDescent="0.25">
      <c r="A36" s="293" t="s">
        <v>223</v>
      </c>
      <c r="B36" s="294"/>
      <c r="C36" s="16">
        <f>C35</f>
        <v>0</v>
      </c>
      <c r="D36" s="16">
        <f t="shared" ref="D36:J36" si="11">D35</f>
        <v>0</v>
      </c>
      <c r="E36" s="16">
        <f t="shared" si="11"/>
        <v>0</v>
      </c>
      <c r="F36" s="16">
        <f t="shared" si="11"/>
        <v>0</v>
      </c>
      <c r="G36" s="16">
        <f t="shared" si="11"/>
        <v>880.46</v>
      </c>
      <c r="H36" s="16">
        <f t="shared" si="11"/>
        <v>0</v>
      </c>
      <c r="I36" s="16">
        <f t="shared" si="11"/>
        <v>0</v>
      </c>
      <c r="J36" s="16">
        <f t="shared" si="11"/>
        <v>0</v>
      </c>
      <c r="K36" s="17">
        <f>K35</f>
        <v>880.46</v>
      </c>
    </row>
    <row r="37" spans="1:11" x14ac:dyDescent="0.25">
      <c r="A37" s="68" t="s">
        <v>416</v>
      </c>
      <c r="B37" s="69" t="s">
        <v>417</v>
      </c>
      <c r="C37" s="70"/>
      <c r="D37" s="70"/>
      <c r="E37" s="70"/>
      <c r="F37" s="70"/>
      <c r="G37" s="70">
        <f>92.96+21.38</f>
        <v>114.33999999999999</v>
      </c>
      <c r="H37" s="70"/>
      <c r="I37" s="70"/>
      <c r="J37" s="70"/>
      <c r="K37" s="36">
        <f>C37+D37+E37+F37+G37+H37+I37+J37</f>
        <v>114.33999999999999</v>
      </c>
    </row>
    <row r="38" spans="1:11" x14ac:dyDescent="0.25">
      <c r="A38" s="31" t="s">
        <v>511</v>
      </c>
      <c r="B38" s="4" t="s">
        <v>512</v>
      </c>
      <c r="C38" s="5"/>
      <c r="D38" s="5"/>
      <c r="E38" s="5"/>
      <c r="F38" s="5"/>
      <c r="G38" s="5">
        <v>909.23</v>
      </c>
      <c r="H38" s="5"/>
      <c r="I38" s="5"/>
      <c r="J38" s="5"/>
      <c r="K38" s="95">
        <f>C38+D38+E38+F38+G38+H38+I38+J38</f>
        <v>909.23</v>
      </c>
    </row>
    <row r="39" spans="1:11" x14ac:dyDescent="0.25">
      <c r="A39" s="31" t="s">
        <v>80</v>
      </c>
      <c r="B39" s="4" t="s">
        <v>81</v>
      </c>
      <c r="C39" s="2"/>
      <c r="D39" s="5"/>
      <c r="E39" s="2"/>
      <c r="F39" s="2"/>
      <c r="G39" s="245">
        <f>31.8+138.26</f>
        <v>170.06</v>
      </c>
      <c r="H39" s="2"/>
      <c r="I39" s="5"/>
      <c r="J39" s="2"/>
      <c r="K39" s="95">
        <f>C39+D39+E39+F39+G39+H39+I39+J39</f>
        <v>170.06</v>
      </c>
    </row>
    <row r="40" spans="1:11" ht="15.75" thickBot="1" x14ac:dyDescent="0.3">
      <c r="A40" s="293" t="s">
        <v>230</v>
      </c>
      <c r="B40" s="294"/>
      <c r="C40" s="16">
        <f>C37+C38+C39</f>
        <v>0</v>
      </c>
      <c r="D40" s="16">
        <f t="shared" ref="D40:J40" si="12">D37+D38+D39</f>
        <v>0</v>
      </c>
      <c r="E40" s="16">
        <f t="shared" si="12"/>
        <v>0</v>
      </c>
      <c r="F40" s="16">
        <f t="shared" si="12"/>
        <v>0</v>
      </c>
      <c r="G40" s="16">
        <f t="shared" si="12"/>
        <v>1193.6300000000001</v>
      </c>
      <c r="H40" s="16">
        <f t="shared" si="12"/>
        <v>0</v>
      </c>
      <c r="I40" s="16">
        <f t="shared" si="12"/>
        <v>0</v>
      </c>
      <c r="J40" s="16">
        <f t="shared" si="12"/>
        <v>0</v>
      </c>
      <c r="K40" s="16">
        <f>K37+K38+K39</f>
        <v>1193.6300000000001</v>
      </c>
    </row>
    <row r="41" spans="1:11" ht="15.75" thickBot="1" x14ac:dyDescent="0.3">
      <c r="A41" s="293" t="s">
        <v>232</v>
      </c>
      <c r="B41" s="294"/>
      <c r="C41" s="96">
        <f t="shared" ref="C41:K41" si="13">C40+C36+C34+C31+C28+C25+C21+C18+C15+C12+C9+C6</f>
        <v>0</v>
      </c>
      <c r="D41" s="96">
        <f t="shared" si="13"/>
        <v>0</v>
      </c>
      <c r="E41" s="96">
        <f t="shared" si="13"/>
        <v>0</v>
      </c>
      <c r="F41" s="96">
        <f t="shared" si="13"/>
        <v>0</v>
      </c>
      <c r="G41" s="96">
        <f t="shared" si="13"/>
        <v>13232.970000000001</v>
      </c>
      <c r="H41" s="96">
        <f t="shared" si="13"/>
        <v>0</v>
      </c>
      <c r="I41" s="96">
        <f t="shared" si="13"/>
        <v>0</v>
      </c>
      <c r="J41" s="96">
        <f t="shared" si="13"/>
        <v>0</v>
      </c>
      <c r="K41" s="96">
        <f t="shared" si="13"/>
        <v>13232.970000000001</v>
      </c>
    </row>
    <row r="42" spans="1:11" ht="15.75" thickBot="1" x14ac:dyDescent="0.3">
      <c r="A42" s="295" t="s">
        <v>86</v>
      </c>
      <c r="B42" s="296"/>
      <c r="C42" s="80">
        <f>-C41</f>
        <v>0</v>
      </c>
      <c r="D42" s="80">
        <f t="shared" ref="D42:K42" si="14">-D41</f>
        <v>0</v>
      </c>
      <c r="E42" s="80">
        <f t="shared" si="14"/>
        <v>0</v>
      </c>
      <c r="F42" s="80">
        <f t="shared" si="14"/>
        <v>0</v>
      </c>
      <c r="G42" s="80">
        <f t="shared" si="14"/>
        <v>-13232.970000000001</v>
      </c>
      <c r="H42" s="80">
        <f t="shared" si="14"/>
        <v>0</v>
      </c>
      <c r="I42" s="80">
        <f t="shared" si="14"/>
        <v>0</v>
      </c>
      <c r="J42" s="80">
        <f t="shared" si="14"/>
        <v>0</v>
      </c>
      <c r="K42" s="80">
        <f t="shared" si="14"/>
        <v>-13232.970000000001</v>
      </c>
    </row>
    <row r="43" spans="1:11" x14ac:dyDescent="0.25">
      <c r="A43" t="s">
        <v>233</v>
      </c>
    </row>
    <row r="44" spans="1:11" x14ac:dyDescent="0.25">
      <c r="A44" t="s">
        <v>508</v>
      </c>
    </row>
  </sheetData>
  <mergeCells count="16">
    <mergeCell ref="A28:B28"/>
    <mergeCell ref="A1:K1"/>
    <mergeCell ref="A2:K2"/>
    <mergeCell ref="A6:B6"/>
    <mergeCell ref="A9:B9"/>
    <mergeCell ref="A12:B12"/>
    <mergeCell ref="A15:B15"/>
    <mergeCell ref="A18:B18"/>
    <mergeCell ref="A21:B21"/>
    <mergeCell ref="A25:B25"/>
    <mergeCell ref="A31:B31"/>
    <mergeCell ref="A42:B42"/>
    <mergeCell ref="A34:B34"/>
    <mergeCell ref="A36:B36"/>
    <mergeCell ref="A40:B40"/>
    <mergeCell ref="A41:B41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L7" sqref="L7"/>
    </sheetView>
  </sheetViews>
  <sheetFormatPr defaultRowHeight="15" x14ac:dyDescent="0.25"/>
  <cols>
    <col min="1" max="1" width="25.5703125" bestFit="1" customWidth="1"/>
    <col min="2" max="2" width="23.5703125" bestFit="1" customWidth="1"/>
    <col min="4" max="4" width="7" bestFit="1" customWidth="1"/>
    <col min="5" max="5" width="7.140625" bestFit="1" customWidth="1"/>
    <col min="6" max="6" width="8.140625" bestFit="1" customWidth="1"/>
    <col min="7" max="7" width="8.85546875" bestFit="1" customWidth="1"/>
    <col min="8" max="8" width="7.28515625" bestFit="1" customWidth="1"/>
    <col min="9" max="9" width="8.5703125" bestFit="1" customWidth="1"/>
    <col min="10" max="10" width="8.7109375" bestFit="1" customWidth="1"/>
    <col min="11" max="11" width="8.5703125" bestFit="1" customWidth="1"/>
  </cols>
  <sheetData>
    <row r="1" spans="1:13" ht="21" x14ac:dyDescent="0.35">
      <c r="A1" s="297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spans="1:13" ht="21" x14ac:dyDescent="0.35">
      <c r="A2" s="299" t="s">
        <v>449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3" ht="60.75" thickBot="1" x14ac:dyDescent="0.3">
      <c r="A3" s="85" t="s">
        <v>1</v>
      </c>
      <c r="B3" s="86" t="s">
        <v>518</v>
      </c>
      <c r="C3" s="85" t="s">
        <v>4</v>
      </c>
      <c r="D3" s="86" t="s">
        <v>5</v>
      </c>
      <c r="E3" s="86" t="s">
        <v>6</v>
      </c>
      <c r="F3" s="87" t="s">
        <v>7</v>
      </c>
      <c r="G3" s="87" t="s">
        <v>8</v>
      </c>
      <c r="H3" s="87" t="s">
        <v>9</v>
      </c>
      <c r="I3" s="87" t="s">
        <v>10</v>
      </c>
      <c r="J3" s="87" t="s">
        <v>11</v>
      </c>
      <c r="K3" s="86" t="s">
        <v>12</v>
      </c>
    </row>
    <row r="4" spans="1:13" x14ac:dyDescent="0.25">
      <c r="A4" s="66" t="s">
        <v>450</v>
      </c>
      <c r="B4" s="11" t="s">
        <v>451</v>
      </c>
      <c r="C4" s="12">
        <v>49.2</v>
      </c>
      <c r="D4" s="12">
        <v>3.11</v>
      </c>
      <c r="E4" s="12">
        <v>15.75</v>
      </c>
      <c r="F4" s="12">
        <v>0.23</v>
      </c>
      <c r="G4" s="12">
        <v>4.62</v>
      </c>
      <c r="H4" s="12">
        <v>0.2</v>
      </c>
      <c r="I4" s="12">
        <v>73.709999999999994</v>
      </c>
      <c r="J4" s="12">
        <v>1.17</v>
      </c>
      <c r="K4" s="13">
        <f>C4+D4+E4+F4+G4+H4+I4+J4</f>
        <v>147.98999999999998</v>
      </c>
    </row>
    <row r="5" spans="1:13" x14ac:dyDescent="0.25">
      <c r="A5" s="289" t="s">
        <v>172</v>
      </c>
      <c r="B5" s="290"/>
      <c r="C5" s="3">
        <f t="shared" ref="C5:K5" si="0">C4</f>
        <v>49.2</v>
      </c>
      <c r="D5" s="3">
        <f t="shared" si="0"/>
        <v>3.11</v>
      </c>
      <c r="E5" s="3">
        <f t="shared" si="0"/>
        <v>15.75</v>
      </c>
      <c r="F5" s="3">
        <f t="shared" si="0"/>
        <v>0.23</v>
      </c>
      <c r="G5" s="3">
        <f t="shared" si="0"/>
        <v>4.62</v>
      </c>
      <c r="H5" s="3">
        <f t="shared" si="0"/>
        <v>0.2</v>
      </c>
      <c r="I5" s="3">
        <f t="shared" si="0"/>
        <v>73.709999999999994</v>
      </c>
      <c r="J5" s="3">
        <f t="shared" si="0"/>
        <v>1.17</v>
      </c>
      <c r="K5" s="65">
        <f t="shared" si="0"/>
        <v>147.98999999999998</v>
      </c>
    </row>
    <row r="6" spans="1:13" x14ac:dyDescent="0.25">
      <c r="A6" s="263" t="s">
        <v>537</v>
      </c>
      <c r="B6" s="265"/>
      <c r="C6" s="3">
        <f>C5</f>
        <v>49.2</v>
      </c>
      <c r="D6" s="3">
        <f t="shared" ref="D6:K6" si="1">D5</f>
        <v>3.11</v>
      </c>
      <c r="E6" s="3">
        <f t="shared" si="1"/>
        <v>15.75</v>
      </c>
      <c r="F6" s="3">
        <f t="shared" si="1"/>
        <v>0.23</v>
      </c>
      <c r="G6" s="3">
        <f t="shared" si="1"/>
        <v>4.62</v>
      </c>
      <c r="H6" s="3">
        <f t="shared" si="1"/>
        <v>0.2</v>
      </c>
      <c r="I6" s="3">
        <f t="shared" si="1"/>
        <v>73.709999999999994</v>
      </c>
      <c r="J6" s="3">
        <f t="shared" si="1"/>
        <v>1.17</v>
      </c>
      <c r="K6" s="3">
        <f t="shared" si="1"/>
        <v>147.98999999999998</v>
      </c>
    </row>
    <row r="7" spans="1:13" ht="15.75" thickBot="1" x14ac:dyDescent="0.3">
      <c r="A7" s="293" t="s">
        <v>232</v>
      </c>
      <c r="B7" s="294"/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258"/>
      <c r="M7" s="259"/>
    </row>
    <row r="8" spans="1:13" ht="15.75" thickBot="1" x14ac:dyDescent="0.3">
      <c r="A8" s="295" t="s">
        <v>86</v>
      </c>
      <c r="B8" s="296"/>
      <c r="C8" s="80">
        <f>C6-C7</f>
        <v>49.2</v>
      </c>
      <c r="D8" s="80">
        <f t="shared" ref="D8:K8" si="2">D6-D7</f>
        <v>3.11</v>
      </c>
      <c r="E8" s="80">
        <f t="shared" si="2"/>
        <v>15.75</v>
      </c>
      <c r="F8" s="80">
        <f t="shared" si="2"/>
        <v>0.23</v>
      </c>
      <c r="G8" s="80">
        <f t="shared" si="2"/>
        <v>4.62</v>
      </c>
      <c r="H8" s="80">
        <f t="shared" si="2"/>
        <v>0.2</v>
      </c>
      <c r="I8" s="80">
        <f t="shared" si="2"/>
        <v>73.709999999999994</v>
      </c>
      <c r="J8" s="80">
        <f t="shared" si="2"/>
        <v>1.17</v>
      </c>
      <c r="K8" s="80">
        <f t="shared" si="2"/>
        <v>147.98999999999998</v>
      </c>
    </row>
    <row r="9" spans="1:13" x14ac:dyDescent="0.25">
      <c r="A9" t="s">
        <v>233</v>
      </c>
    </row>
    <row r="10" spans="1:13" x14ac:dyDescent="0.25">
      <c r="A10" t="s">
        <v>508</v>
      </c>
    </row>
  </sheetData>
  <mergeCells count="6">
    <mergeCell ref="A6:B6"/>
    <mergeCell ref="A7:B7"/>
    <mergeCell ref="A8:B8"/>
    <mergeCell ref="A1:K1"/>
    <mergeCell ref="A2:K2"/>
    <mergeCell ref="A5:B5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40" workbookViewId="0">
      <selection activeCell="C50" sqref="C50"/>
    </sheetView>
  </sheetViews>
  <sheetFormatPr defaultRowHeight="15" x14ac:dyDescent="0.25"/>
  <cols>
    <col min="1" max="1" width="18.7109375" customWidth="1"/>
    <col min="2" max="2" width="23" customWidth="1"/>
    <col min="3" max="3" width="10.7109375" customWidth="1"/>
    <col min="4" max="4" width="8.28515625" customWidth="1"/>
    <col min="5" max="5" width="8.42578125" customWidth="1"/>
    <col min="6" max="6" width="15" bestFit="1" customWidth="1"/>
  </cols>
  <sheetData>
    <row r="1" spans="1:11" x14ac:dyDescent="0.25">
      <c r="A1" s="321" t="s">
        <v>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1:11" x14ac:dyDescent="0.25">
      <c r="A2" s="323" t="s">
        <v>370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11" ht="39" x14ac:dyDescent="0.25">
      <c r="A3" s="48" t="s">
        <v>1</v>
      </c>
      <c r="B3" s="48" t="s">
        <v>371</v>
      </c>
      <c r="C3" s="48" t="s">
        <v>4</v>
      </c>
      <c r="D3" s="48" t="s">
        <v>5</v>
      </c>
      <c r="E3" s="48" t="s">
        <v>6</v>
      </c>
      <c r="F3" s="49" t="s">
        <v>7</v>
      </c>
      <c r="G3" s="49" t="s">
        <v>8</v>
      </c>
      <c r="H3" s="49" t="s">
        <v>9</v>
      </c>
      <c r="I3" s="49" t="s">
        <v>10</v>
      </c>
      <c r="J3" s="49" t="s">
        <v>11</v>
      </c>
      <c r="K3" s="48" t="s">
        <v>12</v>
      </c>
    </row>
    <row r="4" spans="1:11" x14ac:dyDescent="0.25">
      <c r="A4" s="50" t="s">
        <v>88</v>
      </c>
      <c r="B4" s="1" t="s">
        <v>89</v>
      </c>
      <c r="C4" s="1">
        <v>92.25</v>
      </c>
      <c r="D4" s="1">
        <v>4.2300000000000004</v>
      </c>
      <c r="E4" s="1">
        <v>9.42</v>
      </c>
      <c r="F4" s="1">
        <v>1.08</v>
      </c>
      <c r="G4" s="1">
        <v>27.82</v>
      </c>
      <c r="H4" s="1">
        <v>5.13</v>
      </c>
      <c r="I4" s="2">
        <v>0</v>
      </c>
      <c r="J4" s="2">
        <v>0</v>
      </c>
      <c r="K4" s="51">
        <f>C4+D4+E4+F4+G4+H4</f>
        <v>139.93</v>
      </c>
    </row>
    <row r="5" spans="1:11" x14ac:dyDescent="0.25">
      <c r="A5" s="30" t="s">
        <v>365</v>
      </c>
      <c r="B5" s="4" t="s">
        <v>91</v>
      </c>
      <c r="C5" s="4"/>
      <c r="D5" s="4">
        <v>60.79</v>
      </c>
      <c r="E5" s="4"/>
      <c r="F5" s="4"/>
      <c r="G5" s="4"/>
      <c r="H5" s="4"/>
      <c r="I5" s="5"/>
      <c r="J5" s="5"/>
      <c r="K5" s="4">
        <f>C5+D5+E5+F5+G5+H5</f>
        <v>60.79</v>
      </c>
    </row>
    <row r="6" spans="1:11" x14ac:dyDescent="0.25">
      <c r="A6" s="30" t="s">
        <v>372</v>
      </c>
      <c r="B6" s="4" t="s">
        <v>373</v>
      </c>
      <c r="C6" s="4"/>
      <c r="D6" s="4"/>
      <c r="E6" s="4"/>
      <c r="F6" s="4"/>
      <c r="G6" s="4">
        <v>127.22</v>
      </c>
      <c r="H6" s="4"/>
      <c r="I6" s="5"/>
      <c r="J6" s="5"/>
      <c r="K6" s="4">
        <f>C6+D6+E6+F6+G6+H6</f>
        <v>127.22</v>
      </c>
    </row>
    <row r="7" spans="1:11" x14ac:dyDescent="0.25">
      <c r="A7" s="263" t="s">
        <v>374</v>
      </c>
      <c r="B7" s="265"/>
      <c r="C7" s="54">
        <f>C4</f>
        <v>92.25</v>
      </c>
      <c r="D7" s="54">
        <f t="shared" ref="D7:K7" si="0">D4</f>
        <v>4.2300000000000004</v>
      </c>
      <c r="E7" s="54">
        <f t="shared" si="0"/>
        <v>9.42</v>
      </c>
      <c r="F7" s="54">
        <f t="shared" si="0"/>
        <v>1.08</v>
      </c>
      <c r="G7" s="54">
        <f t="shared" si="0"/>
        <v>27.82</v>
      </c>
      <c r="H7" s="54">
        <f t="shared" si="0"/>
        <v>5.13</v>
      </c>
      <c r="I7" s="54">
        <f t="shared" si="0"/>
        <v>0</v>
      </c>
      <c r="J7" s="54">
        <f t="shared" si="0"/>
        <v>0</v>
      </c>
      <c r="K7" s="54">
        <f t="shared" si="0"/>
        <v>139.93</v>
      </c>
    </row>
    <row r="8" spans="1:11" x14ac:dyDescent="0.25">
      <c r="A8" s="319" t="s">
        <v>157</v>
      </c>
      <c r="B8" s="320"/>
      <c r="C8" s="55">
        <f>C5+C6</f>
        <v>0</v>
      </c>
      <c r="D8" s="55">
        <f t="shared" ref="D8:K8" si="1">D5+D6</f>
        <v>60.79</v>
      </c>
      <c r="E8" s="55">
        <f t="shared" si="1"/>
        <v>0</v>
      </c>
      <c r="F8" s="55">
        <f t="shared" si="1"/>
        <v>0</v>
      </c>
      <c r="G8" s="55">
        <f t="shared" si="1"/>
        <v>127.22</v>
      </c>
      <c r="H8" s="55">
        <f t="shared" si="1"/>
        <v>0</v>
      </c>
      <c r="I8" s="55">
        <f t="shared" si="1"/>
        <v>0</v>
      </c>
      <c r="J8" s="55">
        <f t="shared" si="1"/>
        <v>0</v>
      </c>
      <c r="K8" s="55">
        <f t="shared" si="1"/>
        <v>188.01</v>
      </c>
    </row>
    <row r="9" spans="1:11" x14ac:dyDescent="0.25">
      <c r="A9" s="50" t="s">
        <v>375</v>
      </c>
      <c r="B9" s="1" t="s">
        <v>161</v>
      </c>
      <c r="C9" s="1">
        <v>92.25</v>
      </c>
      <c r="D9" s="97">
        <v>1.4</v>
      </c>
      <c r="E9" s="97">
        <v>3.13</v>
      </c>
      <c r="F9" s="1">
        <v>1.08</v>
      </c>
      <c r="G9" s="1">
        <v>11.41</v>
      </c>
      <c r="H9" s="1">
        <v>10.26</v>
      </c>
      <c r="I9" s="2">
        <v>0</v>
      </c>
      <c r="J9" s="2">
        <v>0</v>
      </c>
      <c r="K9" s="1">
        <f>C9+D9+E9+F9+G9+H9</f>
        <v>119.53</v>
      </c>
    </row>
    <row r="10" spans="1:11" x14ac:dyDescent="0.25">
      <c r="A10" s="263" t="s">
        <v>376</v>
      </c>
      <c r="B10" s="265"/>
      <c r="C10" s="56">
        <f>C9</f>
        <v>92.25</v>
      </c>
      <c r="D10" s="98">
        <f t="shared" ref="D10:K10" si="2">D9</f>
        <v>1.4</v>
      </c>
      <c r="E10" s="98">
        <f t="shared" si="2"/>
        <v>3.13</v>
      </c>
      <c r="F10" s="56">
        <f t="shared" si="2"/>
        <v>1.08</v>
      </c>
      <c r="G10" s="56">
        <f t="shared" si="2"/>
        <v>11.41</v>
      </c>
      <c r="H10" s="56">
        <f t="shared" si="2"/>
        <v>10.26</v>
      </c>
      <c r="I10" s="56">
        <f t="shared" si="2"/>
        <v>0</v>
      </c>
      <c r="J10" s="56">
        <f t="shared" si="2"/>
        <v>0</v>
      </c>
      <c r="K10" s="56">
        <f t="shared" si="2"/>
        <v>119.53</v>
      </c>
    </row>
    <row r="11" spans="1:11" x14ac:dyDescent="0.25">
      <c r="A11" s="50" t="s">
        <v>377</v>
      </c>
      <c r="B11" s="1" t="s">
        <v>378</v>
      </c>
      <c r="C11" s="1">
        <v>92.25</v>
      </c>
      <c r="D11" s="1">
        <v>23.24</v>
      </c>
      <c r="E11" s="1">
        <v>51.76</v>
      </c>
      <c r="F11" s="1">
        <v>0.54</v>
      </c>
      <c r="G11" s="1">
        <v>11.7</v>
      </c>
      <c r="H11" s="1">
        <v>5.79</v>
      </c>
      <c r="I11" s="2">
        <v>0</v>
      </c>
      <c r="J11" s="2">
        <v>0</v>
      </c>
      <c r="K11" s="1">
        <f>C11+D11+E11+F11+G11+H11</f>
        <v>185.27999999999997</v>
      </c>
    </row>
    <row r="12" spans="1:11" x14ac:dyDescent="0.25">
      <c r="A12" s="30" t="s">
        <v>379</v>
      </c>
      <c r="B12" s="4" t="s">
        <v>380</v>
      </c>
      <c r="C12" s="4"/>
      <c r="D12" s="4">
        <v>46.84</v>
      </c>
      <c r="E12" s="4"/>
      <c r="F12" s="4"/>
      <c r="G12" s="4"/>
      <c r="H12" s="4"/>
      <c r="I12" s="5"/>
      <c r="J12" s="5"/>
      <c r="K12" s="4">
        <f>C12+D12+E12+F12+G12+H12</f>
        <v>46.84</v>
      </c>
    </row>
    <row r="13" spans="1:11" x14ac:dyDescent="0.25">
      <c r="A13" s="30" t="s">
        <v>381</v>
      </c>
      <c r="B13" s="4" t="s">
        <v>382</v>
      </c>
      <c r="C13" s="4"/>
      <c r="D13" s="4"/>
      <c r="E13" s="4"/>
      <c r="F13" s="4"/>
      <c r="G13" s="4">
        <v>235.25</v>
      </c>
      <c r="H13" s="4"/>
      <c r="I13" s="5"/>
      <c r="J13" s="5"/>
      <c r="K13" s="4">
        <f>C13+D13+E13+F13+G13+H13</f>
        <v>235.25</v>
      </c>
    </row>
    <row r="14" spans="1:11" x14ac:dyDescent="0.25">
      <c r="A14" s="263" t="s">
        <v>383</v>
      </c>
      <c r="B14" s="265"/>
      <c r="C14" s="54">
        <f>C11</f>
        <v>92.25</v>
      </c>
      <c r="D14" s="54">
        <f t="shared" ref="D14:K14" si="3">D11</f>
        <v>23.24</v>
      </c>
      <c r="E14" s="54">
        <f t="shared" si="3"/>
        <v>51.76</v>
      </c>
      <c r="F14" s="54">
        <f t="shared" si="3"/>
        <v>0.54</v>
      </c>
      <c r="G14" s="54">
        <f t="shared" si="3"/>
        <v>11.7</v>
      </c>
      <c r="H14" s="54">
        <f t="shared" si="3"/>
        <v>5.79</v>
      </c>
      <c r="I14" s="54">
        <f t="shared" si="3"/>
        <v>0</v>
      </c>
      <c r="J14" s="54">
        <f t="shared" si="3"/>
        <v>0</v>
      </c>
      <c r="K14" s="54">
        <f t="shared" si="3"/>
        <v>185.27999999999997</v>
      </c>
    </row>
    <row r="15" spans="1:11" ht="15" customHeight="1" x14ac:dyDescent="0.25">
      <c r="A15" s="319" t="s">
        <v>173</v>
      </c>
      <c r="B15" s="320"/>
      <c r="C15" s="55">
        <f>C12+C13</f>
        <v>0</v>
      </c>
      <c r="D15" s="55">
        <f t="shared" ref="D15:K15" si="4">D12+D13</f>
        <v>46.84</v>
      </c>
      <c r="E15" s="55">
        <f t="shared" si="4"/>
        <v>0</v>
      </c>
      <c r="F15" s="55">
        <f t="shared" si="4"/>
        <v>0</v>
      </c>
      <c r="G15" s="55">
        <f t="shared" si="4"/>
        <v>235.25</v>
      </c>
      <c r="H15" s="55">
        <f t="shared" si="4"/>
        <v>0</v>
      </c>
      <c r="I15" s="55">
        <f t="shared" si="4"/>
        <v>0</v>
      </c>
      <c r="J15" s="55">
        <f t="shared" si="4"/>
        <v>0</v>
      </c>
      <c r="K15" s="55">
        <f t="shared" si="4"/>
        <v>282.09000000000003</v>
      </c>
    </row>
    <row r="16" spans="1:11" x14ac:dyDescent="0.25">
      <c r="A16" s="50" t="s">
        <v>384</v>
      </c>
      <c r="B16" s="1" t="s">
        <v>385</v>
      </c>
      <c r="C16" s="1">
        <v>92.25</v>
      </c>
      <c r="D16" s="1">
        <v>1.86</v>
      </c>
      <c r="E16" s="1">
        <v>4.1500000000000004</v>
      </c>
      <c r="F16" s="1">
        <v>1.08</v>
      </c>
      <c r="G16" s="1">
        <v>5.19</v>
      </c>
      <c r="H16" s="1">
        <v>10.26</v>
      </c>
      <c r="I16" s="2">
        <v>0</v>
      </c>
      <c r="J16" s="2">
        <v>0</v>
      </c>
      <c r="K16" s="1">
        <f>C16+D16+E16+F16+G16+H16</f>
        <v>114.79</v>
      </c>
    </row>
    <row r="17" spans="1:11" x14ac:dyDescent="0.25">
      <c r="A17" s="263" t="s">
        <v>386</v>
      </c>
      <c r="B17" s="265"/>
      <c r="C17" s="56">
        <f>C16</f>
        <v>92.25</v>
      </c>
      <c r="D17" s="56">
        <f t="shared" ref="D17:K17" si="5">D16</f>
        <v>1.86</v>
      </c>
      <c r="E17" s="56">
        <f t="shared" si="5"/>
        <v>4.1500000000000004</v>
      </c>
      <c r="F17" s="56">
        <f t="shared" si="5"/>
        <v>1.08</v>
      </c>
      <c r="G17" s="56">
        <f t="shared" si="5"/>
        <v>5.19</v>
      </c>
      <c r="H17" s="56">
        <f t="shared" si="5"/>
        <v>10.26</v>
      </c>
      <c r="I17" s="56">
        <f t="shared" si="5"/>
        <v>0</v>
      </c>
      <c r="J17" s="56">
        <f t="shared" si="5"/>
        <v>0</v>
      </c>
      <c r="K17" s="56">
        <f t="shared" si="5"/>
        <v>114.79</v>
      </c>
    </row>
    <row r="18" spans="1:11" x14ac:dyDescent="0.25">
      <c r="A18" s="50" t="s">
        <v>387</v>
      </c>
      <c r="B18" s="1" t="s">
        <v>334</v>
      </c>
      <c r="C18" s="1">
        <v>92.25</v>
      </c>
      <c r="D18" s="1">
        <v>2.5099999999999998</v>
      </c>
      <c r="E18" s="1">
        <v>5.58</v>
      </c>
      <c r="F18" s="1">
        <v>0.54</v>
      </c>
      <c r="G18" s="1">
        <v>4.93</v>
      </c>
      <c r="H18" s="1">
        <v>5.13</v>
      </c>
      <c r="I18" s="2">
        <v>0</v>
      </c>
      <c r="J18" s="2">
        <v>0</v>
      </c>
      <c r="K18" s="1">
        <f>C18+D18+E18+F18+G18+H18</f>
        <v>110.94</v>
      </c>
    </row>
    <row r="19" spans="1:11" x14ac:dyDescent="0.25">
      <c r="A19" s="52" t="s">
        <v>388</v>
      </c>
      <c r="B19" s="53" t="s">
        <v>389</v>
      </c>
      <c r="C19" s="6"/>
      <c r="D19" s="6"/>
      <c r="E19" s="6"/>
      <c r="F19" s="6"/>
      <c r="G19" s="6">
        <v>206.37</v>
      </c>
      <c r="H19" s="6"/>
      <c r="I19" s="6"/>
      <c r="J19" s="6"/>
      <c r="K19" s="5">
        <f>C19+D19+E19+F19+G19+H19</f>
        <v>206.37</v>
      </c>
    </row>
    <row r="20" spans="1:11" x14ac:dyDescent="0.25">
      <c r="A20" s="52" t="s">
        <v>390</v>
      </c>
      <c r="B20" s="53" t="s">
        <v>391</v>
      </c>
      <c r="C20" s="6"/>
      <c r="D20" s="6">
        <v>130.5</v>
      </c>
      <c r="E20" s="6"/>
      <c r="F20" s="6"/>
      <c r="G20" s="6"/>
      <c r="H20" s="6"/>
      <c r="I20" s="6"/>
      <c r="J20" s="6"/>
      <c r="K20" s="5">
        <f>C20+D20+E20+F20+G20+H20</f>
        <v>130.5</v>
      </c>
    </row>
    <row r="21" spans="1:11" x14ac:dyDescent="0.25">
      <c r="A21" s="52" t="s">
        <v>392</v>
      </c>
      <c r="B21" s="53" t="s">
        <v>393</v>
      </c>
      <c r="C21" s="6"/>
      <c r="D21" s="6"/>
      <c r="E21" s="6"/>
      <c r="F21" s="6"/>
      <c r="G21" s="6">
        <v>86.48</v>
      </c>
      <c r="H21" s="6"/>
      <c r="I21" s="6"/>
      <c r="J21" s="6"/>
      <c r="K21" s="5">
        <f>C21+D21+E21+F21+G21+H21</f>
        <v>86.48</v>
      </c>
    </row>
    <row r="22" spans="1:11" x14ac:dyDescent="0.25">
      <c r="A22" s="263" t="s">
        <v>394</v>
      </c>
      <c r="B22" s="265"/>
      <c r="C22" s="56">
        <f>C18</f>
        <v>92.25</v>
      </c>
      <c r="D22" s="56">
        <f t="shared" ref="D22:K22" si="6">D18</f>
        <v>2.5099999999999998</v>
      </c>
      <c r="E22" s="56">
        <f t="shared" si="6"/>
        <v>5.58</v>
      </c>
      <c r="F22" s="56">
        <f t="shared" si="6"/>
        <v>0.54</v>
      </c>
      <c r="G22" s="56">
        <f t="shared" si="6"/>
        <v>4.93</v>
      </c>
      <c r="H22" s="56">
        <f t="shared" si="6"/>
        <v>5.13</v>
      </c>
      <c r="I22" s="56">
        <f t="shared" si="6"/>
        <v>0</v>
      </c>
      <c r="J22" s="56">
        <f t="shared" si="6"/>
        <v>0</v>
      </c>
      <c r="K22" s="56">
        <f t="shared" si="6"/>
        <v>110.94</v>
      </c>
    </row>
    <row r="23" spans="1:11" ht="15" customHeight="1" x14ac:dyDescent="0.25">
      <c r="A23" s="319" t="s">
        <v>184</v>
      </c>
      <c r="B23" s="320"/>
      <c r="C23" s="8">
        <f>C19+C20+C21</f>
        <v>0</v>
      </c>
      <c r="D23" s="8">
        <f t="shared" ref="D23:K23" si="7">D19+D20+D21</f>
        <v>130.5</v>
      </c>
      <c r="E23" s="8">
        <f t="shared" si="7"/>
        <v>0</v>
      </c>
      <c r="F23" s="8">
        <f t="shared" si="7"/>
        <v>0</v>
      </c>
      <c r="G23" s="8">
        <f t="shared" si="7"/>
        <v>292.85000000000002</v>
      </c>
      <c r="H23" s="8">
        <f t="shared" si="7"/>
        <v>0</v>
      </c>
      <c r="I23" s="8">
        <f t="shared" si="7"/>
        <v>0</v>
      </c>
      <c r="J23" s="8">
        <f t="shared" si="7"/>
        <v>0</v>
      </c>
      <c r="K23" s="8">
        <f t="shared" si="7"/>
        <v>423.35</v>
      </c>
    </row>
    <row r="24" spans="1:11" x14ac:dyDescent="0.25">
      <c r="A24" s="50" t="s">
        <v>395</v>
      </c>
      <c r="B24" s="1" t="s">
        <v>40</v>
      </c>
      <c r="C24" s="2">
        <v>92.25</v>
      </c>
      <c r="D24" s="2">
        <v>3</v>
      </c>
      <c r="E24" s="2">
        <v>6.7</v>
      </c>
      <c r="F24" s="2">
        <v>1.23</v>
      </c>
      <c r="G24" s="2">
        <v>5.07</v>
      </c>
      <c r="H24" s="2">
        <v>10.26</v>
      </c>
      <c r="I24" s="2">
        <v>0</v>
      </c>
      <c r="J24" s="2">
        <v>0</v>
      </c>
      <c r="K24" s="2">
        <f>C24+D24+E24+F24+G24+H24</f>
        <v>118.51</v>
      </c>
    </row>
    <row r="25" spans="1:11" x14ac:dyDescent="0.25">
      <c r="A25" s="263" t="s">
        <v>396</v>
      </c>
      <c r="B25" s="265"/>
      <c r="C25" s="3">
        <f>C24</f>
        <v>92.25</v>
      </c>
      <c r="D25" s="3">
        <f t="shared" ref="D25:K25" si="8">D24</f>
        <v>3</v>
      </c>
      <c r="E25" s="3">
        <f t="shared" si="8"/>
        <v>6.7</v>
      </c>
      <c r="F25" s="3">
        <f t="shared" si="8"/>
        <v>1.23</v>
      </c>
      <c r="G25" s="3">
        <f t="shared" si="8"/>
        <v>5.07</v>
      </c>
      <c r="H25" s="3">
        <f t="shared" si="8"/>
        <v>10.26</v>
      </c>
      <c r="I25" s="3">
        <f t="shared" si="8"/>
        <v>0</v>
      </c>
      <c r="J25" s="3">
        <f t="shared" si="8"/>
        <v>0</v>
      </c>
      <c r="K25" s="3">
        <f t="shared" si="8"/>
        <v>118.51</v>
      </c>
    </row>
    <row r="26" spans="1:11" x14ac:dyDescent="0.25">
      <c r="A26" s="30" t="s">
        <v>129</v>
      </c>
      <c r="B26" s="4" t="s">
        <v>192</v>
      </c>
      <c r="C26" s="5"/>
      <c r="D26" s="5">
        <v>46.84</v>
      </c>
      <c r="E26" s="5"/>
      <c r="F26" s="5"/>
      <c r="G26" s="5"/>
      <c r="H26" s="5"/>
      <c r="I26" s="5"/>
      <c r="J26" s="5"/>
      <c r="K26" s="5">
        <f>C26+D26+E26+F26+G26+H26+I26+J26</f>
        <v>46.84</v>
      </c>
    </row>
    <row r="27" spans="1:11" x14ac:dyDescent="0.25">
      <c r="A27" s="30" t="s">
        <v>397</v>
      </c>
      <c r="B27" s="4" t="s">
        <v>398</v>
      </c>
      <c r="C27" s="5"/>
      <c r="D27" s="5"/>
      <c r="E27" s="5"/>
      <c r="F27" s="5"/>
      <c r="G27" s="5">
        <v>225.51</v>
      </c>
      <c r="H27" s="5"/>
      <c r="I27" s="5"/>
      <c r="J27" s="5"/>
      <c r="K27" s="5">
        <f>C27+D27+E27+F27+G27+H27+I27+J27</f>
        <v>225.51</v>
      </c>
    </row>
    <row r="28" spans="1:11" x14ac:dyDescent="0.25">
      <c r="A28" s="30" t="s">
        <v>259</v>
      </c>
      <c r="B28" s="4" t="s">
        <v>399</v>
      </c>
      <c r="C28" s="5"/>
      <c r="D28" s="5"/>
      <c r="E28" s="5"/>
      <c r="F28" s="5"/>
      <c r="G28" s="5">
        <v>79.64</v>
      </c>
      <c r="H28" s="5"/>
      <c r="I28" s="5"/>
      <c r="J28" s="5"/>
      <c r="K28" s="5">
        <f>C28+D28+E28+F28+G28+H28+I28+J28</f>
        <v>79.64</v>
      </c>
    </row>
    <row r="29" spans="1:11" ht="15" customHeight="1" x14ac:dyDescent="0.25">
      <c r="A29" s="319" t="s">
        <v>193</v>
      </c>
      <c r="B29" s="320"/>
      <c r="C29" s="8">
        <f>C26+C27+C28</f>
        <v>0</v>
      </c>
      <c r="D29" s="8">
        <f t="shared" ref="D29:K29" si="9">D26+D27+D28</f>
        <v>46.84</v>
      </c>
      <c r="E29" s="8">
        <f t="shared" si="9"/>
        <v>0</v>
      </c>
      <c r="F29" s="8">
        <f t="shared" si="9"/>
        <v>0</v>
      </c>
      <c r="G29" s="8">
        <f t="shared" si="9"/>
        <v>305.14999999999998</v>
      </c>
      <c r="H29" s="8">
        <f t="shared" si="9"/>
        <v>0</v>
      </c>
      <c r="I29" s="8">
        <f t="shared" si="9"/>
        <v>0</v>
      </c>
      <c r="J29" s="8">
        <f t="shared" si="9"/>
        <v>0</v>
      </c>
      <c r="K29" s="8">
        <f t="shared" si="9"/>
        <v>351.99</v>
      </c>
    </row>
    <row r="30" spans="1:11" x14ac:dyDescent="0.25">
      <c r="A30" s="30" t="s">
        <v>400</v>
      </c>
      <c r="B30" s="4" t="s">
        <v>401</v>
      </c>
      <c r="C30" s="5"/>
      <c r="D30" s="5">
        <v>51.43</v>
      </c>
      <c r="E30" s="5"/>
      <c r="F30" s="5"/>
      <c r="G30" s="5"/>
      <c r="H30" s="5"/>
      <c r="I30" s="5"/>
      <c r="J30" s="5"/>
      <c r="K30" s="5">
        <f>C30+D30+E30+F30+G30+H30+I30+J30</f>
        <v>51.43</v>
      </c>
    </row>
    <row r="31" spans="1:11" x14ac:dyDescent="0.25">
      <c r="A31" s="30" t="s">
        <v>402</v>
      </c>
      <c r="B31" s="4" t="s">
        <v>403</v>
      </c>
      <c r="C31" s="5"/>
      <c r="D31" s="5"/>
      <c r="E31" s="5"/>
      <c r="F31" s="5"/>
      <c r="G31" s="5">
        <v>252.33</v>
      </c>
      <c r="H31" s="5"/>
      <c r="I31" s="5"/>
      <c r="J31" s="5"/>
      <c r="K31" s="5">
        <f>C31+D31+E31+F31+G31+H31+I31+J31</f>
        <v>252.33</v>
      </c>
    </row>
    <row r="32" spans="1:11" x14ac:dyDescent="0.25">
      <c r="A32" s="30" t="s">
        <v>404</v>
      </c>
      <c r="B32" s="4" t="s">
        <v>405</v>
      </c>
      <c r="C32" s="5"/>
      <c r="D32" s="5"/>
      <c r="E32" s="5"/>
      <c r="F32" s="5"/>
      <c r="G32" s="5">
        <v>115.4</v>
      </c>
      <c r="H32" s="5"/>
      <c r="I32" s="5"/>
      <c r="J32" s="5"/>
      <c r="K32" s="5">
        <f>C32+D32+E32+F32+G32+H32+I32+J32</f>
        <v>115.4</v>
      </c>
    </row>
    <row r="33" spans="1:11" x14ac:dyDescent="0.25">
      <c r="A33" s="319" t="s">
        <v>207</v>
      </c>
      <c r="B33" s="320"/>
      <c r="C33" s="8">
        <f>C30+C31+C32</f>
        <v>0</v>
      </c>
      <c r="D33" s="8">
        <f t="shared" ref="D33:K33" si="10">D30+D31+D32</f>
        <v>51.43</v>
      </c>
      <c r="E33" s="8">
        <f t="shared" si="10"/>
        <v>0</v>
      </c>
      <c r="F33" s="8">
        <f t="shared" si="10"/>
        <v>0</v>
      </c>
      <c r="G33" s="8">
        <f t="shared" si="10"/>
        <v>367.73</v>
      </c>
      <c r="H33" s="8">
        <f t="shared" si="10"/>
        <v>0</v>
      </c>
      <c r="I33" s="8">
        <f t="shared" si="10"/>
        <v>0</v>
      </c>
      <c r="J33" s="8">
        <f t="shared" si="10"/>
        <v>0</v>
      </c>
      <c r="K33" s="8">
        <f t="shared" si="10"/>
        <v>419.15999999999997</v>
      </c>
    </row>
    <row r="34" spans="1:11" x14ac:dyDescent="0.25">
      <c r="A34" s="50" t="s">
        <v>406</v>
      </c>
      <c r="B34" s="1" t="s">
        <v>363</v>
      </c>
      <c r="C34" s="2">
        <v>92.25</v>
      </c>
      <c r="D34" s="2">
        <v>3.47</v>
      </c>
      <c r="E34" s="2">
        <v>7.72</v>
      </c>
      <c r="F34" s="2">
        <v>0.54</v>
      </c>
      <c r="G34" s="2">
        <v>16.149999999999999</v>
      </c>
      <c r="H34" s="2">
        <v>5.13</v>
      </c>
      <c r="I34" s="2">
        <v>0</v>
      </c>
      <c r="J34" s="2">
        <v>0</v>
      </c>
      <c r="K34" s="2">
        <f>C34+D34+E34+F34+G34+H34</f>
        <v>125.25999999999999</v>
      </c>
    </row>
    <row r="35" spans="1:11" x14ac:dyDescent="0.25">
      <c r="A35" s="50" t="s">
        <v>407</v>
      </c>
      <c r="B35" s="1" t="s">
        <v>408</v>
      </c>
      <c r="C35" s="2">
        <v>92.25</v>
      </c>
      <c r="D35" s="2">
        <v>2.7</v>
      </c>
      <c r="E35" s="2">
        <v>6.03</v>
      </c>
      <c r="F35" s="2">
        <v>0.54</v>
      </c>
      <c r="G35" s="2">
        <v>18.62</v>
      </c>
      <c r="H35" s="2">
        <v>5.13</v>
      </c>
      <c r="I35" s="2">
        <v>0</v>
      </c>
      <c r="J35" s="2">
        <v>0</v>
      </c>
      <c r="K35" s="2">
        <f>C35+D35+E35+F35+G35+H35</f>
        <v>125.27000000000001</v>
      </c>
    </row>
    <row r="36" spans="1:11" x14ac:dyDescent="0.25">
      <c r="A36" s="30" t="s">
        <v>147</v>
      </c>
      <c r="B36" s="4" t="s">
        <v>409</v>
      </c>
      <c r="C36" s="5"/>
      <c r="D36" s="5">
        <v>37.049999999999997</v>
      </c>
      <c r="E36" s="5"/>
      <c r="F36" s="5"/>
      <c r="G36" s="5"/>
      <c r="H36" s="5"/>
      <c r="I36" s="5"/>
      <c r="J36" s="5"/>
      <c r="K36" s="5">
        <f>C36+D36+E36+F36+G36+H36+I36+J36</f>
        <v>37.049999999999997</v>
      </c>
    </row>
    <row r="37" spans="1:11" x14ac:dyDescent="0.25">
      <c r="A37" s="30" t="s">
        <v>410</v>
      </c>
      <c r="B37" s="4" t="s">
        <v>411</v>
      </c>
      <c r="C37" s="5"/>
      <c r="D37" s="5"/>
      <c r="E37" s="5"/>
      <c r="F37" s="5"/>
      <c r="G37" s="5">
        <v>239.13</v>
      </c>
      <c r="H37" s="5"/>
      <c r="I37" s="5"/>
      <c r="J37" s="5"/>
      <c r="K37" s="5">
        <f>C37+D37+E37+F37+G37+H37+I37+J37</f>
        <v>239.13</v>
      </c>
    </row>
    <row r="38" spans="1:11" x14ac:dyDescent="0.25">
      <c r="A38" s="263" t="s">
        <v>412</v>
      </c>
      <c r="B38" s="265"/>
      <c r="C38" s="7">
        <f>C34+C35</f>
        <v>184.5</v>
      </c>
      <c r="D38" s="7">
        <f t="shared" ref="D38:K38" si="11">D34+D35</f>
        <v>6.17</v>
      </c>
      <c r="E38" s="7">
        <f t="shared" si="11"/>
        <v>13.75</v>
      </c>
      <c r="F38" s="7">
        <f t="shared" si="11"/>
        <v>1.08</v>
      </c>
      <c r="G38" s="7">
        <f t="shared" si="11"/>
        <v>34.769999999999996</v>
      </c>
      <c r="H38" s="7">
        <f t="shared" si="11"/>
        <v>10.26</v>
      </c>
      <c r="I38" s="7">
        <f t="shared" si="11"/>
        <v>0</v>
      </c>
      <c r="J38" s="7">
        <f t="shared" si="11"/>
        <v>0</v>
      </c>
      <c r="K38" s="7">
        <f t="shared" si="11"/>
        <v>250.53</v>
      </c>
    </row>
    <row r="39" spans="1:11" ht="15" customHeight="1" x14ac:dyDescent="0.25">
      <c r="A39" s="324" t="s">
        <v>223</v>
      </c>
      <c r="B39" s="325"/>
      <c r="C39" s="8">
        <f>C36+C37</f>
        <v>0</v>
      </c>
      <c r="D39" s="8">
        <f t="shared" ref="D39:K39" si="12">D36+D37</f>
        <v>37.049999999999997</v>
      </c>
      <c r="E39" s="8">
        <f t="shared" si="12"/>
        <v>0</v>
      </c>
      <c r="F39" s="8">
        <f t="shared" si="12"/>
        <v>0</v>
      </c>
      <c r="G39" s="8">
        <f t="shared" si="12"/>
        <v>239.13</v>
      </c>
      <c r="H39" s="8">
        <f t="shared" si="12"/>
        <v>0</v>
      </c>
      <c r="I39" s="8">
        <f t="shared" si="12"/>
        <v>0</v>
      </c>
      <c r="J39" s="8">
        <f t="shared" si="12"/>
        <v>0</v>
      </c>
      <c r="K39" s="8">
        <f t="shared" si="12"/>
        <v>276.18</v>
      </c>
    </row>
    <row r="40" spans="1:11" x14ac:dyDescent="0.25">
      <c r="A40" s="50" t="s">
        <v>413</v>
      </c>
      <c r="B40" s="1" t="s">
        <v>414</v>
      </c>
      <c r="C40" s="2">
        <v>92.25</v>
      </c>
      <c r="D40" s="2">
        <v>1.95</v>
      </c>
      <c r="E40" s="2">
        <v>4.3600000000000003</v>
      </c>
      <c r="F40" s="2">
        <v>0</v>
      </c>
      <c r="G40" s="2">
        <v>22.91</v>
      </c>
      <c r="H40" s="2">
        <v>0</v>
      </c>
      <c r="I40" s="2">
        <v>0</v>
      </c>
      <c r="J40" s="2">
        <v>0</v>
      </c>
      <c r="K40" s="2">
        <f>C40+D40+E40+F40+G40+H40</f>
        <v>121.47</v>
      </c>
    </row>
    <row r="41" spans="1:11" x14ac:dyDescent="0.25">
      <c r="A41" s="50" t="s">
        <v>415</v>
      </c>
      <c r="B41" s="1" t="s">
        <v>77</v>
      </c>
      <c r="C41" s="2">
        <v>92.25</v>
      </c>
      <c r="D41" s="2">
        <v>1.1100000000000001</v>
      </c>
      <c r="E41" s="2">
        <v>2.4700000000000002</v>
      </c>
      <c r="F41" s="2">
        <v>0.54</v>
      </c>
      <c r="G41" s="2">
        <v>14.54</v>
      </c>
      <c r="H41" s="2">
        <v>5.13</v>
      </c>
      <c r="I41" s="2">
        <v>0</v>
      </c>
      <c r="J41" s="2">
        <v>0</v>
      </c>
      <c r="K41" s="2">
        <f>C41+D41+E41+F41+G41+H41</f>
        <v>116.03999999999999</v>
      </c>
    </row>
    <row r="42" spans="1:11" x14ac:dyDescent="0.25">
      <c r="A42" s="30" t="s">
        <v>416</v>
      </c>
      <c r="B42" s="4" t="s">
        <v>417</v>
      </c>
      <c r="C42" s="5"/>
      <c r="D42" s="5"/>
      <c r="E42" s="5"/>
      <c r="F42" s="5"/>
      <c r="G42" s="5">
        <v>97.79</v>
      </c>
      <c r="H42" s="5"/>
      <c r="I42" s="5"/>
      <c r="J42" s="5"/>
      <c r="K42" s="5">
        <f>C42+D42+E42+F42+G42+H42</f>
        <v>97.79</v>
      </c>
    </row>
    <row r="43" spans="1:11" x14ac:dyDescent="0.25">
      <c r="A43" s="263" t="s">
        <v>418</v>
      </c>
      <c r="B43" s="265"/>
      <c r="C43" s="7">
        <f>C40+C41</f>
        <v>184.5</v>
      </c>
      <c r="D43" s="7">
        <f t="shared" ref="D43:K43" si="13">D40+D41</f>
        <v>3.06</v>
      </c>
      <c r="E43" s="7">
        <f t="shared" si="13"/>
        <v>6.83</v>
      </c>
      <c r="F43" s="7">
        <f t="shared" si="13"/>
        <v>0.54</v>
      </c>
      <c r="G43" s="7">
        <f t="shared" si="13"/>
        <v>37.450000000000003</v>
      </c>
      <c r="H43" s="7">
        <f t="shared" si="13"/>
        <v>5.13</v>
      </c>
      <c r="I43" s="7">
        <f t="shared" si="13"/>
        <v>0</v>
      </c>
      <c r="J43" s="7">
        <f t="shared" si="13"/>
        <v>0</v>
      </c>
      <c r="K43" s="7">
        <f t="shared" si="13"/>
        <v>237.51</v>
      </c>
    </row>
    <row r="44" spans="1:11" ht="15" customHeight="1" x14ac:dyDescent="0.25">
      <c r="A44" s="324" t="s">
        <v>230</v>
      </c>
      <c r="B44" s="325"/>
      <c r="C44" s="8">
        <f>C42</f>
        <v>0</v>
      </c>
      <c r="D44" s="8">
        <f t="shared" ref="D44:K44" si="14">D42</f>
        <v>0</v>
      </c>
      <c r="E44" s="8">
        <f t="shared" si="14"/>
        <v>0</v>
      </c>
      <c r="F44" s="8">
        <f t="shared" si="14"/>
        <v>0</v>
      </c>
      <c r="G44" s="8">
        <f t="shared" si="14"/>
        <v>97.79</v>
      </c>
      <c r="H44" s="8">
        <f t="shared" si="14"/>
        <v>0</v>
      </c>
      <c r="I44" s="8">
        <f t="shared" si="14"/>
        <v>0</v>
      </c>
      <c r="J44" s="8">
        <f t="shared" si="14"/>
        <v>0</v>
      </c>
      <c r="K44" s="8">
        <f t="shared" si="14"/>
        <v>97.79</v>
      </c>
    </row>
    <row r="45" spans="1:11" x14ac:dyDescent="0.25">
      <c r="A45" s="263" t="s">
        <v>419</v>
      </c>
      <c r="B45" s="265"/>
      <c r="C45" s="3">
        <f>C7+C10+C14+C17+C22+C25+C38+C43</f>
        <v>922.5</v>
      </c>
      <c r="D45" s="3">
        <f t="shared" ref="D45:K45" si="15">D7+D10+D14+D17+D22+D25+D38+D43</f>
        <v>45.47</v>
      </c>
      <c r="E45" s="3">
        <f t="shared" si="15"/>
        <v>101.32000000000001</v>
      </c>
      <c r="F45" s="3">
        <f t="shared" si="15"/>
        <v>7.1700000000000008</v>
      </c>
      <c r="G45" s="3">
        <f t="shared" si="15"/>
        <v>138.34</v>
      </c>
      <c r="H45" s="3">
        <f t="shared" si="15"/>
        <v>62.22</v>
      </c>
      <c r="I45" s="3">
        <f t="shared" si="15"/>
        <v>0</v>
      </c>
      <c r="J45" s="3">
        <f t="shared" si="15"/>
        <v>0</v>
      </c>
      <c r="K45" s="3">
        <f t="shared" si="15"/>
        <v>1277.02</v>
      </c>
    </row>
    <row r="46" spans="1:11" ht="15" customHeight="1" x14ac:dyDescent="0.25">
      <c r="A46" s="324" t="s">
        <v>232</v>
      </c>
      <c r="B46" s="325"/>
      <c r="C46" s="8">
        <f>C8+C15+C23+C29+C33+C39+C44</f>
        <v>0</v>
      </c>
      <c r="D46" s="8">
        <f t="shared" ref="D46:K46" si="16">D8+D15+D23+D29+D33+D39+D44</f>
        <v>373.45000000000005</v>
      </c>
      <c r="E46" s="8">
        <f t="shared" si="16"/>
        <v>0</v>
      </c>
      <c r="F46" s="8">
        <f t="shared" si="16"/>
        <v>0</v>
      </c>
      <c r="G46" s="8">
        <f t="shared" si="16"/>
        <v>1665.12</v>
      </c>
      <c r="H46" s="8">
        <f t="shared" si="16"/>
        <v>0</v>
      </c>
      <c r="I46" s="8">
        <f t="shared" si="16"/>
        <v>0</v>
      </c>
      <c r="J46" s="8">
        <f t="shared" si="16"/>
        <v>0</v>
      </c>
      <c r="K46" s="8">
        <f t="shared" si="16"/>
        <v>2038.57</v>
      </c>
    </row>
    <row r="47" spans="1:11" ht="18.75" customHeight="1" x14ac:dyDescent="0.25">
      <c r="A47" s="275" t="s">
        <v>86</v>
      </c>
      <c r="B47" s="277"/>
      <c r="C47" s="42">
        <f>C45-C46</f>
        <v>922.5</v>
      </c>
      <c r="D47" s="42">
        <f t="shared" ref="D47:K47" si="17">D45-D46</f>
        <v>-327.98</v>
      </c>
      <c r="E47" s="42">
        <f t="shared" si="17"/>
        <v>101.32000000000001</v>
      </c>
      <c r="F47" s="42">
        <f t="shared" si="17"/>
        <v>7.1700000000000008</v>
      </c>
      <c r="G47" s="42">
        <f t="shared" si="17"/>
        <v>-1526.78</v>
      </c>
      <c r="H47" s="42">
        <f t="shared" si="17"/>
        <v>62.22</v>
      </c>
      <c r="I47" s="42">
        <f t="shared" si="17"/>
        <v>0</v>
      </c>
      <c r="J47" s="42">
        <f t="shared" si="17"/>
        <v>0</v>
      </c>
      <c r="K47" s="42">
        <f t="shared" si="17"/>
        <v>-761.55</v>
      </c>
    </row>
    <row r="48" spans="1:11" x14ac:dyDescent="0.25">
      <c r="A48" t="s">
        <v>420</v>
      </c>
    </row>
    <row r="49" spans="1:1" x14ac:dyDescent="0.25">
      <c r="A49" t="s">
        <v>508</v>
      </c>
    </row>
  </sheetData>
  <mergeCells count="20">
    <mergeCell ref="A46:B46"/>
    <mergeCell ref="A47:B47"/>
    <mergeCell ref="A23:B23"/>
    <mergeCell ref="A25:B25"/>
    <mergeCell ref="A29:B29"/>
    <mergeCell ref="A33:B33"/>
    <mergeCell ref="A38:B38"/>
    <mergeCell ref="A39:B39"/>
    <mergeCell ref="A43:B43"/>
    <mergeCell ref="A44:B44"/>
    <mergeCell ref="A45:B45"/>
    <mergeCell ref="A14:B14"/>
    <mergeCell ref="A15:B15"/>
    <mergeCell ref="A17:B17"/>
    <mergeCell ref="A22:B22"/>
    <mergeCell ref="A1:K1"/>
    <mergeCell ref="A2:K2"/>
    <mergeCell ref="A7:B7"/>
    <mergeCell ref="A8:B8"/>
    <mergeCell ref="A10:B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40" workbookViewId="0">
      <selection activeCell="C45" sqref="C45"/>
    </sheetView>
  </sheetViews>
  <sheetFormatPr defaultRowHeight="15" x14ac:dyDescent="0.25"/>
  <cols>
    <col min="1" max="1" width="18.7109375" customWidth="1"/>
    <col min="2" max="2" width="23" customWidth="1"/>
    <col min="3" max="3" width="10.7109375" customWidth="1"/>
    <col min="4" max="4" width="8.28515625" customWidth="1"/>
    <col min="5" max="5" width="8.42578125" customWidth="1"/>
    <col min="6" max="6" width="15" bestFit="1" customWidth="1"/>
  </cols>
  <sheetData>
    <row r="1" spans="1:11" ht="21" x14ac:dyDescent="0.35">
      <c r="A1" s="297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spans="1:11" ht="21.75" thickBot="1" x14ac:dyDescent="0.4">
      <c r="A2" s="330" t="s">
        <v>452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</row>
    <row r="3" spans="1:11" ht="39.75" thickBot="1" x14ac:dyDescent="0.3">
      <c r="A3" s="81" t="s">
        <v>1</v>
      </c>
      <c r="B3" s="82" t="s">
        <v>453</v>
      </c>
      <c r="C3" s="82" t="s">
        <v>4</v>
      </c>
      <c r="D3" s="82" t="s">
        <v>5</v>
      </c>
      <c r="E3" s="82" t="s">
        <v>6</v>
      </c>
      <c r="F3" s="83" t="s">
        <v>7</v>
      </c>
      <c r="G3" s="83" t="s">
        <v>8</v>
      </c>
      <c r="H3" s="83" t="s">
        <v>9</v>
      </c>
      <c r="I3" s="83" t="s">
        <v>10</v>
      </c>
      <c r="J3" s="83" t="s">
        <v>11</v>
      </c>
      <c r="K3" s="84" t="s">
        <v>12</v>
      </c>
    </row>
    <row r="4" spans="1:11" x14ac:dyDescent="0.25">
      <c r="A4" s="57" t="s">
        <v>365</v>
      </c>
      <c r="B4" s="58" t="s">
        <v>91</v>
      </c>
      <c r="C4" s="59"/>
      <c r="D4" s="59">
        <v>35.11</v>
      </c>
      <c r="E4" s="59"/>
      <c r="F4" s="60"/>
      <c r="G4" s="60">
        <v>84.15</v>
      </c>
      <c r="H4" s="60"/>
      <c r="I4" s="60"/>
      <c r="J4" s="60"/>
      <c r="K4" s="61">
        <f>C4+D4+E4+F4+G4+H4+I4+J4</f>
        <v>119.26</v>
      </c>
    </row>
    <row r="5" spans="1:11" ht="15.75" thickBot="1" x14ac:dyDescent="0.3">
      <c r="A5" s="326" t="s">
        <v>157</v>
      </c>
      <c r="B5" s="271"/>
      <c r="C5" s="62">
        <f>C4</f>
        <v>0</v>
      </c>
      <c r="D5" s="62">
        <f t="shared" ref="D5:K5" si="0">D4</f>
        <v>35.11</v>
      </c>
      <c r="E5" s="62">
        <f t="shared" si="0"/>
        <v>0</v>
      </c>
      <c r="F5" s="62">
        <f t="shared" si="0"/>
        <v>0</v>
      </c>
      <c r="G5" s="62">
        <f t="shared" si="0"/>
        <v>84.15</v>
      </c>
      <c r="H5" s="62">
        <f t="shared" si="0"/>
        <v>0</v>
      </c>
      <c r="I5" s="62">
        <f t="shared" si="0"/>
        <v>0</v>
      </c>
      <c r="J5" s="62">
        <f t="shared" si="0"/>
        <v>0</v>
      </c>
      <c r="K5" s="63">
        <f t="shared" si="0"/>
        <v>119.26</v>
      </c>
    </row>
    <row r="6" spans="1:11" x14ac:dyDescent="0.25">
      <c r="A6" s="10" t="s">
        <v>454</v>
      </c>
      <c r="B6" s="11" t="s">
        <v>455</v>
      </c>
      <c r="C6" s="12">
        <v>98.4</v>
      </c>
      <c r="D6" s="12">
        <v>0.52</v>
      </c>
      <c r="E6" s="12">
        <v>2.62</v>
      </c>
      <c r="F6" s="12">
        <v>0</v>
      </c>
      <c r="G6" s="12">
        <v>0.18</v>
      </c>
      <c r="H6" s="12">
        <v>0</v>
      </c>
      <c r="I6" s="12">
        <v>0</v>
      </c>
      <c r="J6" s="12">
        <v>0</v>
      </c>
      <c r="K6" s="13">
        <f>C6+D6+E6+F6+G6+H6+I6+J6</f>
        <v>101.72000000000001</v>
      </c>
    </row>
    <row r="7" spans="1:11" x14ac:dyDescent="0.25">
      <c r="A7" s="31" t="s">
        <v>163</v>
      </c>
      <c r="B7" s="4" t="s">
        <v>16</v>
      </c>
      <c r="C7" s="5"/>
      <c r="D7" s="5"/>
      <c r="E7" s="5"/>
      <c r="F7" s="5"/>
      <c r="G7" s="5">
        <v>48.36</v>
      </c>
      <c r="H7" s="5"/>
      <c r="I7" s="5"/>
      <c r="J7" s="5"/>
      <c r="K7" s="14">
        <f>C7+D7+E7+F7+G7+H7+I7+J7</f>
        <v>48.36</v>
      </c>
    </row>
    <row r="8" spans="1:11" x14ac:dyDescent="0.25">
      <c r="A8" s="289" t="s">
        <v>164</v>
      </c>
      <c r="B8" s="290"/>
      <c r="C8" s="3">
        <f>C6</f>
        <v>98.4</v>
      </c>
      <c r="D8" s="3">
        <f t="shared" ref="D8:K8" si="1">D6</f>
        <v>0.52</v>
      </c>
      <c r="E8" s="3">
        <f t="shared" si="1"/>
        <v>2.62</v>
      </c>
      <c r="F8" s="3">
        <f t="shared" si="1"/>
        <v>0</v>
      </c>
      <c r="G8" s="3">
        <f t="shared" si="1"/>
        <v>0.18</v>
      </c>
      <c r="H8" s="3">
        <f t="shared" si="1"/>
        <v>0</v>
      </c>
      <c r="I8" s="3">
        <f t="shared" si="1"/>
        <v>0</v>
      </c>
      <c r="J8" s="3">
        <f t="shared" si="1"/>
        <v>0</v>
      </c>
      <c r="K8" s="65">
        <f t="shared" si="1"/>
        <v>101.72000000000001</v>
      </c>
    </row>
    <row r="9" spans="1:11" ht="15.75" thickBot="1" x14ac:dyDescent="0.3">
      <c r="A9" s="326" t="s">
        <v>165</v>
      </c>
      <c r="B9" s="271"/>
      <c r="C9" s="16">
        <f>C7</f>
        <v>0</v>
      </c>
      <c r="D9" s="16">
        <f t="shared" ref="D9:K9" si="2">D7</f>
        <v>0</v>
      </c>
      <c r="E9" s="16">
        <f t="shared" si="2"/>
        <v>0</v>
      </c>
      <c r="F9" s="16">
        <f t="shared" si="2"/>
        <v>0</v>
      </c>
      <c r="G9" s="16">
        <f t="shared" si="2"/>
        <v>48.36</v>
      </c>
      <c r="H9" s="16">
        <f t="shared" si="2"/>
        <v>0</v>
      </c>
      <c r="I9" s="16">
        <f t="shared" si="2"/>
        <v>0</v>
      </c>
      <c r="J9" s="16">
        <f t="shared" si="2"/>
        <v>0</v>
      </c>
      <c r="K9" s="17">
        <f t="shared" si="2"/>
        <v>48.36</v>
      </c>
    </row>
    <row r="10" spans="1:11" x14ac:dyDescent="0.25">
      <c r="A10" s="22" t="s">
        <v>27</v>
      </c>
      <c r="B10" s="34" t="s">
        <v>28</v>
      </c>
      <c r="C10" s="35"/>
      <c r="D10" s="35">
        <v>13.51</v>
      </c>
      <c r="E10" s="35"/>
      <c r="F10" s="35"/>
      <c r="G10" s="35"/>
      <c r="H10" s="35"/>
      <c r="I10" s="35"/>
      <c r="J10" s="35"/>
      <c r="K10" s="36">
        <f>C10+D10+E10+F10+G10+H10+I10+J10</f>
        <v>13.51</v>
      </c>
    </row>
    <row r="11" spans="1:11" x14ac:dyDescent="0.25">
      <c r="A11" s="26" t="s">
        <v>456</v>
      </c>
      <c r="B11" s="64" t="s">
        <v>457</v>
      </c>
      <c r="C11" s="6"/>
      <c r="D11" s="6"/>
      <c r="E11" s="6"/>
      <c r="F11" s="6"/>
      <c r="G11" s="6">
        <v>98.78</v>
      </c>
      <c r="H11" s="6"/>
      <c r="I11" s="6"/>
      <c r="J11" s="6"/>
      <c r="K11" s="38">
        <f>C11+D11+E11+F11+G11+H11+I11+J11</f>
        <v>98.78</v>
      </c>
    </row>
    <row r="12" spans="1:11" ht="15.75" thickBot="1" x14ac:dyDescent="0.3">
      <c r="A12" s="326" t="s">
        <v>173</v>
      </c>
      <c r="B12" s="271"/>
      <c r="C12" s="16">
        <f>C10+C11</f>
        <v>0</v>
      </c>
      <c r="D12" s="16">
        <f t="shared" ref="D12:K12" si="3">D10+D11</f>
        <v>13.51</v>
      </c>
      <c r="E12" s="16">
        <f t="shared" si="3"/>
        <v>0</v>
      </c>
      <c r="F12" s="16">
        <f t="shared" si="3"/>
        <v>0</v>
      </c>
      <c r="G12" s="16">
        <f t="shared" si="3"/>
        <v>98.78</v>
      </c>
      <c r="H12" s="16">
        <f t="shared" si="3"/>
        <v>0</v>
      </c>
      <c r="I12" s="16">
        <f t="shared" si="3"/>
        <v>0</v>
      </c>
      <c r="J12" s="16">
        <f t="shared" si="3"/>
        <v>0</v>
      </c>
      <c r="K12" s="17">
        <f t="shared" si="3"/>
        <v>112.29</v>
      </c>
    </row>
    <row r="13" spans="1:11" x14ac:dyDescent="0.25">
      <c r="A13" s="66" t="s">
        <v>458</v>
      </c>
      <c r="B13" s="11" t="s">
        <v>112</v>
      </c>
      <c r="C13" s="12">
        <v>123</v>
      </c>
      <c r="D13" s="12">
        <v>5.27</v>
      </c>
      <c r="E13" s="12">
        <v>26.72</v>
      </c>
      <c r="F13" s="12">
        <v>0.43</v>
      </c>
      <c r="G13" s="12">
        <v>17.18</v>
      </c>
      <c r="H13" s="12">
        <v>1.97</v>
      </c>
      <c r="I13" s="12">
        <v>0</v>
      </c>
      <c r="J13" s="12">
        <v>0</v>
      </c>
      <c r="K13" s="13">
        <f>C13+D13+E13+F13+G13+H13+I13+J13</f>
        <v>174.57000000000002</v>
      </c>
    </row>
    <row r="14" spans="1:11" x14ac:dyDescent="0.25">
      <c r="A14" s="67" t="s">
        <v>459</v>
      </c>
      <c r="B14" s="1" t="s">
        <v>385</v>
      </c>
      <c r="C14" s="2">
        <v>123</v>
      </c>
      <c r="D14" s="2">
        <v>0.43</v>
      </c>
      <c r="E14" s="2">
        <v>2.19</v>
      </c>
      <c r="F14" s="2">
        <v>0.43</v>
      </c>
      <c r="G14" s="2">
        <v>4.6500000000000004</v>
      </c>
      <c r="H14" s="2">
        <v>1.97</v>
      </c>
      <c r="I14" s="2">
        <v>0</v>
      </c>
      <c r="J14" s="2">
        <v>0</v>
      </c>
      <c r="K14" s="19">
        <f>C14+D14+E14+F14+G14+H14+I14+J14</f>
        <v>132.67000000000002</v>
      </c>
    </row>
    <row r="15" spans="1:11" x14ac:dyDescent="0.25">
      <c r="A15" s="67" t="s">
        <v>460</v>
      </c>
      <c r="B15" s="1" t="s">
        <v>461</v>
      </c>
      <c r="C15" s="2">
        <v>123</v>
      </c>
      <c r="D15" s="2">
        <v>1.6</v>
      </c>
      <c r="E15" s="2">
        <v>8.1</v>
      </c>
      <c r="F15" s="2">
        <v>0.43</v>
      </c>
      <c r="G15" s="2">
        <v>4.8600000000000003</v>
      </c>
      <c r="H15" s="2">
        <v>1.97</v>
      </c>
      <c r="I15" s="2">
        <v>0</v>
      </c>
      <c r="J15" s="2">
        <v>0</v>
      </c>
      <c r="K15" s="19">
        <f>C15+D15+E15+F15+G15+H15+I15+J15</f>
        <v>139.96</v>
      </c>
    </row>
    <row r="16" spans="1:11" x14ac:dyDescent="0.25">
      <c r="A16" s="67" t="s">
        <v>462</v>
      </c>
      <c r="B16" s="1" t="s">
        <v>463</v>
      </c>
      <c r="C16" s="2">
        <v>123</v>
      </c>
      <c r="D16" s="2">
        <v>2.25</v>
      </c>
      <c r="E16" s="2">
        <v>11.39</v>
      </c>
      <c r="F16" s="2">
        <v>0.22</v>
      </c>
      <c r="G16" s="2">
        <v>7.65</v>
      </c>
      <c r="H16" s="2">
        <v>0.98</v>
      </c>
      <c r="I16" s="2">
        <v>0</v>
      </c>
      <c r="J16" s="2">
        <v>0</v>
      </c>
      <c r="K16" s="19">
        <f>C16+D16+E16+F16+G16+H16+I16+J16</f>
        <v>145.48999999999998</v>
      </c>
    </row>
    <row r="17" spans="1:11" x14ac:dyDescent="0.25">
      <c r="A17" s="31" t="s">
        <v>250</v>
      </c>
      <c r="B17" s="4" t="s">
        <v>251</v>
      </c>
      <c r="C17" s="5"/>
      <c r="D17" s="5"/>
      <c r="E17" s="5"/>
      <c r="F17" s="5"/>
      <c r="G17" s="5">
        <v>88.58</v>
      </c>
      <c r="H17" s="5"/>
      <c r="I17" s="5"/>
      <c r="J17" s="5"/>
      <c r="K17" s="14">
        <f>C17+D17+E17+F17+G17+H17+I17+J17</f>
        <v>88.58</v>
      </c>
    </row>
    <row r="18" spans="1:11" x14ac:dyDescent="0.25">
      <c r="A18" s="289" t="s">
        <v>180</v>
      </c>
      <c r="B18" s="290"/>
      <c r="C18" s="3">
        <f>C13+C14+C15+C16</f>
        <v>492</v>
      </c>
      <c r="D18" s="3">
        <f t="shared" ref="D18:K18" si="4">D13+D14+D15+D16</f>
        <v>9.5499999999999989</v>
      </c>
      <c r="E18" s="3">
        <f t="shared" si="4"/>
        <v>48.4</v>
      </c>
      <c r="F18" s="3">
        <f t="shared" si="4"/>
        <v>1.51</v>
      </c>
      <c r="G18" s="3">
        <f t="shared" si="4"/>
        <v>34.339999999999996</v>
      </c>
      <c r="H18" s="3">
        <f t="shared" si="4"/>
        <v>6.8900000000000006</v>
      </c>
      <c r="I18" s="3">
        <f t="shared" si="4"/>
        <v>0</v>
      </c>
      <c r="J18" s="3">
        <f t="shared" si="4"/>
        <v>0</v>
      </c>
      <c r="K18" s="65">
        <f t="shared" si="4"/>
        <v>592.69000000000005</v>
      </c>
    </row>
    <row r="19" spans="1:11" ht="15.75" thickBot="1" x14ac:dyDescent="0.3">
      <c r="A19" s="326" t="s">
        <v>181</v>
      </c>
      <c r="B19" s="271"/>
      <c r="C19" s="16">
        <f>C17</f>
        <v>0</v>
      </c>
      <c r="D19" s="16">
        <f t="shared" ref="D19:K19" si="5">D17</f>
        <v>0</v>
      </c>
      <c r="E19" s="16">
        <f t="shared" si="5"/>
        <v>0</v>
      </c>
      <c r="F19" s="16">
        <f t="shared" si="5"/>
        <v>0</v>
      </c>
      <c r="G19" s="16">
        <f t="shared" si="5"/>
        <v>88.58</v>
      </c>
      <c r="H19" s="16">
        <f t="shared" si="5"/>
        <v>0</v>
      </c>
      <c r="I19" s="16">
        <f t="shared" si="5"/>
        <v>0</v>
      </c>
      <c r="J19" s="16">
        <f t="shared" si="5"/>
        <v>0</v>
      </c>
      <c r="K19" s="17">
        <f t="shared" si="5"/>
        <v>88.58</v>
      </c>
    </row>
    <row r="20" spans="1:11" x14ac:dyDescent="0.25">
      <c r="A20" s="66" t="s">
        <v>464</v>
      </c>
      <c r="B20" s="11" t="s">
        <v>125</v>
      </c>
      <c r="C20" s="12">
        <v>246</v>
      </c>
      <c r="D20" s="12">
        <v>9.42</v>
      </c>
      <c r="E20" s="12">
        <v>47.75</v>
      </c>
      <c r="F20" s="12">
        <v>0.65</v>
      </c>
      <c r="G20" s="12">
        <v>14.3</v>
      </c>
      <c r="H20" s="12">
        <v>2.95</v>
      </c>
      <c r="I20" s="12">
        <v>0</v>
      </c>
      <c r="J20" s="12">
        <v>0</v>
      </c>
      <c r="K20" s="13">
        <f>C20+D20+E20+F20+G20+H20+I20+J20</f>
        <v>321.06999999999994</v>
      </c>
    </row>
    <row r="21" spans="1:11" x14ac:dyDescent="0.25">
      <c r="A21" s="31" t="s">
        <v>388</v>
      </c>
      <c r="B21" s="4" t="s">
        <v>389</v>
      </c>
      <c r="C21" s="5"/>
      <c r="D21" s="5"/>
      <c r="E21" s="5"/>
      <c r="F21" s="5"/>
      <c r="G21" s="5">
        <v>92.64</v>
      </c>
      <c r="H21" s="5"/>
      <c r="I21" s="5"/>
      <c r="J21" s="5"/>
      <c r="K21" s="14">
        <f>C21+D21+E21+F21+G21+H21+I21+J21</f>
        <v>92.64</v>
      </c>
    </row>
    <row r="22" spans="1:11" x14ac:dyDescent="0.25">
      <c r="A22" s="31" t="s">
        <v>390</v>
      </c>
      <c r="B22" s="4" t="s">
        <v>391</v>
      </c>
      <c r="C22" s="5"/>
      <c r="D22" s="5">
        <v>22.15</v>
      </c>
      <c r="E22" s="5"/>
      <c r="F22" s="5"/>
      <c r="G22" s="5"/>
      <c r="H22" s="5"/>
      <c r="I22" s="5"/>
      <c r="J22" s="5"/>
      <c r="K22" s="14">
        <f>C22+D22+E22+F22+G22+H22+I22+J22</f>
        <v>22.15</v>
      </c>
    </row>
    <row r="23" spans="1:11" x14ac:dyDescent="0.25">
      <c r="A23" s="289" t="s">
        <v>335</v>
      </c>
      <c r="B23" s="290"/>
      <c r="C23" s="3">
        <f>C20</f>
        <v>246</v>
      </c>
      <c r="D23" s="3">
        <f t="shared" ref="D23:K23" si="6">D20</f>
        <v>9.42</v>
      </c>
      <c r="E23" s="3">
        <f t="shared" si="6"/>
        <v>47.75</v>
      </c>
      <c r="F23" s="3">
        <f t="shared" si="6"/>
        <v>0.65</v>
      </c>
      <c r="G23" s="3">
        <f t="shared" si="6"/>
        <v>14.3</v>
      </c>
      <c r="H23" s="3">
        <f t="shared" si="6"/>
        <v>2.95</v>
      </c>
      <c r="I23" s="3">
        <f t="shared" si="6"/>
        <v>0</v>
      </c>
      <c r="J23" s="3">
        <f t="shared" si="6"/>
        <v>0</v>
      </c>
      <c r="K23" s="65">
        <f t="shared" si="6"/>
        <v>321.06999999999994</v>
      </c>
    </row>
    <row r="24" spans="1:11" ht="15.75" thickBot="1" x14ac:dyDescent="0.3">
      <c r="A24" s="326" t="s">
        <v>184</v>
      </c>
      <c r="B24" s="271"/>
      <c r="C24" s="16">
        <f>C21+C22</f>
        <v>0</v>
      </c>
      <c r="D24" s="16">
        <f t="shared" ref="D24:K24" si="7">D21+D22</f>
        <v>22.15</v>
      </c>
      <c r="E24" s="16">
        <f t="shared" si="7"/>
        <v>0</v>
      </c>
      <c r="F24" s="16">
        <f t="shared" si="7"/>
        <v>0</v>
      </c>
      <c r="G24" s="16">
        <f t="shared" si="7"/>
        <v>92.64</v>
      </c>
      <c r="H24" s="16">
        <f t="shared" si="7"/>
        <v>0</v>
      </c>
      <c r="I24" s="16">
        <f t="shared" si="7"/>
        <v>0</v>
      </c>
      <c r="J24" s="16">
        <f t="shared" si="7"/>
        <v>0</v>
      </c>
      <c r="K24" s="17">
        <f t="shared" si="7"/>
        <v>114.78999999999999</v>
      </c>
    </row>
    <row r="25" spans="1:11" x14ac:dyDescent="0.25">
      <c r="A25" s="68" t="s">
        <v>465</v>
      </c>
      <c r="B25" s="69" t="s">
        <v>466</v>
      </c>
      <c r="C25" s="70"/>
      <c r="D25" s="70"/>
      <c r="E25" s="70"/>
      <c r="F25" s="70"/>
      <c r="G25" s="70">
        <v>74.39</v>
      </c>
      <c r="H25" s="70"/>
      <c r="I25" s="70"/>
      <c r="J25" s="70"/>
      <c r="K25" s="71">
        <f>C25+D25+E25+F25+G25+H25+I25+J25</f>
        <v>74.39</v>
      </c>
    </row>
    <row r="26" spans="1:11" ht="15" customHeight="1" thickBot="1" x14ac:dyDescent="0.3">
      <c r="A26" s="326" t="s">
        <v>191</v>
      </c>
      <c r="B26" s="271"/>
      <c r="C26" s="16">
        <f>C25</f>
        <v>0</v>
      </c>
      <c r="D26" s="16">
        <f t="shared" ref="D26:K26" si="8">D25</f>
        <v>0</v>
      </c>
      <c r="E26" s="16">
        <f t="shared" si="8"/>
        <v>0</v>
      </c>
      <c r="F26" s="16">
        <f t="shared" si="8"/>
        <v>0</v>
      </c>
      <c r="G26" s="16">
        <f t="shared" si="8"/>
        <v>74.39</v>
      </c>
      <c r="H26" s="16">
        <f t="shared" si="8"/>
        <v>0</v>
      </c>
      <c r="I26" s="16">
        <f t="shared" si="8"/>
        <v>0</v>
      </c>
      <c r="J26" s="16">
        <f t="shared" si="8"/>
        <v>0</v>
      </c>
      <c r="K26" s="17">
        <f t="shared" si="8"/>
        <v>74.39</v>
      </c>
    </row>
    <row r="27" spans="1:11" x14ac:dyDescent="0.25">
      <c r="A27" s="68" t="s">
        <v>397</v>
      </c>
      <c r="B27" s="69" t="s">
        <v>398</v>
      </c>
      <c r="C27" s="70"/>
      <c r="D27" s="70"/>
      <c r="E27" s="70"/>
      <c r="F27" s="70"/>
      <c r="G27" s="70">
        <v>84.9</v>
      </c>
      <c r="H27" s="70"/>
      <c r="I27" s="70"/>
      <c r="J27" s="70"/>
      <c r="K27" s="71">
        <f>C27+D27+E27+F27+G27+H27+I27+J27</f>
        <v>84.9</v>
      </c>
    </row>
    <row r="28" spans="1:11" x14ac:dyDescent="0.25">
      <c r="A28" s="31" t="s">
        <v>53</v>
      </c>
      <c r="B28" s="4" t="s">
        <v>54</v>
      </c>
      <c r="C28" s="5"/>
      <c r="D28" s="5">
        <v>31</v>
      </c>
      <c r="E28" s="5"/>
      <c r="F28" s="5"/>
      <c r="G28" s="5"/>
      <c r="H28" s="5"/>
      <c r="I28" s="5"/>
      <c r="J28" s="5"/>
      <c r="K28" s="14">
        <f>C28+D28+E28+F28+G28+H28+I28+J28</f>
        <v>31</v>
      </c>
    </row>
    <row r="29" spans="1:11" x14ac:dyDescent="0.25">
      <c r="A29" s="31" t="s">
        <v>259</v>
      </c>
      <c r="B29" s="4" t="s">
        <v>399</v>
      </c>
      <c r="C29" s="5"/>
      <c r="D29" s="5"/>
      <c r="E29" s="5"/>
      <c r="F29" s="5"/>
      <c r="G29" s="5">
        <v>46.26</v>
      </c>
      <c r="H29" s="5"/>
      <c r="I29" s="5"/>
      <c r="J29" s="5"/>
      <c r="K29" s="14">
        <f>C29+D29+E29+F29+G29+H29+I29+J29</f>
        <v>46.26</v>
      </c>
    </row>
    <row r="30" spans="1:11" ht="15.75" thickBot="1" x14ac:dyDescent="0.3">
      <c r="A30" s="326" t="s">
        <v>524</v>
      </c>
      <c r="B30" s="271"/>
      <c r="C30" s="16">
        <f>C27+C28+C29</f>
        <v>0</v>
      </c>
      <c r="D30" s="16">
        <f t="shared" ref="D30:K30" si="9">D27+D28+D29</f>
        <v>31</v>
      </c>
      <c r="E30" s="16">
        <f t="shared" si="9"/>
        <v>0</v>
      </c>
      <c r="F30" s="16">
        <f t="shared" si="9"/>
        <v>0</v>
      </c>
      <c r="G30" s="16">
        <f t="shared" si="9"/>
        <v>131.16</v>
      </c>
      <c r="H30" s="16">
        <f t="shared" si="9"/>
        <v>0</v>
      </c>
      <c r="I30" s="16">
        <f t="shared" si="9"/>
        <v>0</v>
      </c>
      <c r="J30" s="16">
        <f t="shared" si="9"/>
        <v>0</v>
      </c>
      <c r="K30" s="17">
        <f t="shared" si="9"/>
        <v>162.16</v>
      </c>
    </row>
    <row r="31" spans="1:11" x14ac:dyDescent="0.25">
      <c r="A31" s="66" t="s">
        <v>467</v>
      </c>
      <c r="B31" s="11" t="s">
        <v>468</v>
      </c>
      <c r="C31" s="12">
        <v>123</v>
      </c>
      <c r="D31" s="12">
        <v>1.77</v>
      </c>
      <c r="E31" s="12">
        <v>8.9700000000000006</v>
      </c>
      <c r="F31" s="12">
        <v>0.43</v>
      </c>
      <c r="G31" s="12">
        <v>7.07</v>
      </c>
      <c r="H31" s="12">
        <v>1.97</v>
      </c>
      <c r="I31" s="12">
        <v>0</v>
      </c>
      <c r="J31" s="12">
        <v>0</v>
      </c>
      <c r="K31" s="13">
        <f>C31+D31+E31+F31+G31+H31+I31+J31</f>
        <v>143.21</v>
      </c>
    </row>
    <row r="32" spans="1:11" ht="15.75" thickBot="1" x14ac:dyDescent="0.3">
      <c r="A32" s="327" t="s">
        <v>200</v>
      </c>
      <c r="B32" s="292"/>
      <c r="C32" s="72">
        <f>C31</f>
        <v>123</v>
      </c>
      <c r="D32" s="72">
        <f t="shared" ref="D32:K32" si="10">D31</f>
        <v>1.77</v>
      </c>
      <c r="E32" s="72">
        <f t="shared" si="10"/>
        <v>8.9700000000000006</v>
      </c>
      <c r="F32" s="72">
        <f t="shared" si="10"/>
        <v>0.43</v>
      </c>
      <c r="G32" s="72">
        <f t="shared" si="10"/>
        <v>7.07</v>
      </c>
      <c r="H32" s="72">
        <f t="shared" si="10"/>
        <v>1.97</v>
      </c>
      <c r="I32" s="72">
        <f t="shared" si="10"/>
        <v>0</v>
      </c>
      <c r="J32" s="72">
        <f t="shared" si="10"/>
        <v>0</v>
      </c>
      <c r="K32" s="73">
        <f t="shared" si="10"/>
        <v>143.21</v>
      </c>
    </row>
    <row r="33" spans="1:11" x14ac:dyDescent="0.25">
      <c r="A33" s="66" t="s">
        <v>469</v>
      </c>
      <c r="B33" s="11" t="s">
        <v>470</v>
      </c>
      <c r="C33" s="12">
        <v>98.4</v>
      </c>
      <c r="D33" s="12">
        <v>0.86</v>
      </c>
      <c r="E33" s="12">
        <v>4.38</v>
      </c>
      <c r="F33" s="12">
        <v>0</v>
      </c>
      <c r="G33" s="12">
        <v>0.77</v>
      </c>
      <c r="H33" s="12">
        <v>0</v>
      </c>
      <c r="I33" s="12">
        <v>0</v>
      </c>
      <c r="J33" s="12">
        <v>0</v>
      </c>
      <c r="K33" s="13">
        <f>C33+D33+E33+F33+G33+H33+I33+J33</f>
        <v>104.41</v>
      </c>
    </row>
    <row r="34" spans="1:11" x14ac:dyDescent="0.25">
      <c r="A34" s="31" t="s">
        <v>64</v>
      </c>
      <c r="B34" s="4" t="s">
        <v>65</v>
      </c>
      <c r="C34" s="5"/>
      <c r="D34" s="5">
        <v>25.15</v>
      </c>
      <c r="E34" s="5"/>
      <c r="F34" s="5"/>
      <c r="G34" s="5">
        <v>59.96</v>
      </c>
      <c r="H34" s="5"/>
      <c r="I34" s="5"/>
      <c r="J34" s="5"/>
      <c r="K34" s="14">
        <f>C34+D34+E34+F34+G34+H34+I34+J34</f>
        <v>85.11</v>
      </c>
    </row>
    <row r="35" spans="1:11" x14ac:dyDescent="0.25">
      <c r="A35" s="31" t="s">
        <v>404</v>
      </c>
      <c r="B35" s="4" t="s">
        <v>405</v>
      </c>
      <c r="C35" s="5"/>
      <c r="D35" s="5"/>
      <c r="E35" s="5"/>
      <c r="F35" s="5"/>
      <c r="G35" s="5">
        <v>23.13</v>
      </c>
      <c r="H35" s="5"/>
      <c r="I35" s="5"/>
      <c r="J35" s="5"/>
      <c r="K35" s="14">
        <f>C35+D35+E35+F35+G35+H35+I35+J35</f>
        <v>23.13</v>
      </c>
    </row>
    <row r="36" spans="1:11" x14ac:dyDescent="0.25">
      <c r="A36" s="289" t="s">
        <v>206</v>
      </c>
      <c r="B36" s="290"/>
      <c r="C36" s="3">
        <f>C33</f>
        <v>98.4</v>
      </c>
      <c r="D36" s="3">
        <f t="shared" ref="D36:K36" si="11">D33</f>
        <v>0.86</v>
      </c>
      <c r="E36" s="3">
        <f t="shared" si="11"/>
        <v>4.38</v>
      </c>
      <c r="F36" s="3">
        <f t="shared" si="11"/>
        <v>0</v>
      </c>
      <c r="G36" s="3">
        <f t="shared" si="11"/>
        <v>0.77</v>
      </c>
      <c r="H36" s="3">
        <f t="shared" si="11"/>
        <v>0</v>
      </c>
      <c r="I36" s="3">
        <f t="shared" si="11"/>
        <v>0</v>
      </c>
      <c r="J36" s="3">
        <f t="shared" si="11"/>
        <v>0</v>
      </c>
      <c r="K36" s="65">
        <f t="shared" si="11"/>
        <v>104.41</v>
      </c>
    </row>
    <row r="37" spans="1:11" ht="15.75" thickBot="1" x14ac:dyDescent="0.3">
      <c r="A37" s="326" t="s">
        <v>207</v>
      </c>
      <c r="B37" s="271"/>
      <c r="C37" s="16">
        <f>C34+C35</f>
        <v>0</v>
      </c>
      <c r="D37" s="16">
        <f t="shared" ref="D37:K37" si="12">D34+D35</f>
        <v>25.15</v>
      </c>
      <c r="E37" s="16">
        <f t="shared" si="12"/>
        <v>0</v>
      </c>
      <c r="F37" s="16">
        <f t="shared" si="12"/>
        <v>0</v>
      </c>
      <c r="G37" s="16">
        <f t="shared" si="12"/>
        <v>83.09</v>
      </c>
      <c r="H37" s="16">
        <f t="shared" si="12"/>
        <v>0</v>
      </c>
      <c r="I37" s="16">
        <f t="shared" si="12"/>
        <v>0</v>
      </c>
      <c r="J37" s="16">
        <f t="shared" si="12"/>
        <v>0</v>
      </c>
      <c r="K37" s="17">
        <f t="shared" si="12"/>
        <v>108.24</v>
      </c>
    </row>
    <row r="38" spans="1:11" x14ac:dyDescent="0.25">
      <c r="A38" s="66" t="s">
        <v>471</v>
      </c>
      <c r="B38" s="11" t="s">
        <v>292</v>
      </c>
      <c r="C38" s="12">
        <v>123</v>
      </c>
      <c r="D38" s="12">
        <v>6.35</v>
      </c>
      <c r="E38" s="12">
        <v>32.19</v>
      </c>
      <c r="F38" s="12">
        <v>0.43</v>
      </c>
      <c r="G38" s="12">
        <v>13.95</v>
      </c>
      <c r="H38" s="12">
        <v>1.97</v>
      </c>
      <c r="I38" s="12">
        <v>0</v>
      </c>
      <c r="J38" s="12">
        <v>0</v>
      </c>
      <c r="K38" s="74">
        <f>C38+D38+E38+F38+G38+H38+I38+J38</f>
        <v>177.89</v>
      </c>
    </row>
    <row r="39" spans="1:11" ht="15.75" customHeight="1" thickBot="1" x14ac:dyDescent="0.3">
      <c r="A39" s="327" t="s">
        <v>214</v>
      </c>
      <c r="B39" s="292"/>
      <c r="C39" s="75">
        <f>C38</f>
        <v>123</v>
      </c>
      <c r="D39" s="75">
        <f t="shared" ref="D39:K39" si="13">D38</f>
        <v>6.35</v>
      </c>
      <c r="E39" s="75">
        <f t="shared" si="13"/>
        <v>32.19</v>
      </c>
      <c r="F39" s="75">
        <f t="shared" si="13"/>
        <v>0.43</v>
      </c>
      <c r="G39" s="75">
        <f t="shared" si="13"/>
        <v>13.95</v>
      </c>
      <c r="H39" s="75">
        <f t="shared" si="13"/>
        <v>1.97</v>
      </c>
      <c r="I39" s="75">
        <f t="shared" si="13"/>
        <v>0</v>
      </c>
      <c r="J39" s="75">
        <f t="shared" si="13"/>
        <v>0</v>
      </c>
      <c r="K39" s="76">
        <f t="shared" si="13"/>
        <v>177.89</v>
      </c>
    </row>
    <row r="40" spans="1:11" x14ac:dyDescent="0.25">
      <c r="A40" s="68" t="s">
        <v>147</v>
      </c>
      <c r="B40" s="69" t="s">
        <v>409</v>
      </c>
      <c r="C40" s="70"/>
      <c r="D40" s="70">
        <v>20.48</v>
      </c>
      <c r="E40" s="70"/>
      <c r="F40" s="70"/>
      <c r="G40" s="70"/>
      <c r="H40" s="70"/>
      <c r="I40" s="70"/>
      <c r="J40" s="70"/>
      <c r="K40" s="71">
        <f>C40+D40+E40+F40+G40+H40+I40+J40</f>
        <v>20.48</v>
      </c>
    </row>
    <row r="41" spans="1:11" x14ac:dyDescent="0.25">
      <c r="A41" s="31" t="s">
        <v>472</v>
      </c>
      <c r="B41" s="4" t="s">
        <v>473</v>
      </c>
      <c r="C41" s="5"/>
      <c r="D41" s="5"/>
      <c r="E41" s="5"/>
      <c r="F41" s="5"/>
      <c r="G41" s="5">
        <v>67.48</v>
      </c>
      <c r="H41" s="5"/>
      <c r="I41" s="5"/>
      <c r="J41" s="5"/>
      <c r="K41" s="14">
        <f>C41+D41+E41+F41+G41+H41+I41+J41</f>
        <v>67.48</v>
      </c>
    </row>
    <row r="42" spans="1:11" ht="15.75" customHeight="1" thickBot="1" x14ac:dyDescent="0.3">
      <c r="A42" s="326" t="s">
        <v>223</v>
      </c>
      <c r="B42" s="271"/>
      <c r="C42" s="77">
        <f>C40+C41</f>
        <v>0</v>
      </c>
      <c r="D42" s="77">
        <f t="shared" ref="D42:K42" si="14">D40+D41</f>
        <v>20.48</v>
      </c>
      <c r="E42" s="77">
        <f t="shared" si="14"/>
        <v>0</v>
      </c>
      <c r="F42" s="77">
        <f t="shared" si="14"/>
        <v>0</v>
      </c>
      <c r="G42" s="77">
        <f t="shared" si="14"/>
        <v>67.48</v>
      </c>
      <c r="H42" s="77">
        <f t="shared" si="14"/>
        <v>0</v>
      </c>
      <c r="I42" s="77">
        <f t="shared" si="14"/>
        <v>0</v>
      </c>
      <c r="J42" s="77">
        <f t="shared" si="14"/>
        <v>0</v>
      </c>
      <c r="K42" s="78">
        <f t="shared" si="14"/>
        <v>87.960000000000008</v>
      </c>
    </row>
    <row r="43" spans="1:11" x14ac:dyDescent="0.25">
      <c r="A43" s="66" t="s">
        <v>474</v>
      </c>
      <c r="B43" s="11" t="s">
        <v>475</v>
      </c>
      <c r="C43" s="12">
        <v>246</v>
      </c>
      <c r="D43" s="12">
        <v>6.13</v>
      </c>
      <c r="E43" s="12">
        <v>31.1</v>
      </c>
      <c r="F43" s="12">
        <v>0.43</v>
      </c>
      <c r="G43" s="12">
        <v>16.3</v>
      </c>
      <c r="H43" s="12">
        <v>1.97</v>
      </c>
      <c r="I43" s="12">
        <v>0</v>
      </c>
      <c r="J43" s="12">
        <v>0</v>
      </c>
      <c r="K43" s="13">
        <f>C43+D43+E43+F43+G43+H43+I43+J43</f>
        <v>301.93000000000006</v>
      </c>
    </row>
    <row r="44" spans="1:11" x14ac:dyDescent="0.25">
      <c r="A44" s="31" t="s">
        <v>476</v>
      </c>
      <c r="B44" s="4" t="s">
        <v>477</v>
      </c>
      <c r="C44" s="5"/>
      <c r="D44" s="5"/>
      <c r="E44" s="5"/>
      <c r="F44" s="5"/>
      <c r="G44" s="5">
        <v>33.119999999999997</v>
      </c>
      <c r="H44" s="5"/>
      <c r="I44" s="5"/>
      <c r="J44" s="5"/>
      <c r="K44" s="14">
        <f>C44+D44+E44+F44+G44+H44+I44+J44</f>
        <v>33.119999999999997</v>
      </c>
    </row>
    <row r="45" spans="1:11" ht="15" customHeight="1" x14ac:dyDescent="0.25">
      <c r="A45" s="289" t="s">
        <v>478</v>
      </c>
      <c r="B45" s="290"/>
      <c r="C45" s="3">
        <f>C43</f>
        <v>246</v>
      </c>
      <c r="D45" s="3">
        <f t="shared" ref="D45:K45" si="15">D43</f>
        <v>6.13</v>
      </c>
      <c r="E45" s="3">
        <f t="shared" si="15"/>
        <v>31.1</v>
      </c>
      <c r="F45" s="3">
        <f t="shared" si="15"/>
        <v>0.43</v>
      </c>
      <c r="G45" s="3">
        <f t="shared" si="15"/>
        <v>16.3</v>
      </c>
      <c r="H45" s="3">
        <f t="shared" si="15"/>
        <v>1.97</v>
      </c>
      <c r="I45" s="3">
        <f t="shared" si="15"/>
        <v>0</v>
      </c>
      <c r="J45" s="3">
        <f t="shared" si="15"/>
        <v>0</v>
      </c>
      <c r="K45" s="65">
        <f t="shared" si="15"/>
        <v>301.93000000000006</v>
      </c>
    </row>
    <row r="46" spans="1:11" ht="15.75" thickBot="1" x14ac:dyDescent="0.3">
      <c r="A46" s="326" t="s">
        <v>230</v>
      </c>
      <c r="B46" s="271"/>
      <c r="C46" s="16">
        <f>C44</f>
        <v>0</v>
      </c>
      <c r="D46" s="16">
        <f t="shared" ref="D46:K46" si="16">D44</f>
        <v>0</v>
      </c>
      <c r="E46" s="16">
        <f t="shared" si="16"/>
        <v>0</v>
      </c>
      <c r="F46" s="16">
        <f t="shared" si="16"/>
        <v>0</v>
      </c>
      <c r="G46" s="16">
        <f t="shared" si="16"/>
        <v>33.119999999999997</v>
      </c>
      <c r="H46" s="16">
        <f t="shared" si="16"/>
        <v>0</v>
      </c>
      <c r="I46" s="16">
        <f t="shared" si="16"/>
        <v>0</v>
      </c>
      <c r="J46" s="16">
        <f t="shared" si="16"/>
        <v>0</v>
      </c>
      <c r="K46" s="17">
        <f t="shared" si="16"/>
        <v>33.119999999999997</v>
      </c>
    </row>
    <row r="47" spans="1:11" x14ac:dyDescent="0.25">
      <c r="A47" s="328" t="s">
        <v>479</v>
      </c>
      <c r="B47" s="329"/>
      <c r="C47" s="79">
        <f>C8+C18+C23+C32+C36+C39+C45</f>
        <v>1426.8</v>
      </c>
      <c r="D47" s="79">
        <f t="shared" ref="D47:K47" si="17">D8+D18+D23+D32+D36+D39+D45</f>
        <v>34.6</v>
      </c>
      <c r="E47" s="79">
        <f t="shared" si="17"/>
        <v>175.41</v>
      </c>
      <c r="F47" s="79">
        <f t="shared" si="17"/>
        <v>3.4500000000000006</v>
      </c>
      <c r="G47" s="79">
        <f t="shared" si="17"/>
        <v>86.91</v>
      </c>
      <c r="H47" s="79">
        <f t="shared" si="17"/>
        <v>15.750000000000002</v>
      </c>
      <c r="I47" s="79">
        <f t="shared" si="17"/>
        <v>0</v>
      </c>
      <c r="J47" s="79">
        <f t="shared" si="17"/>
        <v>0</v>
      </c>
      <c r="K47" s="79">
        <f t="shared" si="17"/>
        <v>1742.9200000000003</v>
      </c>
    </row>
    <row r="48" spans="1:11" ht="15.75" customHeight="1" thickBot="1" x14ac:dyDescent="0.3">
      <c r="A48" s="326" t="s">
        <v>85</v>
      </c>
      <c r="B48" s="271"/>
      <c r="C48" s="77">
        <f>C5+C9+C12+C19+C24+C26+C30+C37+C42+C46</f>
        <v>0</v>
      </c>
      <c r="D48" s="77">
        <f t="shared" ref="D48:K48" si="18">D5+D9+D12+D19+D24+D26+D30+D37+D42+D46</f>
        <v>147.39999999999998</v>
      </c>
      <c r="E48" s="77">
        <f t="shared" si="18"/>
        <v>0</v>
      </c>
      <c r="F48" s="77">
        <f t="shared" si="18"/>
        <v>0</v>
      </c>
      <c r="G48" s="77">
        <f t="shared" si="18"/>
        <v>801.75</v>
      </c>
      <c r="H48" s="77">
        <f t="shared" si="18"/>
        <v>0</v>
      </c>
      <c r="I48" s="77">
        <f t="shared" si="18"/>
        <v>0</v>
      </c>
      <c r="J48" s="77">
        <f t="shared" si="18"/>
        <v>0</v>
      </c>
      <c r="K48" s="77">
        <f t="shared" si="18"/>
        <v>949.15</v>
      </c>
    </row>
    <row r="49" spans="1:11" ht="18.75" customHeight="1" thickBot="1" x14ac:dyDescent="0.3">
      <c r="A49" s="295" t="s">
        <v>86</v>
      </c>
      <c r="B49" s="296"/>
      <c r="C49" s="80">
        <f>C47-C48</f>
        <v>1426.8</v>
      </c>
      <c r="D49" s="80">
        <f t="shared" ref="D49:K49" si="19">D47-D48</f>
        <v>-112.79999999999998</v>
      </c>
      <c r="E49" s="80">
        <f t="shared" si="19"/>
        <v>175.41</v>
      </c>
      <c r="F49" s="80">
        <f t="shared" si="19"/>
        <v>3.4500000000000006</v>
      </c>
      <c r="G49" s="80">
        <f t="shared" si="19"/>
        <v>-714.84</v>
      </c>
      <c r="H49" s="80">
        <f t="shared" si="19"/>
        <v>15.750000000000002</v>
      </c>
      <c r="I49" s="80">
        <f t="shared" si="19"/>
        <v>0</v>
      </c>
      <c r="J49" s="80">
        <f t="shared" si="19"/>
        <v>0</v>
      </c>
      <c r="K49" s="80">
        <f t="shared" si="19"/>
        <v>793.77000000000032</v>
      </c>
    </row>
    <row r="50" spans="1:11" x14ac:dyDescent="0.25">
      <c r="A50" t="s">
        <v>233</v>
      </c>
    </row>
    <row r="51" spans="1:11" x14ac:dyDescent="0.25">
      <c r="A51" t="s">
        <v>508</v>
      </c>
    </row>
  </sheetData>
  <mergeCells count="22">
    <mergeCell ref="A47:B47"/>
    <mergeCell ref="A1:K1"/>
    <mergeCell ref="A2:K2"/>
    <mergeCell ref="A5:B5"/>
    <mergeCell ref="A8:B8"/>
    <mergeCell ref="A9:B9"/>
    <mergeCell ref="A49:B49"/>
    <mergeCell ref="A12:B12"/>
    <mergeCell ref="A18:B18"/>
    <mergeCell ref="A19:B19"/>
    <mergeCell ref="A24:B24"/>
    <mergeCell ref="A26:B26"/>
    <mergeCell ref="A30:B30"/>
    <mergeCell ref="A32:B32"/>
    <mergeCell ref="A36:B36"/>
    <mergeCell ref="A37:B37"/>
    <mergeCell ref="A23:B23"/>
    <mergeCell ref="A39:B39"/>
    <mergeCell ref="A42:B42"/>
    <mergeCell ref="A48:B48"/>
    <mergeCell ref="A45:B45"/>
    <mergeCell ref="A46:B4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A31" workbookViewId="0">
      <selection activeCell="H8" sqref="H8"/>
    </sheetView>
  </sheetViews>
  <sheetFormatPr defaultRowHeight="15" x14ac:dyDescent="0.25"/>
  <cols>
    <col min="1" max="1" width="21.42578125" customWidth="1"/>
    <col min="2" max="2" width="23.5703125" bestFit="1" customWidth="1"/>
    <col min="3" max="3" width="9.140625" bestFit="1" customWidth="1"/>
    <col min="4" max="5" width="8.42578125" customWidth="1"/>
    <col min="6" max="6" width="15" bestFit="1" customWidth="1"/>
    <col min="7" max="7" width="8.85546875" bestFit="1" customWidth="1"/>
    <col min="8" max="8" width="7.28515625" bestFit="1" customWidth="1"/>
    <col min="9" max="9" width="8.7109375" customWidth="1"/>
    <col min="10" max="10" width="8.7109375" bestFit="1" customWidth="1"/>
    <col min="11" max="11" width="10.5703125" customWidth="1"/>
  </cols>
  <sheetData>
    <row r="1" spans="1:11" ht="21" x14ac:dyDescent="0.35">
      <c r="A1" s="297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spans="1:11" ht="21" x14ac:dyDescent="0.35">
      <c r="A2" s="299" t="s">
        <v>523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45.75" thickBot="1" x14ac:dyDescent="0.3">
      <c r="A3" s="85" t="s">
        <v>1</v>
      </c>
      <c r="B3" s="86" t="s">
        <v>519</v>
      </c>
      <c r="C3" s="85" t="s">
        <v>4</v>
      </c>
      <c r="D3" s="86" t="s">
        <v>5</v>
      </c>
      <c r="E3" s="86" t="s">
        <v>6</v>
      </c>
      <c r="F3" s="87" t="s">
        <v>7</v>
      </c>
      <c r="G3" s="87" t="s">
        <v>8</v>
      </c>
      <c r="H3" s="87" t="s">
        <v>9</v>
      </c>
      <c r="I3" s="87" t="s">
        <v>10</v>
      </c>
      <c r="J3" s="87" t="s">
        <v>11</v>
      </c>
      <c r="K3" s="86" t="s">
        <v>12</v>
      </c>
    </row>
    <row r="4" spans="1:11" x14ac:dyDescent="0.25">
      <c r="A4" s="66" t="s">
        <v>421</v>
      </c>
      <c r="B4" s="11" t="s">
        <v>422</v>
      </c>
      <c r="C4" s="12">
        <v>73.8</v>
      </c>
      <c r="D4" s="12">
        <v>2.16</v>
      </c>
      <c r="E4" s="12">
        <v>10.95</v>
      </c>
      <c r="F4" s="12">
        <v>0</v>
      </c>
      <c r="G4" s="12">
        <v>7.49</v>
      </c>
      <c r="H4" s="12">
        <v>0</v>
      </c>
      <c r="I4" s="12">
        <v>0</v>
      </c>
      <c r="J4" s="12">
        <v>0</v>
      </c>
      <c r="K4" s="13">
        <f>C4+D4+E4+F4+G4+H4+I4+J4</f>
        <v>94.399999999999991</v>
      </c>
    </row>
    <row r="5" spans="1:11" x14ac:dyDescent="0.25">
      <c r="A5" s="154" t="s">
        <v>423</v>
      </c>
      <c r="B5" s="40" t="s">
        <v>424</v>
      </c>
      <c r="C5" s="41"/>
      <c r="D5" s="41">
        <v>35.11</v>
      </c>
      <c r="E5" s="41"/>
      <c r="F5" s="41"/>
      <c r="G5" s="41"/>
      <c r="H5" s="41"/>
      <c r="I5" s="41"/>
      <c r="J5" s="41"/>
      <c r="K5" s="14">
        <f>C5+D5+E5+F5+G5+H5+I5+J5</f>
        <v>35.11</v>
      </c>
    </row>
    <row r="6" spans="1:11" x14ac:dyDescent="0.25">
      <c r="A6" s="31" t="s">
        <v>17</v>
      </c>
      <c r="B6" s="4" t="s">
        <v>18</v>
      </c>
      <c r="C6" s="5"/>
      <c r="D6" s="5"/>
      <c r="E6" s="5"/>
      <c r="F6" s="5"/>
      <c r="G6" s="5">
        <v>191.62</v>
      </c>
      <c r="H6" s="5"/>
      <c r="I6" s="5"/>
      <c r="J6" s="5"/>
      <c r="K6" s="14">
        <f>C6+D6+E6+F6+G6+H6+I6+J6</f>
        <v>191.62</v>
      </c>
    </row>
    <row r="7" spans="1:11" x14ac:dyDescent="0.25">
      <c r="A7" s="30" t="s">
        <v>19</v>
      </c>
      <c r="B7" s="4" t="s">
        <v>20</v>
      </c>
      <c r="C7" s="5"/>
      <c r="D7" s="5"/>
      <c r="E7" s="5"/>
      <c r="F7" s="5"/>
      <c r="G7" s="5">
        <v>34.96</v>
      </c>
      <c r="H7" s="5"/>
      <c r="I7" s="5"/>
      <c r="J7" s="5"/>
      <c r="K7" s="14">
        <f>C7+D7+E7+F7+G7+H7+I7+J7</f>
        <v>34.96</v>
      </c>
    </row>
    <row r="8" spans="1:11" x14ac:dyDescent="0.25">
      <c r="A8" s="289" t="s">
        <v>164</v>
      </c>
      <c r="B8" s="290"/>
      <c r="C8" s="3">
        <f>C4</f>
        <v>73.8</v>
      </c>
      <c r="D8" s="3">
        <f t="shared" ref="D8:K8" si="0">D4</f>
        <v>2.16</v>
      </c>
      <c r="E8" s="3">
        <f t="shared" si="0"/>
        <v>10.95</v>
      </c>
      <c r="F8" s="3">
        <f t="shared" si="0"/>
        <v>0</v>
      </c>
      <c r="G8" s="3">
        <f t="shared" si="0"/>
        <v>7.49</v>
      </c>
      <c r="H8" s="3">
        <f t="shared" si="0"/>
        <v>0</v>
      </c>
      <c r="I8" s="3">
        <f t="shared" si="0"/>
        <v>0</v>
      </c>
      <c r="J8" s="3">
        <f t="shared" si="0"/>
        <v>0</v>
      </c>
      <c r="K8" s="3">
        <f t="shared" si="0"/>
        <v>94.399999999999991</v>
      </c>
    </row>
    <row r="9" spans="1:11" ht="15.75" thickBot="1" x14ac:dyDescent="0.3">
      <c r="A9" s="291" t="s">
        <v>165</v>
      </c>
      <c r="B9" s="292"/>
      <c r="C9" s="16">
        <f>C5+C6+C7</f>
        <v>0</v>
      </c>
      <c r="D9" s="16">
        <f t="shared" ref="D9:K9" si="1">D5+D6+D7</f>
        <v>35.11</v>
      </c>
      <c r="E9" s="16">
        <f t="shared" si="1"/>
        <v>0</v>
      </c>
      <c r="F9" s="16">
        <f t="shared" si="1"/>
        <v>0</v>
      </c>
      <c r="G9" s="16">
        <f t="shared" si="1"/>
        <v>226.58</v>
      </c>
      <c r="H9" s="16">
        <f t="shared" si="1"/>
        <v>0</v>
      </c>
      <c r="I9" s="16">
        <f t="shared" si="1"/>
        <v>0</v>
      </c>
      <c r="J9" s="16">
        <f t="shared" si="1"/>
        <v>0</v>
      </c>
      <c r="K9" s="16">
        <f t="shared" si="1"/>
        <v>261.69</v>
      </c>
    </row>
    <row r="10" spans="1:11" x14ac:dyDescent="0.25">
      <c r="A10" s="31" t="s">
        <v>27</v>
      </c>
      <c r="B10" s="4" t="s">
        <v>28</v>
      </c>
      <c r="C10" s="5"/>
      <c r="D10" s="5"/>
      <c r="E10" s="5"/>
      <c r="F10" s="5"/>
      <c r="G10" s="5">
        <v>11.56</v>
      </c>
      <c r="H10" s="5"/>
      <c r="I10" s="5"/>
      <c r="J10" s="5"/>
      <c r="K10" s="14">
        <f>C10+D10+E10+F10+G10+H10+I10+J10</f>
        <v>11.56</v>
      </c>
    </row>
    <row r="11" spans="1:11" ht="15.75" thickBot="1" x14ac:dyDescent="0.3">
      <c r="A11" s="291" t="s">
        <v>173</v>
      </c>
      <c r="B11" s="292"/>
      <c r="C11" s="16">
        <f>C10</f>
        <v>0</v>
      </c>
      <c r="D11" s="16">
        <f t="shared" ref="D11:K11" si="2">D10</f>
        <v>0</v>
      </c>
      <c r="E11" s="16">
        <f t="shared" si="2"/>
        <v>0</v>
      </c>
      <c r="F11" s="16">
        <f t="shared" si="2"/>
        <v>0</v>
      </c>
      <c r="G11" s="16">
        <f t="shared" si="2"/>
        <v>11.56</v>
      </c>
      <c r="H11" s="16">
        <f t="shared" si="2"/>
        <v>0</v>
      </c>
      <c r="I11" s="16">
        <f t="shared" si="2"/>
        <v>0</v>
      </c>
      <c r="J11" s="16">
        <f t="shared" si="2"/>
        <v>0</v>
      </c>
      <c r="K11" s="16">
        <f t="shared" si="2"/>
        <v>11.56</v>
      </c>
    </row>
    <row r="12" spans="1:11" x14ac:dyDescent="0.25">
      <c r="A12" s="66" t="s">
        <v>425</v>
      </c>
      <c r="B12" s="11" t="s">
        <v>175</v>
      </c>
      <c r="C12" s="12">
        <v>492</v>
      </c>
      <c r="D12" s="12">
        <v>17.28</v>
      </c>
      <c r="E12" s="12">
        <v>87.61</v>
      </c>
      <c r="F12" s="12">
        <v>0.22</v>
      </c>
      <c r="G12" s="12">
        <v>52.95</v>
      </c>
      <c r="H12" s="12">
        <v>3.33</v>
      </c>
      <c r="I12" s="12">
        <v>0</v>
      </c>
      <c r="J12" s="12">
        <v>0</v>
      </c>
      <c r="K12" s="13">
        <f>C12+D12+E12+F12+G12+H12+I12+J12</f>
        <v>653.3900000000001</v>
      </c>
    </row>
    <row r="13" spans="1:11" x14ac:dyDescent="0.25">
      <c r="A13" s="31" t="s">
        <v>250</v>
      </c>
      <c r="B13" s="4" t="s">
        <v>251</v>
      </c>
      <c r="C13" s="5"/>
      <c r="D13" s="5">
        <v>22.15</v>
      </c>
      <c r="E13" s="5"/>
      <c r="F13" s="5"/>
      <c r="G13" s="5"/>
      <c r="H13" s="5"/>
      <c r="I13" s="5"/>
      <c r="J13" s="5"/>
      <c r="K13" s="14">
        <f>C13+D13+E13+F13+G13+H13+I13+J13</f>
        <v>22.15</v>
      </c>
    </row>
    <row r="14" spans="1:11" x14ac:dyDescent="0.25">
      <c r="A14" s="31" t="s">
        <v>178</v>
      </c>
      <c r="B14" s="4" t="s">
        <v>426</v>
      </c>
      <c r="C14" s="5"/>
      <c r="D14" s="5"/>
      <c r="E14" s="5"/>
      <c r="F14" s="5"/>
      <c r="G14" s="5">
        <v>205.85</v>
      </c>
      <c r="H14" s="5"/>
      <c r="I14" s="5"/>
      <c r="J14" s="5"/>
      <c r="K14" s="14">
        <f>C14+D14+E14+F14+G14+H14+I14+J14</f>
        <v>205.85</v>
      </c>
    </row>
    <row r="15" spans="1:11" x14ac:dyDescent="0.25">
      <c r="A15" s="289" t="s">
        <v>180</v>
      </c>
      <c r="B15" s="290"/>
      <c r="C15" s="3">
        <f>C12</f>
        <v>492</v>
      </c>
      <c r="D15" s="3">
        <f t="shared" ref="D15:K15" si="3">D12</f>
        <v>17.28</v>
      </c>
      <c r="E15" s="3">
        <f t="shared" si="3"/>
        <v>87.61</v>
      </c>
      <c r="F15" s="3">
        <f t="shared" si="3"/>
        <v>0.22</v>
      </c>
      <c r="G15" s="3">
        <f t="shared" si="3"/>
        <v>52.95</v>
      </c>
      <c r="H15" s="3">
        <f t="shared" si="3"/>
        <v>3.33</v>
      </c>
      <c r="I15" s="3">
        <f t="shared" si="3"/>
        <v>0</v>
      </c>
      <c r="J15" s="3">
        <f t="shared" si="3"/>
        <v>0</v>
      </c>
      <c r="K15" s="65">
        <f t="shared" si="3"/>
        <v>653.3900000000001</v>
      </c>
    </row>
    <row r="16" spans="1:11" x14ac:dyDescent="0.25">
      <c r="A16" s="291" t="s">
        <v>181</v>
      </c>
      <c r="B16" s="292"/>
      <c r="C16" s="16">
        <f>C13+C14</f>
        <v>0</v>
      </c>
      <c r="D16" s="16">
        <f t="shared" ref="D16:K16" si="4">D13+D14</f>
        <v>22.15</v>
      </c>
      <c r="E16" s="16">
        <f t="shared" si="4"/>
        <v>0</v>
      </c>
      <c r="F16" s="16">
        <f t="shared" si="4"/>
        <v>0</v>
      </c>
      <c r="G16" s="16">
        <f t="shared" si="4"/>
        <v>205.85</v>
      </c>
      <c r="H16" s="16">
        <f t="shared" si="4"/>
        <v>0</v>
      </c>
      <c r="I16" s="16">
        <f t="shared" si="4"/>
        <v>0</v>
      </c>
      <c r="J16" s="16">
        <f t="shared" si="4"/>
        <v>0</v>
      </c>
      <c r="K16" s="213">
        <f t="shared" si="4"/>
        <v>228</v>
      </c>
    </row>
    <row r="17" spans="1:11" x14ac:dyDescent="0.25">
      <c r="A17" s="184" t="s">
        <v>182</v>
      </c>
      <c r="B17" s="185" t="s">
        <v>183</v>
      </c>
      <c r="C17" s="186"/>
      <c r="D17" s="186"/>
      <c r="E17" s="186"/>
      <c r="F17" s="186"/>
      <c r="G17" s="186">
        <v>14.98</v>
      </c>
      <c r="H17" s="186"/>
      <c r="I17" s="186"/>
      <c r="J17" s="231"/>
      <c r="K17" s="183">
        <f>C17+D17+E17+F17+G17+H17+I17+J17</f>
        <v>14.98</v>
      </c>
    </row>
    <row r="18" spans="1:11" x14ac:dyDescent="0.25">
      <c r="A18" s="182" t="s">
        <v>36</v>
      </c>
      <c r="B18" s="193">
        <v>43592</v>
      </c>
      <c r="C18" s="183"/>
      <c r="D18" s="183"/>
      <c r="E18" s="183"/>
      <c r="F18" s="183"/>
      <c r="G18" s="183">
        <v>94.1</v>
      </c>
      <c r="H18" s="183"/>
      <c r="I18" s="183"/>
      <c r="J18" s="232"/>
      <c r="K18" s="183">
        <f t="shared" ref="K18" si="5">C18+D18+E18+F18+G18+H18+I18+J18</f>
        <v>94.1</v>
      </c>
    </row>
    <row r="19" spans="1:11" x14ac:dyDescent="0.25">
      <c r="A19" s="333" t="s">
        <v>184</v>
      </c>
      <c r="B19" s="334"/>
      <c r="C19" s="166">
        <f>C17+C18</f>
        <v>0</v>
      </c>
      <c r="D19" s="166">
        <f t="shared" ref="D19:K19" si="6">D17+D18</f>
        <v>0</v>
      </c>
      <c r="E19" s="166">
        <f t="shared" si="6"/>
        <v>0</v>
      </c>
      <c r="F19" s="166">
        <f t="shared" si="6"/>
        <v>0</v>
      </c>
      <c r="G19" s="166">
        <f t="shared" si="6"/>
        <v>109.08</v>
      </c>
      <c r="H19" s="166">
        <f t="shared" si="6"/>
        <v>0</v>
      </c>
      <c r="I19" s="166">
        <f t="shared" si="6"/>
        <v>0</v>
      </c>
      <c r="J19" s="222">
        <f t="shared" si="6"/>
        <v>0</v>
      </c>
      <c r="K19" s="224">
        <f t="shared" si="6"/>
        <v>109.08</v>
      </c>
    </row>
    <row r="20" spans="1:11" x14ac:dyDescent="0.25">
      <c r="A20" s="1" t="s">
        <v>427</v>
      </c>
      <c r="B20" s="1" t="s">
        <v>428</v>
      </c>
      <c r="C20" s="2">
        <v>492</v>
      </c>
      <c r="D20" s="2">
        <v>17.28</v>
      </c>
      <c r="E20" s="2">
        <v>87.61</v>
      </c>
      <c r="F20" s="2">
        <v>0.86</v>
      </c>
      <c r="G20" s="2">
        <v>34.35</v>
      </c>
      <c r="H20" s="2">
        <v>13.33</v>
      </c>
      <c r="I20" s="2">
        <v>0</v>
      </c>
      <c r="J20" s="2">
        <v>0</v>
      </c>
      <c r="K20" s="103">
        <f t="shared" ref="K20:K21" si="7">C20+D20+E20+F20+G20+H20+I20+J20</f>
        <v>645.43000000000006</v>
      </c>
    </row>
    <row r="21" spans="1:11" x14ac:dyDescent="0.25">
      <c r="A21" s="1" t="s">
        <v>429</v>
      </c>
      <c r="B21" s="1" t="s">
        <v>337</v>
      </c>
      <c r="C21" s="2">
        <v>184.5</v>
      </c>
      <c r="D21" s="2">
        <v>8.64</v>
      </c>
      <c r="E21" s="2">
        <v>43.8</v>
      </c>
      <c r="F21" s="2">
        <v>0.22</v>
      </c>
      <c r="G21" s="2">
        <v>19.37</v>
      </c>
      <c r="H21" s="2">
        <v>3.33</v>
      </c>
      <c r="I21" s="2">
        <v>0</v>
      </c>
      <c r="J21" s="2">
        <v>0</v>
      </c>
      <c r="K21" s="2">
        <f t="shared" si="7"/>
        <v>259.85999999999996</v>
      </c>
    </row>
    <row r="22" spans="1:11" x14ac:dyDescent="0.25">
      <c r="A22" s="154" t="s">
        <v>283</v>
      </c>
      <c r="B22" s="212">
        <v>43623</v>
      </c>
      <c r="C22" s="41"/>
      <c r="D22" s="41">
        <v>35.11</v>
      </c>
      <c r="E22" s="41"/>
      <c r="F22" s="41"/>
      <c r="G22" s="41"/>
      <c r="H22" s="41"/>
      <c r="I22" s="41"/>
      <c r="J22" s="41"/>
      <c r="K22" s="194">
        <f>C22+D22+E22+F22+G22+H22+I22+J22</f>
        <v>35.11</v>
      </c>
    </row>
    <row r="23" spans="1:11" x14ac:dyDescent="0.25">
      <c r="A23" s="31" t="s">
        <v>43</v>
      </c>
      <c r="B23" s="198">
        <v>43634</v>
      </c>
      <c r="C23" s="5"/>
      <c r="D23" s="5"/>
      <c r="E23" s="5"/>
      <c r="F23" s="5"/>
      <c r="G23" s="5">
        <v>182.97</v>
      </c>
      <c r="H23" s="5"/>
      <c r="I23" s="5"/>
      <c r="J23" s="5"/>
      <c r="K23" s="14">
        <f>C23+D23+E23+F23+G23+H23+I23+J23</f>
        <v>182.97</v>
      </c>
    </row>
    <row r="24" spans="1:11" x14ac:dyDescent="0.25">
      <c r="A24" s="289" t="s">
        <v>190</v>
      </c>
      <c r="B24" s="290"/>
      <c r="C24" s="3">
        <f>C20+C21</f>
        <v>676.5</v>
      </c>
      <c r="D24" s="3">
        <f t="shared" ref="D24:J24" si="8">D20+D21</f>
        <v>25.92</v>
      </c>
      <c r="E24" s="3">
        <f t="shared" si="8"/>
        <v>131.41</v>
      </c>
      <c r="F24" s="3">
        <f t="shared" si="8"/>
        <v>1.08</v>
      </c>
      <c r="G24" s="3">
        <f t="shared" si="8"/>
        <v>53.72</v>
      </c>
      <c r="H24" s="3">
        <f t="shared" si="8"/>
        <v>16.66</v>
      </c>
      <c r="I24" s="3">
        <f t="shared" si="8"/>
        <v>0</v>
      </c>
      <c r="J24" s="3">
        <f t="shared" si="8"/>
        <v>0</v>
      </c>
      <c r="K24" s="3">
        <f>K20+K21</f>
        <v>905.29</v>
      </c>
    </row>
    <row r="25" spans="1:11" x14ac:dyDescent="0.25">
      <c r="A25" s="331" t="s">
        <v>191</v>
      </c>
      <c r="B25" s="332"/>
      <c r="C25" s="96">
        <f>C22+C23</f>
        <v>0</v>
      </c>
      <c r="D25" s="96">
        <f t="shared" ref="D25:K25" si="9">D22+D23</f>
        <v>35.11</v>
      </c>
      <c r="E25" s="96">
        <f t="shared" si="9"/>
        <v>0</v>
      </c>
      <c r="F25" s="96">
        <f t="shared" si="9"/>
        <v>0</v>
      </c>
      <c r="G25" s="96">
        <f t="shared" si="9"/>
        <v>182.97</v>
      </c>
      <c r="H25" s="96">
        <f t="shared" si="9"/>
        <v>0</v>
      </c>
      <c r="I25" s="96">
        <f t="shared" si="9"/>
        <v>0</v>
      </c>
      <c r="J25" s="96">
        <f t="shared" si="9"/>
        <v>0</v>
      </c>
      <c r="K25" s="213">
        <f t="shared" si="9"/>
        <v>218.07999999999998</v>
      </c>
    </row>
    <row r="26" spans="1:11" x14ac:dyDescent="0.25">
      <c r="A26" s="1" t="s">
        <v>430</v>
      </c>
      <c r="B26" s="1" t="s">
        <v>431</v>
      </c>
      <c r="C26" s="2">
        <v>184.5</v>
      </c>
      <c r="D26" s="2">
        <v>8.64</v>
      </c>
      <c r="E26" s="2">
        <v>43.8</v>
      </c>
      <c r="F26" s="2">
        <v>0</v>
      </c>
      <c r="G26" s="2">
        <v>19.63</v>
      </c>
      <c r="H26" s="2">
        <v>0</v>
      </c>
      <c r="I26" s="2">
        <v>0</v>
      </c>
      <c r="J26" s="2">
        <v>0</v>
      </c>
      <c r="K26" s="2">
        <f t="shared" ref="K26" si="10">C26+D26+E26+F26+G26+H26+I26+J26</f>
        <v>256.57</v>
      </c>
    </row>
    <row r="27" spans="1:11" x14ac:dyDescent="0.25">
      <c r="A27" s="154" t="s">
        <v>51</v>
      </c>
      <c r="B27" s="212">
        <v>43654</v>
      </c>
      <c r="C27" s="41"/>
      <c r="D27" s="41"/>
      <c r="E27" s="41"/>
      <c r="F27" s="41"/>
      <c r="G27" s="41">
        <v>27.6</v>
      </c>
      <c r="H27" s="41"/>
      <c r="I27" s="41"/>
      <c r="J27" s="41"/>
      <c r="K27" s="194">
        <f>C27+D27+E27+F27+G27+H27+I27+J27</f>
        <v>27.6</v>
      </c>
    </row>
    <row r="28" spans="1:11" x14ac:dyDescent="0.25">
      <c r="A28" s="289" t="s">
        <v>432</v>
      </c>
      <c r="B28" s="290"/>
      <c r="C28" s="3">
        <f>C26</f>
        <v>184.5</v>
      </c>
      <c r="D28" s="3">
        <f t="shared" ref="D28:K28" si="11">D26</f>
        <v>8.64</v>
      </c>
      <c r="E28" s="3">
        <f t="shared" si="11"/>
        <v>43.8</v>
      </c>
      <c r="F28" s="3">
        <f t="shared" si="11"/>
        <v>0</v>
      </c>
      <c r="G28" s="3">
        <f t="shared" si="11"/>
        <v>19.63</v>
      </c>
      <c r="H28" s="3">
        <f t="shared" si="11"/>
        <v>0</v>
      </c>
      <c r="I28" s="3">
        <f t="shared" si="11"/>
        <v>0</v>
      </c>
      <c r="J28" s="3">
        <f t="shared" si="11"/>
        <v>0</v>
      </c>
      <c r="K28" s="3">
        <f t="shared" si="11"/>
        <v>256.57</v>
      </c>
    </row>
    <row r="29" spans="1:11" x14ac:dyDescent="0.25">
      <c r="A29" s="291" t="s">
        <v>193</v>
      </c>
      <c r="B29" s="292"/>
      <c r="C29" s="16">
        <f>C27</f>
        <v>0</v>
      </c>
      <c r="D29" s="16">
        <f t="shared" ref="D29:K29" si="12">D27</f>
        <v>0</v>
      </c>
      <c r="E29" s="16">
        <f t="shared" si="12"/>
        <v>0</v>
      </c>
      <c r="F29" s="16">
        <f t="shared" si="12"/>
        <v>0</v>
      </c>
      <c r="G29" s="16">
        <f t="shared" si="12"/>
        <v>27.6</v>
      </c>
      <c r="H29" s="16">
        <f t="shared" si="12"/>
        <v>0</v>
      </c>
      <c r="I29" s="16">
        <f t="shared" si="12"/>
        <v>0</v>
      </c>
      <c r="J29" s="16">
        <f t="shared" si="12"/>
        <v>0</v>
      </c>
      <c r="K29" s="17">
        <f t="shared" si="12"/>
        <v>27.6</v>
      </c>
    </row>
    <row r="30" spans="1:11" x14ac:dyDescent="0.25">
      <c r="A30" s="31" t="s">
        <v>493</v>
      </c>
      <c r="B30" s="4" t="s">
        <v>494</v>
      </c>
      <c r="C30" s="5"/>
      <c r="D30" s="5">
        <v>51.91</v>
      </c>
      <c r="E30" s="5"/>
      <c r="F30" s="5"/>
      <c r="G30" s="5"/>
      <c r="H30" s="5"/>
      <c r="I30" s="5"/>
      <c r="J30" s="5"/>
      <c r="K30" s="14">
        <f>C30+D30+E30+F30+G30+H30+I30+J30</f>
        <v>51.91</v>
      </c>
    </row>
    <row r="31" spans="1:11" x14ac:dyDescent="0.25">
      <c r="A31" s="31" t="s">
        <v>57</v>
      </c>
      <c r="B31" s="4" t="s">
        <v>58</v>
      </c>
      <c r="C31" s="5"/>
      <c r="D31" s="5"/>
      <c r="E31" s="5"/>
      <c r="F31" s="5"/>
      <c r="G31" s="5">
        <v>208.94</v>
      </c>
      <c r="H31" s="5"/>
      <c r="I31" s="5"/>
      <c r="J31" s="5"/>
      <c r="K31" s="14">
        <f>C31+D31+E31+F31+G31+H31+I31+J31</f>
        <v>208.94</v>
      </c>
    </row>
    <row r="32" spans="1:11" x14ac:dyDescent="0.25">
      <c r="A32" s="31" t="s">
        <v>59</v>
      </c>
      <c r="B32" s="4" t="s">
        <v>60</v>
      </c>
      <c r="C32" s="112"/>
      <c r="D32" s="112"/>
      <c r="E32" s="112"/>
      <c r="F32" s="112"/>
      <c r="G32" s="112">
        <v>57.57</v>
      </c>
      <c r="H32" s="112"/>
      <c r="I32" s="112"/>
      <c r="J32" s="112"/>
      <c r="K32" s="14">
        <f t="shared" ref="K32" si="13">C32+D32+E32+F32+G32+H32+I32+J32</f>
        <v>57.57</v>
      </c>
    </row>
    <row r="33" spans="1:11" x14ac:dyDescent="0.25">
      <c r="A33" s="331" t="s">
        <v>201</v>
      </c>
      <c r="B33" s="332"/>
      <c r="C33" s="96">
        <f>C30+C31+C32</f>
        <v>0</v>
      </c>
      <c r="D33" s="96">
        <f t="shared" ref="D33:K33" si="14">D30+D31+D32</f>
        <v>51.91</v>
      </c>
      <c r="E33" s="96">
        <f t="shared" si="14"/>
        <v>0</v>
      </c>
      <c r="F33" s="96">
        <f t="shared" si="14"/>
        <v>0</v>
      </c>
      <c r="G33" s="96">
        <f t="shared" si="14"/>
        <v>266.51</v>
      </c>
      <c r="H33" s="96">
        <f t="shared" si="14"/>
        <v>0</v>
      </c>
      <c r="I33" s="96">
        <f t="shared" si="14"/>
        <v>0</v>
      </c>
      <c r="J33" s="96">
        <f t="shared" si="14"/>
        <v>0</v>
      </c>
      <c r="K33" s="96">
        <f t="shared" si="14"/>
        <v>318.42</v>
      </c>
    </row>
    <row r="34" spans="1:11" x14ac:dyDescent="0.25">
      <c r="A34" s="233" t="s">
        <v>433</v>
      </c>
      <c r="B34" s="233" t="s">
        <v>265</v>
      </c>
      <c r="C34" s="234">
        <v>184.5</v>
      </c>
      <c r="D34" s="234">
        <v>12.96</v>
      </c>
      <c r="E34" s="234">
        <v>65.709999999999994</v>
      </c>
      <c r="F34" s="234">
        <v>0.22</v>
      </c>
      <c r="G34" s="234">
        <v>32.799999999999997</v>
      </c>
      <c r="H34" s="234">
        <v>3.33</v>
      </c>
      <c r="I34" s="234">
        <v>0</v>
      </c>
      <c r="J34" s="234">
        <v>0</v>
      </c>
      <c r="K34" s="234">
        <f t="shared" ref="K34" si="15">C34+D34+E34+F34+G34+H34+I34+J34</f>
        <v>299.52000000000004</v>
      </c>
    </row>
    <row r="35" spans="1:11" x14ac:dyDescent="0.25">
      <c r="A35" s="102" t="s">
        <v>434</v>
      </c>
      <c r="B35" s="102" t="s">
        <v>435</v>
      </c>
      <c r="C35" s="103">
        <v>184.5</v>
      </c>
      <c r="D35" s="103">
        <v>4.32</v>
      </c>
      <c r="E35" s="103">
        <v>21.9</v>
      </c>
      <c r="F35" s="103">
        <v>0.22</v>
      </c>
      <c r="G35" s="103">
        <v>15.5</v>
      </c>
      <c r="H35" s="103">
        <v>3.33</v>
      </c>
      <c r="I35" s="103">
        <v>0</v>
      </c>
      <c r="J35" s="103">
        <v>0</v>
      </c>
      <c r="K35" s="103">
        <f t="shared" ref="K35:K36" si="16">C35+D35+E35+F35+G35+H35+I35+J35</f>
        <v>229.77</v>
      </c>
    </row>
    <row r="36" spans="1:11" x14ac:dyDescent="0.25">
      <c r="A36" s="1" t="s">
        <v>436</v>
      </c>
      <c r="B36" s="1" t="s">
        <v>437</v>
      </c>
      <c r="C36" s="2">
        <v>492</v>
      </c>
      <c r="D36" s="2">
        <v>12.96</v>
      </c>
      <c r="E36" s="2">
        <v>65.709999999999994</v>
      </c>
      <c r="F36" s="2">
        <v>0.65</v>
      </c>
      <c r="G36" s="2">
        <v>30.48</v>
      </c>
      <c r="H36" s="2">
        <v>10</v>
      </c>
      <c r="I36" s="2">
        <v>0</v>
      </c>
      <c r="J36" s="2">
        <v>0</v>
      </c>
      <c r="K36" s="2">
        <f t="shared" si="16"/>
        <v>611.79999999999995</v>
      </c>
    </row>
    <row r="37" spans="1:11" x14ac:dyDescent="0.25">
      <c r="A37" s="289" t="s">
        <v>206</v>
      </c>
      <c r="B37" s="290"/>
      <c r="C37" s="3">
        <f t="shared" ref="C37:K37" si="17">C35+C36+C34</f>
        <v>861</v>
      </c>
      <c r="D37" s="3">
        <f t="shared" si="17"/>
        <v>30.240000000000002</v>
      </c>
      <c r="E37" s="3">
        <f t="shared" si="17"/>
        <v>153.32</v>
      </c>
      <c r="F37" s="3">
        <f t="shared" si="17"/>
        <v>1.0900000000000001</v>
      </c>
      <c r="G37" s="3">
        <f t="shared" si="17"/>
        <v>78.78</v>
      </c>
      <c r="H37" s="3">
        <f t="shared" si="17"/>
        <v>16.66</v>
      </c>
      <c r="I37" s="3">
        <f t="shared" si="17"/>
        <v>0</v>
      </c>
      <c r="J37" s="3">
        <f t="shared" si="17"/>
        <v>0</v>
      </c>
      <c r="K37" s="3">
        <f t="shared" si="17"/>
        <v>1141.0899999999999</v>
      </c>
    </row>
    <row r="38" spans="1:11" x14ac:dyDescent="0.25">
      <c r="A38" s="1" t="s">
        <v>438</v>
      </c>
      <c r="B38" s="1" t="s">
        <v>439</v>
      </c>
      <c r="C38" s="2">
        <v>184.5</v>
      </c>
      <c r="D38" s="2">
        <v>0</v>
      </c>
      <c r="E38" s="2">
        <v>0</v>
      </c>
      <c r="F38" s="2">
        <v>0</v>
      </c>
      <c r="G38" s="2">
        <v>16.53</v>
      </c>
      <c r="H38" s="2">
        <v>0</v>
      </c>
      <c r="I38" s="2">
        <v>0</v>
      </c>
      <c r="J38" s="2">
        <v>0</v>
      </c>
      <c r="K38" s="2">
        <f t="shared" ref="K38" si="18">C38+D38+E38+F38+G38+H38+I38+J38</f>
        <v>201.03</v>
      </c>
    </row>
    <row r="39" spans="1:11" x14ac:dyDescent="0.25">
      <c r="A39" s="31" t="s">
        <v>142</v>
      </c>
      <c r="B39" s="4" t="s">
        <v>496</v>
      </c>
      <c r="C39" s="5"/>
      <c r="D39" s="5"/>
      <c r="E39" s="5"/>
      <c r="F39" s="5">
        <v>43.86</v>
      </c>
      <c r="G39" s="5"/>
      <c r="H39" s="5"/>
      <c r="I39" s="5"/>
      <c r="J39" s="5"/>
      <c r="K39" s="14">
        <f>C39+D39+E39+F39+G39+H39+I39+J39</f>
        <v>43.86</v>
      </c>
    </row>
    <row r="40" spans="1:11" x14ac:dyDescent="0.25">
      <c r="A40" s="31" t="s">
        <v>520</v>
      </c>
      <c r="B40" s="4" t="s">
        <v>69</v>
      </c>
      <c r="C40" s="5"/>
      <c r="D40" s="5"/>
      <c r="E40" s="5"/>
      <c r="F40" s="5"/>
      <c r="G40" s="5">
        <v>259.83</v>
      </c>
      <c r="H40" s="5"/>
      <c r="I40" s="5"/>
      <c r="J40" s="5"/>
      <c r="K40" s="14">
        <f t="shared" ref="K40:K41" si="19">C40+D40+E40+F40+G40+H40+I40+J40</f>
        <v>259.83</v>
      </c>
    </row>
    <row r="41" spans="1:11" x14ac:dyDescent="0.25">
      <c r="A41" s="31" t="s">
        <v>70</v>
      </c>
      <c r="B41" s="4" t="s">
        <v>71</v>
      </c>
      <c r="C41" s="5"/>
      <c r="D41" s="5"/>
      <c r="E41" s="5"/>
      <c r="F41" s="5"/>
      <c r="G41" s="5">
        <v>125.37</v>
      </c>
      <c r="H41" s="5"/>
      <c r="I41" s="5"/>
      <c r="J41" s="5"/>
      <c r="K41" s="14">
        <f t="shared" si="19"/>
        <v>125.37</v>
      </c>
    </row>
    <row r="42" spans="1:11" x14ac:dyDescent="0.25">
      <c r="A42" s="289" t="s">
        <v>214</v>
      </c>
      <c r="B42" s="290"/>
      <c r="C42" s="3">
        <f>C38</f>
        <v>184.5</v>
      </c>
      <c r="D42" s="3">
        <f t="shared" ref="D42:K42" si="20">D38</f>
        <v>0</v>
      </c>
      <c r="E42" s="3">
        <f t="shared" si="20"/>
        <v>0</v>
      </c>
      <c r="F42" s="3">
        <f t="shared" si="20"/>
        <v>0</v>
      </c>
      <c r="G42" s="3">
        <f t="shared" si="20"/>
        <v>16.53</v>
      </c>
      <c r="H42" s="3">
        <f t="shared" si="20"/>
        <v>0</v>
      </c>
      <c r="I42" s="3">
        <f t="shared" si="20"/>
        <v>0</v>
      </c>
      <c r="J42" s="3">
        <f t="shared" si="20"/>
        <v>0</v>
      </c>
      <c r="K42" s="65">
        <f t="shared" si="20"/>
        <v>201.03</v>
      </c>
    </row>
    <row r="43" spans="1:11" x14ac:dyDescent="0.25">
      <c r="A43" s="293" t="s">
        <v>215</v>
      </c>
      <c r="B43" s="294"/>
      <c r="C43" s="16">
        <f>C39+C40+C41</f>
        <v>0</v>
      </c>
      <c r="D43" s="16">
        <f t="shared" ref="D43:K43" si="21">D39+D40+D41</f>
        <v>0</v>
      </c>
      <c r="E43" s="16">
        <f t="shared" si="21"/>
        <v>0</v>
      </c>
      <c r="F43" s="16">
        <f t="shared" si="21"/>
        <v>43.86</v>
      </c>
      <c r="G43" s="16">
        <f t="shared" si="21"/>
        <v>385.2</v>
      </c>
      <c r="H43" s="16">
        <f t="shared" si="21"/>
        <v>0</v>
      </c>
      <c r="I43" s="16">
        <f t="shared" si="21"/>
        <v>0</v>
      </c>
      <c r="J43" s="16">
        <f t="shared" si="21"/>
        <v>0</v>
      </c>
      <c r="K43" s="16">
        <f t="shared" si="21"/>
        <v>429.06</v>
      </c>
    </row>
    <row r="44" spans="1:11" x14ac:dyDescent="0.25">
      <c r="A44" s="1" t="s">
        <v>440</v>
      </c>
      <c r="B44" s="1" t="s">
        <v>441</v>
      </c>
      <c r="C44" s="2">
        <v>123</v>
      </c>
      <c r="D44" s="2">
        <v>4.32</v>
      </c>
      <c r="E44" s="2">
        <v>21.9</v>
      </c>
      <c r="F44" s="2">
        <v>0</v>
      </c>
      <c r="G44" s="2">
        <v>11.62</v>
      </c>
      <c r="H44" s="2">
        <v>0</v>
      </c>
      <c r="I44" s="2">
        <v>0</v>
      </c>
      <c r="J44" s="2">
        <v>0</v>
      </c>
      <c r="K44" s="2">
        <f t="shared" ref="K44:K47" si="22">C44+D44+E44+F44+G44+H44+I44+J44</f>
        <v>160.84</v>
      </c>
    </row>
    <row r="45" spans="1:11" x14ac:dyDescent="0.25">
      <c r="A45" s="1" t="s">
        <v>442</v>
      </c>
      <c r="B45" s="1" t="s">
        <v>443</v>
      </c>
      <c r="C45" s="2">
        <v>92.25</v>
      </c>
      <c r="D45" s="2">
        <v>2.16</v>
      </c>
      <c r="E45" s="2">
        <v>10.95</v>
      </c>
      <c r="F45" s="2">
        <v>0</v>
      </c>
      <c r="G45" s="2">
        <v>1.55</v>
      </c>
      <c r="H45" s="2">
        <v>0</v>
      </c>
      <c r="I45" s="2">
        <v>0</v>
      </c>
      <c r="J45" s="2">
        <v>0</v>
      </c>
      <c r="K45" s="2">
        <f t="shared" si="22"/>
        <v>106.91</v>
      </c>
    </row>
    <row r="46" spans="1:11" x14ac:dyDescent="0.25">
      <c r="A46" s="1" t="s">
        <v>444</v>
      </c>
      <c r="B46" s="1" t="s">
        <v>445</v>
      </c>
      <c r="C46" s="2">
        <v>184.5</v>
      </c>
      <c r="D46" s="2">
        <v>8.64</v>
      </c>
      <c r="E46" s="2">
        <v>43.8</v>
      </c>
      <c r="F46" s="2">
        <v>0.43</v>
      </c>
      <c r="G46" s="2">
        <v>20.149999999999999</v>
      </c>
      <c r="H46" s="2">
        <v>6.67</v>
      </c>
      <c r="I46" s="2">
        <v>0</v>
      </c>
      <c r="J46" s="2">
        <v>0</v>
      </c>
      <c r="K46" s="2">
        <f t="shared" si="22"/>
        <v>264.19</v>
      </c>
    </row>
    <row r="47" spans="1:11" x14ac:dyDescent="0.25">
      <c r="A47" s="1" t="s">
        <v>446</v>
      </c>
      <c r="B47" s="1" t="s">
        <v>447</v>
      </c>
      <c r="C47" s="2">
        <v>184.5</v>
      </c>
      <c r="D47" s="2">
        <v>4.32</v>
      </c>
      <c r="E47" s="2">
        <v>21.9</v>
      </c>
      <c r="F47" s="2">
        <v>0.22</v>
      </c>
      <c r="G47" s="2">
        <v>16.27</v>
      </c>
      <c r="H47" s="2">
        <v>3.33</v>
      </c>
      <c r="I47" s="2">
        <v>0</v>
      </c>
      <c r="J47" s="2">
        <v>0</v>
      </c>
      <c r="K47" s="2">
        <f t="shared" si="22"/>
        <v>230.54000000000002</v>
      </c>
    </row>
    <row r="48" spans="1:11" ht="15.75" thickBot="1" x14ac:dyDescent="0.3">
      <c r="A48" s="289" t="s">
        <v>222</v>
      </c>
      <c r="B48" s="290"/>
      <c r="C48" s="3">
        <f t="shared" ref="C48:K48" si="23">C44+C45+C46+C47</f>
        <v>584.25</v>
      </c>
      <c r="D48" s="3">
        <f t="shared" si="23"/>
        <v>19.440000000000001</v>
      </c>
      <c r="E48" s="3">
        <f t="shared" si="23"/>
        <v>98.549999999999983</v>
      </c>
      <c r="F48" s="3">
        <f t="shared" si="23"/>
        <v>0.65</v>
      </c>
      <c r="G48" s="3">
        <f t="shared" si="23"/>
        <v>49.59</v>
      </c>
      <c r="H48" s="3">
        <f t="shared" si="23"/>
        <v>10</v>
      </c>
      <c r="I48" s="3">
        <f t="shared" si="23"/>
        <v>0</v>
      </c>
      <c r="J48" s="3">
        <f t="shared" si="23"/>
        <v>0</v>
      </c>
      <c r="K48" s="3">
        <f t="shared" si="23"/>
        <v>762.48</v>
      </c>
    </row>
    <row r="49" spans="1:11" x14ac:dyDescent="0.25">
      <c r="A49" s="68" t="s">
        <v>521</v>
      </c>
      <c r="B49" s="69" t="s">
        <v>522</v>
      </c>
      <c r="C49" s="70"/>
      <c r="D49" s="70"/>
      <c r="E49" s="70"/>
      <c r="F49" s="70">
        <v>48.53</v>
      </c>
      <c r="G49" s="70"/>
      <c r="H49" s="70"/>
      <c r="I49" s="70"/>
      <c r="J49" s="70"/>
      <c r="K49" s="36">
        <f>C49+D49+E49+F49+G49+H49+I49+J49</f>
        <v>48.53</v>
      </c>
    </row>
    <row r="50" spans="1:11" x14ac:dyDescent="0.25">
      <c r="A50" s="31" t="s">
        <v>78</v>
      </c>
      <c r="B50" s="4" t="s">
        <v>79</v>
      </c>
      <c r="C50" s="5"/>
      <c r="D50" s="5"/>
      <c r="E50" s="5"/>
      <c r="F50" s="5"/>
      <c r="G50" s="5">
        <v>232.02</v>
      </c>
      <c r="H50" s="5"/>
      <c r="I50" s="5"/>
      <c r="J50" s="5"/>
      <c r="K50" s="95">
        <f>C50+D50+E50+F50+G50+H50+I50+J50</f>
        <v>232.02</v>
      </c>
    </row>
    <row r="51" spans="1:11" x14ac:dyDescent="0.25">
      <c r="A51" s="31" t="s">
        <v>80</v>
      </c>
      <c r="B51" s="4" t="s">
        <v>81</v>
      </c>
      <c r="C51" s="2"/>
      <c r="D51" s="5"/>
      <c r="E51" s="2"/>
      <c r="F51" s="2"/>
      <c r="G51" s="245">
        <v>88.31</v>
      </c>
      <c r="H51" s="2"/>
      <c r="I51" s="5"/>
      <c r="J51" s="2"/>
      <c r="K51" s="95">
        <f>C51+D51+E51+F51+G51+H51+I51+J51</f>
        <v>88.31</v>
      </c>
    </row>
    <row r="52" spans="1:11" ht="15.75" thickBot="1" x14ac:dyDescent="0.3">
      <c r="A52" s="293" t="s">
        <v>230</v>
      </c>
      <c r="B52" s="294"/>
      <c r="C52" s="16">
        <f>C49+C50+C51</f>
        <v>0</v>
      </c>
      <c r="D52" s="16">
        <f t="shared" ref="D52:K52" si="24">D49+D50+D51</f>
        <v>0</v>
      </c>
      <c r="E52" s="16">
        <f t="shared" si="24"/>
        <v>0</v>
      </c>
      <c r="F52" s="16">
        <f t="shared" si="24"/>
        <v>48.53</v>
      </c>
      <c r="G52" s="16">
        <f t="shared" si="24"/>
        <v>320.33000000000004</v>
      </c>
      <c r="H52" s="16">
        <f t="shared" si="24"/>
        <v>0</v>
      </c>
      <c r="I52" s="16">
        <f t="shared" si="24"/>
        <v>0</v>
      </c>
      <c r="J52" s="16">
        <f t="shared" si="24"/>
        <v>0</v>
      </c>
      <c r="K52" s="16">
        <f t="shared" si="24"/>
        <v>368.86</v>
      </c>
    </row>
    <row r="53" spans="1:11" x14ac:dyDescent="0.25">
      <c r="A53" s="263" t="s">
        <v>448</v>
      </c>
      <c r="B53" s="265"/>
      <c r="C53" s="3">
        <f t="shared" ref="C53:K53" si="25">C8+C15+C24+C28+C37+C42+C48</f>
        <v>3056.55</v>
      </c>
      <c r="D53" s="3">
        <f t="shared" si="25"/>
        <v>103.68</v>
      </c>
      <c r="E53" s="3">
        <f t="shared" si="25"/>
        <v>525.64</v>
      </c>
      <c r="F53" s="3">
        <f t="shared" si="25"/>
        <v>3.04</v>
      </c>
      <c r="G53" s="3">
        <f t="shared" si="25"/>
        <v>278.69</v>
      </c>
      <c r="H53" s="3">
        <f t="shared" si="25"/>
        <v>46.650000000000006</v>
      </c>
      <c r="I53" s="3">
        <f t="shared" si="25"/>
        <v>0</v>
      </c>
      <c r="J53" s="3">
        <f t="shared" si="25"/>
        <v>0</v>
      </c>
      <c r="K53" s="3">
        <f t="shared" si="25"/>
        <v>4014.25</v>
      </c>
    </row>
    <row r="54" spans="1:11" ht="15.75" thickBot="1" x14ac:dyDescent="0.3">
      <c r="A54" s="293" t="s">
        <v>232</v>
      </c>
      <c r="B54" s="294"/>
      <c r="C54" s="96">
        <f>C9+C11+C16+C19+C25+C29+C33+C43+C52</f>
        <v>0</v>
      </c>
      <c r="D54" s="96">
        <f t="shared" ref="D54:K54" si="26">D9+D11+D16+D19+D25+D29+D33+D43+D52</f>
        <v>144.28</v>
      </c>
      <c r="E54" s="96">
        <f t="shared" si="26"/>
        <v>0</v>
      </c>
      <c r="F54" s="96">
        <f t="shared" si="26"/>
        <v>92.39</v>
      </c>
      <c r="G54" s="96">
        <f t="shared" si="26"/>
        <v>1735.6800000000003</v>
      </c>
      <c r="H54" s="96">
        <f t="shared" si="26"/>
        <v>0</v>
      </c>
      <c r="I54" s="96">
        <f t="shared" si="26"/>
        <v>0</v>
      </c>
      <c r="J54" s="96">
        <f t="shared" si="26"/>
        <v>0</v>
      </c>
      <c r="K54" s="96">
        <f t="shared" si="26"/>
        <v>1972.35</v>
      </c>
    </row>
    <row r="55" spans="1:11" ht="15.75" thickBot="1" x14ac:dyDescent="0.3">
      <c r="A55" s="295" t="s">
        <v>86</v>
      </c>
      <c r="B55" s="296"/>
      <c r="C55" s="80">
        <f>C53-C54</f>
        <v>3056.55</v>
      </c>
      <c r="D55" s="80">
        <f t="shared" ref="D55:K55" si="27">D53-D54</f>
        <v>-40.599999999999994</v>
      </c>
      <c r="E55" s="80">
        <f t="shared" si="27"/>
        <v>525.64</v>
      </c>
      <c r="F55" s="80">
        <f t="shared" si="27"/>
        <v>-89.35</v>
      </c>
      <c r="G55" s="80">
        <f t="shared" si="27"/>
        <v>-1456.9900000000002</v>
      </c>
      <c r="H55" s="80">
        <f t="shared" si="27"/>
        <v>46.650000000000006</v>
      </c>
      <c r="I55" s="80">
        <f t="shared" si="27"/>
        <v>0</v>
      </c>
      <c r="J55" s="80">
        <f t="shared" si="27"/>
        <v>0</v>
      </c>
      <c r="K55" s="80">
        <f t="shared" si="27"/>
        <v>2041.9</v>
      </c>
    </row>
    <row r="56" spans="1:11" x14ac:dyDescent="0.25">
      <c r="A56" t="s">
        <v>233</v>
      </c>
    </row>
    <row r="57" spans="1:11" x14ac:dyDescent="0.25">
      <c r="A57" t="s">
        <v>508</v>
      </c>
    </row>
  </sheetData>
  <mergeCells count="21">
    <mergeCell ref="A55:B55"/>
    <mergeCell ref="A42:B42"/>
    <mergeCell ref="A43:B43"/>
    <mergeCell ref="A48:B48"/>
    <mergeCell ref="A53:B53"/>
    <mergeCell ref="A54:B54"/>
    <mergeCell ref="A52:B52"/>
    <mergeCell ref="A29:B29"/>
    <mergeCell ref="A33:B33"/>
    <mergeCell ref="A37:B37"/>
    <mergeCell ref="A28:B28"/>
    <mergeCell ref="A1:K1"/>
    <mergeCell ref="A2:K2"/>
    <mergeCell ref="A8:B8"/>
    <mergeCell ref="A9:B9"/>
    <mergeCell ref="A11:B11"/>
    <mergeCell ref="A15:B15"/>
    <mergeCell ref="A16:B16"/>
    <mergeCell ref="A19:B19"/>
    <mergeCell ref="A24:B24"/>
    <mergeCell ref="A25:B2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opLeftCell="A49" workbookViewId="0">
      <selection activeCell="H72" sqref="H72"/>
    </sheetView>
  </sheetViews>
  <sheetFormatPr defaultRowHeight="15" x14ac:dyDescent="0.25"/>
  <cols>
    <col min="1" max="1" width="25" bestFit="1" customWidth="1"/>
    <col min="2" max="2" width="10.5703125" customWidth="1"/>
    <col min="3" max="3" width="22.42578125" customWidth="1"/>
    <col min="4" max="4" width="8.28515625" customWidth="1"/>
    <col min="5" max="5" width="7.85546875" bestFit="1" customWidth="1"/>
    <col min="6" max="6" width="7.140625" bestFit="1" customWidth="1"/>
    <col min="7" max="7" width="6.85546875" customWidth="1"/>
    <col min="8" max="8" width="9.140625" customWidth="1"/>
    <col min="9" max="9" width="7.28515625" bestFit="1" customWidth="1"/>
    <col min="10" max="10" width="8.42578125" customWidth="1"/>
    <col min="11" max="11" width="7.7109375" customWidth="1"/>
    <col min="12" max="12" width="9.7109375" customWidth="1"/>
  </cols>
  <sheetData>
    <row r="1" spans="1:12" ht="18.75" x14ac:dyDescent="0.3">
      <c r="A1" s="260" t="s">
        <v>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</row>
    <row r="2" spans="1:12" ht="18.75" x14ac:dyDescent="0.3">
      <c r="A2" s="262" t="s">
        <v>533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spans="1:12" ht="48" x14ac:dyDescent="0.25">
      <c r="A3" s="46" t="s">
        <v>1</v>
      </c>
      <c r="B3" s="43" t="s">
        <v>2</v>
      </c>
      <c r="C3" s="44" t="s">
        <v>3</v>
      </c>
      <c r="D3" s="44" t="s">
        <v>4</v>
      </c>
      <c r="E3" s="44" t="s">
        <v>5</v>
      </c>
      <c r="F3" s="44" t="s">
        <v>6</v>
      </c>
      <c r="G3" s="45" t="s">
        <v>7</v>
      </c>
      <c r="H3" s="9" t="s">
        <v>8</v>
      </c>
      <c r="I3" s="9" t="s">
        <v>9</v>
      </c>
      <c r="J3" s="9" t="s">
        <v>10</v>
      </c>
      <c r="K3" s="43" t="s">
        <v>11</v>
      </c>
      <c r="L3" s="44" t="s">
        <v>12</v>
      </c>
    </row>
    <row r="4" spans="1:12" x14ac:dyDescent="0.25">
      <c r="A4" s="10" t="s">
        <v>88</v>
      </c>
      <c r="B4" s="11"/>
      <c r="C4" s="11" t="s">
        <v>89</v>
      </c>
      <c r="D4" s="12">
        <v>184.5</v>
      </c>
      <c r="E4" s="12">
        <v>5.62</v>
      </c>
      <c r="F4" s="12">
        <v>12.51</v>
      </c>
      <c r="G4" s="12">
        <v>3.24</v>
      </c>
      <c r="H4" s="12">
        <v>17.170000000000002</v>
      </c>
      <c r="I4" s="12">
        <v>12.32</v>
      </c>
      <c r="J4" s="12">
        <v>79.97</v>
      </c>
      <c r="K4" s="12">
        <v>4.6500000000000004</v>
      </c>
      <c r="L4" s="13">
        <f>D4+E4+F4+G4+H4++I4+J4+K4</f>
        <v>319.98</v>
      </c>
    </row>
    <row r="5" spans="1:12" x14ac:dyDescent="0.25">
      <c r="A5" s="31" t="s">
        <v>90</v>
      </c>
      <c r="B5" s="4" t="s">
        <v>91</v>
      </c>
      <c r="C5" s="4"/>
      <c r="D5" s="5"/>
      <c r="E5" s="5">
        <v>88.67</v>
      </c>
      <c r="F5" s="5"/>
      <c r="G5" s="5"/>
      <c r="H5" s="5"/>
      <c r="I5" s="5"/>
      <c r="J5" s="5"/>
      <c r="K5" s="5"/>
      <c r="L5" s="14">
        <f>D5+E5+F5+G5+H5++I5+J5+K5</f>
        <v>88.67</v>
      </c>
    </row>
    <row r="6" spans="1:12" ht="15" customHeight="1" x14ac:dyDescent="0.25">
      <c r="A6" s="266" t="s">
        <v>92</v>
      </c>
      <c r="B6" s="267"/>
      <c r="C6" s="268"/>
      <c r="D6" s="7">
        <f t="shared" ref="D6:L6" si="0">D4</f>
        <v>184.5</v>
      </c>
      <c r="E6" s="7">
        <f t="shared" si="0"/>
        <v>5.62</v>
      </c>
      <c r="F6" s="7">
        <f t="shared" si="0"/>
        <v>12.51</v>
      </c>
      <c r="G6" s="7">
        <f t="shared" si="0"/>
        <v>3.24</v>
      </c>
      <c r="H6" s="7">
        <f>H4</f>
        <v>17.170000000000002</v>
      </c>
      <c r="I6" s="7">
        <f t="shared" si="0"/>
        <v>12.32</v>
      </c>
      <c r="J6" s="7">
        <f t="shared" si="0"/>
        <v>79.97</v>
      </c>
      <c r="K6" s="7">
        <f t="shared" si="0"/>
        <v>4.6500000000000004</v>
      </c>
      <c r="L6" s="15">
        <f t="shared" si="0"/>
        <v>319.98</v>
      </c>
    </row>
    <row r="7" spans="1:12" ht="15" customHeight="1" x14ac:dyDescent="0.25">
      <c r="A7" s="281" t="s">
        <v>93</v>
      </c>
      <c r="B7" s="282"/>
      <c r="C7" s="283"/>
      <c r="D7" s="96">
        <f>D5</f>
        <v>0</v>
      </c>
      <c r="E7" s="96">
        <f t="shared" ref="E7:L7" si="1">E5</f>
        <v>88.67</v>
      </c>
      <c r="F7" s="96">
        <f t="shared" si="1"/>
        <v>0</v>
      </c>
      <c r="G7" s="96">
        <f t="shared" si="1"/>
        <v>0</v>
      </c>
      <c r="H7" s="96">
        <f t="shared" si="1"/>
        <v>0</v>
      </c>
      <c r="I7" s="96">
        <f t="shared" si="1"/>
        <v>0</v>
      </c>
      <c r="J7" s="96">
        <f t="shared" si="1"/>
        <v>0</v>
      </c>
      <c r="K7" s="96">
        <f t="shared" si="1"/>
        <v>0</v>
      </c>
      <c r="L7" s="96">
        <f t="shared" si="1"/>
        <v>88.67</v>
      </c>
    </row>
    <row r="8" spans="1:12" x14ac:dyDescent="0.25">
      <c r="A8" s="108" t="s">
        <v>94</v>
      </c>
      <c r="B8" s="105"/>
      <c r="C8" s="107" t="s">
        <v>95</v>
      </c>
      <c r="D8" s="109">
        <v>184.5</v>
      </c>
      <c r="E8" s="109">
        <v>6.25</v>
      </c>
      <c r="F8" s="109">
        <v>13.92</v>
      </c>
      <c r="G8" s="109">
        <v>1.62</v>
      </c>
      <c r="H8" s="109">
        <v>16.8</v>
      </c>
      <c r="I8" s="109">
        <v>12.32</v>
      </c>
      <c r="J8" s="109">
        <v>84.64</v>
      </c>
      <c r="K8" s="109">
        <v>1.7</v>
      </c>
      <c r="L8" s="109">
        <f>SUM(D8:K8)</f>
        <v>321.75</v>
      </c>
    </row>
    <row r="9" spans="1:12" x14ac:dyDescent="0.25">
      <c r="A9" s="101" t="s">
        <v>96</v>
      </c>
      <c r="B9" s="102"/>
      <c r="C9" s="102" t="s">
        <v>97</v>
      </c>
      <c r="D9" s="103">
        <v>184.5</v>
      </c>
      <c r="E9" s="103">
        <v>8.34</v>
      </c>
      <c r="F9" s="103">
        <v>18.579999999999998</v>
      </c>
      <c r="G9" s="103">
        <v>1.62</v>
      </c>
      <c r="H9" s="103">
        <v>12.71</v>
      </c>
      <c r="I9" s="103">
        <v>12.32</v>
      </c>
      <c r="J9" s="103">
        <v>83.48</v>
      </c>
      <c r="K9" s="103">
        <v>1.7</v>
      </c>
      <c r="L9" s="104">
        <f>D9+E9+F9+G9+H9++I9+J9+K9</f>
        <v>323.25</v>
      </c>
    </row>
    <row r="10" spans="1:12" x14ac:dyDescent="0.25">
      <c r="A10" s="18" t="s">
        <v>98</v>
      </c>
      <c r="B10" s="1"/>
      <c r="C10" s="1" t="s">
        <v>99</v>
      </c>
      <c r="D10" s="2">
        <v>369</v>
      </c>
      <c r="E10" s="2">
        <v>4.58</v>
      </c>
      <c r="F10" s="2">
        <v>10.199999999999999</v>
      </c>
      <c r="G10" s="2">
        <v>1.62</v>
      </c>
      <c r="H10" s="2">
        <v>11.73</v>
      </c>
      <c r="I10" s="2">
        <v>12.32</v>
      </c>
      <c r="J10" s="2">
        <v>70.540000000000006</v>
      </c>
      <c r="K10" s="2">
        <v>1.7</v>
      </c>
      <c r="L10" s="19">
        <f>D10+E10+F10+G10+H10++I10+J10+K10</f>
        <v>481.69</v>
      </c>
    </row>
    <row r="11" spans="1:12" x14ac:dyDescent="0.25">
      <c r="A11" s="31" t="s">
        <v>100</v>
      </c>
      <c r="B11" s="4" t="s">
        <v>101</v>
      </c>
      <c r="C11" s="4"/>
      <c r="D11" s="5"/>
      <c r="E11" s="5">
        <v>60.79</v>
      </c>
      <c r="F11" s="5"/>
      <c r="G11" s="5"/>
      <c r="H11" s="5">
        <v>193.38</v>
      </c>
      <c r="I11" s="5"/>
      <c r="J11" s="5"/>
      <c r="K11" s="5"/>
      <c r="L11" s="14">
        <f>D11+E11+F11+G11+H11++I11+J11+K11</f>
        <v>254.17</v>
      </c>
    </row>
    <row r="12" spans="1:12" x14ac:dyDescent="0.25">
      <c r="A12" s="30" t="s">
        <v>102</v>
      </c>
      <c r="B12" s="4" t="s">
        <v>103</v>
      </c>
      <c r="C12" s="4"/>
      <c r="D12" s="5"/>
      <c r="E12" s="5"/>
      <c r="F12" s="5"/>
      <c r="G12" s="5"/>
      <c r="H12" s="5"/>
      <c r="I12" s="5"/>
      <c r="J12" s="5">
        <v>336.91</v>
      </c>
      <c r="K12" s="5"/>
      <c r="L12" s="14">
        <f t="shared" ref="L12" si="2">D12+E12+F12+G12+H12++I12+J12+K12</f>
        <v>336.91</v>
      </c>
    </row>
    <row r="13" spans="1:12" x14ac:dyDescent="0.25">
      <c r="A13" s="30" t="s">
        <v>19</v>
      </c>
      <c r="B13" s="4" t="s">
        <v>20</v>
      </c>
      <c r="C13" s="4"/>
      <c r="D13" s="5"/>
      <c r="E13" s="5"/>
      <c r="F13" s="5"/>
      <c r="G13" s="5"/>
      <c r="H13" s="5">
        <v>27.86</v>
      </c>
      <c r="I13" s="5"/>
      <c r="J13" s="5"/>
      <c r="K13" s="5"/>
      <c r="L13" s="14">
        <f>D13+E13+F13+G13+H13++I13+J13+K13</f>
        <v>27.86</v>
      </c>
    </row>
    <row r="14" spans="1:12" ht="15" customHeight="1" x14ac:dyDescent="0.25">
      <c r="A14" s="266" t="s">
        <v>104</v>
      </c>
      <c r="B14" s="267"/>
      <c r="C14" s="268"/>
      <c r="D14" s="7">
        <f>D8+D9+D10</f>
        <v>738</v>
      </c>
      <c r="E14" s="7">
        <f t="shared" ref="E14:L14" si="3">E8+E9+E10</f>
        <v>19.170000000000002</v>
      </c>
      <c r="F14" s="7">
        <f t="shared" si="3"/>
        <v>42.7</v>
      </c>
      <c r="G14" s="7">
        <f t="shared" si="3"/>
        <v>4.8600000000000003</v>
      </c>
      <c r="H14" s="7">
        <f t="shared" si="3"/>
        <v>41.24</v>
      </c>
      <c r="I14" s="7">
        <f t="shared" si="3"/>
        <v>36.96</v>
      </c>
      <c r="J14" s="7">
        <f t="shared" si="3"/>
        <v>238.66000000000003</v>
      </c>
      <c r="K14" s="7">
        <f t="shared" si="3"/>
        <v>5.0999999999999996</v>
      </c>
      <c r="L14" s="7">
        <f t="shared" si="3"/>
        <v>1126.69</v>
      </c>
    </row>
    <row r="15" spans="1:12" ht="15" customHeight="1" x14ac:dyDescent="0.25">
      <c r="A15" s="281" t="s">
        <v>22</v>
      </c>
      <c r="B15" s="282"/>
      <c r="C15" s="283"/>
      <c r="D15" s="96">
        <f>SUM(D11:D13)</f>
        <v>0</v>
      </c>
      <c r="E15" s="96">
        <f t="shared" ref="E15:K15" si="4">SUM(E11:E13)</f>
        <v>60.79</v>
      </c>
      <c r="F15" s="96">
        <f t="shared" si="4"/>
        <v>0</v>
      </c>
      <c r="G15" s="96">
        <f t="shared" si="4"/>
        <v>0</v>
      </c>
      <c r="H15" s="96">
        <f t="shared" si="4"/>
        <v>221.24</v>
      </c>
      <c r="I15" s="96">
        <f t="shared" si="4"/>
        <v>0</v>
      </c>
      <c r="J15" s="96">
        <f t="shared" si="4"/>
        <v>336.91</v>
      </c>
      <c r="K15" s="96">
        <f t="shared" si="4"/>
        <v>0</v>
      </c>
      <c r="L15" s="96">
        <f>SUM(L11:L13)</f>
        <v>618.94000000000005</v>
      </c>
    </row>
    <row r="16" spans="1:12" x14ac:dyDescent="0.25">
      <c r="A16" s="107" t="s">
        <v>105</v>
      </c>
      <c r="B16" s="105"/>
      <c r="C16" s="107" t="s">
        <v>106</v>
      </c>
      <c r="D16" s="109">
        <v>196.8</v>
      </c>
      <c r="E16" s="109">
        <v>2.84</v>
      </c>
      <c r="F16" s="109">
        <v>6.33</v>
      </c>
      <c r="G16" s="109">
        <v>0.54</v>
      </c>
      <c r="H16" s="109">
        <v>6.59</v>
      </c>
      <c r="I16" s="109">
        <v>4.1100000000000003</v>
      </c>
      <c r="J16" s="109">
        <v>1.08</v>
      </c>
      <c r="K16" s="109">
        <v>0.56999999999999995</v>
      </c>
      <c r="L16" s="109">
        <f>SUM(D16:K16)</f>
        <v>218.86000000000004</v>
      </c>
    </row>
    <row r="17" spans="1:12" x14ac:dyDescent="0.25">
      <c r="A17" s="115" t="s">
        <v>27</v>
      </c>
      <c r="B17" s="151" t="s">
        <v>28</v>
      </c>
      <c r="C17" s="116"/>
      <c r="D17" s="117"/>
      <c r="E17" s="117"/>
      <c r="F17" s="117"/>
      <c r="G17" s="117"/>
      <c r="H17" s="117">
        <v>21.03</v>
      </c>
      <c r="I17" s="117"/>
      <c r="J17" s="117"/>
      <c r="K17" s="117"/>
      <c r="L17" s="118">
        <f>D17+E17+F17+G17+H17+I17+J17+K17</f>
        <v>21.03</v>
      </c>
    </row>
    <row r="18" spans="1:12" ht="15" customHeight="1" x14ac:dyDescent="0.25">
      <c r="A18" s="266" t="s">
        <v>29</v>
      </c>
      <c r="B18" s="267"/>
      <c r="C18" s="268"/>
      <c r="D18" s="144">
        <f>D16</f>
        <v>196.8</v>
      </c>
      <c r="E18" s="144">
        <f t="shared" ref="E18:L18" si="5">E16</f>
        <v>2.84</v>
      </c>
      <c r="F18" s="144">
        <f t="shared" si="5"/>
        <v>6.33</v>
      </c>
      <c r="G18" s="144">
        <f t="shared" si="5"/>
        <v>0.54</v>
      </c>
      <c r="H18" s="144">
        <f t="shared" si="5"/>
        <v>6.59</v>
      </c>
      <c r="I18" s="144">
        <f t="shared" si="5"/>
        <v>4.1100000000000003</v>
      </c>
      <c r="J18" s="144">
        <f t="shared" si="5"/>
        <v>1.08</v>
      </c>
      <c r="K18" s="144">
        <f t="shared" si="5"/>
        <v>0.56999999999999995</v>
      </c>
      <c r="L18" s="144">
        <f t="shared" si="5"/>
        <v>218.86000000000004</v>
      </c>
    </row>
    <row r="19" spans="1:12" ht="15" customHeight="1" x14ac:dyDescent="0.25">
      <c r="A19" s="281" t="s">
        <v>30</v>
      </c>
      <c r="B19" s="282"/>
      <c r="C19" s="283"/>
      <c r="D19" s="96">
        <f>D17</f>
        <v>0</v>
      </c>
      <c r="E19" s="96">
        <f t="shared" ref="E19:K19" si="6">E17</f>
        <v>0</v>
      </c>
      <c r="F19" s="96">
        <f t="shared" si="6"/>
        <v>0</v>
      </c>
      <c r="G19" s="96">
        <f t="shared" si="6"/>
        <v>0</v>
      </c>
      <c r="H19" s="96">
        <f t="shared" si="6"/>
        <v>21.03</v>
      </c>
      <c r="I19" s="96">
        <f t="shared" si="6"/>
        <v>0</v>
      </c>
      <c r="J19" s="96">
        <f t="shared" si="6"/>
        <v>0</v>
      </c>
      <c r="K19" s="96">
        <f t="shared" si="6"/>
        <v>0</v>
      </c>
      <c r="L19" s="96">
        <f>L17</f>
        <v>21.03</v>
      </c>
    </row>
    <row r="20" spans="1:12" x14ac:dyDescent="0.25">
      <c r="A20" s="107" t="s">
        <v>107</v>
      </c>
      <c r="B20" s="107"/>
      <c r="C20" s="107" t="s">
        <v>108</v>
      </c>
      <c r="D20" s="146">
        <v>184.5</v>
      </c>
      <c r="E20" s="146">
        <v>3.41</v>
      </c>
      <c r="F20" s="146">
        <v>7.6</v>
      </c>
      <c r="G20" s="146">
        <v>1.62</v>
      </c>
      <c r="H20" s="146">
        <v>15.12</v>
      </c>
      <c r="I20" s="146">
        <v>12.32</v>
      </c>
      <c r="J20" s="146">
        <v>34.32</v>
      </c>
      <c r="K20" s="146">
        <v>1.7</v>
      </c>
      <c r="L20" s="146">
        <f t="shared" ref="L20:L23" si="7">SUM(D20:K20)</f>
        <v>260.58999999999997</v>
      </c>
    </row>
    <row r="21" spans="1:12" x14ac:dyDescent="0.25">
      <c r="A21" s="107" t="s">
        <v>109</v>
      </c>
      <c r="B21" s="107"/>
      <c r="C21" s="107" t="s">
        <v>110</v>
      </c>
      <c r="D21" s="146">
        <v>184.5</v>
      </c>
      <c r="E21" s="146">
        <v>2.19</v>
      </c>
      <c r="F21" s="146">
        <v>4.88</v>
      </c>
      <c r="G21" s="146">
        <v>1.08</v>
      </c>
      <c r="H21" s="146">
        <v>8.77</v>
      </c>
      <c r="I21" s="146">
        <v>8.2200000000000006</v>
      </c>
      <c r="J21" s="146">
        <v>15.2</v>
      </c>
      <c r="K21" s="146">
        <v>1.1299999999999999</v>
      </c>
      <c r="L21" s="146">
        <f t="shared" si="7"/>
        <v>225.97</v>
      </c>
    </row>
    <row r="22" spans="1:12" x14ac:dyDescent="0.25">
      <c r="A22" s="107" t="s">
        <v>111</v>
      </c>
      <c r="B22" s="107"/>
      <c r="C22" s="107" t="s">
        <v>112</v>
      </c>
      <c r="D22" s="146">
        <v>184.5</v>
      </c>
      <c r="E22" s="146">
        <v>1.94</v>
      </c>
      <c r="F22" s="146">
        <v>4.33</v>
      </c>
      <c r="G22" s="146">
        <v>1.08</v>
      </c>
      <c r="H22" s="146">
        <v>5.88</v>
      </c>
      <c r="I22" s="146">
        <v>8.2200000000000006</v>
      </c>
      <c r="J22" s="146">
        <v>1.65</v>
      </c>
      <c r="K22" s="146">
        <v>1.1299999999999999</v>
      </c>
      <c r="L22" s="146">
        <f t="shared" si="7"/>
        <v>208.73000000000002</v>
      </c>
    </row>
    <row r="23" spans="1:12" x14ac:dyDescent="0.25">
      <c r="A23" s="107" t="s">
        <v>113</v>
      </c>
      <c r="B23" s="107"/>
      <c r="C23" s="107" t="s">
        <v>114</v>
      </c>
      <c r="D23" s="146">
        <v>369</v>
      </c>
      <c r="E23" s="146">
        <v>3.14</v>
      </c>
      <c r="F23" s="146">
        <v>7.01</v>
      </c>
      <c r="G23" s="146">
        <v>1.62</v>
      </c>
      <c r="H23" s="146">
        <v>8.18</v>
      </c>
      <c r="I23" s="146">
        <v>12.32</v>
      </c>
      <c r="J23" s="146">
        <v>18.2</v>
      </c>
      <c r="K23" s="146">
        <v>1.7</v>
      </c>
      <c r="L23" s="146">
        <f t="shared" si="7"/>
        <v>421.16999999999996</v>
      </c>
    </row>
    <row r="24" spans="1:12" x14ac:dyDescent="0.25">
      <c r="A24" s="32" t="s">
        <v>115</v>
      </c>
      <c r="B24" s="32" t="s">
        <v>116</v>
      </c>
      <c r="C24" s="32"/>
      <c r="D24" s="6"/>
      <c r="E24" s="6">
        <v>46.84</v>
      </c>
      <c r="F24" s="6"/>
      <c r="G24" s="6"/>
      <c r="H24" s="6">
        <v>185.09</v>
      </c>
      <c r="I24" s="6"/>
      <c r="J24" s="6"/>
      <c r="K24" s="6"/>
      <c r="L24" s="6">
        <f>SUM(D24:K24)</f>
        <v>231.93</v>
      </c>
    </row>
    <row r="25" spans="1:12" x14ac:dyDescent="0.25">
      <c r="A25" s="32" t="s">
        <v>117</v>
      </c>
      <c r="B25" s="32" t="s">
        <v>118</v>
      </c>
      <c r="C25" s="32"/>
      <c r="D25" s="6"/>
      <c r="E25" s="6"/>
      <c r="F25" s="6"/>
      <c r="G25" s="6"/>
      <c r="H25" s="6"/>
      <c r="I25" s="6"/>
      <c r="J25" s="6">
        <v>336.91</v>
      </c>
      <c r="K25" s="6"/>
      <c r="L25" s="6">
        <f>SUM(D25:K25)</f>
        <v>336.91</v>
      </c>
    </row>
    <row r="26" spans="1:12" x14ac:dyDescent="0.25">
      <c r="A26" s="32" t="s">
        <v>119</v>
      </c>
      <c r="B26" s="32" t="s">
        <v>120</v>
      </c>
      <c r="C26" s="32"/>
      <c r="D26" s="159"/>
      <c r="E26" s="159"/>
      <c r="F26" s="159"/>
      <c r="G26" s="159"/>
      <c r="H26" s="247">
        <v>81.22</v>
      </c>
      <c r="I26" s="247"/>
      <c r="J26" s="247"/>
      <c r="K26" s="247"/>
      <c r="L26" s="247">
        <f>SUM(D26:K26)</f>
        <v>81.22</v>
      </c>
    </row>
    <row r="27" spans="1:12" ht="15.75" customHeight="1" x14ac:dyDescent="0.25">
      <c r="A27" s="285" t="s">
        <v>121</v>
      </c>
      <c r="B27" s="267"/>
      <c r="C27" s="268"/>
      <c r="D27" s="160">
        <f t="shared" ref="D27:L27" si="8">SUM(D20:D23)</f>
        <v>922.5</v>
      </c>
      <c r="E27" s="160">
        <f t="shared" si="8"/>
        <v>10.68</v>
      </c>
      <c r="F27" s="160">
        <f t="shared" si="8"/>
        <v>23.82</v>
      </c>
      <c r="G27" s="160">
        <f t="shared" si="8"/>
        <v>5.4</v>
      </c>
      <c r="H27" s="160">
        <f t="shared" si="8"/>
        <v>37.950000000000003</v>
      </c>
      <c r="I27" s="160">
        <f t="shared" si="8"/>
        <v>41.08</v>
      </c>
      <c r="J27" s="160">
        <f t="shared" si="8"/>
        <v>69.36999999999999</v>
      </c>
      <c r="K27" s="160">
        <f t="shared" si="8"/>
        <v>5.66</v>
      </c>
      <c r="L27" s="160">
        <f t="shared" si="8"/>
        <v>1116.46</v>
      </c>
    </row>
    <row r="28" spans="1:12" ht="15" customHeight="1" x14ac:dyDescent="0.25">
      <c r="A28" s="272" t="s">
        <v>35</v>
      </c>
      <c r="B28" s="273"/>
      <c r="C28" s="274"/>
      <c r="D28" s="156">
        <f>D24+D25+D26</f>
        <v>0</v>
      </c>
      <c r="E28" s="156">
        <f t="shared" ref="E28:L28" si="9">E24+E25+E26</f>
        <v>46.84</v>
      </c>
      <c r="F28" s="156">
        <f t="shared" si="9"/>
        <v>0</v>
      </c>
      <c r="G28" s="156">
        <f t="shared" si="9"/>
        <v>0</v>
      </c>
      <c r="H28" s="156">
        <f t="shared" si="9"/>
        <v>266.31</v>
      </c>
      <c r="I28" s="156">
        <f t="shared" si="9"/>
        <v>0</v>
      </c>
      <c r="J28" s="156">
        <f t="shared" si="9"/>
        <v>336.91</v>
      </c>
      <c r="K28" s="156">
        <f t="shared" si="9"/>
        <v>0</v>
      </c>
      <c r="L28" s="156">
        <f t="shared" si="9"/>
        <v>650.06000000000006</v>
      </c>
    </row>
    <row r="29" spans="1:12" x14ac:dyDescent="0.25">
      <c r="A29" s="163" t="s">
        <v>122</v>
      </c>
      <c r="B29" s="257"/>
      <c r="C29" s="161" t="s">
        <v>123</v>
      </c>
      <c r="D29" s="162">
        <v>184.5</v>
      </c>
      <c r="E29" s="162">
        <v>5.27</v>
      </c>
      <c r="F29" s="162">
        <v>11.74</v>
      </c>
      <c r="G29" s="162">
        <v>1.62</v>
      </c>
      <c r="H29" s="162">
        <v>12.26</v>
      </c>
      <c r="I29" s="162">
        <v>12.32</v>
      </c>
      <c r="J29" s="162">
        <v>27.59</v>
      </c>
      <c r="K29" s="162">
        <v>1.7</v>
      </c>
      <c r="L29" s="162">
        <f t="shared" ref="L29:L30" si="10">D29+E29+F29+G29+H29+I29+J29+K29</f>
        <v>257</v>
      </c>
    </row>
    <row r="30" spans="1:12" x14ac:dyDescent="0.25">
      <c r="A30" s="163" t="s">
        <v>124</v>
      </c>
      <c r="B30" s="257"/>
      <c r="C30" s="161" t="s">
        <v>125</v>
      </c>
      <c r="D30" s="162">
        <v>184.5</v>
      </c>
      <c r="E30" s="162">
        <v>6.22</v>
      </c>
      <c r="F30" s="162">
        <v>13.86</v>
      </c>
      <c r="G30" s="162">
        <v>1.62</v>
      </c>
      <c r="H30" s="162">
        <v>10.27</v>
      </c>
      <c r="I30" s="162">
        <v>12.32</v>
      </c>
      <c r="J30" s="162">
        <v>11.53</v>
      </c>
      <c r="K30" s="162">
        <v>1.7</v>
      </c>
      <c r="L30" s="162">
        <f t="shared" si="10"/>
        <v>242.01999999999998</v>
      </c>
    </row>
    <row r="31" spans="1:12" ht="15" customHeight="1" x14ac:dyDescent="0.25">
      <c r="A31" s="285" t="s">
        <v>126</v>
      </c>
      <c r="B31" s="267"/>
      <c r="C31" s="268"/>
      <c r="D31" s="158">
        <f>D29+D30</f>
        <v>369</v>
      </c>
      <c r="E31" s="158">
        <f t="shared" ref="E31:L31" si="11">E29+E30</f>
        <v>11.489999999999998</v>
      </c>
      <c r="F31" s="158">
        <f t="shared" si="11"/>
        <v>25.6</v>
      </c>
      <c r="G31" s="158">
        <f t="shared" si="11"/>
        <v>3.24</v>
      </c>
      <c r="H31" s="158">
        <f>H29+H30</f>
        <v>22.53</v>
      </c>
      <c r="I31" s="158">
        <f t="shared" si="11"/>
        <v>24.64</v>
      </c>
      <c r="J31" s="158">
        <f t="shared" si="11"/>
        <v>39.119999999999997</v>
      </c>
      <c r="K31" s="158">
        <f t="shared" si="11"/>
        <v>3.4</v>
      </c>
      <c r="L31" s="158">
        <f t="shared" si="11"/>
        <v>499.02</v>
      </c>
    </row>
    <row r="32" spans="1:12" x14ac:dyDescent="0.25">
      <c r="A32" s="195" t="s">
        <v>43</v>
      </c>
      <c r="B32" s="138" t="s">
        <v>44</v>
      </c>
      <c r="C32" s="138"/>
      <c r="D32" s="112"/>
      <c r="E32" s="112">
        <v>32.9</v>
      </c>
      <c r="F32" s="112"/>
      <c r="G32" s="112"/>
      <c r="H32" s="112">
        <v>209.02</v>
      </c>
      <c r="I32" s="112"/>
      <c r="J32" s="112"/>
      <c r="K32" s="112"/>
      <c r="L32" s="167">
        <f>D32+E32+F32+G32+H32+I32+J32+K32</f>
        <v>241.92000000000002</v>
      </c>
    </row>
    <row r="33" spans="1:12" x14ac:dyDescent="0.25">
      <c r="A33" s="214" t="s">
        <v>127</v>
      </c>
      <c r="B33" s="215">
        <v>43635</v>
      </c>
      <c r="C33" s="216"/>
      <c r="D33" s="217"/>
      <c r="E33" s="217"/>
      <c r="F33" s="217"/>
      <c r="G33" s="217"/>
      <c r="H33" s="217"/>
      <c r="I33" s="217"/>
      <c r="J33" s="217">
        <v>336.91</v>
      </c>
      <c r="K33" s="217"/>
      <c r="L33" s="167">
        <f>D33+E33+F33+G33+H33+I33+J33+K33</f>
        <v>336.91</v>
      </c>
    </row>
    <row r="34" spans="1:12" x14ac:dyDescent="0.25">
      <c r="A34" s="182" t="s">
        <v>128</v>
      </c>
      <c r="B34" s="189">
        <v>43644</v>
      </c>
      <c r="C34" s="191"/>
      <c r="D34" s="183"/>
      <c r="E34" s="183"/>
      <c r="F34" s="183"/>
      <c r="G34" s="183"/>
      <c r="H34" s="183">
        <v>62.28</v>
      </c>
      <c r="I34" s="183"/>
      <c r="J34" s="183"/>
      <c r="K34" s="183"/>
      <c r="L34" s="167">
        <f>D34+E34+F34+G34+H34+I34+J34+K34</f>
        <v>62.28</v>
      </c>
    </row>
    <row r="35" spans="1:12" ht="15" customHeight="1" x14ac:dyDescent="0.25">
      <c r="A35" s="269" t="s">
        <v>46</v>
      </c>
      <c r="B35" s="270"/>
      <c r="C35" s="271"/>
      <c r="D35" s="16">
        <f>D32+D33+D34</f>
        <v>0</v>
      </c>
      <c r="E35" s="16">
        <f t="shared" ref="E35:L35" si="12">E32+E33+E34</f>
        <v>32.9</v>
      </c>
      <c r="F35" s="16">
        <f t="shared" si="12"/>
        <v>0</v>
      </c>
      <c r="G35" s="16">
        <f t="shared" si="12"/>
        <v>0</v>
      </c>
      <c r="H35" s="16">
        <f t="shared" si="12"/>
        <v>271.3</v>
      </c>
      <c r="I35" s="16">
        <f t="shared" si="12"/>
        <v>0</v>
      </c>
      <c r="J35" s="16">
        <f t="shared" si="12"/>
        <v>336.91</v>
      </c>
      <c r="K35" s="16">
        <f t="shared" si="12"/>
        <v>0</v>
      </c>
      <c r="L35" s="16">
        <f t="shared" si="12"/>
        <v>641.11</v>
      </c>
    </row>
    <row r="36" spans="1:12" x14ac:dyDescent="0.25">
      <c r="A36" s="31" t="s">
        <v>129</v>
      </c>
      <c r="B36" s="198">
        <v>43657</v>
      </c>
      <c r="C36" s="4"/>
      <c r="D36" s="5"/>
      <c r="E36" s="5">
        <v>153.37</v>
      </c>
      <c r="F36" s="5"/>
      <c r="G36" s="5"/>
      <c r="H36" s="5"/>
      <c r="I36" s="5"/>
      <c r="J36" s="5"/>
      <c r="K36" s="5"/>
      <c r="L36" s="14">
        <f>D36+E36+F36+G36+H36++I36+J36+K36</f>
        <v>153.37</v>
      </c>
    </row>
    <row r="37" spans="1:12" ht="15" customHeight="1" x14ac:dyDescent="0.25">
      <c r="A37" s="269" t="s">
        <v>56</v>
      </c>
      <c r="B37" s="270"/>
      <c r="C37" s="271"/>
      <c r="D37" s="16">
        <f>D36</f>
        <v>0</v>
      </c>
      <c r="E37" s="16">
        <f t="shared" ref="E37:L37" si="13">E36</f>
        <v>153.37</v>
      </c>
      <c r="F37" s="16">
        <f t="shared" si="13"/>
        <v>0</v>
      </c>
      <c r="G37" s="16">
        <f t="shared" si="13"/>
        <v>0</v>
      </c>
      <c r="H37" s="16">
        <f t="shared" si="13"/>
        <v>0</v>
      </c>
      <c r="I37" s="16">
        <f t="shared" si="13"/>
        <v>0</v>
      </c>
      <c r="J37" s="16">
        <f t="shared" si="13"/>
        <v>0</v>
      </c>
      <c r="K37" s="16">
        <f t="shared" si="13"/>
        <v>0</v>
      </c>
      <c r="L37" s="16">
        <f t="shared" si="13"/>
        <v>153.37</v>
      </c>
    </row>
    <row r="38" spans="1:12" ht="15" customHeight="1" x14ac:dyDescent="0.25">
      <c r="A38" s="1" t="s">
        <v>130</v>
      </c>
      <c r="B38" s="155"/>
      <c r="C38" s="1" t="s">
        <v>131</v>
      </c>
      <c r="D38" s="2">
        <v>369</v>
      </c>
      <c r="E38" s="2">
        <v>7.39</v>
      </c>
      <c r="F38" s="2">
        <v>16.47</v>
      </c>
      <c r="G38" s="2">
        <v>1.08</v>
      </c>
      <c r="H38" s="2">
        <v>14.3</v>
      </c>
      <c r="I38" s="2">
        <v>8.2200000000000006</v>
      </c>
      <c r="J38" s="2">
        <v>18.13</v>
      </c>
      <c r="K38" s="2">
        <v>1.1299999999999999</v>
      </c>
      <c r="L38" s="2">
        <f t="shared" ref="L38" si="14">D38+E38+F38+G38+H38+I38+J38+K38</f>
        <v>435.72</v>
      </c>
    </row>
    <row r="39" spans="1:12" x14ac:dyDescent="0.25">
      <c r="A39" s="33" t="s">
        <v>57</v>
      </c>
      <c r="B39" s="34" t="s">
        <v>58</v>
      </c>
      <c r="C39" s="34"/>
      <c r="D39" s="35"/>
      <c r="E39" s="35"/>
      <c r="F39" s="35"/>
      <c r="G39" s="35"/>
      <c r="H39" s="35">
        <v>197.7</v>
      </c>
      <c r="I39" s="35"/>
      <c r="J39" s="35"/>
      <c r="K39" s="35"/>
      <c r="L39" s="36">
        <f>D39+E39+F39+G39+H39+I39+J39+K39</f>
        <v>197.7</v>
      </c>
    </row>
    <row r="40" spans="1:12" x14ac:dyDescent="0.25">
      <c r="A40" s="37" t="s">
        <v>59</v>
      </c>
      <c r="B40" s="32" t="s">
        <v>60</v>
      </c>
      <c r="C40" s="32"/>
      <c r="D40" s="6"/>
      <c r="E40" s="6"/>
      <c r="F40" s="6"/>
      <c r="G40" s="6"/>
      <c r="H40" s="6">
        <v>42.57</v>
      </c>
      <c r="I40" s="6"/>
      <c r="J40" s="6"/>
      <c r="K40" s="6"/>
      <c r="L40" s="38">
        <f>D40+E40+F40+G40+H40+I40+J40+K40</f>
        <v>42.57</v>
      </c>
    </row>
    <row r="41" spans="1:12" x14ac:dyDescent="0.25">
      <c r="A41" s="286" t="s">
        <v>132</v>
      </c>
      <c r="B41" s="287"/>
      <c r="C41" s="288"/>
      <c r="D41" s="223">
        <f>D38</f>
        <v>369</v>
      </c>
      <c r="E41" s="223">
        <f t="shared" ref="E41:L41" si="15">E38</f>
        <v>7.39</v>
      </c>
      <c r="F41" s="223">
        <f t="shared" si="15"/>
        <v>16.47</v>
      </c>
      <c r="G41" s="223">
        <f t="shared" si="15"/>
        <v>1.08</v>
      </c>
      <c r="H41" s="223">
        <f>H38</f>
        <v>14.3</v>
      </c>
      <c r="I41" s="223">
        <f t="shared" si="15"/>
        <v>8.2200000000000006</v>
      </c>
      <c r="J41" s="223">
        <f t="shared" si="15"/>
        <v>18.13</v>
      </c>
      <c r="K41" s="223">
        <f t="shared" si="15"/>
        <v>1.1299999999999999</v>
      </c>
      <c r="L41" s="223">
        <f t="shared" si="15"/>
        <v>435.72</v>
      </c>
    </row>
    <row r="42" spans="1:12" ht="15.75" customHeight="1" x14ac:dyDescent="0.25">
      <c r="A42" s="269" t="s">
        <v>61</v>
      </c>
      <c r="B42" s="270"/>
      <c r="C42" s="271"/>
      <c r="D42" s="16">
        <f>D39+D40</f>
        <v>0</v>
      </c>
      <c r="E42" s="16">
        <f t="shared" ref="E42:K42" si="16">E39+E40</f>
        <v>0</v>
      </c>
      <c r="F42" s="16">
        <f t="shared" si="16"/>
        <v>0</v>
      </c>
      <c r="G42" s="16">
        <f t="shared" si="16"/>
        <v>0</v>
      </c>
      <c r="H42" s="16">
        <f t="shared" si="16"/>
        <v>240.26999999999998</v>
      </c>
      <c r="I42" s="16">
        <f t="shared" si="16"/>
        <v>0</v>
      </c>
      <c r="J42" s="16">
        <f t="shared" si="16"/>
        <v>0</v>
      </c>
      <c r="K42" s="16">
        <f t="shared" si="16"/>
        <v>0</v>
      </c>
      <c r="L42" s="17">
        <f>L39+L40</f>
        <v>240.26999999999998</v>
      </c>
    </row>
    <row r="43" spans="1:12" x14ac:dyDescent="0.25">
      <c r="A43" s="1" t="s">
        <v>133</v>
      </c>
      <c r="B43" s="11"/>
      <c r="C43" s="1" t="s">
        <v>134</v>
      </c>
      <c r="D43" s="2">
        <v>147.6</v>
      </c>
      <c r="E43" s="2">
        <v>1.21</v>
      </c>
      <c r="F43" s="2">
        <v>2.69</v>
      </c>
      <c r="G43" s="2">
        <v>0</v>
      </c>
      <c r="H43" s="2">
        <v>4.33</v>
      </c>
      <c r="I43" s="2">
        <v>0</v>
      </c>
      <c r="J43" s="2">
        <v>3.89</v>
      </c>
      <c r="K43" s="2">
        <v>0</v>
      </c>
      <c r="L43" s="2">
        <f t="shared" ref="L43:L44" si="17">D43+E43+F43+G43+H43+I43+J43+K43</f>
        <v>159.72</v>
      </c>
    </row>
    <row r="44" spans="1:12" x14ac:dyDescent="0.25">
      <c r="A44" s="1" t="s">
        <v>135</v>
      </c>
      <c r="B44" s="102"/>
      <c r="C44" s="1" t="s">
        <v>136</v>
      </c>
      <c r="D44" s="2">
        <v>369</v>
      </c>
      <c r="E44" s="2">
        <v>4.32</v>
      </c>
      <c r="F44" s="2">
        <v>9.6199999999999992</v>
      </c>
      <c r="G44" s="2">
        <v>0.54</v>
      </c>
      <c r="H44" s="2">
        <v>11.99</v>
      </c>
      <c r="I44" s="2">
        <v>4.1100000000000003</v>
      </c>
      <c r="J44" s="2">
        <v>15.25</v>
      </c>
      <c r="K44" s="2">
        <v>0.56999999999999995</v>
      </c>
      <c r="L44" s="2">
        <f t="shared" si="17"/>
        <v>415.40000000000003</v>
      </c>
    </row>
    <row r="45" spans="1:12" x14ac:dyDescent="0.25">
      <c r="A45" s="31" t="s">
        <v>137</v>
      </c>
      <c r="B45" s="196">
        <v>43719</v>
      </c>
      <c r="C45" s="4"/>
      <c r="D45" s="5"/>
      <c r="E45" s="5">
        <v>65.8</v>
      </c>
      <c r="F45" s="5"/>
      <c r="G45" s="5"/>
      <c r="H45" s="5"/>
      <c r="I45" s="5"/>
      <c r="J45" s="5"/>
      <c r="K45" s="5"/>
      <c r="L45" s="14">
        <f>D45+E45+F45+G45+H45+I45+J45+K45</f>
        <v>65.8</v>
      </c>
    </row>
    <row r="46" spans="1:12" ht="15" customHeight="1" x14ac:dyDescent="0.25">
      <c r="A46" s="266" t="s">
        <v>66</v>
      </c>
      <c r="B46" s="267"/>
      <c r="C46" s="268"/>
      <c r="D46" s="7">
        <f>D43+D44</f>
        <v>516.6</v>
      </c>
      <c r="E46" s="7">
        <f t="shared" ref="E46:L46" si="18">E43+E44</f>
        <v>5.53</v>
      </c>
      <c r="F46" s="7">
        <f t="shared" si="18"/>
        <v>12.309999999999999</v>
      </c>
      <c r="G46" s="7">
        <f t="shared" si="18"/>
        <v>0.54</v>
      </c>
      <c r="H46" s="7">
        <f>H43+H44</f>
        <v>16.32</v>
      </c>
      <c r="I46" s="7">
        <f t="shared" si="18"/>
        <v>4.1100000000000003</v>
      </c>
      <c r="J46" s="7">
        <f t="shared" si="18"/>
        <v>19.14</v>
      </c>
      <c r="K46" s="7">
        <f t="shared" si="18"/>
        <v>0.56999999999999995</v>
      </c>
      <c r="L46" s="7">
        <f t="shared" si="18"/>
        <v>575.12</v>
      </c>
    </row>
    <row r="47" spans="1:12" ht="15" customHeight="1" x14ac:dyDescent="0.25">
      <c r="A47" s="272" t="s">
        <v>67</v>
      </c>
      <c r="B47" s="273"/>
      <c r="C47" s="274"/>
      <c r="D47" s="96">
        <f>D45</f>
        <v>0</v>
      </c>
      <c r="E47" s="96">
        <f t="shared" ref="E47:K47" si="19">E45</f>
        <v>65.8</v>
      </c>
      <c r="F47" s="96">
        <f t="shared" si="19"/>
        <v>0</v>
      </c>
      <c r="G47" s="96">
        <f t="shared" si="19"/>
        <v>0</v>
      </c>
      <c r="H47" s="96">
        <f t="shared" si="19"/>
        <v>0</v>
      </c>
      <c r="I47" s="96">
        <f t="shared" si="19"/>
        <v>0</v>
      </c>
      <c r="J47" s="96">
        <f t="shared" si="19"/>
        <v>0</v>
      </c>
      <c r="K47" s="96">
        <f t="shared" si="19"/>
        <v>0</v>
      </c>
      <c r="L47" s="96">
        <f>L45</f>
        <v>65.8</v>
      </c>
    </row>
    <row r="48" spans="1:12" ht="15" customHeight="1" x14ac:dyDescent="0.25">
      <c r="A48" s="1" t="s">
        <v>138</v>
      </c>
      <c r="B48" s="170"/>
      <c r="C48" s="225" t="s">
        <v>139</v>
      </c>
      <c r="D48" s="226">
        <v>184.5</v>
      </c>
      <c r="E48" s="226">
        <v>4.5599999999999996</v>
      </c>
      <c r="F48" s="226">
        <v>10.16</v>
      </c>
      <c r="G48" s="226">
        <v>0.54</v>
      </c>
      <c r="H48" s="226">
        <v>11.39</v>
      </c>
      <c r="I48" s="226">
        <v>4.1100000000000003</v>
      </c>
      <c r="J48" s="226">
        <v>4.24</v>
      </c>
      <c r="K48" s="226">
        <v>0.56999999999999995</v>
      </c>
      <c r="L48" s="226">
        <f t="shared" ref="L48:L49" si="20">D48+E48+F48+G48+H48+I48+J48+K48</f>
        <v>220.07</v>
      </c>
    </row>
    <row r="49" spans="1:12" ht="15" customHeight="1" x14ac:dyDescent="0.25">
      <c r="A49" s="1" t="s">
        <v>140</v>
      </c>
      <c r="B49" s="170"/>
      <c r="C49" s="225" t="s">
        <v>141</v>
      </c>
      <c r="D49" s="226">
        <v>184.5</v>
      </c>
      <c r="E49" s="226">
        <v>6.54</v>
      </c>
      <c r="F49" s="226">
        <v>14.57</v>
      </c>
      <c r="G49" s="226">
        <v>0.54</v>
      </c>
      <c r="H49" s="226">
        <v>9.61</v>
      </c>
      <c r="I49" s="226">
        <v>4.1100000000000003</v>
      </c>
      <c r="J49" s="226">
        <v>30.64</v>
      </c>
      <c r="K49" s="226">
        <v>0.56999999999999995</v>
      </c>
      <c r="L49" s="226">
        <f t="shared" si="20"/>
        <v>251.07999999999998</v>
      </c>
    </row>
    <row r="50" spans="1:12" x14ac:dyDescent="0.25">
      <c r="A50" s="39" t="s">
        <v>142</v>
      </c>
      <c r="B50" s="212">
        <v>43749</v>
      </c>
      <c r="C50" s="40"/>
      <c r="D50" s="41"/>
      <c r="E50" s="41"/>
      <c r="F50" s="41"/>
      <c r="G50" s="41"/>
      <c r="H50" s="41">
        <v>179.73</v>
      </c>
      <c r="I50" s="41"/>
      <c r="J50" s="41"/>
      <c r="K50" s="41"/>
      <c r="L50" s="41">
        <f>D50+E50+F50+G50+H50+I50+J50+K50</f>
        <v>179.73</v>
      </c>
    </row>
    <row r="51" spans="1:12" x14ac:dyDescent="0.25">
      <c r="A51" s="30" t="s">
        <v>143</v>
      </c>
      <c r="B51" s="198">
        <v>43763</v>
      </c>
      <c r="C51" s="4"/>
      <c r="D51" s="5"/>
      <c r="E51" s="5"/>
      <c r="F51" s="5"/>
      <c r="G51" s="5"/>
      <c r="H51" s="5">
        <v>18.66</v>
      </c>
      <c r="I51" s="5"/>
      <c r="J51" s="5"/>
      <c r="K51" s="5"/>
      <c r="L51" s="5">
        <f>D51+E51+F51+G51+H51+I51+J51+K51</f>
        <v>18.66</v>
      </c>
    </row>
    <row r="52" spans="1:12" x14ac:dyDescent="0.25">
      <c r="A52" s="266" t="s">
        <v>144</v>
      </c>
      <c r="B52" s="267"/>
      <c r="C52" s="268"/>
      <c r="D52" s="227">
        <f>D48+D49</f>
        <v>369</v>
      </c>
      <c r="E52" s="227">
        <f t="shared" ref="E52:L52" si="21">E48+E49</f>
        <v>11.1</v>
      </c>
      <c r="F52" s="227">
        <f t="shared" si="21"/>
        <v>24.73</v>
      </c>
      <c r="G52" s="227">
        <f t="shared" si="21"/>
        <v>1.08</v>
      </c>
      <c r="H52" s="227">
        <f>H48+H49</f>
        <v>21</v>
      </c>
      <c r="I52" s="227">
        <f t="shared" si="21"/>
        <v>8.2200000000000006</v>
      </c>
      <c r="J52" s="227">
        <f t="shared" si="21"/>
        <v>34.880000000000003</v>
      </c>
      <c r="K52" s="227">
        <f t="shared" si="21"/>
        <v>1.1399999999999999</v>
      </c>
      <c r="L52" s="227">
        <f t="shared" si="21"/>
        <v>471.15</v>
      </c>
    </row>
    <row r="53" spans="1:12" ht="15" customHeight="1" x14ac:dyDescent="0.25">
      <c r="A53" s="281" t="s">
        <v>72</v>
      </c>
      <c r="B53" s="282"/>
      <c r="C53" s="283"/>
      <c r="D53" s="8">
        <f>D50+D51</f>
        <v>0</v>
      </c>
      <c r="E53" s="8">
        <f t="shared" ref="E53:K53" si="22">E50+E51</f>
        <v>0</v>
      </c>
      <c r="F53" s="8">
        <f t="shared" si="22"/>
        <v>0</v>
      </c>
      <c r="G53" s="8">
        <f t="shared" si="22"/>
        <v>0</v>
      </c>
      <c r="H53" s="8">
        <f t="shared" si="22"/>
        <v>198.39</v>
      </c>
      <c r="I53" s="8">
        <f t="shared" si="22"/>
        <v>0</v>
      </c>
      <c r="J53" s="8">
        <f t="shared" si="22"/>
        <v>0</v>
      </c>
      <c r="K53" s="8">
        <f t="shared" si="22"/>
        <v>0</v>
      </c>
      <c r="L53" s="8">
        <f>L50+L51</f>
        <v>198.39</v>
      </c>
    </row>
    <row r="54" spans="1:12" x14ac:dyDescent="0.25">
      <c r="A54" s="238" t="s">
        <v>145</v>
      </c>
      <c r="B54" s="1"/>
      <c r="C54" s="1" t="s">
        <v>146</v>
      </c>
      <c r="D54" s="2">
        <v>184.5</v>
      </c>
      <c r="E54" s="2">
        <v>2.0499999999999998</v>
      </c>
      <c r="F54" s="2">
        <v>4.57</v>
      </c>
      <c r="G54" s="2">
        <v>1.08</v>
      </c>
      <c r="H54" s="2">
        <v>11.35</v>
      </c>
      <c r="I54" s="2">
        <v>8.2200000000000006</v>
      </c>
      <c r="J54" s="2">
        <v>19.82</v>
      </c>
      <c r="K54" s="2">
        <v>1.1299999999999999</v>
      </c>
      <c r="L54" s="2">
        <f t="shared" ref="L54" si="23">D54+E54+F54+G54+H54+I54+J54+K54</f>
        <v>232.72</v>
      </c>
    </row>
    <row r="55" spans="1:12" x14ac:dyDescent="0.25">
      <c r="A55" s="240" t="s">
        <v>147</v>
      </c>
      <c r="B55" s="241">
        <v>43422</v>
      </c>
      <c r="C55" s="242"/>
      <c r="D55" s="239"/>
      <c r="E55" s="239">
        <v>65.8</v>
      </c>
      <c r="F55" s="239"/>
      <c r="G55" s="239"/>
      <c r="H55" s="239"/>
      <c r="I55" s="239"/>
      <c r="J55" s="239"/>
      <c r="K55" s="239"/>
      <c r="L55" s="245">
        <f>D55+E55+F55+G55+H55+I55+J55+K55</f>
        <v>65.8</v>
      </c>
    </row>
    <row r="56" spans="1:12" x14ac:dyDescent="0.25">
      <c r="A56" s="281" t="s">
        <v>480</v>
      </c>
      <c r="B56" s="282"/>
      <c r="C56" s="283"/>
      <c r="D56" s="8">
        <f>D55</f>
        <v>0</v>
      </c>
      <c r="E56" s="8">
        <f t="shared" ref="E56:K56" si="24">E55</f>
        <v>65.8</v>
      </c>
      <c r="F56" s="8">
        <f t="shared" si="24"/>
        <v>0</v>
      </c>
      <c r="G56" s="8">
        <f t="shared" si="24"/>
        <v>0</v>
      </c>
      <c r="H56" s="8">
        <f t="shared" si="24"/>
        <v>0</v>
      </c>
      <c r="I56" s="8">
        <f t="shared" si="24"/>
        <v>0</v>
      </c>
      <c r="J56" s="8">
        <f t="shared" si="24"/>
        <v>0</v>
      </c>
      <c r="K56" s="8">
        <f t="shared" si="24"/>
        <v>0</v>
      </c>
      <c r="L56" s="246">
        <f>D56+E56+F56+G56+H56+I56+J56+K56</f>
        <v>65.8</v>
      </c>
    </row>
    <row r="57" spans="1:12" ht="15" customHeight="1" x14ac:dyDescent="0.25">
      <c r="A57" s="266" t="s">
        <v>75</v>
      </c>
      <c r="B57" s="267"/>
      <c r="C57" s="268"/>
      <c r="D57" s="3">
        <f>D54</f>
        <v>184.5</v>
      </c>
      <c r="E57" s="3">
        <f t="shared" ref="E57:L57" si="25">E54</f>
        <v>2.0499999999999998</v>
      </c>
      <c r="F57" s="3">
        <f t="shared" si="25"/>
        <v>4.57</v>
      </c>
      <c r="G57" s="3">
        <f t="shared" si="25"/>
        <v>1.08</v>
      </c>
      <c r="H57" s="3">
        <f>H54</f>
        <v>11.35</v>
      </c>
      <c r="I57" s="3">
        <f t="shared" si="25"/>
        <v>8.2200000000000006</v>
      </c>
      <c r="J57" s="3">
        <f t="shared" si="25"/>
        <v>19.82</v>
      </c>
      <c r="K57" s="3">
        <f t="shared" si="25"/>
        <v>1.1299999999999999</v>
      </c>
      <c r="L57" s="3">
        <f t="shared" si="25"/>
        <v>232.72</v>
      </c>
    </row>
    <row r="58" spans="1:12" x14ac:dyDescent="0.25">
      <c r="A58" s="1" t="s">
        <v>148</v>
      </c>
      <c r="B58" s="1"/>
      <c r="C58" s="1" t="s">
        <v>149</v>
      </c>
      <c r="D58" s="2">
        <v>369</v>
      </c>
      <c r="E58" s="2">
        <v>4.3600000000000003</v>
      </c>
      <c r="F58" s="2">
        <v>9.7200000000000006</v>
      </c>
      <c r="G58" s="2">
        <v>1.08</v>
      </c>
      <c r="H58" s="2">
        <v>11.66</v>
      </c>
      <c r="I58" s="2">
        <v>8.2200000000000006</v>
      </c>
      <c r="J58" s="2">
        <v>44.51</v>
      </c>
      <c r="K58" s="2">
        <v>1.1299999999999999</v>
      </c>
      <c r="L58" s="2">
        <f t="shared" ref="L58:L59" si="26">D58+E58+F58+G58+H58+I58+J58+K58</f>
        <v>449.68000000000006</v>
      </c>
    </row>
    <row r="59" spans="1:12" x14ac:dyDescent="0.25">
      <c r="A59" s="1" t="s">
        <v>150</v>
      </c>
      <c r="B59" s="1"/>
      <c r="C59" s="1" t="s">
        <v>151</v>
      </c>
      <c r="D59" s="2">
        <v>184.5</v>
      </c>
      <c r="E59" s="2">
        <v>5.57</v>
      </c>
      <c r="F59" s="2">
        <v>12.41</v>
      </c>
      <c r="G59" s="2">
        <v>1.08</v>
      </c>
      <c r="H59" s="2">
        <v>13.05</v>
      </c>
      <c r="I59" s="2">
        <v>8.2200000000000006</v>
      </c>
      <c r="J59" s="2">
        <v>67.39</v>
      </c>
      <c r="K59" s="2">
        <v>1.1299999999999999</v>
      </c>
      <c r="L59" s="2">
        <f t="shared" si="26"/>
        <v>293.35000000000002</v>
      </c>
    </row>
    <row r="60" spans="1:12" x14ac:dyDescent="0.25">
      <c r="A60" s="243" t="s">
        <v>481</v>
      </c>
      <c r="B60" s="244" t="s">
        <v>484</v>
      </c>
      <c r="C60" s="244"/>
      <c r="D60" s="245"/>
      <c r="E60" s="245"/>
      <c r="F60" s="245"/>
      <c r="G60" s="245"/>
      <c r="H60" s="245"/>
      <c r="I60" s="245"/>
      <c r="J60" s="245">
        <v>283.72000000000003</v>
      </c>
      <c r="K60" s="245"/>
      <c r="L60" s="245">
        <f>SUM(D60:K60)</f>
        <v>283.72000000000003</v>
      </c>
    </row>
    <row r="61" spans="1:12" x14ac:dyDescent="0.25">
      <c r="A61" s="243" t="s">
        <v>482</v>
      </c>
      <c r="B61" s="244" t="s">
        <v>485</v>
      </c>
      <c r="C61" s="244"/>
      <c r="D61" s="245"/>
      <c r="E61" s="245"/>
      <c r="F61" s="245"/>
      <c r="G61" s="245"/>
      <c r="H61" s="245">
        <v>-15</v>
      </c>
      <c r="I61" s="245"/>
      <c r="J61" s="245"/>
      <c r="K61" s="245"/>
      <c r="L61" s="245">
        <f>SUM(D61:K61)</f>
        <v>-15</v>
      </c>
    </row>
    <row r="62" spans="1:12" x14ac:dyDescent="0.25">
      <c r="A62" s="243" t="s">
        <v>483</v>
      </c>
      <c r="B62" s="244" t="s">
        <v>486</v>
      </c>
      <c r="C62" s="244"/>
      <c r="D62" s="245"/>
      <c r="E62" s="245"/>
      <c r="F62" s="245"/>
      <c r="G62" s="245"/>
      <c r="H62" s="245">
        <v>201.23</v>
      </c>
      <c r="I62" s="245"/>
      <c r="J62" s="245"/>
      <c r="K62" s="245"/>
      <c r="L62" s="245">
        <f>SUM(D62:K62)</f>
        <v>201.23</v>
      </c>
    </row>
    <row r="63" spans="1:12" x14ac:dyDescent="0.25">
      <c r="A63" s="243" t="s">
        <v>78</v>
      </c>
      <c r="B63" s="244" t="s">
        <v>81</v>
      </c>
      <c r="C63" s="244"/>
      <c r="D63" s="245"/>
      <c r="E63" s="245"/>
      <c r="F63" s="245"/>
      <c r="G63" s="245"/>
      <c r="H63" s="245">
        <v>47.31</v>
      </c>
      <c r="I63" s="245"/>
      <c r="J63" s="245"/>
      <c r="K63" s="245"/>
      <c r="L63" s="245">
        <f>SUM(D63:K63)</f>
        <v>47.31</v>
      </c>
    </row>
    <row r="64" spans="1:12" ht="15" customHeight="1" x14ac:dyDescent="0.25">
      <c r="A64" s="266" t="s">
        <v>82</v>
      </c>
      <c r="B64" s="267"/>
      <c r="C64" s="268"/>
      <c r="D64" s="3">
        <f t="shared" ref="D64:L64" si="27">D58+D59</f>
        <v>553.5</v>
      </c>
      <c r="E64" s="3">
        <f t="shared" si="27"/>
        <v>9.93</v>
      </c>
      <c r="F64" s="3">
        <f t="shared" si="27"/>
        <v>22.130000000000003</v>
      </c>
      <c r="G64" s="3">
        <f t="shared" si="27"/>
        <v>2.16</v>
      </c>
      <c r="H64" s="3">
        <f>H58+H59</f>
        <v>24.71</v>
      </c>
      <c r="I64" s="3">
        <f t="shared" si="27"/>
        <v>16.440000000000001</v>
      </c>
      <c r="J64" s="3">
        <f t="shared" si="27"/>
        <v>111.9</v>
      </c>
      <c r="K64" s="3">
        <f t="shared" si="27"/>
        <v>2.2599999999999998</v>
      </c>
      <c r="L64" s="3">
        <f t="shared" si="27"/>
        <v>743.03000000000009</v>
      </c>
    </row>
    <row r="65" spans="1:12" ht="15" customHeight="1" x14ac:dyDescent="0.25">
      <c r="A65" s="281" t="s">
        <v>83</v>
      </c>
      <c r="B65" s="282"/>
      <c r="C65" s="283"/>
      <c r="D65" s="8">
        <f>SUM(D60:D63)</f>
        <v>0</v>
      </c>
      <c r="E65" s="8">
        <f t="shared" ref="E65:K65" si="28">SUM(E60:E63)</f>
        <v>0</v>
      </c>
      <c r="F65" s="8">
        <f t="shared" si="28"/>
        <v>0</v>
      </c>
      <c r="G65" s="8">
        <f t="shared" si="28"/>
        <v>0</v>
      </c>
      <c r="H65" s="8">
        <f t="shared" si="28"/>
        <v>233.54</v>
      </c>
      <c r="I65" s="8">
        <f t="shared" si="28"/>
        <v>0</v>
      </c>
      <c r="J65" s="8">
        <f t="shared" si="28"/>
        <v>283.72000000000003</v>
      </c>
      <c r="K65" s="8">
        <f t="shared" si="28"/>
        <v>0</v>
      </c>
      <c r="L65" s="8">
        <f>SUM(L60:L63)</f>
        <v>517.26</v>
      </c>
    </row>
    <row r="66" spans="1:12" x14ac:dyDescent="0.25">
      <c r="A66" s="263" t="s">
        <v>152</v>
      </c>
      <c r="B66" s="264"/>
      <c r="C66" s="265"/>
      <c r="D66" s="3">
        <f t="shared" ref="D66:K66" si="29">D6+D14+D18+D27+D31+D41+D46+D52+D57+D64</f>
        <v>4403.3999999999996</v>
      </c>
      <c r="E66" s="3">
        <f t="shared" si="29"/>
        <v>85.799999999999983</v>
      </c>
      <c r="F66" s="3">
        <f t="shared" si="29"/>
        <v>191.17</v>
      </c>
      <c r="G66" s="3">
        <f t="shared" si="29"/>
        <v>23.219999999999995</v>
      </c>
      <c r="H66" s="3">
        <f t="shared" si="29"/>
        <v>213.16</v>
      </c>
      <c r="I66" s="3">
        <f t="shared" si="29"/>
        <v>164.32</v>
      </c>
      <c r="J66" s="3">
        <f t="shared" si="29"/>
        <v>632.06999999999994</v>
      </c>
      <c r="K66" s="3">
        <f t="shared" si="29"/>
        <v>25.61</v>
      </c>
      <c r="L66" s="3">
        <f>L6+L14+L18+L27+L31+L41+L46+L52+L57+L64</f>
        <v>5738.75</v>
      </c>
    </row>
    <row r="67" spans="1:12" ht="15" customHeight="1" x14ac:dyDescent="0.25">
      <c r="A67" s="278" t="s">
        <v>85</v>
      </c>
      <c r="B67" s="279"/>
      <c r="C67" s="284"/>
      <c r="D67" s="8">
        <f>D7+D15+D19+D28+D35+D37+D42+D47+D53+D56+D65</f>
        <v>0</v>
      </c>
      <c r="E67" s="8">
        <f t="shared" ref="E67:L67" si="30">E7+E15+E19+E28+E35+E37+E42+E47+E53+E56+E65</f>
        <v>514.17000000000007</v>
      </c>
      <c r="F67" s="8">
        <f t="shared" si="30"/>
        <v>0</v>
      </c>
      <c r="G67" s="8">
        <f t="shared" si="30"/>
        <v>0</v>
      </c>
      <c r="H67" s="8">
        <f t="shared" si="30"/>
        <v>1452.08</v>
      </c>
      <c r="I67" s="8">
        <f t="shared" si="30"/>
        <v>0</v>
      </c>
      <c r="J67" s="8">
        <f t="shared" si="30"/>
        <v>1294.45</v>
      </c>
      <c r="K67" s="8">
        <f t="shared" si="30"/>
        <v>0</v>
      </c>
      <c r="L67" s="8">
        <f t="shared" si="30"/>
        <v>3260.7</v>
      </c>
    </row>
    <row r="68" spans="1:12" x14ac:dyDescent="0.25">
      <c r="A68" s="275" t="s">
        <v>86</v>
      </c>
      <c r="B68" s="276"/>
      <c r="C68" s="277"/>
      <c r="D68" s="42">
        <f>D66-D67</f>
        <v>4403.3999999999996</v>
      </c>
      <c r="E68" s="42">
        <f t="shared" ref="E68:L68" si="31">E66-E67</f>
        <v>-428.37000000000012</v>
      </c>
      <c r="F68" s="42">
        <f t="shared" si="31"/>
        <v>191.17</v>
      </c>
      <c r="G68" s="42">
        <f t="shared" si="31"/>
        <v>23.219999999999995</v>
      </c>
      <c r="H68" s="42">
        <f t="shared" si="31"/>
        <v>-1238.9199999999998</v>
      </c>
      <c r="I68" s="42">
        <f t="shared" si="31"/>
        <v>164.32</v>
      </c>
      <c r="J68" s="42">
        <f t="shared" si="31"/>
        <v>-662.38000000000011</v>
      </c>
      <c r="K68" s="42">
        <f t="shared" si="31"/>
        <v>25.61</v>
      </c>
      <c r="L68" s="42">
        <f t="shared" si="31"/>
        <v>2478.0500000000002</v>
      </c>
    </row>
    <row r="69" spans="1:12" x14ac:dyDescent="0.25">
      <c r="A69" t="s">
        <v>87</v>
      </c>
    </row>
    <row r="70" spans="1:12" x14ac:dyDescent="0.25">
      <c r="A70" t="s">
        <v>487</v>
      </c>
    </row>
    <row r="72" spans="1:12" x14ac:dyDescent="0.25">
      <c r="H72">
        <v>1</v>
      </c>
    </row>
  </sheetData>
  <mergeCells count="26">
    <mergeCell ref="A65:C65"/>
    <mergeCell ref="A66:C66"/>
    <mergeCell ref="A67:C67"/>
    <mergeCell ref="A68:C68"/>
    <mergeCell ref="A18:C18"/>
    <mergeCell ref="A27:C27"/>
    <mergeCell ref="A19:C19"/>
    <mergeCell ref="A42:C42"/>
    <mergeCell ref="A46:C46"/>
    <mergeCell ref="A47:C47"/>
    <mergeCell ref="A31:C31"/>
    <mergeCell ref="A41:C41"/>
    <mergeCell ref="A52:C52"/>
    <mergeCell ref="A56:C56"/>
    <mergeCell ref="A15:C15"/>
    <mergeCell ref="A53:C53"/>
    <mergeCell ref="A57:C57"/>
    <mergeCell ref="A64:C64"/>
    <mergeCell ref="A28:C28"/>
    <mergeCell ref="A35:C35"/>
    <mergeCell ref="A37:C37"/>
    <mergeCell ref="A1:L1"/>
    <mergeCell ref="A2:L2"/>
    <mergeCell ref="A6:C6"/>
    <mergeCell ref="A7:C7"/>
    <mergeCell ref="A14:C1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opLeftCell="A46" workbookViewId="0">
      <selection activeCell="A2" sqref="A2:K2"/>
    </sheetView>
  </sheetViews>
  <sheetFormatPr defaultRowHeight="15" x14ac:dyDescent="0.25"/>
  <cols>
    <col min="1" max="1" width="25.5703125" bestFit="1" customWidth="1"/>
    <col min="2" max="2" width="22.85546875" bestFit="1" customWidth="1"/>
    <col min="3" max="3" width="9.140625" bestFit="1" customWidth="1"/>
    <col min="4" max="4" width="7.85546875" bestFit="1" customWidth="1"/>
    <col min="5" max="5" width="7.140625" bestFit="1" customWidth="1"/>
    <col min="6" max="6" width="15" bestFit="1" customWidth="1"/>
    <col min="7" max="7" width="8.85546875" bestFit="1" customWidth="1"/>
    <col min="8" max="8" width="7.28515625" bestFit="1" customWidth="1"/>
    <col min="9" max="9" width="9.28515625" bestFit="1" customWidth="1"/>
    <col min="10" max="10" width="8.7109375" bestFit="1" customWidth="1"/>
    <col min="11" max="11" width="8.5703125" bestFit="1" customWidth="1"/>
  </cols>
  <sheetData>
    <row r="1" spans="1:11" ht="21" x14ac:dyDescent="0.35">
      <c r="A1" s="297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spans="1:11" ht="21" x14ac:dyDescent="0.35">
      <c r="A2" s="299" t="s">
        <v>153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45.75" thickBot="1" x14ac:dyDescent="0.3">
      <c r="A3" s="85" t="s">
        <v>1</v>
      </c>
      <c r="B3" s="85" t="s">
        <v>154</v>
      </c>
      <c r="C3" s="86" t="s">
        <v>4</v>
      </c>
      <c r="D3" s="86" t="s">
        <v>5</v>
      </c>
      <c r="E3" s="86" t="s">
        <v>6</v>
      </c>
      <c r="F3" s="87" t="s">
        <v>7</v>
      </c>
      <c r="G3" s="87" t="s">
        <v>8</v>
      </c>
      <c r="H3" s="87" t="s">
        <v>9</v>
      </c>
      <c r="I3" s="87" t="s">
        <v>10</v>
      </c>
      <c r="J3" s="87" t="s">
        <v>11</v>
      </c>
      <c r="K3" s="86" t="s">
        <v>12</v>
      </c>
    </row>
    <row r="4" spans="1:11" x14ac:dyDescent="0.25">
      <c r="A4" s="88" t="s">
        <v>155</v>
      </c>
      <c r="B4" s="89" t="s">
        <v>156</v>
      </c>
      <c r="C4" s="90"/>
      <c r="D4" s="90">
        <v>3</v>
      </c>
      <c r="E4" s="90"/>
      <c r="F4" s="91"/>
      <c r="G4" s="91"/>
      <c r="H4" s="91"/>
      <c r="I4" s="91"/>
      <c r="J4" s="91"/>
      <c r="K4" s="92">
        <f>C4+D4+E4+F4+G4+H4+I4+J4</f>
        <v>3</v>
      </c>
    </row>
    <row r="5" spans="1:11" ht="15.75" thickBot="1" x14ac:dyDescent="0.3">
      <c r="A5" s="291" t="s">
        <v>157</v>
      </c>
      <c r="B5" s="292"/>
      <c r="C5" s="93">
        <f>C4</f>
        <v>0</v>
      </c>
      <c r="D5" s="93">
        <f t="shared" ref="D5:K5" si="0">D4</f>
        <v>3</v>
      </c>
      <c r="E5" s="93">
        <f t="shared" si="0"/>
        <v>0</v>
      </c>
      <c r="F5" s="93">
        <f t="shared" si="0"/>
        <v>0</v>
      </c>
      <c r="G5" s="93">
        <f t="shared" si="0"/>
        <v>0</v>
      </c>
      <c r="H5" s="93">
        <f t="shared" si="0"/>
        <v>0</v>
      </c>
      <c r="I5" s="93">
        <f t="shared" si="0"/>
        <v>0</v>
      </c>
      <c r="J5" s="93">
        <f t="shared" si="0"/>
        <v>0</v>
      </c>
      <c r="K5" s="94">
        <f t="shared" si="0"/>
        <v>3</v>
      </c>
    </row>
    <row r="6" spans="1:11" x14ac:dyDescent="0.25">
      <c r="A6" s="66" t="s">
        <v>158</v>
      </c>
      <c r="B6" s="11" t="s">
        <v>159</v>
      </c>
      <c r="C6" s="12">
        <v>492</v>
      </c>
      <c r="D6" s="12">
        <v>12.96</v>
      </c>
      <c r="E6" s="12">
        <v>59.88</v>
      </c>
      <c r="F6" s="12">
        <v>0.22</v>
      </c>
      <c r="G6" s="12">
        <v>16.27</v>
      </c>
      <c r="H6" s="12">
        <v>1.37</v>
      </c>
      <c r="I6" s="12">
        <v>56.9</v>
      </c>
      <c r="J6" s="12">
        <v>1.4</v>
      </c>
      <c r="K6" s="13">
        <f>C6+D6+E6+F6+G6+H6+I6+J6</f>
        <v>641</v>
      </c>
    </row>
    <row r="7" spans="1:11" x14ac:dyDescent="0.25">
      <c r="A7" s="67" t="s">
        <v>160</v>
      </c>
      <c r="B7" s="1" t="s">
        <v>161</v>
      </c>
      <c r="C7" s="2">
        <v>492</v>
      </c>
      <c r="D7" s="2">
        <v>17.28</v>
      </c>
      <c r="E7" s="2">
        <v>79.83</v>
      </c>
      <c r="F7" s="2">
        <v>0.43</v>
      </c>
      <c r="G7" s="2">
        <v>18.079999999999998</v>
      </c>
      <c r="H7" s="2">
        <v>2.73</v>
      </c>
      <c r="I7" s="2">
        <v>126.46</v>
      </c>
      <c r="J7" s="2">
        <v>2.8</v>
      </c>
      <c r="K7" s="19">
        <f>C7+D7+E7+F7+G7+H7+I7+J7</f>
        <v>739.61</v>
      </c>
    </row>
    <row r="8" spans="1:11" x14ac:dyDescent="0.25">
      <c r="A8" s="67" t="s">
        <v>158</v>
      </c>
      <c r="B8" s="1" t="s">
        <v>162</v>
      </c>
      <c r="C8" s="2">
        <v>246</v>
      </c>
      <c r="D8" s="2">
        <v>4.32</v>
      </c>
      <c r="E8" s="2">
        <v>19.96</v>
      </c>
      <c r="F8" s="2">
        <v>0.43</v>
      </c>
      <c r="G8" s="2">
        <v>14.21</v>
      </c>
      <c r="H8" s="2">
        <v>2.73</v>
      </c>
      <c r="I8" s="2">
        <v>84.3</v>
      </c>
      <c r="J8" s="2">
        <v>2.8</v>
      </c>
      <c r="K8" s="19">
        <f>C8+D8+E8+F8+G8+H8+I8+J8</f>
        <v>374.75</v>
      </c>
    </row>
    <row r="9" spans="1:11" x14ac:dyDescent="0.25">
      <c r="A9" s="31" t="s">
        <v>163</v>
      </c>
      <c r="B9" s="4" t="s">
        <v>16</v>
      </c>
      <c r="C9" s="5"/>
      <c r="D9" s="5">
        <v>54.32</v>
      </c>
      <c r="E9" s="5"/>
      <c r="F9" s="5"/>
      <c r="G9" s="5"/>
      <c r="H9" s="5"/>
      <c r="I9" s="5"/>
      <c r="J9" s="5"/>
      <c r="K9" s="14">
        <f>C9+D9+E9+F9+G9+H9+I9+J9</f>
        <v>54.32</v>
      </c>
    </row>
    <row r="10" spans="1:11" x14ac:dyDescent="0.25">
      <c r="A10" s="289" t="s">
        <v>164</v>
      </c>
      <c r="B10" s="290"/>
      <c r="C10" s="3">
        <f>C6+C7+C8</f>
        <v>1230</v>
      </c>
      <c r="D10" s="3">
        <f t="shared" ref="D10:K10" si="1">D6+D7+D8</f>
        <v>34.56</v>
      </c>
      <c r="E10" s="3">
        <f t="shared" si="1"/>
        <v>159.67000000000002</v>
      </c>
      <c r="F10" s="3">
        <f t="shared" si="1"/>
        <v>1.08</v>
      </c>
      <c r="G10" s="3">
        <f t="shared" si="1"/>
        <v>48.559999999999995</v>
      </c>
      <c r="H10" s="3">
        <f t="shared" si="1"/>
        <v>6.83</v>
      </c>
      <c r="I10" s="3">
        <f t="shared" si="1"/>
        <v>267.65999999999997</v>
      </c>
      <c r="J10" s="3">
        <f t="shared" si="1"/>
        <v>6.9999999999999991</v>
      </c>
      <c r="K10" s="65">
        <f t="shared" si="1"/>
        <v>1755.3600000000001</v>
      </c>
    </row>
    <row r="11" spans="1:11" ht="15.75" thickBot="1" x14ac:dyDescent="0.3">
      <c r="A11" s="291" t="s">
        <v>165</v>
      </c>
      <c r="B11" s="292"/>
      <c r="C11" s="16">
        <f>C9</f>
        <v>0</v>
      </c>
      <c r="D11" s="16">
        <f t="shared" ref="D11:K11" si="2">D9</f>
        <v>54.32</v>
      </c>
      <c r="E11" s="16">
        <f t="shared" si="2"/>
        <v>0</v>
      </c>
      <c r="F11" s="16">
        <f t="shared" si="2"/>
        <v>0</v>
      </c>
      <c r="G11" s="16">
        <f t="shared" si="2"/>
        <v>0</v>
      </c>
      <c r="H11" s="16">
        <f t="shared" si="2"/>
        <v>0</v>
      </c>
      <c r="I11" s="16">
        <f t="shared" si="2"/>
        <v>0</v>
      </c>
      <c r="J11" s="16">
        <f t="shared" si="2"/>
        <v>0</v>
      </c>
      <c r="K11" s="17">
        <f t="shared" si="2"/>
        <v>54.32</v>
      </c>
    </row>
    <row r="12" spans="1:11" x14ac:dyDescent="0.25">
      <c r="A12" s="66" t="s">
        <v>166</v>
      </c>
      <c r="B12" s="11" t="s">
        <v>167</v>
      </c>
      <c r="C12" s="12">
        <v>492</v>
      </c>
      <c r="D12" s="12">
        <v>15.12</v>
      </c>
      <c r="E12" s="12">
        <v>69.849999999999994</v>
      </c>
      <c r="F12" s="12">
        <v>0.22</v>
      </c>
      <c r="G12" s="12">
        <v>18.079999999999998</v>
      </c>
      <c r="H12" s="12">
        <v>1.37</v>
      </c>
      <c r="I12" s="12">
        <v>90.63</v>
      </c>
      <c r="J12" s="12">
        <v>0</v>
      </c>
      <c r="K12" s="13">
        <f>C12+D12+E12+F12+G12+H12+I12+J12</f>
        <v>687.2700000000001</v>
      </c>
    </row>
    <row r="13" spans="1:11" x14ac:dyDescent="0.25">
      <c r="A13" s="31" t="s">
        <v>168</v>
      </c>
      <c r="B13" s="4" t="s">
        <v>169</v>
      </c>
      <c r="C13" s="5"/>
      <c r="D13" s="5"/>
      <c r="E13" s="5"/>
      <c r="F13" s="5"/>
      <c r="G13" s="5"/>
      <c r="H13" s="5"/>
      <c r="I13" s="5">
        <v>1608.39</v>
      </c>
      <c r="J13" s="5"/>
      <c r="K13" s="14">
        <f>C13+D13+E13+F13+G13+H13+I13+J13</f>
        <v>1608.39</v>
      </c>
    </row>
    <row r="14" spans="1:11" x14ac:dyDescent="0.25">
      <c r="A14" s="31" t="s">
        <v>170</v>
      </c>
      <c r="B14" s="4" t="s">
        <v>171</v>
      </c>
      <c r="C14" s="5"/>
      <c r="D14" s="5">
        <v>67.28</v>
      </c>
      <c r="E14" s="5"/>
      <c r="F14" s="5"/>
      <c r="G14" s="5"/>
      <c r="H14" s="5"/>
      <c r="I14" s="5"/>
      <c r="J14" s="5"/>
      <c r="K14" s="14">
        <f>C14+D14+E14+F14+G14+H14+I14+J14</f>
        <v>67.28</v>
      </c>
    </row>
    <row r="15" spans="1:11" x14ac:dyDescent="0.25">
      <c r="A15" s="289" t="s">
        <v>172</v>
      </c>
      <c r="B15" s="290"/>
      <c r="C15" s="3">
        <f>C12</f>
        <v>492</v>
      </c>
      <c r="D15" s="3">
        <f t="shared" ref="D15:K15" si="3">D12</f>
        <v>15.12</v>
      </c>
      <c r="E15" s="3">
        <f t="shared" si="3"/>
        <v>69.849999999999994</v>
      </c>
      <c r="F15" s="3">
        <f t="shared" si="3"/>
        <v>0.22</v>
      </c>
      <c r="G15" s="3">
        <f t="shared" si="3"/>
        <v>18.079999999999998</v>
      </c>
      <c r="H15" s="3">
        <f t="shared" si="3"/>
        <v>1.37</v>
      </c>
      <c r="I15" s="3">
        <f t="shared" si="3"/>
        <v>90.63</v>
      </c>
      <c r="J15" s="3">
        <f t="shared" si="3"/>
        <v>0</v>
      </c>
      <c r="K15" s="65">
        <f t="shared" si="3"/>
        <v>687.2700000000001</v>
      </c>
    </row>
    <row r="16" spans="1:11" ht="15.75" thickBot="1" x14ac:dyDescent="0.3">
      <c r="A16" s="291" t="s">
        <v>173</v>
      </c>
      <c r="B16" s="292"/>
      <c r="C16" s="16">
        <f>C13+C14</f>
        <v>0</v>
      </c>
      <c r="D16" s="16">
        <f t="shared" ref="D16:K16" si="4">D13+D14</f>
        <v>67.28</v>
      </c>
      <c r="E16" s="16">
        <f t="shared" si="4"/>
        <v>0</v>
      </c>
      <c r="F16" s="16">
        <f t="shared" si="4"/>
        <v>0</v>
      </c>
      <c r="G16" s="16">
        <f t="shared" si="4"/>
        <v>0</v>
      </c>
      <c r="H16" s="16">
        <f t="shared" si="4"/>
        <v>0</v>
      </c>
      <c r="I16" s="16">
        <f t="shared" si="4"/>
        <v>1608.39</v>
      </c>
      <c r="J16" s="16">
        <f t="shared" si="4"/>
        <v>0</v>
      </c>
      <c r="K16" s="17">
        <f t="shared" si="4"/>
        <v>1675.67</v>
      </c>
    </row>
    <row r="17" spans="1:11" x14ac:dyDescent="0.25">
      <c r="A17" s="66" t="s">
        <v>174</v>
      </c>
      <c r="B17" s="11" t="s">
        <v>175</v>
      </c>
      <c r="C17" s="12">
        <v>492</v>
      </c>
      <c r="D17" s="12">
        <v>12.96</v>
      </c>
      <c r="E17" s="12">
        <v>59.88</v>
      </c>
      <c r="F17" s="12">
        <v>0.22</v>
      </c>
      <c r="G17" s="12">
        <v>18.079999999999998</v>
      </c>
      <c r="H17" s="12">
        <v>1.37</v>
      </c>
      <c r="I17" s="12">
        <v>18.97</v>
      </c>
      <c r="J17" s="12">
        <v>1.4</v>
      </c>
      <c r="K17" s="13">
        <f>C17+D17+E17+F17+G17+H17+I17+J17</f>
        <v>604.88000000000011</v>
      </c>
    </row>
    <row r="18" spans="1:11" x14ac:dyDescent="0.25">
      <c r="A18" s="31" t="s">
        <v>176</v>
      </c>
      <c r="B18" s="4" t="s">
        <v>177</v>
      </c>
      <c r="C18" s="5"/>
      <c r="D18" s="5">
        <v>50</v>
      </c>
      <c r="E18" s="5"/>
      <c r="F18" s="5"/>
      <c r="G18" s="5"/>
      <c r="H18" s="5"/>
      <c r="I18" s="5"/>
      <c r="J18" s="5"/>
      <c r="K18" s="14">
        <f>C18+D18+E18+F18+G18+H18+I18+J18</f>
        <v>50</v>
      </c>
    </row>
    <row r="19" spans="1:11" x14ac:dyDescent="0.25">
      <c r="A19" s="31" t="s">
        <v>178</v>
      </c>
      <c r="B19" s="4" t="s">
        <v>179</v>
      </c>
      <c r="C19" s="5"/>
      <c r="D19" s="5"/>
      <c r="E19" s="5"/>
      <c r="F19" s="5"/>
      <c r="G19" s="5"/>
      <c r="H19" s="5"/>
      <c r="I19" s="5">
        <v>875.38</v>
      </c>
      <c r="J19" s="5"/>
      <c r="K19" s="14">
        <f>C19+D19+E19+F19+G19+H19+I19+J19</f>
        <v>875.38</v>
      </c>
    </row>
    <row r="20" spans="1:11" x14ac:dyDescent="0.25">
      <c r="A20" s="289" t="s">
        <v>180</v>
      </c>
      <c r="B20" s="290"/>
      <c r="C20" s="3">
        <f>C17</f>
        <v>492</v>
      </c>
      <c r="D20" s="3">
        <f t="shared" ref="D20:K20" si="5">D17</f>
        <v>12.96</v>
      </c>
      <c r="E20" s="3">
        <f t="shared" si="5"/>
        <v>59.88</v>
      </c>
      <c r="F20" s="3">
        <f t="shared" si="5"/>
        <v>0.22</v>
      </c>
      <c r="G20" s="3">
        <f t="shared" si="5"/>
        <v>18.079999999999998</v>
      </c>
      <c r="H20" s="3">
        <f t="shared" si="5"/>
        <v>1.37</v>
      </c>
      <c r="I20" s="3">
        <f t="shared" si="5"/>
        <v>18.97</v>
      </c>
      <c r="J20" s="3">
        <f t="shared" si="5"/>
        <v>1.4</v>
      </c>
      <c r="K20" s="65">
        <f t="shared" si="5"/>
        <v>604.88000000000011</v>
      </c>
    </row>
    <row r="21" spans="1:11" ht="15.75" thickBot="1" x14ac:dyDescent="0.3">
      <c r="A21" s="291" t="s">
        <v>181</v>
      </c>
      <c r="B21" s="292"/>
      <c r="C21" s="16">
        <f>C18+C19</f>
        <v>0</v>
      </c>
      <c r="D21" s="16">
        <f t="shared" ref="D21:K21" si="6">D18+D19</f>
        <v>50</v>
      </c>
      <c r="E21" s="16">
        <f t="shared" si="6"/>
        <v>0</v>
      </c>
      <c r="F21" s="16">
        <f t="shared" si="6"/>
        <v>0</v>
      </c>
      <c r="G21" s="16">
        <f t="shared" si="6"/>
        <v>0</v>
      </c>
      <c r="H21" s="16">
        <f t="shared" si="6"/>
        <v>0</v>
      </c>
      <c r="I21" s="16">
        <f t="shared" si="6"/>
        <v>875.38</v>
      </c>
      <c r="J21" s="16">
        <f t="shared" si="6"/>
        <v>0</v>
      </c>
      <c r="K21" s="17">
        <f t="shared" si="6"/>
        <v>925.38</v>
      </c>
    </row>
    <row r="22" spans="1:11" x14ac:dyDescent="0.25">
      <c r="A22" s="68" t="s">
        <v>182</v>
      </c>
      <c r="B22" s="69" t="s">
        <v>183</v>
      </c>
      <c r="C22" s="70"/>
      <c r="D22" s="70">
        <v>28.4</v>
      </c>
      <c r="E22" s="70"/>
      <c r="F22" s="70"/>
      <c r="G22" s="70"/>
      <c r="H22" s="70"/>
      <c r="I22" s="70"/>
      <c r="J22" s="70"/>
      <c r="K22" s="71">
        <f>C22+D22+E22+F22+G22+H22+I22+J22</f>
        <v>28.4</v>
      </c>
    </row>
    <row r="23" spans="1:11" ht="15.75" thickBot="1" x14ac:dyDescent="0.3">
      <c r="A23" s="291" t="s">
        <v>184</v>
      </c>
      <c r="B23" s="292"/>
      <c r="C23" s="16">
        <f>C22</f>
        <v>0</v>
      </c>
      <c r="D23" s="16">
        <f t="shared" ref="D23:K23" si="7">D22</f>
        <v>28.4</v>
      </c>
      <c r="E23" s="16">
        <f t="shared" si="7"/>
        <v>0</v>
      </c>
      <c r="F23" s="16">
        <f t="shared" si="7"/>
        <v>0</v>
      </c>
      <c r="G23" s="16">
        <f t="shared" si="7"/>
        <v>0</v>
      </c>
      <c r="H23" s="16">
        <f t="shared" si="7"/>
        <v>0</v>
      </c>
      <c r="I23" s="16">
        <f t="shared" si="7"/>
        <v>0</v>
      </c>
      <c r="J23" s="16">
        <f t="shared" si="7"/>
        <v>0</v>
      </c>
      <c r="K23" s="17">
        <f t="shared" si="7"/>
        <v>28.4</v>
      </c>
    </row>
    <row r="24" spans="1:11" x14ac:dyDescent="0.25">
      <c r="A24" s="66" t="s">
        <v>185</v>
      </c>
      <c r="B24" s="11" t="s">
        <v>186</v>
      </c>
      <c r="C24" s="12">
        <v>246</v>
      </c>
      <c r="D24" s="12">
        <v>12.96</v>
      </c>
      <c r="E24" s="12">
        <v>59.88</v>
      </c>
      <c r="F24" s="12">
        <v>0.22</v>
      </c>
      <c r="G24" s="12">
        <v>18.079999999999998</v>
      </c>
      <c r="H24" s="12">
        <v>1.37</v>
      </c>
      <c r="I24" s="12">
        <v>18.97</v>
      </c>
      <c r="J24" s="12">
        <v>1.4</v>
      </c>
      <c r="K24" s="13">
        <f>C24+D24+E24+F24+G24+H24+I24+J24</f>
        <v>358.88</v>
      </c>
    </row>
    <row r="25" spans="1:11" x14ac:dyDescent="0.25">
      <c r="A25" s="31" t="s">
        <v>187</v>
      </c>
      <c r="B25" s="4" t="s">
        <v>188</v>
      </c>
      <c r="C25" s="5"/>
      <c r="D25" s="5">
        <v>19.760000000000002</v>
      </c>
      <c r="E25" s="5"/>
      <c r="F25" s="5"/>
      <c r="G25" s="5"/>
      <c r="H25" s="5"/>
      <c r="I25" s="5"/>
      <c r="J25" s="5"/>
      <c r="K25" s="14">
        <f>C25+D25+E25+F25+G25+H25+I25+J25</f>
        <v>19.760000000000002</v>
      </c>
    </row>
    <row r="26" spans="1:11" x14ac:dyDescent="0.25">
      <c r="A26" s="31" t="s">
        <v>128</v>
      </c>
      <c r="B26" s="4" t="s">
        <v>189</v>
      </c>
      <c r="C26" s="5"/>
      <c r="D26" s="5"/>
      <c r="E26" s="5"/>
      <c r="F26" s="5"/>
      <c r="G26" s="5"/>
      <c r="H26" s="5"/>
      <c r="I26" s="5">
        <v>379.67</v>
      </c>
      <c r="J26" s="5"/>
      <c r="K26" s="14">
        <f>C26+D26+E26+F26+G26+H26+I26+J26</f>
        <v>379.67</v>
      </c>
    </row>
    <row r="27" spans="1:11" x14ac:dyDescent="0.25">
      <c r="A27" s="289" t="s">
        <v>190</v>
      </c>
      <c r="B27" s="290"/>
      <c r="C27" s="3">
        <f>C24</f>
        <v>246</v>
      </c>
      <c r="D27" s="3">
        <f t="shared" ref="D27:K27" si="8">D24</f>
        <v>12.96</v>
      </c>
      <c r="E27" s="3">
        <f t="shared" si="8"/>
        <v>59.88</v>
      </c>
      <c r="F27" s="3">
        <f t="shared" si="8"/>
        <v>0.22</v>
      </c>
      <c r="G27" s="3">
        <f t="shared" si="8"/>
        <v>18.079999999999998</v>
      </c>
      <c r="H27" s="3">
        <f t="shared" si="8"/>
        <v>1.37</v>
      </c>
      <c r="I27" s="3">
        <f t="shared" si="8"/>
        <v>18.97</v>
      </c>
      <c r="J27" s="3">
        <f t="shared" si="8"/>
        <v>1.4</v>
      </c>
      <c r="K27" s="65">
        <f t="shared" si="8"/>
        <v>358.88</v>
      </c>
    </row>
    <row r="28" spans="1:11" ht="15.75" thickBot="1" x14ac:dyDescent="0.3">
      <c r="A28" s="291" t="s">
        <v>191</v>
      </c>
      <c r="B28" s="292"/>
      <c r="C28" s="16">
        <f>C25+C26</f>
        <v>0</v>
      </c>
      <c r="D28" s="16">
        <f t="shared" ref="D28:K28" si="9">D25+D26</f>
        <v>19.760000000000002</v>
      </c>
      <c r="E28" s="16">
        <f t="shared" si="9"/>
        <v>0</v>
      </c>
      <c r="F28" s="16">
        <f t="shared" si="9"/>
        <v>0</v>
      </c>
      <c r="G28" s="16">
        <f t="shared" si="9"/>
        <v>0</v>
      </c>
      <c r="H28" s="16">
        <f t="shared" si="9"/>
        <v>0</v>
      </c>
      <c r="I28" s="16">
        <f t="shared" si="9"/>
        <v>379.67</v>
      </c>
      <c r="J28" s="16">
        <f t="shared" si="9"/>
        <v>0</v>
      </c>
      <c r="K28" s="17">
        <f t="shared" si="9"/>
        <v>399.43</v>
      </c>
    </row>
    <row r="29" spans="1:11" x14ac:dyDescent="0.25">
      <c r="A29" s="68" t="s">
        <v>129</v>
      </c>
      <c r="B29" s="69" t="s">
        <v>192</v>
      </c>
      <c r="C29" s="70"/>
      <c r="D29" s="70">
        <v>41.36</v>
      </c>
      <c r="E29" s="70"/>
      <c r="F29" s="70"/>
      <c r="G29" s="70"/>
      <c r="H29" s="70"/>
      <c r="I29" s="70"/>
      <c r="J29" s="70"/>
      <c r="K29" s="71">
        <f>C29+D29+E29+F29+G29+H29+I29+J29</f>
        <v>41.36</v>
      </c>
    </row>
    <row r="30" spans="1:11" ht="15.75" thickBot="1" x14ac:dyDescent="0.3">
      <c r="A30" s="291" t="s">
        <v>193</v>
      </c>
      <c r="B30" s="292"/>
      <c r="C30" s="16">
        <f>C29</f>
        <v>0</v>
      </c>
      <c r="D30" s="16">
        <f t="shared" ref="D30:K30" si="10">D29</f>
        <v>41.36</v>
      </c>
      <c r="E30" s="16">
        <f t="shared" si="10"/>
        <v>0</v>
      </c>
      <c r="F30" s="16">
        <f t="shared" si="10"/>
        <v>0</v>
      </c>
      <c r="G30" s="16">
        <f t="shared" si="10"/>
        <v>0</v>
      </c>
      <c r="H30" s="16">
        <f t="shared" si="10"/>
        <v>0</v>
      </c>
      <c r="I30" s="16">
        <f t="shared" si="10"/>
        <v>0</v>
      </c>
      <c r="J30" s="16">
        <f t="shared" si="10"/>
        <v>0</v>
      </c>
      <c r="K30" s="17">
        <f t="shared" si="10"/>
        <v>41.36</v>
      </c>
    </row>
    <row r="31" spans="1:11" x14ac:dyDescent="0.25">
      <c r="A31" s="66" t="s">
        <v>194</v>
      </c>
      <c r="B31" s="11" t="s">
        <v>195</v>
      </c>
      <c r="C31" s="12">
        <v>492</v>
      </c>
      <c r="D31" s="12">
        <v>19.010000000000002</v>
      </c>
      <c r="E31" s="12">
        <v>87.81</v>
      </c>
      <c r="F31" s="12">
        <v>0.22</v>
      </c>
      <c r="G31" s="12">
        <v>18.079999999999998</v>
      </c>
      <c r="H31" s="12">
        <v>1.37</v>
      </c>
      <c r="I31" s="12">
        <v>21.07</v>
      </c>
      <c r="J31" s="12">
        <v>1.4</v>
      </c>
      <c r="K31" s="13">
        <f>C31+D31+E31+F31+G31+H31+I31+J31</f>
        <v>640.96</v>
      </c>
    </row>
    <row r="32" spans="1:11" x14ac:dyDescent="0.25">
      <c r="A32" s="31" t="s">
        <v>196</v>
      </c>
      <c r="B32" s="4" t="s">
        <v>197</v>
      </c>
      <c r="C32" s="5"/>
      <c r="D32" s="5">
        <v>26.56</v>
      </c>
      <c r="E32" s="5"/>
      <c r="F32" s="5"/>
      <c r="G32" s="5"/>
      <c r="H32" s="5"/>
      <c r="I32" s="5"/>
      <c r="J32" s="5"/>
      <c r="K32" s="14">
        <f>C32+D32+E32+F32+G32+H32+I32+J32</f>
        <v>26.56</v>
      </c>
    </row>
    <row r="33" spans="1:11" x14ac:dyDescent="0.25">
      <c r="A33" s="31" t="s">
        <v>198</v>
      </c>
      <c r="B33" s="4" t="s">
        <v>199</v>
      </c>
      <c r="C33" s="5"/>
      <c r="D33" s="5"/>
      <c r="E33" s="5"/>
      <c r="F33" s="5"/>
      <c r="G33" s="5"/>
      <c r="H33" s="5"/>
      <c r="I33" s="5">
        <v>143.76</v>
      </c>
      <c r="J33" s="5"/>
      <c r="K33" s="14">
        <f>C33+D33+E33+F33+G33+H33+I33+J33</f>
        <v>143.76</v>
      </c>
    </row>
    <row r="34" spans="1:11" x14ac:dyDescent="0.25">
      <c r="A34" s="289" t="s">
        <v>200</v>
      </c>
      <c r="B34" s="290"/>
      <c r="C34" s="3">
        <f>C31</f>
        <v>492</v>
      </c>
      <c r="D34" s="3">
        <f t="shared" ref="D34:K34" si="11">D31</f>
        <v>19.010000000000002</v>
      </c>
      <c r="E34" s="3">
        <f t="shared" si="11"/>
        <v>87.81</v>
      </c>
      <c r="F34" s="3">
        <f t="shared" si="11"/>
        <v>0.22</v>
      </c>
      <c r="G34" s="3">
        <f t="shared" si="11"/>
        <v>18.079999999999998</v>
      </c>
      <c r="H34" s="3">
        <f t="shared" si="11"/>
        <v>1.37</v>
      </c>
      <c r="I34" s="3">
        <f t="shared" si="11"/>
        <v>21.07</v>
      </c>
      <c r="J34" s="3">
        <f t="shared" si="11"/>
        <v>1.4</v>
      </c>
      <c r="K34" s="65">
        <f t="shared" si="11"/>
        <v>640.96</v>
      </c>
    </row>
    <row r="35" spans="1:11" ht="15.75" thickBot="1" x14ac:dyDescent="0.3">
      <c r="A35" s="291" t="s">
        <v>201</v>
      </c>
      <c r="B35" s="292"/>
      <c r="C35" s="16">
        <f>C32+C33</f>
        <v>0</v>
      </c>
      <c r="D35" s="16">
        <f t="shared" ref="D35:K35" si="12">D32+D33</f>
        <v>26.56</v>
      </c>
      <c r="E35" s="16">
        <f t="shared" si="12"/>
        <v>0</v>
      </c>
      <c r="F35" s="16">
        <f t="shared" si="12"/>
        <v>0</v>
      </c>
      <c r="G35" s="16">
        <f t="shared" si="12"/>
        <v>0</v>
      </c>
      <c r="H35" s="16">
        <f t="shared" si="12"/>
        <v>0</v>
      </c>
      <c r="I35" s="16">
        <f t="shared" si="12"/>
        <v>143.76</v>
      </c>
      <c r="J35" s="16">
        <f t="shared" si="12"/>
        <v>0</v>
      </c>
      <c r="K35" s="17">
        <f t="shared" si="12"/>
        <v>170.32</v>
      </c>
    </row>
    <row r="36" spans="1:11" x14ac:dyDescent="0.25">
      <c r="A36" s="66" t="s">
        <v>202</v>
      </c>
      <c r="B36" s="11" t="s">
        <v>203</v>
      </c>
      <c r="C36" s="12">
        <v>110.7</v>
      </c>
      <c r="D36" s="12">
        <v>12.96</v>
      </c>
      <c r="E36" s="12">
        <v>59.88</v>
      </c>
      <c r="F36" s="12">
        <v>0</v>
      </c>
      <c r="G36" s="12">
        <v>12.92</v>
      </c>
      <c r="H36" s="12">
        <v>0</v>
      </c>
      <c r="I36" s="12">
        <v>44.26</v>
      </c>
      <c r="J36" s="12">
        <v>0</v>
      </c>
      <c r="K36" s="13">
        <f>C36+D36+E36+F36+G36+H36+I36+J36</f>
        <v>240.71999999999997</v>
      </c>
    </row>
    <row r="37" spans="1:11" x14ac:dyDescent="0.25">
      <c r="A37" s="31" t="s">
        <v>204</v>
      </c>
      <c r="B37" s="4" t="s">
        <v>205</v>
      </c>
      <c r="C37" s="5"/>
      <c r="D37" s="5">
        <v>40.590000000000003</v>
      </c>
      <c r="E37" s="5"/>
      <c r="F37" s="5"/>
      <c r="G37" s="5"/>
      <c r="H37" s="5"/>
      <c r="I37" s="5"/>
      <c r="J37" s="5"/>
      <c r="K37" s="14">
        <f>C37+D37+E37+F37+G37+H37+I37+J37</f>
        <v>40.590000000000003</v>
      </c>
    </row>
    <row r="38" spans="1:11" x14ac:dyDescent="0.25">
      <c r="A38" s="289" t="s">
        <v>206</v>
      </c>
      <c r="B38" s="290"/>
      <c r="C38" s="3">
        <f>C36</f>
        <v>110.7</v>
      </c>
      <c r="D38" s="3">
        <f t="shared" ref="D38:K38" si="13">D36</f>
        <v>12.96</v>
      </c>
      <c r="E38" s="3">
        <f t="shared" si="13"/>
        <v>59.88</v>
      </c>
      <c r="F38" s="3">
        <f t="shared" si="13"/>
        <v>0</v>
      </c>
      <c r="G38" s="3">
        <f t="shared" si="13"/>
        <v>12.92</v>
      </c>
      <c r="H38" s="3">
        <f t="shared" si="13"/>
        <v>0</v>
      </c>
      <c r="I38" s="3">
        <f t="shared" si="13"/>
        <v>44.26</v>
      </c>
      <c r="J38" s="3">
        <f t="shared" si="13"/>
        <v>0</v>
      </c>
      <c r="K38" s="65">
        <f t="shared" si="13"/>
        <v>240.71999999999997</v>
      </c>
    </row>
    <row r="39" spans="1:11" ht="15.75" thickBot="1" x14ac:dyDescent="0.3">
      <c r="A39" s="291" t="s">
        <v>207</v>
      </c>
      <c r="B39" s="292"/>
      <c r="C39" s="16">
        <f>C37</f>
        <v>0</v>
      </c>
      <c r="D39" s="16">
        <f t="shared" ref="D39:K39" si="14">D37</f>
        <v>40.590000000000003</v>
      </c>
      <c r="E39" s="16">
        <f t="shared" si="14"/>
        <v>0</v>
      </c>
      <c r="F39" s="16">
        <f t="shared" si="14"/>
        <v>0</v>
      </c>
      <c r="G39" s="16">
        <f t="shared" si="14"/>
        <v>0</v>
      </c>
      <c r="H39" s="16">
        <f t="shared" si="14"/>
        <v>0</v>
      </c>
      <c r="I39" s="16">
        <f t="shared" si="14"/>
        <v>0</v>
      </c>
      <c r="J39" s="16">
        <f t="shared" si="14"/>
        <v>0</v>
      </c>
      <c r="K39" s="17">
        <f t="shared" si="14"/>
        <v>40.590000000000003</v>
      </c>
    </row>
    <row r="40" spans="1:11" x14ac:dyDescent="0.25">
      <c r="A40" s="66" t="s">
        <v>208</v>
      </c>
      <c r="B40" s="11" t="s">
        <v>209</v>
      </c>
      <c r="C40" s="12">
        <v>246</v>
      </c>
      <c r="D40" s="12">
        <v>10.8</v>
      </c>
      <c r="E40" s="12">
        <v>49.9</v>
      </c>
      <c r="F40" s="12">
        <v>0.22</v>
      </c>
      <c r="G40" s="12">
        <v>18.079999999999998</v>
      </c>
      <c r="H40" s="12">
        <v>1.37</v>
      </c>
      <c r="I40" s="12">
        <v>52.69</v>
      </c>
      <c r="J40" s="12">
        <v>1.4</v>
      </c>
      <c r="K40" s="13">
        <f>C40+D40+E40+F40+G40+H40+I40+J40</f>
        <v>380.46</v>
      </c>
    </row>
    <row r="41" spans="1:11" x14ac:dyDescent="0.25">
      <c r="A41" s="31" t="s">
        <v>210</v>
      </c>
      <c r="B41" s="4" t="s">
        <v>211</v>
      </c>
      <c r="C41" s="5"/>
      <c r="D41" s="5">
        <v>26.56</v>
      </c>
      <c r="E41" s="5"/>
      <c r="F41" s="5"/>
      <c r="G41" s="5"/>
      <c r="H41" s="5"/>
      <c r="I41" s="5"/>
      <c r="J41" s="5"/>
      <c r="K41" s="14">
        <f>C41+D41+E41+F41+G41+H41+I41+J41</f>
        <v>26.56</v>
      </c>
    </row>
    <row r="42" spans="1:11" x14ac:dyDescent="0.25">
      <c r="A42" s="31" t="s">
        <v>212</v>
      </c>
      <c r="B42" s="4" t="s">
        <v>213</v>
      </c>
      <c r="C42" s="5"/>
      <c r="D42" s="5"/>
      <c r="E42" s="5"/>
      <c r="F42" s="5"/>
      <c r="G42" s="5"/>
      <c r="H42" s="5"/>
      <c r="I42" s="5">
        <v>383.32</v>
      </c>
      <c r="J42" s="5"/>
      <c r="K42" s="14">
        <f>C42+D42+E42+F42+G42+H42+I42+J42</f>
        <v>383.32</v>
      </c>
    </row>
    <row r="43" spans="1:11" x14ac:dyDescent="0.25">
      <c r="A43" s="289" t="s">
        <v>214</v>
      </c>
      <c r="B43" s="290"/>
      <c r="C43" s="3">
        <f>C40</f>
        <v>246</v>
      </c>
      <c r="D43" s="3">
        <f t="shared" ref="D43:K43" si="15">D40</f>
        <v>10.8</v>
      </c>
      <c r="E43" s="3">
        <f t="shared" si="15"/>
        <v>49.9</v>
      </c>
      <c r="F43" s="3">
        <f t="shared" si="15"/>
        <v>0.22</v>
      </c>
      <c r="G43" s="3">
        <f t="shared" si="15"/>
        <v>18.079999999999998</v>
      </c>
      <c r="H43" s="3">
        <f t="shared" si="15"/>
        <v>1.37</v>
      </c>
      <c r="I43" s="3">
        <f t="shared" si="15"/>
        <v>52.69</v>
      </c>
      <c r="J43" s="3">
        <f t="shared" si="15"/>
        <v>1.4</v>
      </c>
      <c r="K43" s="65">
        <f t="shared" si="15"/>
        <v>380.46</v>
      </c>
    </row>
    <row r="44" spans="1:11" ht="15.75" thickBot="1" x14ac:dyDescent="0.3">
      <c r="A44" s="293" t="s">
        <v>215</v>
      </c>
      <c r="B44" s="294"/>
      <c r="C44" s="16">
        <f>C41+C42</f>
        <v>0</v>
      </c>
      <c r="D44" s="16">
        <f t="shared" ref="D44:K44" si="16">D41+D42</f>
        <v>26.56</v>
      </c>
      <c r="E44" s="16">
        <f t="shared" si="16"/>
        <v>0</v>
      </c>
      <c r="F44" s="16">
        <f t="shared" si="16"/>
        <v>0</v>
      </c>
      <c r="G44" s="16">
        <f t="shared" si="16"/>
        <v>0</v>
      </c>
      <c r="H44" s="16">
        <f t="shared" si="16"/>
        <v>0</v>
      </c>
      <c r="I44" s="16">
        <f t="shared" si="16"/>
        <v>383.32</v>
      </c>
      <c r="J44" s="16">
        <f t="shared" si="16"/>
        <v>0</v>
      </c>
      <c r="K44" s="17">
        <f t="shared" si="16"/>
        <v>409.88</v>
      </c>
    </row>
    <row r="45" spans="1:11" x14ac:dyDescent="0.25">
      <c r="A45" s="66" t="s">
        <v>216</v>
      </c>
      <c r="B45" s="11" t="s">
        <v>217</v>
      </c>
      <c r="C45" s="12">
        <v>221.4</v>
      </c>
      <c r="D45" s="12">
        <v>4.32</v>
      </c>
      <c r="E45" s="12">
        <v>19.96</v>
      </c>
      <c r="F45" s="12">
        <v>0</v>
      </c>
      <c r="G45" s="12">
        <v>7.75</v>
      </c>
      <c r="H45" s="12">
        <v>0</v>
      </c>
      <c r="I45" s="12">
        <v>25.29</v>
      </c>
      <c r="J45" s="12">
        <v>0</v>
      </c>
      <c r="K45" s="13">
        <f>C45+D45+E45+F45+G45+H45+I45+J45</f>
        <v>278.72000000000003</v>
      </c>
    </row>
    <row r="46" spans="1:11" x14ac:dyDescent="0.25">
      <c r="A46" s="67" t="s">
        <v>218</v>
      </c>
      <c r="B46" s="1" t="s">
        <v>219</v>
      </c>
      <c r="C46" s="2">
        <v>246</v>
      </c>
      <c r="D46" s="2">
        <v>0.43</v>
      </c>
      <c r="E46" s="2">
        <v>2</v>
      </c>
      <c r="F46" s="2">
        <v>0</v>
      </c>
      <c r="G46" s="2">
        <v>2.3199999999999998</v>
      </c>
      <c r="H46" s="2">
        <v>0</v>
      </c>
      <c r="I46" s="2">
        <v>16.86</v>
      </c>
      <c r="J46" s="2">
        <v>0</v>
      </c>
      <c r="K46" s="19">
        <f>C46+D46+E46+F46+G46+H46+I46+J46</f>
        <v>267.61</v>
      </c>
    </row>
    <row r="47" spans="1:11" x14ac:dyDescent="0.25">
      <c r="A47" s="31" t="s">
        <v>220</v>
      </c>
      <c r="B47" s="4" t="s">
        <v>221</v>
      </c>
      <c r="C47" s="5"/>
      <c r="D47" s="5">
        <v>35.909999999999997</v>
      </c>
      <c r="E47" s="5"/>
      <c r="F47" s="5"/>
      <c r="G47" s="5"/>
      <c r="H47" s="5"/>
      <c r="I47" s="5"/>
      <c r="J47" s="5"/>
      <c r="K47" s="14">
        <f>C47+D47+E47+F47+G47+H47+I47+J47</f>
        <v>35.909999999999997</v>
      </c>
    </row>
    <row r="48" spans="1:11" x14ac:dyDescent="0.25">
      <c r="A48" s="289" t="s">
        <v>222</v>
      </c>
      <c r="B48" s="290"/>
      <c r="C48" s="3">
        <f>C45+C46</f>
        <v>467.4</v>
      </c>
      <c r="D48" s="3">
        <f t="shared" ref="D48:K48" si="17">D45+D46</f>
        <v>4.75</v>
      </c>
      <c r="E48" s="3">
        <f t="shared" si="17"/>
        <v>21.96</v>
      </c>
      <c r="F48" s="3">
        <f t="shared" si="17"/>
        <v>0</v>
      </c>
      <c r="G48" s="3">
        <f t="shared" si="17"/>
        <v>10.07</v>
      </c>
      <c r="H48" s="3">
        <f t="shared" si="17"/>
        <v>0</v>
      </c>
      <c r="I48" s="3">
        <f t="shared" si="17"/>
        <v>42.15</v>
      </c>
      <c r="J48" s="3">
        <f t="shared" si="17"/>
        <v>0</v>
      </c>
      <c r="K48" s="65">
        <f t="shared" si="17"/>
        <v>546.33000000000004</v>
      </c>
    </row>
    <row r="49" spans="1:11" ht="15.75" thickBot="1" x14ac:dyDescent="0.3">
      <c r="A49" s="293" t="s">
        <v>223</v>
      </c>
      <c r="B49" s="294"/>
      <c r="C49" s="16">
        <f>C47</f>
        <v>0</v>
      </c>
      <c r="D49" s="16">
        <f t="shared" ref="D49:K49" si="18">D47</f>
        <v>35.909999999999997</v>
      </c>
      <c r="E49" s="16">
        <f t="shared" si="18"/>
        <v>0</v>
      </c>
      <c r="F49" s="16">
        <f t="shared" si="18"/>
        <v>0</v>
      </c>
      <c r="G49" s="16">
        <f t="shared" si="18"/>
        <v>0</v>
      </c>
      <c r="H49" s="16">
        <f t="shared" si="18"/>
        <v>0</v>
      </c>
      <c r="I49" s="16">
        <f t="shared" si="18"/>
        <v>0</v>
      </c>
      <c r="J49" s="16">
        <f t="shared" si="18"/>
        <v>0</v>
      </c>
      <c r="K49" s="17">
        <f t="shared" si="18"/>
        <v>35.909999999999997</v>
      </c>
    </row>
    <row r="50" spans="1:11" x14ac:dyDescent="0.25">
      <c r="A50" s="68" t="s">
        <v>224</v>
      </c>
      <c r="B50" s="69" t="s">
        <v>225</v>
      </c>
      <c r="C50" s="70"/>
      <c r="D50" s="70">
        <v>45.26</v>
      </c>
      <c r="E50" s="70"/>
      <c r="F50" s="70"/>
      <c r="G50" s="70"/>
      <c r="H50" s="70"/>
      <c r="I50" s="70"/>
      <c r="J50" s="70"/>
      <c r="K50" s="36">
        <f>C50+D50+E50+F50+G50+H50+I50+J50</f>
        <v>45.26</v>
      </c>
    </row>
    <row r="51" spans="1:11" x14ac:dyDescent="0.25">
      <c r="A51" s="31" t="s">
        <v>226</v>
      </c>
      <c r="B51" s="4" t="s">
        <v>227</v>
      </c>
      <c r="C51" s="5"/>
      <c r="D51" s="5"/>
      <c r="E51" s="5"/>
      <c r="F51" s="5"/>
      <c r="G51" s="5">
        <v>198.46</v>
      </c>
      <c r="H51" s="5"/>
      <c r="I51" s="5"/>
      <c r="J51" s="5"/>
      <c r="K51" s="95">
        <f>C51+D51+E51+F51+G51+H51+I51+J51</f>
        <v>198.46</v>
      </c>
    </row>
    <row r="52" spans="1:11" x14ac:dyDescent="0.25">
      <c r="A52" s="31" t="s">
        <v>228</v>
      </c>
      <c r="B52" s="4" t="s">
        <v>229</v>
      </c>
      <c r="C52" s="2"/>
      <c r="D52" s="5">
        <v>31.24</v>
      </c>
      <c r="E52" s="2"/>
      <c r="F52" s="2"/>
      <c r="G52" s="2"/>
      <c r="H52" s="2"/>
      <c r="I52" s="5">
        <v>843.78</v>
      </c>
      <c r="J52" s="2"/>
      <c r="K52" s="95">
        <f>C52+D52+E52+F52+G52+H52+I52+J52</f>
        <v>875.02</v>
      </c>
    </row>
    <row r="53" spans="1:11" ht="15.75" thickBot="1" x14ac:dyDescent="0.3">
      <c r="A53" s="293" t="s">
        <v>230</v>
      </c>
      <c r="B53" s="294"/>
      <c r="C53" s="16">
        <f>C50+C51+C52</f>
        <v>0</v>
      </c>
      <c r="D53" s="16">
        <f t="shared" ref="D53:K53" si="19">D50+D51+D52</f>
        <v>76.5</v>
      </c>
      <c r="E53" s="16">
        <f t="shared" si="19"/>
        <v>0</v>
      </c>
      <c r="F53" s="16">
        <f t="shared" si="19"/>
        <v>0</v>
      </c>
      <c r="G53" s="16">
        <f t="shared" si="19"/>
        <v>198.46</v>
      </c>
      <c r="H53" s="16">
        <f t="shared" si="19"/>
        <v>0</v>
      </c>
      <c r="I53" s="16">
        <f t="shared" si="19"/>
        <v>843.78</v>
      </c>
      <c r="J53" s="16">
        <f t="shared" si="19"/>
        <v>0</v>
      </c>
      <c r="K53" s="17">
        <f t="shared" si="19"/>
        <v>1118.74</v>
      </c>
    </row>
    <row r="54" spans="1:11" x14ac:dyDescent="0.25">
      <c r="A54" s="263" t="s">
        <v>231</v>
      </c>
      <c r="B54" s="265"/>
      <c r="C54" s="3">
        <f>C10+C15+C20+C27+C34+C38+C43+C48</f>
        <v>3776.1</v>
      </c>
      <c r="D54" s="3">
        <f t="shared" ref="D54:K54" si="20">D10+D15+D20+D27+D34+D38+D43+D48</f>
        <v>123.11999999999999</v>
      </c>
      <c r="E54" s="3">
        <f t="shared" si="20"/>
        <v>568.83000000000004</v>
      </c>
      <c r="F54" s="3">
        <f t="shared" si="20"/>
        <v>2.1800000000000002</v>
      </c>
      <c r="G54" s="3">
        <f t="shared" si="20"/>
        <v>161.94999999999999</v>
      </c>
      <c r="H54" s="3">
        <f t="shared" si="20"/>
        <v>13.680000000000003</v>
      </c>
      <c r="I54" s="3">
        <f t="shared" si="20"/>
        <v>556.4</v>
      </c>
      <c r="J54" s="3">
        <f t="shared" si="20"/>
        <v>12.6</v>
      </c>
      <c r="K54" s="3">
        <f t="shared" si="20"/>
        <v>5214.8600000000006</v>
      </c>
    </row>
    <row r="55" spans="1:11" ht="15.75" thickBot="1" x14ac:dyDescent="0.3">
      <c r="A55" s="293" t="s">
        <v>232</v>
      </c>
      <c r="B55" s="294"/>
      <c r="C55" s="96">
        <f>C5+C11+C16+C21+C23+C28+C30+C35+C39+C44+C49+C53</f>
        <v>0</v>
      </c>
      <c r="D55" s="96">
        <f t="shared" ref="D55:K55" si="21">D5+D11+D16+D21+D23+D28+D30+D35+D39+D44+D49+D53</f>
        <v>470.24</v>
      </c>
      <c r="E55" s="96">
        <f t="shared" si="21"/>
        <v>0</v>
      </c>
      <c r="F55" s="96">
        <f t="shared" si="21"/>
        <v>0</v>
      </c>
      <c r="G55" s="96">
        <f t="shared" si="21"/>
        <v>198.46</v>
      </c>
      <c r="H55" s="96">
        <f t="shared" si="21"/>
        <v>0</v>
      </c>
      <c r="I55" s="96">
        <f t="shared" si="21"/>
        <v>4234.3</v>
      </c>
      <c r="J55" s="96">
        <f t="shared" si="21"/>
        <v>0</v>
      </c>
      <c r="K55" s="96">
        <f t="shared" si="21"/>
        <v>4903</v>
      </c>
    </row>
    <row r="56" spans="1:11" ht="15.75" thickBot="1" x14ac:dyDescent="0.3">
      <c r="A56" s="295" t="s">
        <v>86</v>
      </c>
      <c r="B56" s="296"/>
      <c r="C56" s="80">
        <f>C54-C55</f>
        <v>3776.1</v>
      </c>
      <c r="D56" s="80">
        <f t="shared" ref="D56:K56" si="22">D54-D55</f>
        <v>-347.12</v>
      </c>
      <c r="E56" s="80">
        <f t="shared" si="22"/>
        <v>568.83000000000004</v>
      </c>
      <c r="F56" s="80">
        <f t="shared" si="22"/>
        <v>2.1800000000000002</v>
      </c>
      <c r="G56" s="80">
        <f t="shared" si="22"/>
        <v>-36.510000000000019</v>
      </c>
      <c r="H56" s="80">
        <f t="shared" si="22"/>
        <v>13.680000000000003</v>
      </c>
      <c r="I56" s="80">
        <f t="shared" si="22"/>
        <v>-3677.9</v>
      </c>
      <c r="J56" s="80">
        <f t="shared" si="22"/>
        <v>12.6</v>
      </c>
      <c r="K56" s="80">
        <f t="shared" si="22"/>
        <v>311.86000000000058</v>
      </c>
    </row>
    <row r="57" spans="1:11" x14ac:dyDescent="0.25">
      <c r="A57" t="s">
        <v>233</v>
      </c>
    </row>
    <row r="58" spans="1:11" x14ac:dyDescent="0.25">
      <c r="A58" t="s">
        <v>508</v>
      </c>
    </row>
  </sheetData>
  <mergeCells count="25">
    <mergeCell ref="A1:K1"/>
    <mergeCell ref="A2:K2"/>
    <mergeCell ref="A15:B15"/>
    <mergeCell ref="A39:B39"/>
    <mergeCell ref="A43:B43"/>
    <mergeCell ref="A27:B27"/>
    <mergeCell ref="A28:B28"/>
    <mergeCell ref="A30:B30"/>
    <mergeCell ref="A38:B38"/>
    <mergeCell ref="A23:B23"/>
    <mergeCell ref="A5:B5"/>
    <mergeCell ref="A10:B10"/>
    <mergeCell ref="A11:B11"/>
    <mergeCell ref="A16:B16"/>
    <mergeCell ref="A20:B20"/>
    <mergeCell ref="A21:B21"/>
    <mergeCell ref="A34:B34"/>
    <mergeCell ref="A35:B35"/>
    <mergeCell ref="A55:B55"/>
    <mergeCell ref="A56:B56"/>
    <mergeCell ref="A49:B49"/>
    <mergeCell ref="A53:B53"/>
    <mergeCell ref="A44:B44"/>
    <mergeCell ref="A48:B48"/>
    <mergeCell ref="A54:B5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opLeftCell="A46" workbookViewId="0">
      <selection activeCell="E54" sqref="E54"/>
    </sheetView>
  </sheetViews>
  <sheetFormatPr defaultRowHeight="15" x14ac:dyDescent="0.25"/>
  <cols>
    <col min="1" max="1" width="21.28515625" customWidth="1"/>
    <col min="2" max="2" width="14.7109375" customWidth="1"/>
    <col min="3" max="3" width="22.85546875" customWidth="1"/>
    <col min="4" max="4" width="8.28515625" customWidth="1"/>
    <col min="5" max="5" width="7.7109375" customWidth="1"/>
    <col min="6" max="6" width="8.7109375" customWidth="1"/>
    <col min="7" max="7" width="8" customWidth="1"/>
    <col min="8" max="8" width="8.7109375" customWidth="1"/>
    <col min="9" max="9" width="7.28515625" customWidth="1"/>
    <col min="10" max="10" width="7.5703125" customWidth="1"/>
    <col min="11" max="11" width="7.28515625" customWidth="1"/>
    <col min="12" max="12" width="8.5703125" customWidth="1"/>
  </cols>
  <sheetData>
    <row r="1" spans="1:12" ht="18.75" x14ac:dyDescent="0.3">
      <c r="A1" s="260" t="s">
        <v>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</row>
    <row r="2" spans="1:12" ht="18.75" x14ac:dyDescent="0.3">
      <c r="A2" s="262" t="s">
        <v>532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spans="1:12" ht="51" x14ac:dyDescent="0.25">
      <c r="A3" s="46" t="s">
        <v>1</v>
      </c>
      <c r="B3" s="43" t="s">
        <v>2</v>
      </c>
      <c r="C3" s="44" t="s">
        <v>3</v>
      </c>
      <c r="D3" s="44" t="s">
        <v>4</v>
      </c>
      <c r="E3" s="44" t="s">
        <v>5</v>
      </c>
      <c r="F3" s="44" t="s">
        <v>6</v>
      </c>
      <c r="G3" s="45" t="s">
        <v>7</v>
      </c>
      <c r="H3" s="9" t="s">
        <v>8</v>
      </c>
      <c r="I3" s="9" t="s">
        <v>9</v>
      </c>
      <c r="J3" s="9" t="s">
        <v>10</v>
      </c>
      <c r="K3" s="43" t="s">
        <v>11</v>
      </c>
      <c r="L3" s="44" t="s">
        <v>12</v>
      </c>
    </row>
    <row r="4" spans="1:12" x14ac:dyDescent="0.25">
      <c r="A4" s="31" t="s">
        <v>234</v>
      </c>
      <c r="B4" s="4" t="s">
        <v>235</v>
      </c>
      <c r="C4" s="4"/>
      <c r="D4" s="5"/>
      <c r="E4" s="5">
        <v>30.79</v>
      </c>
      <c r="F4" s="5"/>
      <c r="G4" s="5"/>
      <c r="H4" s="5"/>
      <c r="I4" s="5"/>
      <c r="J4" s="5"/>
      <c r="K4" s="5"/>
      <c r="L4" s="14">
        <f>D4+E4+F4+G4+H4++I4+J4+K4</f>
        <v>30.79</v>
      </c>
    </row>
    <row r="5" spans="1:12" ht="15.75" thickBot="1" x14ac:dyDescent="0.3">
      <c r="A5" s="269" t="s">
        <v>93</v>
      </c>
      <c r="B5" s="270"/>
      <c r="C5" s="271"/>
      <c r="D5" s="16">
        <f>D4</f>
        <v>0</v>
      </c>
      <c r="E5" s="16">
        <f t="shared" ref="E5:K5" si="0">E4</f>
        <v>30.79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>L4</f>
        <v>30.79</v>
      </c>
    </row>
    <row r="6" spans="1:12" x14ac:dyDescent="0.25">
      <c r="A6" s="31" t="s">
        <v>163</v>
      </c>
      <c r="B6" s="4" t="s">
        <v>16</v>
      </c>
      <c r="C6" s="4"/>
      <c r="D6" s="5"/>
      <c r="E6" s="5"/>
      <c r="F6" s="5"/>
      <c r="G6" s="5"/>
      <c r="H6" s="5">
        <v>94.1</v>
      </c>
      <c r="I6" s="5"/>
      <c r="J6" s="5"/>
      <c r="K6" s="5"/>
      <c r="L6" s="14">
        <f>D6+E6+F6+G6+H6++I6+J6+K6</f>
        <v>94.1</v>
      </c>
    </row>
    <row r="7" spans="1:12" x14ac:dyDescent="0.25">
      <c r="A7" s="30" t="s">
        <v>236</v>
      </c>
      <c r="B7" s="4" t="s">
        <v>237</v>
      </c>
      <c r="C7" s="4"/>
      <c r="D7" s="5"/>
      <c r="E7" s="5"/>
      <c r="F7" s="5"/>
      <c r="G7" s="5"/>
      <c r="H7" s="5">
        <v>194.05</v>
      </c>
      <c r="I7" s="5"/>
      <c r="J7" s="5"/>
      <c r="K7" s="5"/>
      <c r="L7" s="14">
        <f>D7+E7+F7+G7+H7++I7+J7+K7</f>
        <v>194.05</v>
      </c>
    </row>
    <row r="8" spans="1:12" x14ac:dyDescent="0.25">
      <c r="A8" s="272" t="s">
        <v>22</v>
      </c>
      <c r="B8" s="273"/>
      <c r="C8" s="274"/>
      <c r="D8" s="96">
        <f>D6+D7</f>
        <v>0</v>
      </c>
      <c r="E8" s="96">
        <f t="shared" ref="E8:L8" si="1">E6+E7</f>
        <v>0</v>
      </c>
      <c r="F8" s="96">
        <f t="shared" si="1"/>
        <v>0</v>
      </c>
      <c r="G8" s="96">
        <f t="shared" si="1"/>
        <v>0</v>
      </c>
      <c r="H8" s="96">
        <f t="shared" si="1"/>
        <v>288.14999999999998</v>
      </c>
      <c r="I8" s="96">
        <f t="shared" si="1"/>
        <v>0</v>
      </c>
      <c r="J8" s="96">
        <f t="shared" si="1"/>
        <v>0</v>
      </c>
      <c r="K8" s="96">
        <f t="shared" si="1"/>
        <v>0</v>
      </c>
      <c r="L8" s="96">
        <f t="shared" si="1"/>
        <v>288.14999999999998</v>
      </c>
    </row>
    <row r="9" spans="1:12" x14ac:dyDescent="0.25">
      <c r="A9" s="107" t="s">
        <v>238</v>
      </c>
      <c r="B9" s="105"/>
      <c r="C9" s="108" t="s">
        <v>239</v>
      </c>
      <c r="D9" s="109">
        <v>123</v>
      </c>
      <c r="E9" s="109">
        <v>2.75</v>
      </c>
      <c r="F9" s="109">
        <v>15.84</v>
      </c>
      <c r="G9" s="109">
        <v>0.43</v>
      </c>
      <c r="H9" s="109">
        <v>11.11</v>
      </c>
      <c r="I9" s="109">
        <v>3.6</v>
      </c>
      <c r="J9" s="109">
        <v>0</v>
      </c>
      <c r="K9" s="109">
        <v>0</v>
      </c>
      <c r="L9" s="109">
        <f>SUM(D9:K9)</f>
        <v>156.72999999999999</v>
      </c>
    </row>
    <row r="10" spans="1:12" x14ac:dyDescent="0.25">
      <c r="A10" s="126" t="s">
        <v>240</v>
      </c>
      <c r="B10" s="127"/>
      <c r="C10" s="128" t="s">
        <v>241</v>
      </c>
      <c r="D10" s="129">
        <v>123</v>
      </c>
      <c r="E10" s="129">
        <v>1.58</v>
      </c>
      <c r="F10" s="129">
        <v>9.07</v>
      </c>
      <c r="G10" s="129">
        <v>0.43</v>
      </c>
      <c r="H10" s="129">
        <v>6.46</v>
      </c>
      <c r="I10" s="129">
        <v>3.6</v>
      </c>
      <c r="J10" s="129">
        <v>0</v>
      </c>
      <c r="K10" s="129">
        <v>0</v>
      </c>
      <c r="L10" s="109">
        <f>SUM(D10:K10)</f>
        <v>144.14000000000001</v>
      </c>
    </row>
    <row r="11" spans="1:12" x14ac:dyDescent="0.25">
      <c r="A11" s="121" t="s">
        <v>242</v>
      </c>
      <c r="B11" s="122" t="s">
        <v>243</v>
      </c>
      <c r="C11" s="123"/>
      <c r="D11" s="124"/>
      <c r="E11" s="124">
        <v>17.829999999999998</v>
      </c>
      <c r="F11" s="124"/>
      <c r="G11" s="124"/>
      <c r="H11" s="124"/>
      <c r="I11" s="124"/>
      <c r="J11" s="124"/>
      <c r="K11" s="124"/>
      <c r="L11" s="95">
        <f>D11+E11+F11+G11+H11+I11+J11+K11</f>
        <v>17.829999999999998</v>
      </c>
    </row>
    <row r="12" spans="1:12" x14ac:dyDescent="0.25">
      <c r="A12" s="32" t="s">
        <v>244</v>
      </c>
      <c r="B12" s="120" t="s">
        <v>245</v>
      </c>
      <c r="C12" s="32"/>
      <c r="D12" s="6"/>
      <c r="E12" s="6"/>
      <c r="F12" s="6"/>
      <c r="G12" s="6"/>
      <c r="H12" s="6">
        <v>64.13</v>
      </c>
      <c r="I12" s="6"/>
      <c r="J12" s="6"/>
      <c r="K12" s="6"/>
      <c r="L12" s="95">
        <f>D12+E12+F12+G12+H12+I12+J12+K12</f>
        <v>64.13</v>
      </c>
    </row>
    <row r="13" spans="1:12" x14ac:dyDescent="0.25">
      <c r="A13" s="267" t="s">
        <v>29</v>
      </c>
      <c r="B13" s="267"/>
      <c r="C13" s="268"/>
      <c r="D13" s="125">
        <f>D9+D10</f>
        <v>246</v>
      </c>
      <c r="E13" s="125">
        <f t="shared" ref="E13:L13" si="2">E9+E10</f>
        <v>4.33</v>
      </c>
      <c r="F13" s="125">
        <f t="shared" si="2"/>
        <v>24.91</v>
      </c>
      <c r="G13" s="125">
        <f t="shared" si="2"/>
        <v>0.86</v>
      </c>
      <c r="H13" s="125">
        <f t="shared" si="2"/>
        <v>17.57</v>
      </c>
      <c r="I13" s="125">
        <f t="shared" si="2"/>
        <v>7.2</v>
      </c>
      <c r="J13" s="125">
        <f t="shared" si="2"/>
        <v>0</v>
      </c>
      <c r="K13" s="125">
        <f t="shared" si="2"/>
        <v>0</v>
      </c>
      <c r="L13" s="125">
        <f t="shared" si="2"/>
        <v>300.87</v>
      </c>
    </row>
    <row r="14" spans="1:12" x14ac:dyDescent="0.25">
      <c r="A14" s="272" t="s">
        <v>30</v>
      </c>
      <c r="B14" s="273"/>
      <c r="C14" s="274"/>
      <c r="D14" s="147">
        <f>D11+D12</f>
        <v>0</v>
      </c>
      <c r="E14" s="147">
        <f t="shared" ref="E14:L14" si="3">E11+E12</f>
        <v>17.829999999999998</v>
      </c>
      <c r="F14" s="147">
        <f t="shared" si="3"/>
        <v>0</v>
      </c>
      <c r="G14" s="147">
        <f t="shared" si="3"/>
        <v>0</v>
      </c>
      <c r="H14" s="147">
        <f t="shared" si="3"/>
        <v>64.13</v>
      </c>
      <c r="I14" s="147">
        <f t="shared" si="3"/>
        <v>0</v>
      </c>
      <c r="J14" s="147">
        <f t="shared" si="3"/>
        <v>0</v>
      </c>
      <c r="K14" s="147">
        <f t="shared" si="3"/>
        <v>0</v>
      </c>
      <c r="L14" s="147">
        <f t="shared" si="3"/>
        <v>81.96</v>
      </c>
    </row>
    <row r="15" spans="1:12" x14ac:dyDescent="0.25">
      <c r="A15" s="107" t="s">
        <v>246</v>
      </c>
      <c r="B15" s="107"/>
      <c r="C15" s="108" t="s">
        <v>247</v>
      </c>
      <c r="D15" s="148">
        <v>123</v>
      </c>
      <c r="E15" s="148">
        <v>1.99</v>
      </c>
      <c r="F15" s="148">
        <v>11.45</v>
      </c>
      <c r="G15" s="148">
        <v>0.43</v>
      </c>
      <c r="H15" s="148">
        <v>6.51</v>
      </c>
      <c r="I15" s="148">
        <v>3.6</v>
      </c>
      <c r="J15" s="148">
        <v>0</v>
      </c>
      <c r="K15" s="148">
        <v>0</v>
      </c>
      <c r="L15" s="148">
        <f>SUM(D15:K15)</f>
        <v>146.97999999999999</v>
      </c>
    </row>
    <row r="16" spans="1:12" x14ac:dyDescent="0.25">
      <c r="A16" s="126" t="s">
        <v>248</v>
      </c>
      <c r="B16" s="149"/>
      <c r="C16" s="128" t="s">
        <v>249</v>
      </c>
      <c r="D16" s="150">
        <v>123</v>
      </c>
      <c r="E16" s="150">
        <v>2.91</v>
      </c>
      <c r="F16" s="150">
        <v>16.7</v>
      </c>
      <c r="G16" s="150">
        <v>1.3</v>
      </c>
      <c r="H16" s="150">
        <v>8.7799999999999994</v>
      </c>
      <c r="I16" s="150">
        <v>10.81</v>
      </c>
      <c r="J16" s="150">
        <v>0</v>
      </c>
      <c r="K16" s="150">
        <v>0</v>
      </c>
      <c r="L16" s="148">
        <f>SUM(D16:K16)</f>
        <v>163.5</v>
      </c>
    </row>
    <row r="17" spans="1:12" x14ac:dyDescent="0.25">
      <c r="A17" s="32" t="s">
        <v>250</v>
      </c>
      <c r="B17" s="32" t="s">
        <v>251</v>
      </c>
      <c r="C17" s="120"/>
      <c r="D17" s="20"/>
      <c r="E17" s="20"/>
      <c r="F17" s="20"/>
      <c r="G17" s="20"/>
      <c r="H17" s="20">
        <v>29.7</v>
      </c>
      <c r="I17" s="20"/>
      <c r="J17" s="20"/>
      <c r="K17" s="20"/>
      <c r="L17" s="20">
        <f>SUM(D17:K17)</f>
        <v>29.7</v>
      </c>
    </row>
    <row r="18" spans="1:12" x14ac:dyDescent="0.25">
      <c r="A18" s="32" t="s">
        <v>178</v>
      </c>
      <c r="B18" s="32" t="s">
        <v>179</v>
      </c>
      <c r="C18" s="120"/>
      <c r="D18" s="20"/>
      <c r="E18" s="20"/>
      <c r="F18" s="20"/>
      <c r="G18" s="20"/>
      <c r="H18" s="20">
        <v>192.34</v>
      </c>
      <c r="I18" s="20"/>
      <c r="J18" s="20"/>
      <c r="K18" s="20"/>
      <c r="L18" s="20">
        <f>SUM(D18:K18)</f>
        <v>192.34</v>
      </c>
    </row>
    <row r="19" spans="1:12" ht="15" customHeight="1" x14ac:dyDescent="0.25">
      <c r="A19" s="267" t="s">
        <v>121</v>
      </c>
      <c r="B19" s="267"/>
      <c r="C19" s="268"/>
      <c r="D19" s="165">
        <f t="shared" ref="D19:L19" si="4">SUM(D15:D16)</f>
        <v>246</v>
      </c>
      <c r="E19" s="165">
        <f t="shared" si="4"/>
        <v>4.9000000000000004</v>
      </c>
      <c r="F19" s="165">
        <f t="shared" si="4"/>
        <v>28.15</v>
      </c>
      <c r="G19" s="165">
        <f t="shared" si="4"/>
        <v>1.73</v>
      </c>
      <c r="H19" s="165">
        <f t="shared" si="4"/>
        <v>15.29</v>
      </c>
      <c r="I19" s="165">
        <f t="shared" si="4"/>
        <v>14.41</v>
      </c>
      <c r="J19" s="165">
        <f t="shared" si="4"/>
        <v>0</v>
      </c>
      <c r="K19" s="165">
        <f t="shared" si="4"/>
        <v>0</v>
      </c>
      <c r="L19" s="165">
        <f t="shared" si="4"/>
        <v>310.48</v>
      </c>
    </row>
    <row r="20" spans="1:12" ht="15" customHeight="1" x14ac:dyDescent="0.25">
      <c r="A20" s="300" t="s">
        <v>35</v>
      </c>
      <c r="B20" s="300"/>
      <c r="C20" s="300"/>
      <c r="D20" s="249">
        <f>D17+D18</f>
        <v>0</v>
      </c>
      <c r="E20" s="249">
        <f t="shared" ref="E20:L20" si="5">E17+E18</f>
        <v>0</v>
      </c>
      <c r="F20" s="249">
        <f t="shared" si="5"/>
        <v>0</v>
      </c>
      <c r="G20" s="249">
        <f t="shared" si="5"/>
        <v>0</v>
      </c>
      <c r="H20" s="249">
        <f t="shared" si="5"/>
        <v>222.04</v>
      </c>
      <c r="I20" s="249">
        <f t="shared" si="5"/>
        <v>0</v>
      </c>
      <c r="J20" s="249">
        <f t="shared" si="5"/>
        <v>0</v>
      </c>
      <c r="K20" s="249">
        <f t="shared" si="5"/>
        <v>0</v>
      </c>
      <c r="L20" s="249">
        <f t="shared" si="5"/>
        <v>222.04</v>
      </c>
    </row>
    <row r="21" spans="1:12" ht="15" customHeight="1" x14ac:dyDescent="0.25">
      <c r="A21" s="1" t="s">
        <v>252</v>
      </c>
      <c r="B21" s="157"/>
      <c r="C21" s="1" t="s">
        <v>253</v>
      </c>
      <c r="D21" s="2">
        <v>369</v>
      </c>
      <c r="E21" s="2">
        <v>5.64</v>
      </c>
      <c r="F21" s="2">
        <v>32.44</v>
      </c>
      <c r="G21" s="2">
        <v>0.86</v>
      </c>
      <c r="H21" s="2">
        <v>19.37</v>
      </c>
      <c r="I21" s="2">
        <v>7.18</v>
      </c>
      <c r="J21" s="2">
        <v>0</v>
      </c>
      <c r="K21" s="2">
        <v>0</v>
      </c>
      <c r="L21" s="2">
        <f t="shared" ref="L21:L22" si="6">D21+E21+F21+G21+H21+I21+J21+K21</f>
        <v>434.49</v>
      </c>
    </row>
    <row r="22" spans="1:12" ht="15" customHeight="1" x14ac:dyDescent="0.25">
      <c r="A22" s="1" t="s">
        <v>254</v>
      </c>
      <c r="B22" s="157"/>
      <c r="C22" s="1" t="s">
        <v>255</v>
      </c>
      <c r="D22" s="2">
        <v>123</v>
      </c>
      <c r="E22" s="2">
        <v>2.98</v>
      </c>
      <c r="F22" s="2">
        <v>15.11</v>
      </c>
      <c r="G22" s="2">
        <v>0.86</v>
      </c>
      <c r="H22" s="2">
        <v>6.92</v>
      </c>
      <c r="I22" s="2">
        <v>7.21</v>
      </c>
      <c r="J22" s="2">
        <v>0</v>
      </c>
      <c r="K22" s="2">
        <v>0</v>
      </c>
      <c r="L22" s="2">
        <f t="shared" si="6"/>
        <v>156.08000000000001</v>
      </c>
    </row>
    <row r="23" spans="1:12" x14ac:dyDescent="0.25">
      <c r="A23" s="115" t="s">
        <v>256</v>
      </c>
      <c r="B23" s="172">
        <v>43598</v>
      </c>
      <c r="C23" s="116"/>
      <c r="D23" s="117"/>
      <c r="E23" s="117">
        <v>30.79</v>
      </c>
      <c r="F23" s="117"/>
      <c r="G23" s="117"/>
      <c r="H23" s="117"/>
      <c r="I23" s="117"/>
      <c r="J23" s="117"/>
      <c r="K23" s="117"/>
      <c r="L23" s="118">
        <f>D23+E23+F23+G23+H23+I23+J23+K23</f>
        <v>30.79</v>
      </c>
    </row>
    <row r="24" spans="1:12" x14ac:dyDescent="0.25">
      <c r="A24" s="267" t="s">
        <v>126</v>
      </c>
      <c r="B24" s="267"/>
      <c r="C24" s="268"/>
      <c r="D24" s="158">
        <f>D21+D22</f>
        <v>492</v>
      </c>
      <c r="E24" s="158">
        <f t="shared" ref="E24:K24" si="7">E21+E22</f>
        <v>8.6199999999999992</v>
      </c>
      <c r="F24" s="158">
        <f t="shared" si="7"/>
        <v>47.55</v>
      </c>
      <c r="G24" s="158">
        <f t="shared" si="7"/>
        <v>1.72</v>
      </c>
      <c r="H24" s="158">
        <f t="shared" si="7"/>
        <v>26.29</v>
      </c>
      <c r="I24" s="158">
        <f t="shared" si="7"/>
        <v>14.39</v>
      </c>
      <c r="J24" s="158">
        <f t="shared" si="7"/>
        <v>0</v>
      </c>
      <c r="K24" s="158">
        <f t="shared" si="7"/>
        <v>0</v>
      </c>
      <c r="L24" s="158">
        <f>L22+L21</f>
        <v>590.57000000000005</v>
      </c>
    </row>
    <row r="25" spans="1:12" x14ac:dyDescent="0.25">
      <c r="A25" s="269" t="s">
        <v>38</v>
      </c>
      <c r="B25" s="270"/>
      <c r="C25" s="271"/>
      <c r="D25" s="28">
        <f>D23</f>
        <v>0</v>
      </c>
      <c r="E25" s="28">
        <f t="shared" ref="E25:L25" si="8">E23</f>
        <v>30.79</v>
      </c>
      <c r="F25" s="28">
        <f t="shared" si="8"/>
        <v>0</v>
      </c>
      <c r="G25" s="28">
        <f t="shared" si="8"/>
        <v>0</v>
      </c>
      <c r="H25" s="28">
        <f t="shared" si="8"/>
        <v>0</v>
      </c>
      <c r="I25" s="28">
        <f t="shared" si="8"/>
        <v>0</v>
      </c>
      <c r="J25" s="28">
        <f t="shared" si="8"/>
        <v>0</v>
      </c>
      <c r="K25" s="28">
        <f t="shared" si="8"/>
        <v>0</v>
      </c>
      <c r="L25" s="29">
        <f t="shared" si="8"/>
        <v>30.79</v>
      </c>
    </row>
    <row r="26" spans="1:12" x14ac:dyDescent="0.25">
      <c r="A26" s="1" t="s">
        <v>257</v>
      </c>
      <c r="B26" s="197"/>
      <c r="C26" s="1" t="s">
        <v>40</v>
      </c>
      <c r="D26" s="2">
        <v>123</v>
      </c>
      <c r="E26" s="2">
        <v>3.37</v>
      </c>
      <c r="F26" s="2">
        <v>17.09</v>
      </c>
      <c r="G26" s="2">
        <v>0.86</v>
      </c>
      <c r="H26" s="2">
        <v>10.9</v>
      </c>
      <c r="I26" s="2">
        <v>7.21</v>
      </c>
      <c r="J26" s="2">
        <v>0</v>
      </c>
      <c r="K26" s="2">
        <v>0</v>
      </c>
      <c r="L26" s="2">
        <f t="shared" ref="L26" si="9">D26+E26+F26+G26+H26+I26+J26+K26</f>
        <v>162.43000000000004</v>
      </c>
    </row>
    <row r="27" spans="1:12" x14ac:dyDescent="0.25">
      <c r="A27" s="99" t="s">
        <v>187</v>
      </c>
      <c r="B27" s="189">
        <v>43621</v>
      </c>
      <c r="C27" s="100"/>
      <c r="D27" s="5"/>
      <c r="E27" s="5"/>
      <c r="F27" s="5"/>
      <c r="G27" s="5"/>
      <c r="H27" s="5">
        <v>67.81</v>
      </c>
      <c r="I27" s="5"/>
      <c r="J27" s="5"/>
      <c r="K27" s="5"/>
      <c r="L27" s="14">
        <f>D27+E27+F27+G27+H27+I27+J27+K27</f>
        <v>67.81</v>
      </c>
    </row>
    <row r="28" spans="1:12" x14ac:dyDescent="0.25">
      <c r="A28" s="266" t="s">
        <v>45</v>
      </c>
      <c r="B28" s="287"/>
      <c r="C28" s="268"/>
      <c r="D28" s="7">
        <f>D26</f>
        <v>123</v>
      </c>
      <c r="E28" s="7">
        <f t="shared" ref="E28:K28" si="10">E26</f>
        <v>3.37</v>
      </c>
      <c r="F28" s="7">
        <f t="shared" si="10"/>
        <v>17.09</v>
      </c>
      <c r="G28" s="7">
        <f t="shared" si="10"/>
        <v>0.86</v>
      </c>
      <c r="H28" s="7">
        <f t="shared" si="10"/>
        <v>10.9</v>
      </c>
      <c r="I28" s="7">
        <f t="shared" si="10"/>
        <v>7.21</v>
      </c>
      <c r="J28" s="7">
        <f t="shared" si="10"/>
        <v>0</v>
      </c>
      <c r="K28" s="7">
        <f t="shared" si="10"/>
        <v>0</v>
      </c>
      <c r="L28" s="7">
        <f>L26</f>
        <v>162.43000000000004</v>
      </c>
    </row>
    <row r="29" spans="1:12" ht="15.75" thickBot="1" x14ac:dyDescent="0.3">
      <c r="A29" s="269" t="s">
        <v>46</v>
      </c>
      <c r="B29" s="270"/>
      <c r="C29" s="271"/>
      <c r="D29" s="16">
        <f>D27</f>
        <v>0</v>
      </c>
      <c r="E29" s="16">
        <f t="shared" ref="E29:L29" si="11">E27</f>
        <v>0</v>
      </c>
      <c r="F29" s="16">
        <f t="shared" si="11"/>
        <v>0</v>
      </c>
      <c r="G29" s="16">
        <f t="shared" si="11"/>
        <v>0</v>
      </c>
      <c r="H29" s="16">
        <f t="shared" si="11"/>
        <v>67.81</v>
      </c>
      <c r="I29" s="16">
        <f t="shared" si="11"/>
        <v>0</v>
      </c>
      <c r="J29" s="16">
        <f t="shared" si="11"/>
        <v>0</v>
      </c>
      <c r="K29" s="16">
        <f t="shared" si="11"/>
        <v>0</v>
      </c>
      <c r="L29" s="17">
        <f t="shared" si="11"/>
        <v>67.81</v>
      </c>
    </row>
    <row r="30" spans="1:12" x14ac:dyDescent="0.25">
      <c r="A30" s="31" t="s">
        <v>258</v>
      </c>
      <c r="B30" s="198">
        <v>43658</v>
      </c>
      <c r="C30" s="4"/>
      <c r="D30" s="5"/>
      <c r="E30" s="5">
        <v>30.94</v>
      </c>
      <c r="F30" s="5"/>
      <c r="G30" s="5"/>
      <c r="H30" s="5">
        <v>212.68</v>
      </c>
      <c r="I30" s="5"/>
      <c r="J30" s="5"/>
      <c r="K30" s="5"/>
      <c r="L30" s="14">
        <f>D30+E30+F30+G30+H30++I30+J30+K30</f>
        <v>243.62</v>
      </c>
    </row>
    <row r="31" spans="1:12" x14ac:dyDescent="0.25">
      <c r="A31" s="31" t="s">
        <v>259</v>
      </c>
      <c r="B31" s="198">
        <v>43677</v>
      </c>
      <c r="C31" s="4"/>
      <c r="D31" s="5"/>
      <c r="E31" s="5"/>
      <c r="F31" s="5"/>
      <c r="G31" s="5"/>
      <c r="H31" s="5">
        <v>62.56</v>
      </c>
      <c r="I31" s="5"/>
      <c r="J31" s="5"/>
      <c r="K31" s="5"/>
      <c r="L31" s="14">
        <f>D31+E31+F31+G31+H31++I31+J31+K31</f>
        <v>62.56</v>
      </c>
    </row>
    <row r="32" spans="1:12" x14ac:dyDescent="0.25">
      <c r="A32" s="272" t="s">
        <v>56</v>
      </c>
      <c r="B32" s="273"/>
      <c r="C32" s="274"/>
      <c r="D32" s="96">
        <f>D30+D31</f>
        <v>0</v>
      </c>
      <c r="E32" s="96">
        <f t="shared" ref="E32:L32" si="12">E30+E31</f>
        <v>30.94</v>
      </c>
      <c r="F32" s="96">
        <f t="shared" si="12"/>
        <v>0</v>
      </c>
      <c r="G32" s="96">
        <f t="shared" si="12"/>
        <v>0</v>
      </c>
      <c r="H32" s="96">
        <f t="shared" si="12"/>
        <v>275.24</v>
      </c>
      <c r="I32" s="96">
        <f t="shared" si="12"/>
        <v>0</v>
      </c>
      <c r="J32" s="96">
        <f t="shared" si="12"/>
        <v>0</v>
      </c>
      <c r="K32" s="96">
        <f t="shared" si="12"/>
        <v>0</v>
      </c>
      <c r="L32" s="96">
        <f t="shared" si="12"/>
        <v>306.18</v>
      </c>
    </row>
    <row r="33" spans="1:12" x14ac:dyDescent="0.25">
      <c r="A33" s="1" t="s">
        <v>260</v>
      </c>
      <c r="B33" s="170"/>
      <c r="C33" s="1" t="s">
        <v>261</v>
      </c>
      <c r="D33" s="2">
        <v>123</v>
      </c>
      <c r="E33" s="2">
        <v>5.05</v>
      </c>
      <c r="F33" s="2">
        <v>25.63</v>
      </c>
      <c r="G33" s="2">
        <v>0.86</v>
      </c>
      <c r="H33" s="2">
        <v>18.36</v>
      </c>
      <c r="I33" s="2">
        <v>7.21</v>
      </c>
      <c r="J33" s="2">
        <v>0</v>
      </c>
      <c r="K33" s="2">
        <v>0</v>
      </c>
      <c r="L33" s="2">
        <f t="shared" ref="L33:L34" si="13">D33+E33+F33+G33+H33+I33+J33+K33</f>
        <v>180.11000000000004</v>
      </c>
    </row>
    <row r="34" spans="1:12" x14ac:dyDescent="0.25">
      <c r="A34" s="1" t="s">
        <v>262</v>
      </c>
      <c r="B34" s="170"/>
      <c r="C34" s="1" t="s">
        <v>263</v>
      </c>
      <c r="D34" s="2">
        <v>123</v>
      </c>
      <c r="E34" s="2">
        <v>3.25</v>
      </c>
      <c r="F34" s="2">
        <v>16.47</v>
      </c>
      <c r="G34" s="2">
        <v>1.3</v>
      </c>
      <c r="H34" s="2">
        <v>14.21</v>
      </c>
      <c r="I34" s="2">
        <v>10.81</v>
      </c>
      <c r="J34" s="2">
        <v>0</v>
      </c>
      <c r="K34" s="2">
        <v>0</v>
      </c>
      <c r="L34" s="2">
        <f t="shared" si="13"/>
        <v>169.04000000000002</v>
      </c>
    </row>
    <row r="35" spans="1:12" ht="15.75" thickBot="1" x14ac:dyDescent="0.3">
      <c r="A35" s="266" t="s">
        <v>132</v>
      </c>
      <c r="B35" s="287"/>
      <c r="C35" s="268"/>
      <c r="D35" s="223">
        <f t="shared" ref="D35:K35" si="14">D33+D34</f>
        <v>246</v>
      </c>
      <c r="E35" s="223">
        <f t="shared" si="14"/>
        <v>8.3000000000000007</v>
      </c>
      <c r="F35" s="223">
        <f t="shared" si="14"/>
        <v>42.099999999999994</v>
      </c>
      <c r="G35" s="223">
        <f t="shared" si="14"/>
        <v>2.16</v>
      </c>
      <c r="H35" s="223">
        <f t="shared" si="14"/>
        <v>32.57</v>
      </c>
      <c r="I35" s="223">
        <f t="shared" si="14"/>
        <v>18.02</v>
      </c>
      <c r="J35" s="223">
        <f t="shared" si="14"/>
        <v>0</v>
      </c>
      <c r="K35" s="223">
        <f t="shared" si="14"/>
        <v>0</v>
      </c>
      <c r="L35" s="223">
        <f>L33+L34</f>
        <v>349.15000000000009</v>
      </c>
    </row>
    <row r="36" spans="1:12" x14ac:dyDescent="0.25">
      <c r="A36" s="1" t="s">
        <v>264</v>
      </c>
      <c r="B36" s="11"/>
      <c r="C36" s="1" t="s">
        <v>265</v>
      </c>
      <c r="D36" s="2">
        <v>123</v>
      </c>
      <c r="E36" s="2">
        <v>6.23</v>
      </c>
      <c r="F36" s="2">
        <v>31.58</v>
      </c>
      <c r="G36" s="2">
        <v>0.43</v>
      </c>
      <c r="H36" s="2">
        <v>19.510000000000002</v>
      </c>
      <c r="I36" s="2">
        <v>3.6</v>
      </c>
      <c r="J36" s="2">
        <v>0</v>
      </c>
      <c r="K36" s="2">
        <v>0</v>
      </c>
      <c r="L36" s="2">
        <f t="shared" ref="L36:L37" si="15">D36+E36+F36+G36+H36+I36+J36+K36</f>
        <v>184.35</v>
      </c>
    </row>
    <row r="37" spans="1:12" x14ac:dyDescent="0.25">
      <c r="A37" s="1" t="s">
        <v>266</v>
      </c>
      <c r="B37" s="102"/>
      <c r="C37" s="1" t="s">
        <v>267</v>
      </c>
      <c r="D37" s="2">
        <v>123</v>
      </c>
      <c r="E37" s="2">
        <v>6.72</v>
      </c>
      <c r="F37" s="2">
        <v>34.06</v>
      </c>
      <c r="G37" s="2">
        <v>0.43</v>
      </c>
      <c r="H37" s="2">
        <v>6.41</v>
      </c>
      <c r="I37" s="2">
        <v>3.6</v>
      </c>
      <c r="J37" s="2">
        <v>0</v>
      </c>
      <c r="K37" s="2">
        <v>0</v>
      </c>
      <c r="L37" s="2">
        <f t="shared" si="15"/>
        <v>174.22</v>
      </c>
    </row>
    <row r="38" spans="1:12" x14ac:dyDescent="0.25">
      <c r="A38" s="30" t="s">
        <v>259</v>
      </c>
      <c r="B38" s="4" t="s">
        <v>489</v>
      </c>
      <c r="C38" s="4"/>
      <c r="D38" s="5"/>
      <c r="E38" s="5">
        <v>104.65</v>
      </c>
      <c r="F38" s="5"/>
      <c r="G38" s="5"/>
      <c r="H38" s="5"/>
      <c r="I38" s="5"/>
      <c r="J38" s="5"/>
      <c r="K38" s="5"/>
      <c r="L38" s="5">
        <f>D38+E38+F38+G38+H38+I38+J38+K38</f>
        <v>104.65</v>
      </c>
    </row>
    <row r="39" spans="1:12" x14ac:dyDescent="0.25">
      <c r="A39" s="30" t="s">
        <v>488</v>
      </c>
      <c r="B39" s="4" t="s">
        <v>405</v>
      </c>
      <c r="C39" s="4"/>
      <c r="D39" s="5"/>
      <c r="E39" s="5"/>
      <c r="F39" s="5"/>
      <c r="G39" s="5"/>
      <c r="H39" s="5">
        <v>49.68</v>
      </c>
      <c r="I39" s="5"/>
      <c r="J39" s="5"/>
      <c r="K39" s="5"/>
      <c r="L39" s="5">
        <f>D39+E39+F39+G39+H39+I39+J39+K39</f>
        <v>49.68</v>
      </c>
    </row>
    <row r="40" spans="1:12" x14ac:dyDescent="0.25">
      <c r="A40" s="266" t="s">
        <v>66</v>
      </c>
      <c r="B40" s="267"/>
      <c r="C40" s="268"/>
      <c r="D40" s="7">
        <f>D36+D37</f>
        <v>246</v>
      </c>
      <c r="E40" s="7">
        <f t="shared" ref="E40:K40" si="16">E36+E37</f>
        <v>12.95</v>
      </c>
      <c r="F40" s="7">
        <f t="shared" si="16"/>
        <v>65.64</v>
      </c>
      <c r="G40" s="7">
        <f t="shared" si="16"/>
        <v>0.86</v>
      </c>
      <c r="H40" s="7">
        <f t="shared" si="16"/>
        <v>25.92</v>
      </c>
      <c r="I40" s="7">
        <f t="shared" si="16"/>
        <v>7.2</v>
      </c>
      <c r="J40" s="7">
        <f t="shared" si="16"/>
        <v>0</v>
      </c>
      <c r="K40" s="7">
        <f t="shared" si="16"/>
        <v>0</v>
      </c>
      <c r="L40" s="7">
        <f>L36+L37</f>
        <v>358.57</v>
      </c>
    </row>
    <row r="41" spans="1:12" x14ac:dyDescent="0.25">
      <c r="A41" s="272" t="s">
        <v>67</v>
      </c>
      <c r="B41" s="273"/>
      <c r="C41" s="274"/>
      <c r="D41" s="96">
        <f>D38+D39</f>
        <v>0</v>
      </c>
      <c r="E41" s="96">
        <f t="shared" ref="E41:K41" si="17">E38+E39</f>
        <v>104.65</v>
      </c>
      <c r="F41" s="96">
        <f t="shared" si="17"/>
        <v>0</v>
      </c>
      <c r="G41" s="96">
        <f t="shared" si="17"/>
        <v>0</v>
      </c>
      <c r="H41" s="96">
        <f t="shared" si="17"/>
        <v>49.68</v>
      </c>
      <c r="I41" s="96">
        <f t="shared" si="17"/>
        <v>0</v>
      </c>
      <c r="J41" s="96">
        <f t="shared" si="17"/>
        <v>0</v>
      </c>
      <c r="K41" s="96">
        <f t="shared" si="17"/>
        <v>0</v>
      </c>
      <c r="L41" s="96">
        <f>L38+L39</f>
        <v>154.33000000000001</v>
      </c>
    </row>
    <row r="42" spans="1:12" x14ac:dyDescent="0.25">
      <c r="A42" s="1" t="s">
        <v>268</v>
      </c>
      <c r="B42" s="170"/>
      <c r="C42" s="1" t="s">
        <v>269</v>
      </c>
      <c r="D42" s="2">
        <v>123</v>
      </c>
      <c r="E42" s="2">
        <v>2.1800000000000002</v>
      </c>
      <c r="F42" s="2">
        <v>11.08</v>
      </c>
      <c r="G42" s="2">
        <v>0.86</v>
      </c>
      <c r="H42" s="2">
        <v>13.2</v>
      </c>
      <c r="I42" s="2">
        <v>7.21</v>
      </c>
      <c r="J42" s="2">
        <v>0</v>
      </c>
      <c r="K42" s="2">
        <v>0</v>
      </c>
      <c r="L42" s="2">
        <f t="shared" ref="L42" si="18">D42+E42+F42+G42+H42+I42+J42+K42</f>
        <v>157.53000000000003</v>
      </c>
    </row>
    <row r="43" spans="1:12" x14ac:dyDescent="0.25">
      <c r="A43" s="39" t="s">
        <v>70</v>
      </c>
      <c r="B43" s="40" t="s">
        <v>71</v>
      </c>
      <c r="C43" s="40"/>
      <c r="D43" s="41"/>
      <c r="E43" s="41"/>
      <c r="F43" s="41"/>
      <c r="G43" s="41"/>
      <c r="H43" s="41">
        <v>266.74</v>
      </c>
      <c r="I43" s="41"/>
      <c r="J43" s="41"/>
      <c r="K43" s="41"/>
      <c r="L43" s="41">
        <f>D43+E43+F43+G43+H43+I43+J43+K43</f>
        <v>266.74</v>
      </c>
    </row>
    <row r="44" spans="1:12" x14ac:dyDescent="0.25">
      <c r="A44" s="266" t="s">
        <v>144</v>
      </c>
      <c r="B44" s="267"/>
      <c r="C44" s="268"/>
      <c r="D44" s="7">
        <f t="shared" ref="D44:K44" si="19">D42</f>
        <v>123</v>
      </c>
      <c r="E44" s="7">
        <f t="shared" si="19"/>
        <v>2.1800000000000002</v>
      </c>
      <c r="F44" s="7">
        <f t="shared" si="19"/>
        <v>11.08</v>
      </c>
      <c r="G44" s="7">
        <f t="shared" si="19"/>
        <v>0.86</v>
      </c>
      <c r="H44" s="7">
        <f t="shared" si="19"/>
        <v>13.2</v>
      </c>
      <c r="I44" s="7">
        <f t="shared" si="19"/>
        <v>7.21</v>
      </c>
      <c r="J44" s="7">
        <f t="shared" si="19"/>
        <v>0</v>
      </c>
      <c r="K44" s="7">
        <f t="shared" si="19"/>
        <v>0</v>
      </c>
      <c r="L44" s="7">
        <f>L42</f>
        <v>157.53000000000003</v>
      </c>
    </row>
    <row r="45" spans="1:12" x14ac:dyDescent="0.25">
      <c r="A45" s="281" t="s">
        <v>72</v>
      </c>
      <c r="B45" s="282"/>
      <c r="C45" s="283"/>
      <c r="D45" s="8">
        <f>D43</f>
        <v>0</v>
      </c>
      <c r="E45" s="8">
        <f t="shared" ref="E45:L45" si="20">E43</f>
        <v>0</v>
      </c>
      <c r="F45" s="8">
        <f t="shared" si="20"/>
        <v>0</v>
      </c>
      <c r="G45" s="8">
        <f t="shared" si="20"/>
        <v>0</v>
      </c>
      <c r="H45" s="8">
        <f t="shared" si="20"/>
        <v>266.74</v>
      </c>
      <c r="I45" s="8">
        <f t="shared" si="20"/>
        <v>0</v>
      </c>
      <c r="J45" s="8">
        <f t="shared" si="20"/>
        <v>0</v>
      </c>
      <c r="K45" s="8">
        <f t="shared" si="20"/>
        <v>0</v>
      </c>
      <c r="L45" s="8">
        <f t="shared" si="20"/>
        <v>266.74</v>
      </c>
    </row>
    <row r="46" spans="1:12" x14ac:dyDescent="0.25">
      <c r="A46" s="130" t="s">
        <v>490</v>
      </c>
      <c r="B46" s="131" t="s">
        <v>491</v>
      </c>
      <c r="C46" s="105"/>
      <c r="D46" s="106"/>
      <c r="E46" s="248">
        <v>43.86</v>
      </c>
      <c r="F46" s="106"/>
      <c r="G46" s="106"/>
      <c r="H46" s="106"/>
      <c r="I46" s="106"/>
      <c r="J46" s="106"/>
      <c r="K46" s="106"/>
      <c r="L46" s="106">
        <f>SUM(D46:K46)</f>
        <v>43.86</v>
      </c>
    </row>
    <row r="47" spans="1:12" x14ac:dyDescent="0.25">
      <c r="A47" s="281" t="s">
        <v>480</v>
      </c>
      <c r="B47" s="282"/>
      <c r="C47" s="283"/>
      <c r="D47" s="8">
        <f>D46</f>
        <v>0</v>
      </c>
      <c r="E47" s="8">
        <f t="shared" ref="E47:L47" si="21">E46</f>
        <v>43.86</v>
      </c>
      <c r="F47" s="8">
        <f t="shared" si="21"/>
        <v>0</v>
      </c>
      <c r="G47" s="8">
        <f t="shared" si="21"/>
        <v>0</v>
      </c>
      <c r="H47" s="8">
        <f t="shared" si="21"/>
        <v>0</v>
      </c>
      <c r="I47" s="8">
        <f t="shared" si="21"/>
        <v>0</v>
      </c>
      <c r="J47" s="8">
        <f t="shared" si="21"/>
        <v>0</v>
      </c>
      <c r="K47" s="8">
        <f t="shared" si="21"/>
        <v>0</v>
      </c>
      <c r="L47" s="8">
        <f t="shared" si="21"/>
        <v>43.86</v>
      </c>
    </row>
    <row r="48" spans="1:12" x14ac:dyDescent="0.25">
      <c r="A48" s="1" t="s">
        <v>270</v>
      </c>
      <c r="B48" s="1"/>
      <c r="C48" s="1" t="s">
        <v>271</v>
      </c>
      <c r="D48" s="2">
        <v>369</v>
      </c>
      <c r="E48" s="2">
        <v>2.66</v>
      </c>
      <c r="F48" s="2">
        <v>13.49</v>
      </c>
      <c r="G48" s="2">
        <v>0.43</v>
      </c>
      <c r="H48" s="2">
        <v>15.63</v>
      </c>
      <c r="I48" s="2">
        <v>3.6</v>
      </c>
      <c r="J48" s="2">
        <v>0</v>
      </c>
      <c r="K48" s="2">
        <v>0</v>
      </c>
      <c r="L48" s="2">
        <f t="shared" ref="L48" si="22">D48+E48+F48+G48+H48+I48+J48+K48</f>
        <v>404.81000000000006</v>
      </c>
    </row>
    <row r="49" spans="1:12" x14ac:dyDescent="0.25">
      <c r="A49" s="30" t="s">
        <v>416</v>
      </c>
      <c r="B49" s="4" t="s">
        <v>79</v>
      </c>
      <c r="C49" s="4"/>
      <c r="D49" s="5"/>
      <c r="E49" s="5"/>
      <c r="F49" s="5"/>
      <c r="G49" s="5"/>
      <c r="H49" s="5">
        <v>134.57</v>
      </c>
      <c r="I49" s="5"/>
      <c r="J49" s="5"/>
      <c r="K49" s="5"/>
      <c r="L49" s="5">
        <f>D49+E49+F49+G49+H49+I49+J49+K49</f>
        <v>134.57</v>
      </c>
    </row>
    <row r="50" spans="1:12" x14ac:dyDescent="0.25">
      <c r="A50" s="266" t="s">
        <v>82</v>
      </c>
      <c r="B50" s="267"/>
      <c r="C50" s="268"/>
      <c r="D50" s="3">
        <f t="shared" ref="D50:K50" si="23">D48</f>
        <v>369</v>
      </c>
      <c r="E50" s="3">
        <f t="shared" si="23"/>
        <v>2.66</v>
      </c>
      <c r="F50" s="3">
        <f t="shared" si="23"/>
        <v>13.49</v>
      </c>
      <c r="G50" s="3">
        <f t="shared" si="23"/>
        <v>0.43</v>
      </c>
      <c r="H50" s="3">
        <f t="shared" si="23"/>
        <v>15.63</v>
      </c>
      <c r="I50" s="3">
        <f t="shared" si="23"/>
        <v>3.6</v>
      </c>
      <c r="J50" s="3">
        <f t="shared" si="23"/>
        <v>0</v>
      </c>
      <c r="K50" s="3">
        <f t="shared" si="23"/>
        <v>0</v>
      </c>
      <c r="L50" s="3">
        <f>L48</f>
        <v>404.81000000000006</v>
      </c>
    </row>
    <row r="51" spans="1:12" x14ac:dyDescent="0.25">
      <c r="A51" s="281" t="s">
        <v>83</v>
      </c>
      <c r="B51" s="282"/>
      <c r="C51" s="283"/>
      <c r="D51" s="8">
        <f>D49</f>
        <v>0</v>
      </c>
      <c r="E51" s="8">
        <f t="shared" ref="E51:L51" si="24">E49</f>
        <v>0</v>
      </c>
      <c r="F51" s="8">
        <f t="shared" si="24"/>
        <v>0</v>
      </c>
      <c r="G51" s="8">
        <f t="shared" si="24"/>
        <v>0</v>
      </c>
      <c r="H51" s="8">
        <f t="shared" si="24"/>
        <v>134.57</v>
      </c>
      <c r="I51" s="8">
        <f t="shared" si="24"/>
        <v>0</v>
      </c>
      <c r="J51" s="8">
        <f t="shared" si="24"/>
        <v>0</v>
      </c>
      <c r="K51" s="8">
        <f t="shared" si="24"/>
        <v>0</v>
      </c>
      <c r="L51" s="8">
        <f t="shared" si="24"/>
        <v>134.57</v>
      </c>
    </row>
    <row r="52" spans="1:12" x14ac:dyDescent="0.25">
      <c r="A52" s="263" t="s">
        <v>272</v>
      </c>
      <c r="B52" s="264"/>
      <c r="C52" s="265"/>
      <c r="D52" s="3">
        <f t="shared" ref="D52:K52" si="25">D13+D19+D24+D28+D35+D40+D44+D50</f>
        <v>2091</v>
      </c>
      <c r="E52" s="3">
        <f t="shared" si="25"/>
        <v>47.31</v>
      </c>
      <c r="F52" s="3">
        <f t="shared" si="25"/>
        <v>250.01000000000002</v>
      </c>
      <c r="G52" s="3">
        <f t="shared" si="25"/>
        <v>9.4799999999999986</v>
      </c>
      <c r="H52" s="3">
        <f t="shared" si="25"/>
        <v>157.37</v>
      </c>
      <c r="I52" s="3">
        <f t="shared" si="25"/>
        <v>79.239999999999995</v>
      </c>
      <c r="J52" s="3">
        <f t="shared" si="25"/>
        <v>0</v>
      </c>
      <c r="K52" s="3">
        <f t="shared" si="25"/>
        <v>0</v>
      </c>
      <c r="L52" s="3">
        <f>L13+L19+L24+L28+L35+L40+L44+L50</f>
        <v>2634.4100000000003</v>
      </c>
    </row>
    <row r="53" spans="1:12" x14ac:dyDescent="0.25">
      <c r="A53" s="278" t="s">
        <v>85</v>
      </c>
      <c r="B53" s="279"/>
      <c r="C53" s="284"/>
      <c r="D53" s="8">
        <f>D5+D8+D14+D20+D25+D29+D32+D41+D45+D47+D51</f>
        <v>0</v>
      </c>
      <c r="E53" s="8">
        <f t="shared" ref="E53:K53" si="26">E5+E8+E14+E20+E25+E29+E32+E41+E45+E47+E51</f>
        <v>258.86</v>
      </c>
      <c r="F53" s="8">
        <f t="shared" si="26"/>
        <v>0</v>
      </c>
      <c r="G53" s="8">
        <f t="shared" si="26"/>
        <v>0</v>
      </c>
      <c r="H53" s="8">
        <f t="shared" si="26"/>
        <v>1368.36</v>
      </c>
      <c r="I53" s="8">
        <f t="shared" si="26"/>
        <v>0</v>
      </c>
      <c r="J53" s="8">
        <f t="shared" si="26"/>
        <v>0</v>
      </c>
      <c r="K53" s="8">
        <f t="shared" si="26"/>
        <v>0</v>
      </c>
      <c r="L53" s="8">
        <f>L5+L8+L14+L20+L25+L29+L32+L41+L45+L47+L51</f>
        <v>1627.2199999999998</v>
      </c>
    </row>
    <row r="54" spans="1:12" x14ac:dyDescent="0.25">
      <c r="A54" s="275" t="s">
        <v>86</v>
      </c>
      <c r="B54" s="276"/>
      <c r="C54" s="277"/>
      <c r="D54" s="42">
        <f>D52-D53</f>
        <v>2091</v>
      </c>
      <c r="E54" s="42">
        <f t="shared" ref="E54:L54" si="27">E52-E53</f>
        <v>-211.55</v>
      </c>
      <c r="F54" s="42">
        <f t="shared" si="27"/>
        <v>250.01000000000002</v>
      </c>
      <c r="G54" s="42">
        <f t="shared" si="27"/>
        <v>9.4799999999999986</v>
      </c>
      <c r="H54" s="42">
        <f t="shared" si="27"/>
        <v>-1210.9899999999998</v>
      </c>
      <c r="I54" s="42">
        <f t="shared" si="27"/>
        <v>79.239999999999995</v>
      </c>
      <c r="J54" s="42">
        <f t="shared" si="27"/>
        <v>0</v>
      </c>
      <c r="K54" s="42">
        <f t="shared" si="27"/>
        <v>0</v>
      </c>
      <c r="L54" s="42">
        <f t="shared" si="27"/>
        <v>1007.1900000000005</v>
      </c>
    </row>
    <row r="55" spans="1:12" x14ac:dyDescent="0.25">
      <c r="A55" t="s">
        <v>87</v>
      </c>
    </row>
    <row r="56" spans="1:12" x14ac:dyDescent="0.25">
      <c r="A56" t="s">
        <v>487</v>
      </c>
    </row>
  </sheetData>
  <mergeCells count="24">
    <mergeCell ref="A53:C53"/>
    <mergeCell ref="A54:C54"/>
    <mergeCell ref="A24:C24"/>
    <mergeCell ref="A35:C35"/>
    <mergeCell ref="A44:C44"/>
    <mergeCell ref="A45:C45"/>
    <mergeCell ref="A50:C50"/>
    <mergeCell ref="A51:C51"/>
    <mergeCell ref="A52:C52"/>
    <mergeCell ref="A32:C32"/>
    <mergeCell ref="A40:C40"/>
    <mergeCell ref="A41:C41"/>
    <mergeCell ref="A47:C47"/>
    <mergeCell ref="A1:L1"/>
    <mergeCell ref="A2:L2"/>
    <mergeCell ref="A5:C5"/>
    <mergeCell ref="A8:C8"/>
    <mergeCell ref="A13:C13"/>
    <mergeCell ref="A20:C20"/>
    <mergeCell ref="A14:C14"/>
    <mergeCell ref="A25:C25"/>
    <mergeCell ref="A28:C28"/>
    <mergeCell ref="A29:C29"/>
    <mergeCell ref="A19:C1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opLeftCell="A40" workbookViewId="0">
      <selection activeCell="A55" sqref="A55:C55"/>
    </sheetView>
  </sheetViews>
  <sheetFormatPr defaultRowHeight="15" x14ac:dyDescent="0.25"/>
  <cols>
    <col min="1" max="1" width="18.7109375" customWidth="1"/>
    <col min="2" max="2" width="15.7109375" customWidth="1"/>
    <col min="3" max="3" width="22.85546875" bestFit="1" customWidth="1"/>
    <col min="4" max="4" width="8.140625" customWidth="1"/>
    <col min="5" max="5" width="7" bestFit="1" customWidth="1"/>
    <col min="6" max="6" width="7.42578125" customWidth="1"/>
    <col min="7" max="7" width="7.7109375" customWidth="1"/>
    <col min="8" max="8" width="8.85546875" bestFit="1" customWidth="1"/>
    <col min="9" max="9" width="6.42578125" customWidth="1"/>
    <col min="10" max="10" width="8.7109375" customWidth="1"/>
    <col min="11" max="11" width="8.5703125" bestFit="1" customWidth="1"/>
    <col min="12" max="12" width="9.7109375" customWidth="1"/>
  </cols>
  <sheetData>
    <row r="1" spans="1:12" ht="18.75" x14ac:dyDescent="0.3">
      <c r="A1" s="260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ht="18.75" x14ac:dyDescent="0.3">
      <c r="A2" s="262" t="s">
        <v>531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spans="1:12" ht="60" x14ac:dyDescent="0.25">
      <c r="A3" s="46" t="s">
        <v>1</v>
      </c>
      <c r="B3" s="43" t="s">
        <v>2</v>
      </c>
      <c r="C3" s="44" t="s">
        <v>3</v>
      </c>
      <c r="D3" s="44" t="s">
        <v>4</v>
      </c>
      <c r="E3" s="44" t="s">
        <v>5</v>
      </c>
      <c r="F3" s="44" t="s">
        <v>6</v>
      </c>
      <c r="G3" s="45" t="s">
        <v>7</v>
      </c>
      <c r="H3" s="9" t="s">
        <v>8</v>
      </c>
      <c r="I3" s="9" t="s">
        <v>9</v>
      </c>
      <c r="J3" s="9" t="s">
        <v>10</v>
      </c>
      <c r="K3" s="43" t="s">
        <v>11</v>
      </c>
      <c r="L3" s="44" t="s">
        <v>12</v>
      </c>
    </row>
    <row r="4" spans="1:12" x14ac:dyDescent="0.25">
      <c r="A4" s="31" t="s">
        <v>273</v>
      </c>
      <c r="B4" s="4" t="s">
        <v>18</v>
      </c>
      <c r="C4" s="4"/>
      <c r="D4" s="5"/>
      <c r="E4" s="5"/>
      <c r="F4" s="5"/>
      <c r="G4" s="5"/>
      <c r="H4" s="5">
        <v>158.08000000000001</v>
      </c>
      <c r="I4" s="5"/>
      <c r="J4" s="5"/>
      <c r="K4" s="5"/>
      <c r="L4" s="14">
        <f>D4+E4+F4+G4+H4++I4+J4+K4</f>
        <v>158.08000000000001</v>
      </c>
    </row>
    <row r="5" spans="1:12" x14ac:dyDescent="0.25">
      <c r="A5" s="31" t="s">
        <v>274</v>
      </c>
      <c r="B5" s="4" t="s">
        <v>275</v>
      </c>
      <c r="C5" s="4"/>
      <c r="D5" s="5"/>
      <c r="E5" s="5">
        <v>39.43</v>
      </c>
      <c r="F5" s="5"/>
      <c r="G5" s="5"/>
      <c r="H5" s="5"/>
      <c r="I5" s="5"/>
      <c r="J5" s="5"/>
      <c r="K5" s="5"/>
      <c r="L5" s="14">
        <f>D5+E5+F5+G5+H5++I5+J5+K5</f>
        <v>39.43</v>
      </c>
    </row>
    <row r="6" spans="1:12" ht="15.75" thickBot="1" x14ac:dyDescent="0.3">
      <c r="A6" s="269" t="s">
        <v>22</v>
      </c>
      <c r="B6" s="270"/>
      <c r="C6" s="271"/>
      <c r="D6" s="16">
        <f>D4+D5</f>
        <v>0</v>
      </c>
      <c r="E6" s="16">
        <f t="shared" ref="E6:L6" si="0">E4+E5</f>
        <v>39.43</v>
      </c>
      <c r="F6" s="16">
        <f t="shared" si="0"/>
        <v>0</v>
      </c>
      <c r="G6" s="16">
        <f t="shared" si="0"/>
        <v>0</v>
      </c>
      <c r="H6" s="16">
        <f t="shared" si="0"/>
        <v>158.08000000000001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16">
        <f t="shared" si="0"/>
        <v>197.51000000000002</v>
      </c>
    </row>
    <row r="7" spans="1:12" x14ac:dyDescent="0.25">
      <c r="A7" s="31" t="s">
        <v>168</v>
      </c>
      <c r="B7" s="4" t="s">
        <v>169</v>
      </c>
      <c r="C7" s="4"/>
      <c r="D7" s="5"/>
      <c r="E7" s="5"/>
      <c r="F7" s="5"/>
      <c r="G7" s="5"/>
      <c r="H7" s="5">
        <v>1369.8</v>
      </c>
      <c r="I7" s="5"/>
      <c r="J7" s="5"/>
      <c r="K7" s="5"/>
      <c r="L7" s="14">
        <f>D7+E7+F7+G7+H7++I7+J7+K7</f>
        <v>1369.8</v>
      </c>
    </row>
    <row r="8" spans="1:12" x14ac:dyDescent="0.25">
      <c r="A8" s="30" t="s">
        <v>27</v>
      </c>
      <c r="B8" s="4" t="s">
        <v>28</v>
      </c>
      <c r="C8" s="4"/>
      <c r="D8" s="5"/>
      <c r="E8" s="5"/>
      <c r="F8" s="5"/>
      <c r="G8" s="5"/>
      <c r="H8" s="5">
        <v>37.58</v>
      </c>
      <c r="I8" s="5"/>
      <c r="J8" s="5"/>
      <c r="K8" s="5"/>
      <c r="L8" s="14">
        <f>D8+E8+F8+G8+H8++I8+J8+K8</f>
        <v>37.58</v>
      </c>
    </row>
    <row r="9" spans="1:12" ht="15.75" thickBot="1" x14ac:dyDescent="0.3">
      <c r="A9" s="269" t="s">
        <v>30</v>
      </c>
      <c r="B9" s="270"/>
      <c r="C9" s="271"/>
      <c r="D9" s="16">
        <f>D7+D8</f>
        <v>0</v>
      </c>
      <c r="E9" s="16">
        <f t="shared" ref="E9:L9" si="1">E7+E8</f>
        <v>0</v>
      </c>
      <c r="F9" s="16">
        <f t="shared" si="1"/>
        <v>0</v>
      </c>
      <c r="G9" s="16">
        <f t="shared" si="1"/>
        <v>0</v>
      </c>
      <c r="H9" s="16">
        <f t="shared" si="1"/>
        <v>1407.3799999999999</v>
      </c>
      <c r="I9" s="16">
        <f t="shared" si="1"/>
        <v>0</v>
      </c>
      <c r="J9" s="16">
        <f t="shared" si="1"/>
        <v>0</v>
      </c>
      <c r="K9" s="16">
        <f t="shared" si="1"/>
        <v>0</v>
      </c>
      <c r="L9" s="16">
        <f t="shared" si="1"/>
        <v>1407.3799999999999</v>
      </c>
    </row>
    <row r="10" spans="1:12" x14ac:dyDescent="0.25">
      <c r="A10" s="22" t="s">
        <v>250</v>
      </c>
      <c r="B10" s="152" t="s">
        <v>251</v>
      </c>
      <c r="C10" s="23"/>
      <c r="D10" s="24"/>
      <c r="E10" s="24">
        <v>17.829999999999998</v>
      </c>
      <c r="F10" s="24"/>
      <c r="G10" s="24"/>
      <c r="H10" s="24"/>
      <c r="I10" s="24"/>
      <c r="J10" s="24"/>
      <c r="K10" s="24"/>
      <c r="L10" s="25">
        <f>D10+E10+F10+G10+H10+I10+J10+K10</f>
        <v>17.829999999999998</v>
      </c>
    </row>
    <row r="11" spans="1:12" x14ac:dyDescent="0.25">
      <c r="A11" s="26" t="s">
        <v>31</v>
      </c>
      <c r="B11" s="153" t="s">
        <v>32</v>
      </c>
      <c r="C11" s="21"/>
      <c r="D11" s="20"/>
      <c r="E11" s="20"/>
      <c r="F11" s="20"/>
      <c r="G11" s="20"/>
      <c r="H11" s="20">
        <v>119.54</v>
      </c>
      <c r="I11" s="20"/>
      <c r="J11" s="20"/>
      <c r="K11" s="20"/>
      <c r="L11" s="27">
        <f>D11+E11+F11+G11+H11+I11+J11+K11</f>
        <v>119.54</v>
      </c>
    </row>
    <row r="12" spans="1:12" x14ac:dyDescent="0.25">
      <c r="A12" s="21" t="s">
        <v>178</v>
      </c>
      <c r="B12" s="153" t="s">
        <v>179</v>
      </c>
      <c r="C12" s="21"/>
      <c r="D12" s="20"/>
      <c r="E12" s="20"/>
      <c r="F12" s="20"/>
      <c r="G12" s="20"/>
      <c r="H12" s="20"/>
      <c r="I12" s="20"/>
      <c r="J12" s="20">
        <v>866.07</v>
      </c>
      <c r="K12" s="20"/>
      <c r="L12" s="27">
        <f>D12+E12+F12+G12+H12+I12+J12+K12</f>
        <v>866.07</v>
      </c>
    </row>
    <row r="13" spans="1:12" x14ac:dyDescent="0.25">
      <c r="A13" s="272" t="s">
        <v>35</v>
      </c>
      <c r="B13" s="273"/>
      <c r="C13" s="274"/>
      <c r="D13" s="147">
        <f>D10+D11+D12</f>
        <v>0</v>
      </c>
      <c r="E13" s="147">
        <f t="shared" ref="E13:L13" si="2">E10+E11+E12</f>
        <v>17.829999999999998</v>
      </c>
      <c r="F13" s="147">
        <f t="shared" si="2"/>
        <v>0</v>
      </c>
      <c r="G13" s="147">
        <f t="shared" si="2"/>
        <v>0</v>
      </c>
      <c r="H13" s="147">
        <f t="shared" si="2"/>
        <v>119.54</v>
      </c>
      <c r="I13" s="147">
        <f t="shared" si="2"/>
        <v>0</v>
      </c>
      <c r="J13" s="147">
        <f t="shared" si="2"/>
        <v>866.07</v>
      </c>
      <c r="K13" s="147">
        <f t="shared" si="2"/>
        <v>0</v>
      </c>
      <c r="L13" s="147">
        <f t="shared" si="2"/>
        <v>1003.44</v>
      </c>
    </row>
    <row r="14" spans="1:12" x14ac:dyDescent="0.25">
      <c r="A14" s="161" t="s">
        <v>276</v>
      </c>
      <c r="B14" s="157"/>
      <c r="C14" s="161" t="s">
        <v>253</v>
      </c>
      <c r="D14" s="162">
        <v>153.75</v>
      </c>
      <c r="E14" s="162">
        <v>4.32</v>
      </c>
      <c r="F14" s="162">
        <v>21.9</v>
      </c>
      <c r="G14" s="162">
        <v>0.43</v>
      </c>
      <c r="H14" s="162">
        <v>3.62</v>
      </c>
      <c r="I14" s="162">
        <v>6.2</v>
      </c>
      <c r="J14" s="162">
        <v>29.51</v>
      </c>
      <c r="K14" s="162">
        <v>2.8</v>
      </c>
      <c r="L14" s="162">
        <f t="shared" ref="L14:L15" si="3">D14+E14+F14+G14+H14+I14+J14+K14</f>
        <v>222.53</v>
      </c>
    </row>
    <row r="15" spans="1:12" x14ac:dyDescent="0.25">
      <c r="A15" s="161" t="s">
        <v>277</v>
      </c>
      <c r="B15" s="157"/>
      <c r="C15" s="161" t="s">
        <v>278</v>
      </c>
      <c r="D15" s="162">
        <v>153.75</v>
      </c>
      <c r="E15" s="162">
        <v>8.64</v>
      </c>
      <c r="F15" s="162">
        <v>43.8</v>
      </c>
      <c r="G15" s="162">
        <v>0.22</v>
      </c>
      <c r="H15" s="162">
        <v>12.4</v>
      </c>
      <c r="I15" s="162">
        <v>3.1</v>
      </c>
      <c r="J15" s="162">
        <v>16.86</v>
      </c>
      <c r="K15" s="162">
        <v>1.4</v>
      </c>
      <c r="L15" s="162">
        <f t="shared" si="3"/>
        <v>240.17</v>
      </c>
    </row>
    <row r="16" spans="1:12" x14ac:dyDescent="0.25">
      <c r="A16" s="115" t="s">
        <v>36</v>
      </c>
      <c r="B16" s="172">
        <v>43592</v>
      </c>
      <c r="C16" s="116"/>
      <c r="D16" s="117"/>
      <c r="E16" s="117"/>
      <c r="F16" s="117"/>
      <c r="G16" s="117"/>
      <c r="H16" s="117">
        <v>21.82</v>
      </c>
      <c r="I16" s="117"/>
      <c r="J16" s="117"/>
      <c r="K16" s="117"/>
      <c r="L16" s="118">
        <f>D16+E16+F16+G16+H16+I16+J16+K16</f>
        <v>21.82</v>
      </c>
    </row>
    <row r="17" spans="1:12" x14ac:dyDescent="0.25">
      <c r="A17" s="266" t="s">
        <v>126</v>
      </c>
      <c r="B17" s="267"/>
      <c r="C17" s="268"/>
      <c r="D17" s="164">
        <f>D14+D15</f>
        <v>307.5</v>
      </c>
      <c r="E17" s="164">
        <f t="shared" ref="E17:L17" si="4">E14+E15</f>
        <v>12.96</v>
      </c>
      <c r="F17" s="164">
        <f t="shared" si="4"/>
        <v>65.699999999999989</v>
      </c>
      <c r="G17" s="164">
        <f t="shared" si="4"/>
        <v>0.65</v>
      </c>
      <c r="H17" s="164">
        <f t="shared" si="4"/>
        <v>16.02</v>
      </c>
      <c r="I17" s="164">
        <f t="shared" si="4"/>
        <v>9.3000000000000007</v>
      </c>
      <c r="J17" s="164">
        <f t="shared" si="4"/>
        <v>46.370000000000005</v>
      </c>
      <c r="K17" s="164">
        <f t="shared" si="4"/>
        <v>4.1999999999999993</v>
      </c>
      <c r="L17" s="164">
        <f t="shared" si="4"/>
        <v>462.7</v>
      </c>
    </row>
    <row r="18" spans="1:12" x14ac:dyDescent="0.25">
      <c r="A18" s="269" t="s">
        <v>38</v>
      </c>
      <c r="B18" s="270"/>
      <c r="C18" s="271"/>
      <c r="D18" s="28">
        <f>D16</f>
        <v>0</v>
      </c>
      <c r="E18" s="28">
        <f t="shared" ref="E18:L18" si="5">E16</f>
        <v>0</v>
      </c>
      <c r="F18" s="28">
        <f t="shared" si="5"/>
        <v>0</v>
      </c>
      <c r="G18" s="28">
        <f t="shared" si="5"/>
        <v>0</v>
      </c>
      <c r="H18" s="28">
        <f t="shared" si="5"/>
        <v>21.82</v>
      </c>
      <c r="I18" s="28">
        <f t="shared" si="5"/>
        <v>0</v>
      </c>
      <c r="J18" s="28">
        <f t="shared" si="5"/>
        <v>0</v>
      </c>
      <c r="K18" s="28">
        <f t="shared" si="5"/>
        <v>0</v>
      </c>
      <c r="L18" s="29">
        <f t="shared" si="5"/>
        <v>21.82</v>
      </c>
    </row>
    <row r="19" spans="1:12" x14ac:dyDescent="0.25">
      <c r="A19" s="1" t="s">
        <v>279</v>
      </c>
      <c r="B19" s="11"/>
      <c r="C19" s="1" t="s">
        <v>280</v>
      </c>
      <c r="D19" s="2">
        <v>153.75</v>
      </c>
      <c r="E19" s="2">
        <v>8.64</v>
      </c>
      <c r="F19" s="2">
        <v>43.8</v>
      </c>
      <c r="G19" s="2">
        <v>0.43</v>
      </c>
      <c r="H19" s="2">
        <v>6.72</v>
      </c>
      <c r="I19" s="2">
        <v>6.2</v>
      </c>
      <c r="J19" s="2">
        <v>2.1</v>
      </c>
      <c r="K19" s="2">
        <v>2.8</v>
      </c>
      <c r="L19" s="200">
        <f t="shared" ref="L19:L22" si="6">D19+E19+F19+G19+H19+I19+J19+K19</f>
        <v>224.44</v>
      </c>
    </row>
    <row r="20" spans="1:12" x14ac:dyDescent="0.25">
      <c r="A20" s="199" t="s">
        <v>281</v>
      </c>
      <c r="B20" s="199"/>
      <c r="C20" s="199" t="s">
        <v>282</v>
      </c>
      <c r="D20" s="200">
        <v>73.8</v>
      </c>
      <c r="E20" s="200"/>
      <c r="F20" s="200"/>
      <c r="G20" s="200"/>
      <c r="H20" s="200">
        <v>5.68</v>
      </c>
      <c r="I20" s="200"/>
      <c r="J20" s="200"/>
      <c r="K20" s="229"/>
      <c r="L20" s="162">
        <f t="shared" si="6"/>
        <v>79.47999999999999</v>
      </c>
    </row>
    <row r="21" spans="1:12" x14ac:dyDescent="0.25">
      <c r="A21" s="201" t="s">
        <v>283</v>
      </c>
      <c r="B21" s="208">
        <v>43623</v>
      </c>
      <c r="C21" s="203"/>
      <c r="D21" s="204"/>
      <c r="E21" s="204">
        <v>17.829999999999998</v>
      </c>
      <c r="F21" s="204"/>
      <c r="G21" s="204"/>
      <c r="H21" s="204"/>
      <c r="I21" s="204"/>
      <c r="J21" s="204"/>
      <c r="K21" s="204"/>
      <c r="L21" s="207">
        <f>D21+E21+F21+G21+H21+I21+J21+K21</f>
        <v>17.829999999999998</v>
      </c>
    </row>
    <row r="22" spans="1:12" x14ac:dyDescent="0.25">
      <c r="A22" s="201" t="s">
        <v>43</v>
      </c>
      <c r="B22" s="208">
        <v>43634</v>
      </c>
      <c r="C22" s="203"/>
      <c r="D22" s="204"/>
      <c r="E22" s="204"/>
      <c r="F22" s="204"/>
      <c r="G22" s="204"/>
      <c r="H22" s="204">
        <v>152.4</v>
      </c>
      <c r="I22" s="204"/>
      <c r="J22" s="204"/>
      <c r="K22" s="204"/>
      <c r="L22" s="207">
        <f t="shared" si="6"/>
        <v>152.4</v>
      </c>
    </row>
    <row r="23" spans="1:12" x14ac:dyDescent="0.25">
      <c r="A23" s="202" t="s">
        <v>128</v>
      </c>
      <c r="B23" s="209">
        <v>43644</v>
      </c>
      <c r="C23" s="205"/>
      <c r="D23" s="206"/>
      <c r="E23" s="206"/>
      <c r="F23" s="206"/>
      <c r="G23" s="206"/>
      <c r="H23" s="206"/>
      <c r="I23" s="206"/>
      <c r="J23" s="206">
        <v>354.15</v>
      </c>
      <c r="K23" s="206"/>
      <c r="L23" s="207">
        <f>D23+E23+F23+G23+H23+I23+J23+K23</f>
        <v>354.15</v>
      </c>
    </row>
    <row r="24" spans="1:12" x14ac:dyDescent="0.25">
      <c r="A24" s="266" t="s">
        <v>45</v>
      </c>
      <c r="B24" s="267"/>
      <c r="C24" s="268"/>
      <c r="D24" s="7">
        <f>D19+D20</f>
        <v>227.55</v>
      </c>
      <c r="E24" s="7">
        <f t="shared" ref="E24:L24" si="7">E19+E20</f>
        <v>8.64</v>
      </c>
      <c r="F24" s="7">
        <f t="shared" si="7"/>
        <v>43.8</v>
      </c>
      <c r="G24" s="7">
        <f t="shared" si="7"/>
        <v>0.43</v>
      </c>
      <c r="H24" s="7">
        <f t="shared" si="7"/>
        <v>12.399999999999999</v>
      </c>
      <c r="I24" s="7">
        <f t="shared" si="7"/>
        <v>6.2</v>
      </c>
      <c r="J24" s="7">
        <f t="shared" si="7"/>
        <v>2.1</v>
      </c>
      <c r="K24" s="7">
        <f t="shared" si="7"/>
        <v>2.8</v>
      </c>
      <c r="L24" s="15">
        <f t="shared" si="7"/>
        <v>303.91999999999996</v>
      </c>
    </row>
    <row r="25" spans="1:12" x14ac:dyDescent="0.25">
      <c r="A25" s="269" t="s">
        <v>46</v>
      </c>
      <c r="B25" s="270"/>
      <c r="C25" s="271"/>
      <c r="D25" s="16">
        <f>D23+D22+D21</f>
        <v>0</v>
      </c>
      <c r="E25" s="16">
        <f t="shared" ref="E25:L25" si="8">E23+E22+E21</f>
        <v>17.829999999999998</v>
      </c>
      <c r="F25" s="16">
        <f t="shared" si="8"/>
        <v>0</v>
      </c>
      <c r="G25" s="16">
        <f t="shared" si="8"/>
        <v>0</v>
      </c>
      <c r="H25" s="16">
        <f t="shared" si="8"/>
        <v>152.4</v>
      </c>
      <c r="I25" s="16">
        <f t="shared" si="8"/>
        <v>0</v>
      </c>
      <c r="J25" s="16">
        <f t="shared" si="8"/>
        <v>354.15</v>
      </c>
      <c r="K25" s="16">
        <f t="shared" si="8"/>
        <v>0</v>
      </c>
      <c r="L25" s="16">
        <f t="shared" si="8"/>
        <v>524.38</v>
      </c>
    </row>
    <row r="26" spans="1:12" x14ac:dyDescent="0.25">
      <c r="A26" s="1" t="s">
        <v>284</v>
      </c>
      <c r="B26" s="11"/>
      <c r="C26" s="1" t="s">
        <v>285</v>
      </c>
      <c r="D26" s="2">
        <v>153.75</v>
      </c>
      <c r="E26" s="2">
        <v>4.32</v>
      </c>
      <c r="F26" s="2">
        <v>21.9</v>
      </c>
      <c r="G26" s="2"/>
      <c r="H26" s="2">
        <v>1.81</v>
      </c>
      <c r="I26" s="2"/>
      <c r="J26" s="2">
        <v>2.1</v>
      </c>
      <c r="K26" s="2"/>
      <c r="L26" s="2">
        <f t="shared" ref="L26:L27" si="9">D26+E26+F26+G26+H26+I26+J26+K26</f>
        <v>183.88</v>
      </c>
    </row>
    <row r="27" spans="1:12" x14ac:dyDescent="0.25">
      <c r="A27" s="1" t="s">
        <v>286</v>
      </c>
      <c r="B27" s="1"/>
      <c r="C27" s="1" t="s">
        <v>50</v>
      </c>
      <c r="D27" s="2">
        <v>153.75</v>
      </c>
      <c r="E27" s="2">
        <v>4.32</v>
      </c>
      <c r="F27" s="2">
        <v>21.9</v>
      </c>
      <c r="G27" s="2">
        <v>0.22</v>
      </c>
      <c r="H27" s="2">
        <v>6.2</v>
      </c>
      <c r="I27" s="2">
        <v>3.1</v>
      </c>
      <c r="J27" s="2">
        <v>2.1</v>
      </c>
      <c r="K27" s="2">
        <v>1.4</v>
      </c>
      <c r="L27" s="2">
        <f t="shared" si="9"/>
        <v>192.98999999999998</v>
      </c>
    </row>
    <row r="28" spans="1:12" x14ac:dyDescent="0.25">
      <c r="A28" s="31" t="s">
        <v>51</v>
      </c>
      <c r="B28" s="198">
        <v>43654</v>
      </c>
      <c r="C28" s="4"/>
      <c r="D28" s="5"/>
      <c r="E28" s="5"/>
      <c r="F28" s="5"/>
      <c r="G28" s="5"/>
      <c r="H28" s="5">
        <v>23.92</v>
      </c>
      <c r="I28" s="5"/>
      <c r="J28" s="5"/>
      <c r="K28" s="5"/>
      <c r="L28" s="14">
        <f>D28+E28+F28+G28+H28++I28+J28+K28</f>
        <v>23.92</v>
      </c>
    </row>
    <row r="29" spans="1:12" x14ac:dyDescent="0.25">
      <c r="A29" s="266" t="s">
        <v>55</v>
      </c>
      <c r="B29" s="267"/>
      <c r="C29" s="268"/>
      <c r="D29" s="7">
        <f>D26+D27</f>
        <v>307.5</v>
      </c>
      <c r="E29" s="7">
        <f t="shared" ref="E29:L29" si="10">E26+E27</f>
        <v>8.64</v>
      </c>
      <c r="F29" s="7">
        <f t="shared" si="10"/>
        <v>43.8</v>
      </c>
      <c r="G29" s="7">
        <f t="shared" si="10"/>
        <v>0.22</v>
      </c>
      <c r="H29" s="7">
        <f t="shared" si="10"/>
        <v>8.01</v>
      </c>
      <c r="I29" s="7">
        <f t="shared" si="10"/>
        <v>3.1</v>
      </c>
      <c r="J29" s="7">
        <f t="shared" si="10"/>
        <v>4.2</v>
      </c>
      <c r="K29" s="7">
        <f t="shared" si="10"/>
        <v>1.4</v>
      </c>
      <c r="L29" s="15">
        <f t="shared" si="10"/>
        <v>376.87</v>
      </c>
    </row>
    <row r="30" spans="1:12" x14ac:dyDescent="0.25">
      <c r="A30" s="272" t="s">
        <v>56</v>
      </c>
      <c r="B30" s="273"/>
      <c r="C30" s="274"/>
      <c r="D30" s="96">
        <f>D28</f>
        <v>0</v>
      </c>
      <c r="E30" s="96">
        <f t="shared" ref="E30:L30" si="11">E28</f>
        <v>0</v>
      </c>
      <c r="F30" s="96">
        <f t="shared" si="11"/>
        <v>0</v>
      </c>
      <c r="G30" s="96">
        <f t="shared" si="11"/>
        <v>0</v>
      </c>
      <c r="H30" s="96">
        <f t="shared" si="11"/>
        <v>23.92</v>
      </c>
      <c r="I30" s="96">
        <f t="shared" si="11"/>
        <v>0</v>
      </c>
      <c r="J30" s="96">
        <f t="shared" si="11"/>
        <v>0</v>
      </c>
      <c r="K30" s="96">
        <f t="shared" si="11"/>
        <v>0</v>
      </c>
      <c r="L30" s="96">
        <f t="shared" si="11"/>
        <v>23.92</v>
      </c>
    </row>
    <row r="31" spans="1:12" x14ac:dyDescent="0.25">
      <c r="A31" s="1" t="s">
        <v>287</v>
      </c>
      <c r="B31" s="170"/>
      <c r="C31" s="1" t="s">
        <v>288</v>
      </c>
      <c r="D31" s="2">
        <v>153.75</v>
      </c>
      <c r="E31" s="2">
        <v>12.96</v>
      </c>
      <c r="F31" s="2">
        <v>65.709999999999994</v>
      </c>
      <c r="G31" s="2">
        <v>0.22</v>
      </c>
      <c r="H31" s="2">
        <v>19.11</v>
      </c>
      <c r="I31" s="2">
        <v>3.1</v>
      </c>
      <c r="J31" s="2">
        <v>16.86</v>
      </c>
      <c r="K31" s="2">
        <v>1.4</v>
      </c>
      <c r="L31" s="2">
        <f t="shared" ref="L31:L32" si="12">D31+E31+F31+G31+H31+I31+J31+K31</f>
        <v>273.10999999999996</v>
      </c>
    </row>
    <row r="32" spans="1:12" x14ac:dyDescent="0.25">
      <c r="A32" s="1" t="s">
        <v>289</v>
      </c>
      <c r="B32" s="170"/>
      <c r="C32" s="1" t="s">
        <v>290</v>
      </c>
      <c r="D32" s="2">
        <v>153.75</v>
      </c>
      <c r="E32" s="2">
        <v>4.32</v>
      </c>
      <c r="F32" s="2">
        <v>21.9</v>
      </c>
      <c r="G32" s="2">
        <v>0.22</v>
      </c>
      <c r="H32" s="2">
        <v>10.59</v>
      </c>
      <c r="I32" s="2">
        <v>3.1</v>
      </c>
      <c r="J32" s="2">
        <v>6.32</v>
      </c>
      <c r="K32" s="2">
        <v>1.4</v>
      </c>
      <c r="L32" s="2">
        <f t="shared" si="12"/>
        <v>201.6</v>
      </c>
    </row>
    <row r="33" spans="1:12" x14ac:dyDescent="0.25">
      <c r="A33" s="121" t="s">
        <v>493</v>
      </c>
      <c r="B33" s="123" t="s">
        <v>494</v>
      </c>
      <c r="C33" s="123"/>
      <c r="D33" s="124"/>
      <c r="E33" s="124">
        <v>38.35</v>
      </c>
      <c r="F33" s="124"/>
      <c r="G33" s="124"/>
      <c r="H33" s="124"/>
      <c r="I33" s="124"/>
      <c r="J33" s="124"/>
      <c r="K33" s="124"/>
      <c r="L33" s="95">
        <f>D33+E33+F33+G33+H33+I33+J33+K33</f>
        <v>38.35</v>
      </c>
    </row>
    <row r="34" spans="1:12" x14ac:dyDescent="0.25">
      <c r="A34" s="37" t="s">
        <v>492</v>
      </c>
      <c r="B34" s="218" t="s">
        <v>495</v>
      </c>
      <c r="C34" s="32"/>
      <c r="D34" s="6"/>
      <c r="E34" s="6"/>
      <c r="F34" s="6"/>
      <c r="G34" s="6"/>
      <c r="H34" s="6">
        <f>137.32+2.75</f>
        <v>140.07</v>
      </c>
      <c r="I34" s="6"/>
      <c r="J34" s="6"/>
      <c r="K34" s="6"/>
      <c r="L34" s="38">
        <f>D34+E34+F34+G34+H34+I34+J34+K34</f>
        <v>140.07</v>
      </c>
    </row>
    <row r="35" spans="1:12" x14ac:dyDescent="0.25">
      <c r="A35" s="32" t="s">
        <v>198</v>
      </c>
      <c r="B35" s="218" t="s">
        <v>199</v>
      </c>
      <c r="C35" s="32"/>
      <c r="D35" s="6"/>
      <c r="E35" s="6"/>
      <c r="F35" s="6"/>
      <c r="G35" s="6"/>
      <c r="H35" s="6"/>
      <c r="I35" s="6"/>
      <c r="J35" s="6">
        <v>90.31</v>
      </c>
      <c r="K35" s="6"/>
      <c r="L35" s="38">
        <f>D35+E35+F35+G35+H35+I35+J35+K35</f>
        <v>90.31</v>
      </c>
    </row>
    <row r="36" spans="1:12" x14ac:dyDescent="0.25">
      <c r="A36" s="266" t="s">
        <v>132</v>
      </c>
      <c r="B36" s="267"/>
      <c r="C36" s="268"/>
      <c r="D36" s="7">
        <f>D31+D32</f>
        <v>307.5</v>
      </c>
      <c r="E36" s="7">
        <f t="shared" ref="E36:L36" si="13">E31+E32</f>
        <v>17.28</v>
      </c>
      <c r="F36" s="7">
        <f t="shared" si="13"/>
        <v>87.609999999999985</v>
      </c>
      <c r="G36" s="7">
        <f t="shared" si="13"/>
        <v>0.44</v>
      </c>
      <c r="H36" s="7">
        <f t="shared" si="13"/>
        <v>29.7</v>
      </c>
      <c r="I36" s="7">
        <f t="shared" si="13"/>
        <v>6.2</v>
      </c>
      <c r="J36" s="7">
        <f t="shared" si="13"/>
        <v>23.18</v>
      </c>
      <c r="K36" s="7">
        <f t="shared" si="13"/>
        <v>2.8</v>
      </c>
      <c r="L36" s="7">
        <f t="shared" si="13"/>
        <v>474.70999999999992</v>
      </c>
    </row>
    <row r="37" spans="1:12" ht="15.75" customHeight="1" thickBot="1" x14ac:dyDescent="0.3">
      <c r="A37" s="272" t="s">
        <v>61</v>
      </c>
      <c r="B37" s="273"/>
      <c r="C37" s="274"/>
      <c r="D37" s="16">
        <f>D33+D34+D35</f>
        <v>0</v>
      </c>
      <c r="E37" s="16">
        <f t="shared" ref="E37:L37" si="14">E33+E34+E35</f>
        <v>38.35</v>
      </c>
      <c r="F37" s="16">
        <f t="shared" si="14"/>
        <v>0</v>
      </c>
      <c r="G37" s="16">
        <f t="shared" si="14"/>
        <v>0</v>
      </c>
      <c r="H37" s="16">
        <f t="shared" si="14"/>
        <v>140.07</v>
      </c>
      <c r="I37" s="16">
        <f t="shared" si="14"/>
        <v>0</v>
      </c>
      <c r="J37" s="16">
        <f t="shared" si="14"/>
        <v>90.31</v>
      </c>
      <c r="K37" s="16">
        <f t="shared" si="14"/>
        <v>0</v>
      </c>
      <c r="L37" s="16">
        <f t="shared" si="14"/>
        <v>268.73</v>
      </c>
    </row>
    <row r="38" spans="1:12" x14ac:dyDescent="0.25">
      <c r="A38" s="1" t="s">
        <v>291</v>
      </c>
      <c r="B38" s="170"/>
      <c r="C38" s="1" t="s">
        <v>292</v>
      </c>
      <c r="D38" s="2">
        <v>153.75</v>
      </c>
      <c r="E38" s="2">
        <v>8.64</v>
      </c>
      <c r="F38" s="2">
        <v>43.8</v>
      </c>
      <c r="G38" s="2">
        <v>0.43</v>
      </c>
      <c r="H38" s="2">
        <v>7.75</v>
      </c>
      <c r="I38" s="2">
        <v>6.2</v>
      </c>
      <c r="J38" s="2">
        <v>18.97</v>
      </c>
      <c r="K38" s="2">
        <v>2.8</v>
      </c>
      <c r="L38" s="2">
        <f t="shared" ref="L38" si="15">D38+E38+F38+G38+H38+I38+J38+K38</f>
        <v>242.34</v>
      </c>
    </row>
    <row r="39" spans="1:12" x14ac:dyDescent="0.25">
      <c r="A39" s="39" t="s">
        <v>142</v>
      </c>
      <c r="B39" s="40" t="s">
        <v>496</v>
      </c>
      <c r="C39" s="40"/>
      <c r="D39" s="41"/>
      <c r="E39" s="41"/>
      <c r="F39" s="41"/>
      <c r="G39" s="41">
        <v>57.89</v>
      </c>
      <c r="H39" s="41"/>
      <c r="I39" s="41"/>
      <c r="J39" s="41"/>
      <c r="K39" s="41"/>
      <c r="L39" s="41">
        <f>D39+E39+F39+G39+H39+I39+J39+K39</f>
        <v>57.89</v>
      </c>
    </row>
    <row r="40" spans="1:12" x14ac:dyDescent="0.25">
      <c r="A40" s="30" t="s">
        <v>68</v>
      </c>
      <c r="B40" s="4" t="s">
        <v>69</v>
      </c>
      <c r="C40" s="4"/>
      <c r="D40" s="5"/>
      <c r="E40" s="5"/>
      <c r="F40" s="5"/>
      <c r="G40" s="5"/>
      <c r="H40" s="5">
        <v>224.32</v>
      </c>
      <c r="I40" s="5"/>
      <c r="J40" s="5"/>
      <c r="K40" s="5"/>
      <c r="L40" s="41">
        <f t="shared" ref="L40:L42" si="16">D40+E40+F40+G40+H40+I40+J40+K40</f>
        <v>224.32</v>
      </c>
    </row>
    <row r="41" spans="1:12" x14ac:dyDescent="0.25">
      <c r="A41" s="30" t="s">
        <v>497</v>
      </c>
      <c r="B41" s="4" t="s">
        <v>213</v>
      </c>
      <c r="C41" s="4"/>
      <c r="D41" s="5"/>
      <c r="E41" s="5"/>
      <c r="F41" s="5"/>
      <c r="G41" s="5"/>
      <c r="H41" s="5"/>
      <c r="I41" s="5"/>
      <c r="J41" s="5">
        <v>218.47</v>
      </c>
      <c r="K41" s="5"/>
      <c r="L41" s="41">
        <f t="shared" si="16"/>
        <v>218.47</v>
      </c>
    </row>
    <row r="42" spans="1:12" x14ac:dyDescent="0.25">
      <c r="A42" s="30" t="s">
        <v>70</v>
      </c>
      <c r="B42" s="4" t="s">
        <v>71</v>
      </c>
      <c r="C42" s="4"/>
      <c r="D42" s="5"/>
      <c r="E42" s="5"/>
      <c r="F42" s="5"/>
      <c r="G42" s="5"/>
      <c r="H42" s="5">
        <v>119.59</v>
      </c>
      <c r="I42" s="5"/>
      <c r="J42" s="5"/>
      <c r="K42" s="5"/>
      <c r="L42" s="41">
        <f t="shared" si="16"/>
        <v>119.59</v>
      </c>
    </row>
    <row r="43" spans="1:12" x14ac:dyDescent="0.25">
      <c r="A43" s="266" t="s">
        <v>293</v>
      </c>
      <c r="B43" s="267"/>
      <c r="C43" s="268"/>
      <c r="D43" s="7">
        <f>D38</f>
        <v>153.75</v>
      </c>
      <c r="E43" s="7">
        <f t="shared" ref="E43:L43" si="17">E38</f>
        <v>8.64</v>
      </c>
      <c r="F43" s="7">
        <f t="shared" si="17"/>
        <v>43.8</v>
      </c>
      <c r="G43" s="7">
        <f t="shared" si="17"/>
        <v>0.43</v>
      </c>
      <c r="H43" s="7">
        <f t="shared" si="17"/>
        <v>7.75</v>
      </c>
      <c r="I43" s="7">
        <f t="shared" si="17"/>
        <v>6.2</v>
      </c>
      <c r="J43" s="7">
        <f t="shared" si="17"/>
        <v>18.97</v>
      </c>
      <c r="K43" s="7">
        <f t="shared" si="17"/>
        <v>2.8</v>
      </c>
      <c r="L43" s="7">
        <f t="shared" si="17"/>
        <v>242.34</v>
      </c>
    </row>
    <row r="44" spans="1:12" x14ac:dyDescent="0.25">
      <c r="A44" s="272" t="s">
        <v>72</v>
      </c>
      <c r="B44" s="273"/>
      <c r="C44" s="274"/>
      <c r="D44" s="8">
        <f>D39+D40+D41+D42</f>
        <v>0</v>
      </c>
      <c r="E44" s="8">
        <f t="shared" ref="E44:L44" si="18">E39+E40+E41+E42</f>
        <v>0</v>
      </c>
      <c r="F44" s="8">
        <f t="shared" si="18"/>
        <v>0</v>
      </c>
      <c r="G44" s="8">
        <f t="shared" si="18"/>
        <v>57.89</v>
      </c>
      <c r="H44" s="8">
        <f t="shared" si="18"/>
        <v>343.90999999999997</v>
      </c>
      <c r="I44" s="8">
        <f t="shared" si="18"/>
        <v>0</v>
      </c>
      <c r="J44" s="8">
        <f t="shared" si="18"/>
        <v>218.47</v>
      </c>
      <c r="K44" s="8">
        <f t="shared" si="18"/>
        <v>0</v>
      </c>
      <c r="L44" s="8">
        <f t="shared" si="18"/>
        <v>620.27</v>
      </c>
    </row>
    <row r="45" spans="1:12" x14ac:dyDescent="0.25">
      <c r="A45" s="1" t="s">
        <v>294</v>
      </c>
      <c r="B45" s="1"/>
      <c r="C45" s="1" t="s">
        <v>295</v>
      </c>
      <c r="D45" s="2">
        <v>98.4</v>
      </c>
      <c r="E45" s="2">
        <v>2.16</v>
      </c>
      <c r="F45" s="2">
        <v>10.95</v>
      </c>
      <c r="G45" s="2">
        <v>0</v>
      </c>
      <c r="H45" s="2">
        <v>3.1</v>
      </c>
      <c r="I45" s="2">
        <v>0</v>
      </c>
      <c r="J45" s="2">
        <v>42.15</v>
      </c>
      <c r="K45" s="2">
        <v>0</v>
      </c>
      <c r="L45" s="2">
        <f t="shared" ref="L45" si="19">D45+E45+F45+G45+H45+I45+J45+K45</f>
        <v>156.76</v>
      </c>
    </row>
    <row r="46" spans="1:12" x14ac:dyDescent="0.25">
      <c r="A46" s="301" t="s">
        <v>75</v>
      </c>
      <c r="B46" s="302"/>
      <c r="C46" s="303"/>
      <c r="D46" s="230">
        <f>D45</f>
        <v>98.4</v>
      </c>
      <c r="E46" s="230">
        <f t="shared" ref="E46:L46" si="20">E45</f>
        <v>2.16</v>
      </c>
      <c r="F46" s="230">
        <f t="shared" si="20"/>
        <v>10.95</v>
      </c>
      <c r="G46" s="230">
        <f t="shared" si="20"/>
        <v>0</v>
      </c>
      <c r="H46" s="230">
        <f t="shared" si="20"/>
        <v>3.1</v>
      </c>
      <c r="I46" s="230">
        <f t="shared" si="20"/>
        <v>0</v>
      </c>
      <c r="J46" s="230">
        <f t="shared" si="20"/>
        <v>42.15</v>
      </c>
      <c r="K46" s="230">
        <f t="shared" si="20"/>
        <v>0</v>
      </c>
      <c r="L46" s="230">
        <f t="shared" si="20"/>
        <v>156.76</v>
      </c>
    </row>
    <row r="47" spans="1:12" x14ac:dyDescent="0.25">
      <c r="A47" s="199" t="s">
        <v>296</v>
      </c>
      <c r="B47" s="250"/>
      <c r="C47" s="199" t="s">
        <v>297</v>
      </c>
      <c r="D47" s="200">
        <v>307.5</v>
      </c>
      <c r="E47" s="200">
        <v>4.32</v>
      </c>
      <c r="F47" s="200">
        <v>21.9</v>
      </c>
      <c r="G47" s="200">
        <v>0.22</v>
      </c>
      <c r="H47" s="200">
        <v>3.62</v>
      </c>
      <c r="I47" s="200">
        <v>3.1</v>
      </c>
      <c r="J47" s="200">
        <v>54.8</v>
      </c>
      <c r="K47" s="200">
        <v>1.4</v>
      </c>
      <c r="L47" s="200">
        <f t="shared" ref="L47" si="21">D47+E47+F47+G47+H47+I47+J47+K47</f>
        <v>396.86</v>
      </c>
    </row>
    <row r="48" spans="1:12" x14ac:dyDescent="0.25">
      <c r="A48" s="30" t="s">
        <v>498</v>
      </c>
      <c r="B48" s="4" t="s">
        <v>499</v>
      </c>
      <c r="C48" s="4"/>
      <c r="D48" s="5"/>
      <c r="E48" s="5"/>
      <c r="F48" s="5"/>
      <c r="G48" s="5">
        <v>25.15</v>
      </c>
      <c r="H48" s="5"/>
      <c r="I48" s="5"/>
      <c r="J48" s="5"/>
      <c r="K48" s="5"/>
      <c r="L48" s="5">
        <f>D48+E48+F48+G48+H48+I48+J48+K48</f>
        <v>25.15</v>
      </c>
    </row>
    <row r="49" spans="1:12" x14ac:dyDescent="0.25">
      <c r="A49" s="30" t="s">
        <v>78</v>
      </c>
      <c r="B49" s="4" t="s">
        <v>79</v>
      </c>
      <c r="C49" s="4"/>
      <c r="D49" s="5"/>
      <c r="E49" s="5"/>
      <c r="F49" s="5"/>
      <c r="G49" s="5"/>
      <c r="H49" s="5">
        <v>152.51</v>
      </c>
      <c r="I49" s="5"/>
      <c r="J49" s="5"/>
      <c r="K49" s="5"/>
      <c r="L49" s="5">
        <f>D49+E49+F49+G49+H49+I49+J49+K49</f>
        <v>152.51</v>
      </c>
    </row>
    <row r="50" spans="1:12" x14ac:dyDescent="0.25">
      <c r="A50" s="30" t="s">
        <v>80</v>
      </c>
      <c r="B50" s="4" t="s">
        <v>81</v>
      </c>
      <c r="C50" s="4"/>
      <c r="D50" s="5"/>
      <c r="E50" s="5"/>
      <c r="F50" s="5"/>
      <c r="G50" s="5"/>
      <c r="H50" s="5">
        <v>20.25</v>
      </c>
      <c r="I50" s="5"/>
      <c r="J50" s="5"/>
      <c r="K50" s="5"/>
      <c r="L50" s="5">
        <f t="shared" ref="L50:L51" si="22">D50+E50+F50+G50+H50+I50+J50+K50</f>
        <v>20.25</v>
      </c>
    </row>
    <row r="51" spans="1:12" x14ac:dyDescent="0.25">
      <c r="A51" s="30" t="s">
        <v>228</v>
      </c>
      <c r="B51" s="4" t="s">
        <v>229</v>
      </c>
      <c r="C51" s="4"/>
      <c r="D51" s="5"/>
      <c r="E51" s="5"/>
      <c r="F51" s="5"/>
      <c r="G51" s="5"/>
      <c r="H51" s="5"/>
      <c r="I51" s="5"/>
      <c r="J51" s="5">
        <v>548.35</v>
      </c>
      <c r="K51" s="5"/>
      <c r="L51" s="5">
        <f t="shared" si="22"/>
        <v>548.35</v>
      </c>
    </row>
    <row r="52" spans="1:12" x14ac:dyDescent="0.25">
      <c r="A52" s="301" t="s">
        <v>82</v>
      </c>
      <c r="B52" s="302"/>
      <c r="C52" s="303"/>
      <c r="D52" s="160">
        <f>D47</f>
        <v>307.5</v>
      </c>
      <c r="E52" s="160">
        <f t="shared" ref="E52:L52" si="23">E47</f>
        <v>4.32</v>
      </c>
      <c r="F52" s="160">
        <f t="shared" si="23"/>
        <v>21.9</v>
      </c>
      <c r="G52" s="160">
        <f t="shared" si="23"/>
        <v>0.22</v>
      </c>
      <c r="H52" s="160">
        <f t="shared" si="23"/>
        <v>3.62</v>
      </c>
      <c r="I52" s="160">
        <f t="shared" si="23"/>
        <v>3.1</v>
      </c>
      <c r="J52" s="160">
        <f t="shared" si="23"/>
        <v>54.8</v>
      </c>
      <c r="K52" s="160">
        <f t="shared" si="23"/>
        <v>1.4</v>
      </c>
      <c r="L52" s="160">
        <f t="shared" si="23"/>
        <v>396.86</v>
      </c>
    </row>
    <row r="53" spans="1:12" x14ac:dyDescent="0.25">
      <c r="A53" s="272" t="s">
        <v>83</v>
      </c>
      <c r="B53" s="273"/>
      <c r="C53" s="274"/>
      <c r="D53" s="8">
        <f>D48+D49+D50+D51</f>
        <v>0</v>
      </c>
      <c r="E53" s="8">
        <f t="shared" ref="E53:L53" si="24">E48+E49+E50+E51</f>
        <v>0</v>
      </c>
      <c r="F53" s="8">
        <f t="shared" si="24"/>
        <v>0</v>
      </c>
      <c r="G53" s="8">
        <f t="shared" si="24"/>
        <v>25.15</v>
      </c>
      <c r="H53" s="8">
        <f t="shared" si="24"/>
        <v>172.76</v>
      </c>
      <c r="I53" s="8">
        <f t="shared" si="24"/>
        <v>0</v>
      </c>
      <c r="J53" s="8">
        <f t="shared" si="24"/>
        <v>548.35</v>
      </c>
      <c r="K53" s="8">
        <f t="shared" si="24"/>
        <v>0</v>
      </c>
      <c r="L53" s="8">
        <f t="shared" si="24"/>
        <v>746.26</v>
      </c>
    </row>
    <row r="54" spans="1:12" x14ac:dyDescent="0.25">
      <c r="A54" s="263" t="s">
        <v>298</v>
      </c>
      <c r="B54" s="264"/>
      <c r="C54" s="265"/>
      <c r="D54" s="3">
        <f t="shared" ref="D54:L54" si="25">D17+D24+D29+D36+D43+D46+D52</f>
        <v>1709.7</v>
      </c>
      <c r="E54" s="3">
        <f t="shared" si="25"/>
        <v>62.640000000000008</v>
      </c>
      <c r="F54" s="3">
        <f t="shared" si="25"/>
        <v>317.55999999999995</v>
      </c>
      <c r="G54" s="3">
        <f t="shared" si="25"/>
        <v>2.39</v>
      </c>
      <c r="H54" s="3">
        <f t="shared" si="25"/>
        <v>80.599999999999994</v>
      </c>
      <c r="I54" s="3">
        <f t="shared" si="25"/>
        <v>34.1</v>
      </c>
      <c r="J54" s="3">
        <f t="shared" si="25"/>
        <v>191.76999999999998</v>
      </c>
      <c r="K54" s="3">
        <f t="shared" si="25"/>
        <v>15.4</v>
      </c>
      <c r="L54" s="3">
        <f t="shared" si="25"/>
        <v>2414.16</v>
      </c>
    </row>
    <row r="55" spans="1:12" x14ac:dyDescent="0.25">
      <c r="A55" s="278" t="s">
        <v>85</v>
      </c>
      <c r="B55" s="279"/>
      <c r="C55" s="280"/>
      <c r="D55" s="8">
        <f>D53+D44+D37+D30+D25+D18+D13+D9+D6</f>
        <v>0</v>
      </c>
      <c r="E55" s="8">
        <f t="shared" ref="E55:L55" si="26">E53+E44+E37+E30+E25+E18+E13+E9+E6</f>
        <v>113.44</v>
      </c>
      <c r="F55" s="8">
        <f t="shared" si="26"/>
        <v>0</v>
      </c>
      <c r="G55" s="8">
        <f t="shared" si="26"/>
        <v>83.039999999999992</v>
      </c>
      <c r="H55" s="8">
        <f t="shared" si="26"/>
        <v>2539.8799999999997</v>
      </c>
      <c r="I55" s="8">
        <f t="shared" si="26"/>
        <v>0</v>
      </c>
      <c r="J55" s="8">
        <f t="shared" si="26"/>
        <v>2077.3500000000004</v>
      </c>
      <c r="K55" s="8">
        <f t="shared" si="26"/>
        <v>0</v>
      </c>
      <c r="L55" s="8">
        <f t="shared" si="26"/>
        <v>4813.71</v>
      </c>
    </row>
    <row r="56" spans="1:12" x14ac:dyDescent="0.25">
      <c r="A56" s="275" t="s">
        <v>86</v>
      </c>
      <c r="B56" s="276"/>
      <c r="C56" s="277"/>
      <c r="D56" s="42">
        <f>D54-D55</f>
        <v>1709.7</v>
      </c>
      <c r="E56" s="42">
        <f t="shared" ref="E56:L56" si="27">E54-E55</f>
        <v>-50.79999999999999</v>
      </c>
      <c r="F56" s="42">
        <f t="shared" si="27"/>
        <v>317.55999999999995</v>
      </c>
      <c r="G56" s="42">
        <f t="shared" si="27"/>
        <v>-80.649999999999991</v>
      </c>
      <c r="H56" s="42">
        <f t="shared" si="27"/>
        <v>-2459.2799999999997</v>
      </c>
      <c r="I56" s="42">
        <f t="shared" si="27"/>
        <v>34.1</v>
      </c>
      <c r="J56" s="42">
        <f t="shared" si="27"/>
        <v>-1885.5800000000004</v>
      </c>
      <c r="K56" s="42">
        <f t="shared" si="27"/>
        <v>15.4</v>
      </c>
      <c r="L56" s="42">
        <f t="shared" si="27"/>
        <v>-2399.5500000000002</v>
      </c>
    </row>
    <row r="57" spans="1:12" x14ac:dyDescent="0.25">
      <c r="A57" t="s">
        <v>87</v>
      </c>
    </row>
    <row r="58" spans="1:12" x14ac:dyDescent="0.25">
      <c r="A58" t="s">
        <v>487</v>
      </c>
    </row>
  </sheetData>
  <mergeCells count="21">
    <mergeCell ref="A55:C55"/>
    <mergeCell ref="A56:C56"/>
    <mergeCell ref="A17:C17"/>
    <mergeCell ref="A36:C36"/>
    <mergeCell ref="A43:C43"/>
    <mergeCell ref="A52:C52"/>
    <mergeCell ref="A44:C44"/>
    <mergeCell ref="A46:C46"/>
    <mergeCell ref="A53:C53"/>
    <mergeCell ref="A54:C54"/>
    <mergeCell ref="A29:C29"/>
    <mergeCell ref="A30:C30"/>
    <mergeCell ref="A37:C37"/>
    <mergeCell ref="A24:C24"/>
    <mergeCell ref="A25:C25"/>
    <mergeCell ref="A18:C18"/>
    <mergeCell ref="A1:L1"/>
    <mergeCell ref="A2:L2"/>
    <mergeCell ref="A6:C6"/>
    <mergeCell ref="A9:C9"/>
    <mergeCell ref="A13:C1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activeCell="J14" sqref="J14"/>
    </sheetView>
  </sheetViews>
  <sheetFormatPr defaultRowHeight="15" x14ac:dyDescent="0.25"/>
  <cols>
    <col min="1" max="1" width="19.5703125" customWidth="1"/>
    <col min="2" max="2" width="11.85546875" customWidth="1"/>
    <col min="3" max="3" width="22.42578125" customWidth="1"/>
    <col min="4" max="4" width="9.140625" customWidth="1"/>
    <col min="5" max="5" width="7" customWidth="1"/>
    <col min="6" max="6" width="7.42578125" customWidth="1"/>
    <col min="7" max="7" width="9" customWidth="1"/>
    <col min="8" max="8" width="8.85546875" customWidth="1"/>
    <col min="9" max="9" width="7.28515625" customWidth="1"/>
    <col min="10" max="10" width="8.85546875" customWidth="1"/>
    <col min="11" max="11" width="8.5703125" customWidth="1"/>
    <col min="12" max="12" width="11.140625" customWidth="1"/>
  </cols>
  <sheetData>
    <row r="1" spans="1:12" ht="18.75" x14ac:dyDescent="0.3">
      <c r="A1" s="260" t="s">
        <v>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</row>
    <row r="2" spans="1:12" ht="18.75" customHeight="1" x14ac:dyDescent="0.3">
      <c r="A2" s="262" t="s">
        <v>530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spans="1:12" ht="45" x14ac:dyDescent="0.25">
      <c r="A3" s="46" t="s">
        <v>1</v>
      </c>
      <c r="B3" s="43" t="s">
        <v>2</v>
      </c>
      <c r="C3" s="44" t="s">
        <v>3</v>
      </c>
      <c r="D3" s="44" t="s">
        <v>4</v>
      </c>
      <c r="E3" s="44" t="s">
        <v>5</v>
      </c>
      <c r="F3" s="44" t="s">
        <v>6</v>
      </c>
      <c r="G3" s="45" t="s">
        <v>7</v>
      </c>
      <c r="H3" s="9" t="s">
        <v>8</v>
      </c>
      <c r="I3" s="9" t="s">
        <v>9</v>
      </c>
      <c r="J3" s="9" t="s">
        <v>10</v>
      </c>
      <c r="K3" s="43" t="s">
        <v>11</v>
      </c>
      <c r="L3" s="44" t="s">
        <v>12</v>
      </c>
    </row>
    <row r="4" spans="1:12" x14ac:dyDescent="0.25">
      <c r="A4" s="31" t="s">
        <v>299</v>
      </c>
      <c r="B4" s="4" t="s">
        <v>300</v>
      </c>
      <c r="C4" s="4"/>
      <c r="D4" s="5"/>
      <c r="E4" s="5"/>
      <c r="F4" s="5"/>
      <c r="G4" s="5">
        <v>22.15</v>
      </c>
      <c r="H4" s="5"/>
      <c r="I4" s="5"/>
      <c r="J4" s="5"/>
      <c r="K4" s="5"/>
      <c r="L4" s="14">
        <f>D4+E4+F4+G4+H4++I4+J4+K4</f>
        <v>22.15</v>
      </c>
    </row>
    <row r="5" spans="1:12" x14ac:dyDescent="0.25">
      <c r="A5" s="272" t="s">
        <v>93</v>
      </c>
      <c r="B5" s="273"/>
      <c r="C5" s="274"/>
      <c r="D5" s="96">
        <f>D4</f>
        <v>0</v>
      </c>
      <c r="E5" s="96">
        <f t="shared" ref="E5:L5" si="0">E4</f>
        <v>0</v>
      </c>
      <c r="F5" s="96">
        <f t="shared" si="0"/>
        <v>0</v>
      </c>
      <c r="G5" s="96">
        <f t="shared" si="0"/>
        <v>22.15</v>
      </c>
      <c r="H5" s="96">
        <f t="shared" si="0"/>
        <v>0</v>
      </c>
      <c r="I5" s="96">
        <f t="shared" si="0"/>
        <v>0</v>
      </c>
      <c r="J5" s="96">
        <f t="shared" si="0"/>
        <v>0</v>
      </c>
      <c r="K5" s="96">
        <f t="shared" si="0"/>
        <v>0</v>
      </c>
      <c r="L5" s="96">
        <f t="shared" si="0"/>
        <v>22.15</v>
      </c>
    </row>
    <row r="6" spans="1:12" x14ac:dyDescent="0.25">
      <c r="A6" s="133" t="s">
        <v>17</v>
      </c>
      <c r="B6" s="134" t="s">
        <v>301</v>
      </c>
      <c r="C6" s="133"/>
      <c r="D6" s="135"/>
      <c r="E6" s="135"/>
      <c r="F6" s="135"/>
      <c r="G6" s="135"/>
      <c r="H6" s="135">
        <v>187.2</v>
      </c>
      <c r="I6" s="135"/>
      <c r="J6" s="135"/>
      <c r="K6" s="135"/>
      <c r="L6" s="135">
        <f>SUM(D6:K6)</f>
        <v>187.2</v>
      </c>
    </row>
    <row r="7" spans="1:12" x14ac:dyDescent="0.25">
      <c r="A7" s="133" t="s">
        <v>102</v>
      </c>
      <c r="B7" s="134" t="s">
        <v>302</v>
      </c>
      <c r="C7" s="133"/>
      <c r="D7" s="135"/>
      <c r="E7" s="135"/>
      <c r="F7" s="135"/>
      <c r="G7" s="135"/>
      <c r="H7" s="135"/>
      <c r="I7" s="135"/>
      <c r="J7" s="135">
        <v>170.76</v>
      </c>
      <c r="K7" s="135"/>
      <c r="L7" s="135">
        <f t="shared" ref="L7:L8" si="1">SUM(D7:K7)</f>
        <v>170.76</v>
      </c>
    </row>
    <row r="8" spans="1:12" x14ac:dyDescent="0.25">
      <c r="A8" s="133" t="s">
        <v>19</v>
      </c>
      <c r="B8" s="134" t="s">
        <v>20</v>
      </c>
      <c r="C8" s="133"/>
      <c r="D8" s="135"/>
      <c r="E8" s="135"/>
      <c r="F8" s="135"/>
      <c r="G8" s="135"/>
      <c r="H8" s="135">
        <v>12.62</v>
      </c>
      <c r="I8" s="135"/>
      <c r="J8" s="135"/>
      <c r="K8" s="135"/>
      <c r="L8" s="135">
        <f t="shared" si="1"/>
        <v>12.62</v>
      </c>
    </row>
    <row r="9" spans="1:12" ht="15.75" thickBot="1" x14ac:dyDescent="0.3">
      <c r="A9" s="304" t="s">
        <v>22</v>
      </c>
      <c r="B9" s="305"/>
      <c r="C9" s="306"/>
      <c r="D9" s="136">
        <f>D6+D7+D8</f>
        <v>0</v>
      </c>
      <c r="E9" s="136">
        <f t="shared" ref="E9:L9" si="2">E6+E7+E8</f>
        <v>0</v>
      </c>
      <c r="F9" s="136">
        <f t="shared" si="2"/>
        <v>0</v>
      </c>
      <c r="G9" s="136">
        <f t="shared" si="2"/>
        <v>0</v>
      </c>
      <c r="H9" s="136">
        <f t="shared" si="2"/>
        <v>199.82</v>
      </c>
      <c r="I9" s="136">
        <f t="shared" si="2"/>
        <v>0</v>
      </c>
      <c r="J9" s="136">
        <f t="shared" si="2"/>
        <v>170.76</v>
      </c>
      <c r="K9" s="136">
        <f t="shared" si="2"/>
        <v>0</v>
      </c>
      <c r="L9" s="8">
        <f t="shared" si="2"/>
        <v>370.58</v>
      </c>
    </row>
    <row r="10" spans="1:12" x14ac:dyDescent="0.25">
      <c r="A10" s="31" t="s">
        <v>27</v>
      </c>
      <c r="B10" s="4" t="s">
        <v>28</v>
      </c>
      <c r="C10" s="4"/>
      <c r="D10" s="5"/>
      <c r="E10" s="5"/>
      <c r="F10" s="5"/>
      <c r="G10" s="5"/>
      <c r="H10" s="5">
        <v>9.4600000000000009</v>
      </c>
      <c r="I10" s="5"/>
      <c r="J10" s="5"/>
      <c r="K10" s="5"/>
      <c r="L10" s="5">
        <f>D10+E10+F10+G10+H10++I10+J10+K10</f>
        <v>9.4600000000000009</v>
      </c>
    </row>
    <row r="11" spans="1:12" x14ac:dyDescent="0.25">
      <c r="A11" s="110" t="s">
        <v>303</v>
      </c>
      <c r="B11" s="119" t="s">
        <v>304</v>
      </c>
      <c r="C11" s="111"/>
      <c r="D11" s="112"/>
      <c r="E11" s="112"/>
      <c r="F11" s="112"/>
      <c r="G11" s="112">
        <v>22.15</v>
      </c>
      <c r="H11" s="112"/>
      <c r="I11" s="112"/>
      <c r="J11" s="112"/>
      <c r="K11" s="112"/>
      <c r="L11" s="194">
        <f>D11+E11+F11+G11+H11++I11+J11+K11</f>
        <v>22.15</v>
      </c>
    </row>
    <row r="12" spans="1:12" x14ac:dyDescent="0.25">
      <c r="A12" s="272" t="s">
        <v>30</v>
      </c>
      <c r="B12" s="273"/>
      <c r="C12" s="274"/>
      <c r="D12" s="96">
        <f>D10+D11</f>
        <v>0</v>
      </c>
      <c r="E12" s="96">
        <f t="shared" ref="E12:L12" si="3">E10+E11</f>
        <v>0</v>
      </c>
      <c r="F12" s="96">
        <f t="shared" si="3"/>
        <v>0</v>
      </c>
      <c r="G12" s="96">
        <f t="shared" si="3"/>
        <v>22.15</v>
      </c>
      <c r="H12" s="96">
        <f t="shared" si="3"/>
        <v>9.4600000000000009</v>
      </c>
      <c r="I12" s="96">
        <f t="shared" si="3"/>
        <v>0</v>
      </c>
      <c r="J12" s="96">
        <f t="shared" si="3"/>
        <v>0</v>
      </c>
      <c r="K12" s="96">
        <f t="shared" si="3"/>
        <v>0</v>
      </c>
      <c r="L12" s="96">
        <f t="shared" si="3"/>
        <v>31.61</v>
      </c>
    </row>
    <row r="13" spans="1:12" x14ac:dyDescent="0.25">
      <c r="A13" s="161" t="s">
        <v>305</v>
      </c>
      <c r="B13" s="161"/>
      <c r="C13" s="1" t="s">
        <v>306</v>
      </c>
      <c r="D13" s="2">
        <v>184.5</v>
      </c>
      <c r="E13" s="2">
        <v>8.64</v>
      </c>
      <c r="F13" s="2">
        <v>43.8</v>
      </c>
      <c r="G13" s="2"/>
      <c r="H13" s="2">
        <v>16.53</v>
      </c>
      <c r="I13" s="2"/>
      <c r="J13" s="2">
        <v>115.92</v>
      </c>
      <c r="K13" s="2"/>
      <c r="L13" s="2">
        <f t="shared" ref="L13" si="4">D13+E13+F13+G13+H13+I13+J13+K13</f>
        <v>369.39</v>
      </c>
    </row>
    <row r="14" spans="1:12" x14ac:dyDescent="0.25">
      <c r="A14" s="173" t="s">
        <v>307</v>
      </c>
      <c r="B14" s="235" t="s">
        <v>32</v>
      </c>
      <c r="C14" s="173"/>
      <c r="D14" s="175"/>
      <c r="E14" s="175"/>
      <c r="F14" s="175"/>
      <c r="G14" s="175"/>
      <c r="H14" s="175">
        <v>164.6</v>
      </c>
      <c r="I14" s="175"/>
      <c r="J14" s="175"/>
      <c r="K14" s="175"/>
      <c r="L14" s="175">
        <f>D14+E14+F14+G14+H14+I14+J14+K14</f>
        <v>164.6</v>
      </c>
    </row>
    <row r="15" spans="1:12" x14ac:dyDescent="0.25">
      <c r="A15" s="173" t="s">
        <v>117</v>
      </c>
      <c r="B15" s="235" t="s">
        <v>118</v>
      </c>
      <c r="C15" s="173"/>
      <c r="D15" s="175"/>
      <c r="E15" s="175"/>
      <c r="F15" s="175"/>
      <c r="G15" s="175"/>
      <c r="H15" s="175"/>
      <c r="I15" s="175"/>
      <c r="J15" s="175">
        <v>170.76</v>
      </c>
      <c r="K15" s="175"/>
      <c r="L15" s="175">
        <f>D15+E15+F15+G15+H15+I15+J15+K15</f>
        <v>170.76</v>
      </c>
    </row>
    <row r="16" spans="1:12" x14ac:dyDescent="0.25">
      <c r="A16" s="307" t="s">
        <v>121</v>
      </c>
      <c r="B16" s="308"/>
      <c r="C16" s="309"/>
      <c r="D16" s="236">
        <f>D13</f>
        <v>184.5</v>
      </c>
      <c r="E16" s="236">
        <f t="shared" ref="E16:L16" si="5">E13</f>
        <v>8.64</v>
      </c>
      <c r="F16" s="236">
        <f t="shared" si="5"/>
        <v>43.8</v>
      </c>
      <c r="G16" s="236">
        <f t="shared" si="5"/>
        <v>0</v>
      </c>
      <c r="H16" s="236">
        <f t="shared" si="5"/>
        <v>16.53</v>
      </c>
      <c r="I16" s="236">
        <f t="shared" si="5"/>
        <v>0</v>
      </c>
      <c r="J16" s="236">
        <f t="shared" si="5"/>
        <v>115.92</v>
      </c>
      <c r="K16" s="236">
        <f t="shared" si="5"/>
        <v>0</v>
      </c>
      <c r="L16" s="236">
        <f t="shared" si="5"/>
        <v>369.39</v>
      </c>
    </row>
    <row r="17" spans="1:12" x14ac:dyDescent="0.25">
      <c r="A17" s="272" t="s">
        <v>35</v>
      </c>
      <c r="B17" s="273"/>
      <c r="C17" s="274"/>
      <c r="D17" s="147">
        <f>D14+D15</f>
        <v>0</v>
      </c>
      <c r="E17" s="147">
        <f t="shared" ref="E17:L17" si="6">E14+E15</f>
        <v>0</v>
      </c>
      <c r="F17" s="147">
        <f t="shared" si="6"/>
        <v>0</v>
      </c>
      <c r="G17" s="147">
        <f t="shared" si="6"/>
        <v>0</v>
      </c>
      <c r="H17" s="147">
        <f t="shared" si="6"/>
        <v>164.6</v>
      </c>
      <c r="I17" s="147">
        <f t="shared" si="6"/>
        <v>0</v>
      </c>
      <c r="J17" s="147">
        <f t="shared" si="6"/>
        <v>170.76</v>
      </c>
      <c r="K17" s="147">
        <f t="shared" si="6"/>
        <v>0</v>
      </c>
      <c r="L17" s="147">
        <f t="shared" si="6"/>
        <v>335.36</v>
      </c>
    </row>
    <row r="18" spans="1:12" x14ac:dyDescent="0.25">
      <c r="A18" s="171" t="s">
        <v>308</v>
      </c>
      <c r="B18" s="170"/>
      <c r="C18" s="161" t="s">
        <v>309</v>
      </c>
      <c r="D18" s="162">
        <v>492</v>
      </c>
      <c r="E18" s="162">
        <v>8.64</v>
      </c>
      <c r="F18" s="162">
        <v>43.8</v>
      </c>
      <c r="G18" s="162">
        <v>0.22</v>
      </c>
      <c r="H18" s="162">
        <v>23.25</v>
      </c>
      <c r="I18" s="162">
        <v>3.25</v>
      </c>
      <c r="J18" s="162">
        <v>52.69</v>
      </c>
      <c r="K18" s="162">
        <v>1.4</v>
      </c>
      <c r="L18" s="162">
        <f t="shared" ref="L18" si="7">D18+E18+F18+G18+H18+I18+J18+K18</f>
        <v>625.24999999999989</v>
      </c>
    </row>
    <row r="19" spans="1:12" x14ac:dyDescent="0.25">
      <c r="A19" s="173" t="s">
        <v>36</v>
      </c>
      <c r="B19" s="174">
        <v>43592</v>
      </c>
      <c r="C19" s="173"/>
      <c r="D19" s="175"/>
      <c r="E19" s="175"/>
      <c r="F19" s="175"/>
      <c r="G19" s="175"/>
      <c r="H19" s="175">
        <v>38.119999999999997</v>
      </c>
      <c r="I19" s="175"/>
      <c r="J19" s="175"/>
      <c r="K19" s="175"/>
      <c r="L19" s="175">
        <f>D19+E19+F19+G19+H19+I19+J19+K19</f>
        <v>38.119999999999997</v>
      </c>
    </row>
    <row r="20" spans="1:12" x14ac:dyDescent="0.25">
      <c r="A20" s="173" t="s">
        <v>310</v>
      </c>
      <c r="B20" s="174">
        <v>43614</v>
      </c>
      <c r="C20" s="173"/>
      <c r="D20" s="175"/>
      <c r="E20" s="175">
        <v>22.15</v>
      </c>
      <c r="F20" s="175"/>
      <c r="G20" s="175"/>
      <c r="H20" s="175"/>
      <c r="I20" s="175"/>
      <c r="J20" s="175"/>
      <c r="K20" s="175"/>
      <c r="L20" s="175">
        <f>D20+E20+F20+G20+H20+I20+J20+K20</f>
        <v>22.15</v>
      </c>
    </row>
    <row r="21" spans="1:12" x14ac:dyDescent="0.25">
      <c r="A21" s="307" t="s">
        <v>126</v>
      </c>
      <c r="B21" s="308"/>
      <c r="C21" s="309"/>
      <c r="D21" s="164">
        <f>D18</f>
        <v>492</v>
      </c>
      <c r="E21" s="164">
        <f t="shared" ref="E21:L21" si="8">E18</f>
        <v>8.64</v>
      </c>
      <c r="F21" s="164">
        <f t="shared" si="8"/>
        <v>43.8</v>
      </c>
      <c r="G21" s="164">
        <f t="shared" si="8"/>
        <v>0.22</v>
      </c>
      <c r="H21" s="164">
        <f t="shared" si="8"/>
        <v>23.25</v>
      </c>
      <c r="I21" s="164">
        <f t="shared" si="8"/>
        <v>3.25</v>
      </c>
      <c r="J21" s="164">
        <f t="shared" si="8"/>
        <v>52.69</v>
      </c>
      <c r="K21" s="164">
        <f t="shared" si="8"/>
        <v>1.4</v>
      </c>
      <c r="L21" s="164">
        <f t="shared" si="8"/>
        <v>625.24999999999989</v>
      </c>
    </row>
    <row r="22" spans="1:12" ht="15.75" thickBot="1" x14ac:dyDescent="0.3">
      <c r="A22" s="304" t="s">
        <v>38</v>
      </c>
      <c r="B22" s="305"/>
      <c r="C22" s="306"/>
      <c r="D22" s="145">
        <f>D19+D20</f>
        <v>0</v>
      </c>
      <c r="E22" s="145">
        <f t="shared" ref="E22:L22" si="9">E19+E20</f>
        <v>22.15</v>
      </c>
      <c r="F22" s="145">
        <f t="shared" si="9"/>
        <v>0</v>
      </c>
      <c r="G22" s="145">
        <f t="shared" si="9"/>
        <v>0</v>
      </c>
      <c r="H22" s="145">
        <f t="shared" si="9"/>
        <v>38.119999999999997</v>
      </c>
      <c r="I22" s="145">
        <f t="shared" si="9"/>
        <v>0</v>
      </c>
      <c r="J22" s="145">
        <f t="shared" si="9"/>
        <v>0</v>
      </c>
      <c r="K22" s="145">
        <f t="shared" si="9"/>
        <v>0</v>
      </c>
      <c r="L22" s="145">
        <f t="shared" si="9"/>
        <v>60.269999999999996</v>
      </c>
    </row>
    <row r="23" spans="1:12" x14ac:dyDescent="0.25">
      <c r="A23" s="31" t="s">
        <v>43</v>
      </c>
      <c r="B23" s="4" t="s">
        <v>44</v>
      </c>
      <c r="C23" s="4"/>
      <c r="D23" s="5"/>
      <c r="E23" s="5"/>
      <c r="F23" s="5"/>
      <c r="G23" s="5"/>
      <c r="H23" s="5">
        <v>455.26</v>
      </c>
      <c r="I23" s="5"/>
      <c r="J23" s="5"/>
      <c r="K23" s="5"/>
      <c r="L23" s="194">
        <f>D23+E23+F23+G23+H23+I23+J23+K23</f>
        <v>455.26</v>
      </c>
    </row>
    <row r="24" spans="1:12" x14ac:dyDescent="0.25">
      <c r="A24" s="110" t="s">
        <v>127</v>
      </c>
      <c r="B24" s="210">
        <v>43635</v>
      </c>
      <c r="C24" s="111"/>
      <c r="D24" s="112"/>
      <c r="E24" s="112"/>
      <c r="F24" s="112"/>
      <c r="G24" s="112"/>
      <c r="H24" s="112"/>
      <c r="I24" s="112"/>
      <c r="J24" s="112">
        <v>170.76</v>
      </c>
      <c r="K24" s="112"/>
      <c r="L24" s="14">
        <f t="shared" ref="L24" si="10">D24+E24+F24+G24+H24+I24+J24+K24</f>
        <v>170.76</v>
      </c>
    </row>
    <row r="25" spans="1:12" x14ac:dyDescent="0.25">
      <c r="A25" s="272" t="s">
        <v>46</v>
      </c>
      <c r="B25" s="273"/>
      <c r="C25" s="274"/>
      <c r="D25" s="96">
        <f>D23+D24</f>
        <v>0</v>
      </c>
      <c r="E25" s="96">
        <f t="shared" ref="E25:L25" si="11">E23+E24</f>
        <v>0</v>
      </c>
      <c r="F25" s="96">
        <f t="shared" si="11"/>
        <v>0</v>
      </c>
      <c r="G25" s="96">
        <f t="shared" si="11"/>
        <v>0</v>
      </c>
      <c r="H25" s="96">
        <f t="shared" si="11"/>
        <v>455.26</v>
      </c>
      <c r="I25" s="96">
        <f t="shared" si="11"/>
        <v>0</v>
      </c>
      <c r="J25" s="96">
        <f t="shared" si="11"/>
        <v>170.76</v>
      </c>
      <c r="K25" s="96">
        <f t="shared" si="11"/>
        <v>0</v>
      </c>
      <c r="L25" s="96">
        <f t="shared" si="11"/>
        <v>626.02</v>
      </c>
    </row>
    <row r="26" spans="1:12" x14ac:dyDescent="0.25">
      <c r="A26" s="30" t="s">
        <v>502</v>
      </c>
      <c r="B26" s="4" t="s">
        <v>52</v>
      </c>
      <c r="C26" s="4"/>
      <c r="D26" s="5"/>
      <c r="E26" s="5"/>
      <c r="F26" s="5"/>
      <c r="G26" s="5"/>
      <c r="H26" s="5">
        <v>291.24</v>
      </c>
      <c r="I26" s="5"/>
      <c r="J26" s="5"/>
      <c r="K26" s="5"/>
      <c r="L26" s="5">
        <f>D26+E26+F26+G26+H26++I26+J26+K26</f>
        <v>291.24</v>
      </c>
    </row>
    <row r="27" spans="1:12" x14ac:dyDescent="0.25">
      <c r="A27" s="272" t="s">
        <v>56</v>
      </c>
      <c r="B27" s="273"/>
      <c r="C27" s="274"/>
      <c r="D27" s="96">
        <f t="shared" ref="D27:K27" si="12">SUM(D26:D26)</f>
        <v>0</v>
      </c>
      <c r="E27" s="96">
        <f t="shared" si="12"/>
        <v>0</v>
      </c>
      <c r="F27" s="96">
        <f t="shared" si="12"/>
        <v>0</v>
      </c>
      <c r="G27" s="96">
        <f t="shared" si="12"/>
        <v>0</v>
      </c>
      <c r="H27" s="96">
        <f t="shared" si="12"/>
        <v>291.24</v>
      </c>
      <c r="I27" s="96">
        <f t="shared" si="12"/>
        <v>0</v>
      </c>
      <c r="J27" s="96">
        <f t="shared" si="12"/>
        <v>0</v>
      </c>
      <c r="K27" s="96">
        <f t="shared" si="12"/>
        <v>0</v>
      </c>
      <c r="L27" s="8">
        <f t="shared" ref="L27" si="13">D27+E27+F27+G27+H27++I27+J27+K27</f>
        <v>291.24</v>
      </c>
    </row>
    <row r="28" spans="1:12" x14ac:dyDescent="0.25">
      <c r="A28" s="1" t="s">
        <v>311</v>
      </c>
      <c r="B28" s="170"/>
      <c r="C28" s="1" t="s">
        <v>312</v>
      </c>
      <c r="D28" s="2">
        <v>184.5</v>
      </c>
      <c r="E28" s="2">
        <v>8.64</v>
      </c>
      <c r="F28" s="2">
        <v>43.8</v>
      </c>
      <c r="G28" s="2">
        <v>0.43</v>
      </c>
      <c r="H28" s="2">
        <v>25.57</v>
      </c>
      <c r="I28" s="2">
        <v>6.49</v>
      </c>
      <c r="J28" s="2">
        <v>10.54</v>
      </c>
      <c r="K28" s="2">
        <v>2.8</v>
      </c>
      <c r="L28" s="2">
        <f t="shared" ref="L28" si="14">D28+E28+F28+G28+H28+I28+J28+K28</f>
        <v>282.77000000000004</v>
      </c>
    </row>
    <row r="29" spans="1:12" x14ac:dyDescent="0.25">
      <c r="A29" s="30" t="s">
        <v>500</v>
      </c>
      <c r="B29" s="4" t="s">
        <v>501</v>
      </c>
      <c r="C29" s="4"/>
      <c r="D29" s="5"/>
      <c r="E29" s="5">
        <v>24.72</v>
      </c>
      <c r="F29" s="5"/>
      <c r="G29" s="5"/>
      <c r="H29" s="5"/>
      <c r="I29" s="5"/>
      <c r="J29" s="5"/>
      <c r="K29" s="5"/>
      <c r="L29" s="5">
        <f>D29+E29+F29+G29+H29++I29+J29+K29</f>
        <v>24.72</v>
      </c>
    </row>
    <row r="30" spans="1:12" x14ac:dyDescent="0.25">
      <c r="A30" s="30" t="s">
        <v>57</v>
      </c>
      <c r="B30" s="4" t="s">
        <v>58</v>
      </c>
      <c r="C30" s="4"/>
      <c r="D30" s="5"/>
      <c r="E30" s="5"/>
      <c r="F30" s="5"/>
      <c r="G30" s="5"/>
      <c r="H30" s="5">
        <f>42.61+156.07</f>
        <v>198.68</v>
      </c>
      <c r="I30" s="5"/>
      <c r="J30" s="5"/>
      <c r="K30" s="5"/>
      <c r="L30" s="5">
        <f t="shared" ref="L30:L32" si="15">D30+E30+F30+G30+H30++I30+J30+K30</f>
        <v>198.68</v>
      </c>
    </row>
    <row r="31" spans="1:12" x14ac:dyDescent="0.25">
      <c r="A31" s="30" t="s">
        <v>198</v>
      </c>
      <c r="B31" s="4" t="s">
        <v>199</v>
      </c>
      <c r="C31" s="4"/>
      <c r="D31" s="5"/>
      <c r="E31" s="5"/>
      <c r="F31" s="5"/>
      <c r="G31" s="5"/>
      <c r="H31" s="5"/>
      <c r="I31" s="5"/>
      <c r="J31" s="5">
        <v>609.85</v>
      </c>
      <c r="K31" s="5"/>
      <c r="L31" s="5">
        <f t="shared" si="15"/>
        <v>609.85</v>
      </c>
    </row>
    <row r="32" spans="1:12" x14ac:dyDescent="0.25">
      <c r="A32" s="30" t="s">
        <v>59</v>
      </c>
      <c r="B32" s="4" t="s">
        <v>60</v>
      </c>
      <c r="C32" s="4"/>
      <c r="D32" s="5"/>
      <c r="E32" s="5"/>
      <c r="F32" s="5"/>
      <c r="G32" s="5"/>
      <c r="H32" s="5">
        <v>24.97</v>
      </c>
      <c r="I32" s="5"/>
      <c r="J32" s="5"/>
      <c r="K32" s="5"/>
      <c r="L32" s="5">
        <f t="shared" si="15"/>
        <v>24.97</v>
      </c>
    </row>
    <row r="33" spans="1:12" x14ac:dyDescent="0.25">
      <c r="A33" s="307" t="s">
        <v>132</v>
      </c>
      <c r="B33" s="308"/>
      <c r="C33" s="309"/>
      <c r="D33" s="237">
        <f>D28</f>
        <v>184.5</v>
      </c>
      <c r="E33" s="237">
        <f t="shared" ref="E33:L33" si="16">E28</f>
        <v>8.64</v>
      </c>
      <c r="F33" s="237">
        <f t="shared" si="16"/>
        <v>43.8</v>
      </c>
      <c r="G33" s="237">
        <f t="shared" si="16"/>
        <v>0.43</v>
      </c>
      <c r="H33" s="237">
        <f t="shared" si="16"/>
        <v>25.57</v>
      </c>
      <c r="I33" s="237">
        <f t="shared" si="16"/>
        <v>6.49</v>
      </c>
      <c r="J33" s="237">
        <f t="shared" si="16"/>
        <v>10.54</v>
      </c>
      <c r="K33" s="237">
        <f t="shared" si="16"/>
        <v>2.8</v>
      </c>
      <c r="L33" s="237">
        <f t="shared" si="16"/>
        <v>282.77000000000004</v>
      </c>
    </row>
    <row r="34" spans="1:12" x14ac:dyDescent="0.25">
      <c r="A34" s="269" t="s">
        <v>61</v>
      </c>
      <c r="B34" s="270"/>
      <c r="C34" s="271"/>
      <c r="D34" s="16">
        <f>D29+D32+D30+D31</f>
        <v>0</v>
      </c>
      <c r="E34" s="16">
        <f t="shared" ref="E34:L34" si="17">E29+E32+E30+E31</f>
        <v>24.72</v>
      </c>
      <c r="F34" s="16">
        <f t="shared" si="17"/>
        <v>0</v>
      </c>
      <c r="G34" s="16">
        <f t="shared" si="17"/>
        <v>0</v>
      </c>
      <c r="H34" s="16">
        <f t="shared" si="17"/>
        <v>223.65</v>
      </c>
      <c r="I34" s="16">
        <f t="shared" si="17"/>
        <v>0</v>
      </c>
      <c r="J34" s="16">
        <f t="shared" si="17"/>
        <v>609.85</v>
      </c>
      <c r="K34" s="16">
        <f t="shared" si="17"/>
        <v>0</v>
      </c>
      <c r="L34" s="16">
        <f t="shared" si="17"/>
        <v>858.22</v>
      </c>
    </row>
    <row r="35" spans="1:12" x14ac:dyDescent="0.25">
      <c r="A35" s="31" t="s">
        <v>404</v>
      </c>
      <c r="B35" s="4" t="s">
        <v>405</v>
      </c>
      <c r="C35" s="4"/>
      <c r="D35" s="5"/>
      <c r="E35" s="5"/>
      <c r="F35" s="5"/>
      <c r="G35" s="5">
        <v>25.15</v>
      </c>
      <c r="H35" s="5"/>
      <c r="I35" s="5"/>
      <c r="J35" s="5"/>
      <c r="K35" s="5"/>
      <c r="L35" s="14">
        <f>D35+E35+F35+G35+H35+I35+J35+K35</f>
        <v>25.15</v>
      </c>
    </row>
    <row r="36" spans="1:12" x14ac:dyDescent="0.25">
      <c r="A36" s="272" t="s">
        <v>67</v>
      </c>
      <c r="B36" s="273"/>
      <c r="C36" s="274"/>
      <c r="D36" s="96">
        <f>D35</f>
        <v>0</v>
      </c>
      <c r="E36" s="96">
        <f t="shared" ref="E36:L36" si="18">E35</f>
        <v>0</v>
      </c>
      <c r="F36" s="96">
        <f t="shared" si="18"/>
        <v>0</v>
      </c>
      <c r="G36" s="96">
        <f t="shared" si="18"/>
        <v>25.15</v>
      </c>
      <c r="H36" s="96">
        <f t="shared" si="18"/>
        <v>0</v>
      </c>
      <c r="I36" s="96">
        <f t="shared" si="18"/>
        <v>0</v>
      </c>
      <c r="J36" s="96">
        <f t="shared" si="18"/>
        <v>0</v>
      </c>
      <c r="K36" s="96">
        <f t="shared" si="18"/>
        <v>0</v>
      </c>
      <c r="L36" s="213">
        <f t="shared" si="18"/>
        <v>25.15</v>
      </c>
    </row>
    <row r="37" spans="1:12" x14ac:dyDescent="0.25">
      <c r="A37" s="1" t="s">
        <v>313</v>
      </c>
      <c r="B37" s="170"/>
      <c r="C37" s="1" t="s">
        <v>314</v>
      </c>
      <c r="D37" s="2">
        <v>184.5</v>
      </c>
      <c r="E37" s="2">
        <v>29.38</v>
      </c>
      <c r="F37" s="2">
        <v>148.93</v>
      </c>
      <c r="G37" s="2">
        <v>0.22</v>
      </c>
      <c r="H37" s="2">
        <v>9.3000000000000007</v>
      </c>
      <c r="I37" s="2">
        <v>3.25</v>
      </c>
      <c r="J37" s="2">
        <v>12.64</v>
      </c>
      <c r="K37" s="2">
        <v>1.4</v>
      </c>
      <c r="L37" s="2">
        <f t="shared" ref="L37:L38" si="19">D37+E37+F37+G37+H37+I37+J37+K37</f>
        <v>389.62</v>
      </c>
    </row>
    <row r="38" spans="1:12" x14ac:dyDescent="0.25">
      <c r="A38" s="1" t="s">
        <v>315</v>
      </c>
      <c r="B38" s="170"/>
      <c r="C38" s="1" t="s">
        <v>316</v>
      </c>
      <c r="D38" s="2">
        <v>184.5</v>
      </c>
      <c r="E38" s="2">
        <v>1.3</v>
      </c>
      <c r="F38" s="2">
        <v>6.57</v>
      </c>
      <c r="G38" s="2">
        <v>0.22</v>
      </c>
      <c r="H38" s="2">
        <v>9.0399999999999991</v>
      </c>
      <c r="I38" s="2">
        <v>3.25</v>
      </c>
      <c r="J38" s="2">
        <v>14.75</v>
      </c>
      <c r="K38" s="2">
        <v>1.4</v>
      </c>
      <c r="L38" s="2">
        <f t="shared" si="19"/>
        <v>221.03</v>
      </c>
    </row>
    <row r="39" spans="1:12" x14ac:dyDescent="0.25">
      <c r="A39" s="39" t="s">
        <v>68</v>
      </c>
      <c r="B39" s="40" t="s">
        <v>69</v>
      </c>
      <c r="C39" s="40"/>
      <c r="D39" s="41"/>
      <c r="E39" s="41"/>
      <c r="F39" s="41"/>
      <c r="G39" s="41"/>
      <c r="H39" s="41">
        <v>211.9</v>
      </c>
      <c r="I39" s="41"/>
      <c r="J39" s="41"/>
      <c r="K39" s="41"/>
      <c r="L39" s="41">
        <f>D39+E39+F39+G39+H39+I39+J39+K39</f>
        <v>211.9</v>
      </c>
    </row>
    <row r="40" spans="1:12" x14ac:dyDescent="0.25">
      <c r="A40" s="30" t="s">
        <v>503</v>
      </c>
      <c r="B40" s="4" t="s">
        <v>504</v>
      </c>
      <c r="C40" s="4"/>
      <c r="D40" s="5"/>
      <c r="E40" s="5"/>
      <c r="F40" s="5"/>
      <c r="G40" s="5"/>
      <c r="H40" s="5"/>
      <c r="I40" s="5"/>
      <c r="J40" s="5">
        <v>226.28</v>
      </c>
      <c r="K40" s="5"/>
      <c r="L40" s="41">
        <f t="shared" ref="L40:L41" si="20">D40+E40+F40+G40+H40+I40+J40+K40</f>
        <v>226.28</v>
      </c>
    </row>
    <row r="41" spans="1:12" x14ac:dyDescent="0.25">
      <c r="A41" s="30" t="s">
        <v>70</v>
      </c>
      <c r="B41" s="4" t="s">
        <v>71</v>
      </c>
      <c r="C41" s="4"/>
      <c r="D41" s="5"/>
      <c r="E41" s="5"/>
      <c r="F41" s="5"/>
      <c r="G41" s="5"/>
      <c r="H41" s="5">
        <v>42.58</v>
      </c>
      <c r="I41" s="5"/>
      <c r="J41" s="5"/>
      <c r="K41" s="5"/>
      <c r="L41" s="41">
        <f t="shared" si="20"/>
        <v>42.58</v>
      </c>
    </row>
    <row r="42" spans="1:12" x14ac:dyDescent="0.25">
      <c r="A42" s="266" t="s">
        <v>293</v>
      </c>
      <c r="B42" s="267"/>
      <c r="C42" s="268"/>
      <c r="D42" s="3">
        <f>D37+D38</f>
        <v>369</v>
      </c>
      <c r="E42" s="3">
        <f t="shared" ref="E42:L42" si="21">E37+E38</f>
        <v>30.68</v>
      </c>
      <c r="F42" s="3">
        <f t="shared" si="21"/>
        <v>155.5</v>
      </c>
      <c r="G42" s="3">
        <f t="shared" si="21"/>
        <v>0.44</v>
      </c>
      <c r="H42" s="3">
        <f t="shared" si="21"/>
        <v>18.34</v>
      </c>
      <c r="I42" s="3">
        <f t="shared" si="21"/>
        <v>6.5</v>
      </c>
      <c r="J42" s="3">
        <f t="shared" si="21"/>
        <v>27.39</v>
      </c>
      <c r="K42" s="3">
        <f t="shared" si="21"/>
        <v>2.8</v>
      </c>
      <c r="L42" s="3">
        <f t="shared" si="21"/>
        <v>610.65</v>
      </c>
    </row>
    <row r="43" spans="1:12" x14ac:dyDescent="0.25">
      <c r="A43" s="281" t="s">
        <v>72</v>
      </c>
      <c r="B43" s="282"/>
      <c r="C43" s="283"/>
      <c r="D43" s="8">
        <f>D39+D40+D41</f>
        <v>0</v>
      </c>
      <c r="E43" s="8">
        <f t="shared" ref="E43:L43" si="22">E39+E40+E41</f>
        <v>0</v>
      </c>
      <c r="F43" s="8">
        <f t="shared" si="22"/>
        <v>0</v>
      </c>
      <c r="G43" s="8">
        <f t="shared" si="22"/>
        <v>0</v>
      </c>
      <c r="H43" s="8">
        <f t="shared" si="22"/>
        <v>254.48000000000002</v>
      </c>
      <c r="I43" s="8">
        <f t="shared" si="22"/>
        <v>0</v>
      </c>
      <c r="J43" s="8">
        <f t="shared" si="22"/>
        <v>226.28</v>
      </c>
      <c r="K43" s="8">
        <f t="shared" si="22"/>
        <v>0</v>
      </c>
      <c r="L43" s="8">
        <f t="shared" si="22"/>
        <v>480.76</v>
      </c>
    </row>
    <row r="44" spans="1:12" x14ac:dyDescent="0.25">
      <c r="A44" s="1" t="s">
        <v>317</v>
      </c>
      <c r="B44" s="1"/>
      <c r="C44" s="1" t="s">
        <v>77</v>
      </c>
      <c r="D44" s="2">
        <v>184.5</v>
      </c>
      <c r="E44" s="2">
        <v>5.18</v>
      </c>
      <c r="F44" s="2">
        <v>26.29</v>
      </c>
      <c r="G44" s="2">
        <v>0.22</v>
      </c>
      <c r="H44" s="2">
        <v>17.05</v>
      </c>
      <c r="I44" s="2">
        <v>3.25</v>
      </c>
      <c r="J44" s="2">
        <v>99.05</v>
      </c>
      <c r="K44" s="2">
        <v>1.4</v>
      </c>
      <c r="L44" s="2">
        <f t="shared" ref="L44" si="23">D44+E44+F44+G44+H44+I44+J44+K44</f>
        <v>336.94</v>
      </c>
    </row>
    <row r="45" spans="1:12" x14ac:dyDescent="0.25">
      <c r="A45" s="30" t="s">
        <v>416</v>
      </c>
      <c r="B45" s="4" t="s">
        <v>417</v>
      </c>
      <c r="C45" s="4"/>
      <c r="D45" s="5"/>
      <c r="E45" s="5"/>
      <c r="F45" s="5"/>
      <c r="G45" s="5">
        <v>53.21</v>
      </c>
      <c r="H45" s="5"/>
      <c r="I45" s="5"/>
      <c r="J45" s="5"/>
      <c r="K45" s="5"/>
      <c r="L45" s="5">
        <f>D45+E45+F45+G45+H45+I45+J45+K45</f>
        <v>53.21</v>
      </c>
    </row>
    <row r="46" spans="1:12" x14ac:dyDescent="0.25">
      <c r="A46" s="30" t="s">
        <v>481</v>
      </c>
      <c r="B46" s="4" t="s">
        <v>484</v>
      </c>
      <c r="C46" s="4"/>
      <c r="D46" s="5"/>
      <c r="E46" s="5"/>
      <c r="F46" s="5"/>
      <c r="G46" s="5"/>
      <c r="H46" s="5"/>
      <c r="I46" s="5"/>
      <c r="J46" s="5">
        <v>239.52</v>
      </c>
      <c r="K46" s="5"/>
      <c r="L46" s="5">
        <f t="shared" ref="L46:L48" si="24">D46+E46+F46+G46+H46+I46+J46+K46</f>
        <v>239.52</v>
      </c>
    </row>
    <row r="47" spans="1:12" x14ac:dyDescent="0.25">
      <c r="A47" s="30" t="s">
        <v>78</v>
      </c>
      <c r="B47" s="4" t="s">
        <v>505</v>
      </c>
      <c r="C47" s="4"/>
      <c r="D47" s="5"/>
      <c r="E47" s="5"/>
      <c r="F47" s="5"/>
      <c r="G47" s="5"/>
      <c r="H47" s="5">
        <v>199.25</v>
      </c>
      <c r="I47" s="5"/>
      <c r="J47" s="5"/>
      <c r="K47" s="5"/>
      <c r="L47" s="5">
        <f t="shared" si="24"/>
        <v>199.25</v>
      </c>
    </row>
    <row r="48" spans="1:12" x14ac:dyDescent="0.25">
      <c r="A48" s="30" t="s">
        <v>80</v>
      </c>
      <c r="B48" s="4" t="s">
        <v>81</v>
      </c>
      <c r="C48" s="4"/>
      <c r="D48" s="5"/>
      <c r="E48" s="5"/>
      <c r="F48" s="5"/>
      <c r="G48" s="5"/>
      <c r="H48" s="5">
        <v>25.76</v>
      </c>
      <c r="I48" s="5"/>
      <c r="J48" s="5"/>
      <c r="K48" s="5"/>
      <c r="L48" s="5">
        <f t="shared" si="24"/>
        <v>25.76</v>
      </c>
    </row>
    <row r="49" spans="1:12" x14ac:dyDescent="0.25">
      <c r="A49" s="266" t="s">
        <v>82</v>
      </c>
      <c r="B49" s="267"/>
      <c r="C49" s="268"/>
      <c r="D49" s="3">
        <f>D44</f>
        <v>184.5</v>
      </c>
      <c r="E49" s="3">
        <f t="shared" ref="E49:L49" si="25">E44</f>
        <v>5.18</v>
      </c>
      <c r="F49" s="3">
        <f t="shared" si="25"/>
        <v>26.29</v>
      </c>
      <c r="G49" s="3">
        <f t="shared" si="25"/>
        <v>0.22</v>
      </c>
      <c r="H49" s="3">
        <f t="shared" si="25"/>
        <v>17.05</v>
      </c>
      <c r="I49" s="3">
        <f t="shared" si="25"/>
        <v>3.25</v>
      </c>
      <c r="J49" s="3">
        <f t="shared" si="25"/>
        <v>99.05</v>
      </c>
      <c r="K49" s="3">
        <f t="shared" si="25"/>
        <v>1.4</v>
      </c>
      <c r="L49" s="3">
        <f t="shared" si="25"/>
        <v>336.94</v>
      </c>
    </row>
    <row r="50" spans="1:12" x14ac:dyDescent="0.25">
      <c r="A50" s="281" t="s">
        <v>83</v>
      </c>
      <c r="B50" s="282"/>
      <c r="C50" s="283"/>
      <c r="D50" s="8">
        <f>D45+D48+D46+D47</f>
        <v>0</v>
      </c>
      <c r="E50" s="8">
        <f t="shared" ref="E50:L50" si="26">E45+E48+E46+E47</f>
        <v>0</v>
      </c>
      <c r="F50" s="8">
        <f t="shared" si="26"/>
        <v>0</v>
      </c>
      <c r="G50" s="8">
        <f t="shared" si="26"/>
        <v>53.21</v>
      </c>
      <c r="H50" s="8">
        <f t="shared" si="26"/>
        <v>225.01</v>
      </c>
      <c r="I50" s="8">
        <f t="shared" si="26"/>
        <v>0</v>
      </c>
      <c r="J50" s="8">
        <f t="shared" si="26"/>
        <v>239.52</v>
      </c>
      <c r="K50" s="8">
        <f t="shared" si="26"/>
        <v>0</v>
      </c>
      <c r="L50" s="8">
        <f t="shared" si="26"/>
        <v>517.74</v>
      </c>
    </row>
    <row r="51" spans="1:12" x14ac:dyDescent="0.25">
      <c r="A51" s="263" t="s">
        <v>318</v>
      </c>
      <c r="B51" s="264"/>
      <c r="C51" s="265"/>
      <c r="D51" s="3">
        <f t="shared" ref="D51:L51" si="27">D16+D21+D33+D42+D49</f>
        <v>1414.5</v>
      </c>
      <c r="E51" s="3">
        <f t="shared" si="27"/>
        <v>61.78</v>
      </c>
      <c r="F51" s="3">
        <f t="shared" si="27"/>
        <v>313.19</v>
      </c>
      <c r="G51" s="3">
        <f t="shared" si="27"/>
        <v>1.31</v>
      </c>
      <c r="H51" s="3">
        <f t="shared" si="27"/>
        <v>100.74</v>
      </c>
      <c r="I51" s="3">
        <f t="shared" si="27"/>
        <v>19.490000000000002</v>
      </c>
      <c r="J51" s="3">
        <f t="shared" si="27"/>
        <v>305.59000000000003</v>
      </c>
      <c r="K51" s="3">
        <f t="shared" si="27"/>
        <v>8.3999999999999986</v>
      </c>
      <c r="L51" s="3">
        <f t="shared" si="27"/>
        <v>2225</v>
      </c>
    </row>
    <row r="52" spans="1:12" x14ac:dyDescent="0.25">
      <c r="A52" s="278" t="s">
        <v>85</v>
      </c>
      <c r="B52" s="279"/>
      <c r="C52" s="284"/>
      <c r="D52" s="8">
        <f>D5+D9+D12+D17+D22+D25+D27+D34+D36+D43+D50</f>
        <v>0</v>
      </c>
      <c r="E52" s="8">
        <f t="shared" ref="E52:L52" si="28">E5+E9+E12+E17+E22+E25+E27+E34+E36+E43+E50</f>
        <v>46.87</v>
      </c>
      <c r="F52" s="8">
        <f t="shared" si="28"/>
        <v>0</v>
      </c>
      <c r="G52" s="8">
        <f t="shared" si="28"/>
        <v>122.66</v>
      </c>
      <c r="H52" s="8">
        <f t="shared" si="28"/>
        <v>1861.64</v>
      </c>
      <c r="I52" s="8">
        <f t="shared" si="28"/>
        <v>0</v>
      </c>
      <c r="J52" s="8">
        <f t="shared" si="28"/>
        <v>1587.93</v>
      </c>
      <c r="K52" s="8">
        <f t="shared" si="28"/>
        <v>0</v>
      </c>
      <c r="L52" s="8">
        <f t="shared" si="28"/>
        <v>3619.0999999999995</v>
      </c>
    </row>
    <row r="53" spans="1:12" x14ac:dyDescent="0.25">
      <c r="A53" s="275" t="s">
        <v>86</v>
      </c>
      <c r="B53" s="276"/>
      <c r="C53" s="277"/>
      <c r="D53" s="42">
        <f>D51-D52</f>
        <v>1414.5</v>
      </c>
      <c r="E53" s="42">
        <f t="shared" ref="E53:L53" si="29">E51-E52</f>
        <v>14.910000000000004</v>
      </c>
      <c r="F53" s="42">
        <f t="shared" si="29"/>
        <v>313.19</v>
      </c>
      <c r="G53" s="42">
        <f t="shared" si="29"/>
        <v>-121.35</v>
      </c>
      <c r="H53" s="42">
        <f t="shared" si="29"/>
        <v>-1760.9</v>
      </c>
      <c r="I53" s="42">
        <f t="shared" si="29"/>
        <v>19.490000000000002</v>
      </c>
      <c r="J53" s="42">
        <f t="shared" si="29"/>
        <v>-1282.3400000000001</v>
      </c>
      <c r="K53" s="42">
        <f t="shared" si="29"/>
        <v>8.3999999999999986</v>
      </c>
      <c r="L53" s="42">
        <f t="shared" si="29"/>
        <v>-1394.0999999999995</v>
      </c>
    </row>
    <row r="54" spans="1:12" x14ac:dyDescent="0.25">
      <c r="A54" t="s">
        <v>87</v>
      </c>
    </row>
    <row r="55" spans="1:12" x14ac:dyDescent="0.25">
      <c r="A55" t="s">
        <v>487</v>
      </c>
    </row>
  </sheetData>
  <mergeCells count="21">
    <mergeCell ref="A52:C52"/>
    <mergeCell ref="A53:C53"/>
    <mergeCell ref="A42:C42"/>
    <mergeCell ref="A16:C16"/>
    <mergeCell ref="A21:C21"/>
    <mergeCell ref="A33:C33"/>
    <mergeCell ref="A43:C43"/>
    <mergeCell ref="A49:C49"/>
    <mergeCell ref="A50:C50"/>
    <mergeCell ref="A51:C51"/>
    <mergeCell ref="A27:C27"/>
    <mergeCell ref="A34:C34"/>
    <mergeCell ref="A36:C36"/>
    <mergeCell ref="A22:C22"/>
    <mergeCell ref="A25:C25"/>
    <mergeCell ref="A17:C17"/>
    <mergeCell ref="A1:L1"/>
    <mergeCell ref="A2:L2"/>
    <mergeCell ref="A5:C5"/>
    <mergeCell ref="A12:C12"/>
    <mergeCell ref="A9:C9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selection activeCell="A45" sqref="A45:C45"/>
    </sheetView>
  </sheetViews>
  <sheetFormatPr defaultRowHeight="15" x14ac:dyDescent="0.25"/>
  <cols>
    <col min="1" max="1" width="19.28515625" customWidth="1"/>
    <col min="2" max="2" width="13.140625" customWidth="1"/>
    <col min="3" max="3" width="22.42578125" customWidth="1"/>
    <col min="4" max="4" width="9.140625" customWidth="1"/>
    <col min="5" max="5" width="6.85546875" customWidth="1"/>
    <col min="6" max="6" width="7.140625" customWidth="1"/>
    <col min="7" max="7" width="6.85546875" customWidth="1"/>
    <col min="8" max="8" width="9.28515625" bestFit="1" customWidth="1"/>
    <col min="9" max="9" width="7.28515625" customWidth="1"/>
    <col min="10" max="10" width="9.5703125" customWidth="1"/>
    <col min="11" max="11" width="7" customWidth="1"/>
    <col min="12" max="12" width="12.7109375" customWidth="1"/>
  </cols>
  <sheetData>
    <row r="1" spans="1:12" ht="18.75" x14ac:dyDescent="0.3">
      <c r="A1" s="260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ht="18.75" x14ac:dyDescent="0.3">
      <c r="A2" s="262" t="s">
        <v>529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spans="1:12" ht="51.75" thickBot="1" x14ac:dyDescent="0.3">
      <c r="A3" s="46" t="s">
        <v>1</v>
      </c>
      <c r="B3" s="43" t="s">
        <v>2</v>
      </c>
      <c r="C3" s="44" t="s">
        <v>3</v>
      </c>
      <c r="D3" s="44" t="s">
        <v>4</v>
      </c>
      <c r="E3" s="44" t="s">
        <v>5</v>
      </c>
      <c r="F3" s="44" t="s">
        <v>6</v>
      </c>
      <c r="G3" s="45" t="s">
        <v>7</v>
      </c>
      <c r="H3" s="9" t="s">
        <v>8</v>
      </c>
      <c r="I3" s="9" t="s">
        <v>9</v>
      </c>
      <c r="J3" s="9" t="s">
        <v>10</v>
      </c>
      <c r="K3" s="43" t="s">
        <v>11</v>
      </c>
      <c r="L3" s="44" t="s">
        <v>12</v>
      </c>
    </row>
    <row r="4" spans="1:12" x14ac:dyDescent="0.25">
      <c r="A4" s="10" t="s">
        <v>319</v>
      </c>
      <c r="B4" s="11"/>
      <c r="C4" s="11" t="s">
        <v>320</v>
      </c>
      <c r="D4" s="12">
        <v>184.5</v>
      </c>
      <c r="E4" s="12">
        <v>12.96</v>
      </c>
      <c r="F4" s="12">
        <v>65.709999999999994</v>
      </c>
      <c r="G4" s="12">
        <v>0.43</v>
      </c>
      <c r="H4" s="12">
        <v>36.090000000000003</v>
      </c>
      <c r="I4" s="12">
        <v>4.28</v>
      </c>
      <c r="J4" s="12">
        <v>131.79</v>
      </c>
      <c r="K4" s="12">
        <v>0.28000000000000003</v>
      </c>
      <c r="L4" s="13">
        <f>D4+E4+F4+G4+H4++I4+J4+K4</f>
        <v>436.03999999999996</v>
      </c>
    </row>
    <row r="5" spans="1:12" ht="15.75" thickBot="1" x14ac:dyDescent="0.3">
      <c r="A5" s="266" t="s">
        <v>321</v>
      </c>
      <c r="B5" s="267"/>
      <c r="C5" s="268"/>
      <c r="D5" s="7">
        <f t="shared" ref="D5:L5" si="0">D4</f>
        <v>184.5</v>
      </c>
      <c r="E5" s="7">
        <f t="shared" si="0"/>
        <v>12.96</v>
      </c>
      <c r="F5" s="7">
        <f t="shared" si="0"/>
        <v>65.709999999999994</v>
      </c>
      <c r="G5" s="7">
        <f t="shared" si="0"/>
        <v>0.43</v>
      </c>
      <c r="H5" s="7">
        <f t="shared" si="0"/>
        <v>36.090000000000003</v>
      </c>
      <c r="I5" s="7">
        <f t="shared" si="0"/>
        <v>4.28</v>
      </c>
      <c r="J5" s="7">
        <f t="shared" si="0"/>
        <v>131.79</v>
      </c>
      <c r="K5" s="7">
        <f t="shared" si="0"/>
        <v>0.28000000000000003</v>
      </c>
      <c r="L5" s="15">
        <f t="shared" si="0"/>
        <v>436.03999999999996</v>
      </c>
    </row>
    <row r="6" spans="1:12" x14ac:dyDescent="0.25">
      <c r="A6" s="10" t="s">
        <v>322</v>
      </c>
      <c r="B6" s="11"/>
      <c r="C6" s="11" t="s">
        <v>323</v>
      </c>
      <c r="D6" s="12">
        <v>184.5</v>
      </c>
      <c r="E6" s="12">
        <v>1.1599999999999999</v>
      </c>
      <c r="F6" s="12">
        <v>5.84</v>
      </c>
      <c r="G6" s="12">
        <v>0.43</v>
      </c>
      <c r="H6" s="12">
        <v>16.84</v>
      </c>
      <c r="I6" s="12">
        <v>8.56</v>
      </c>
      <c r="J6" s="12">
        <v>29.51</v>
      </c>
      <c r="K6" s="12">
        <v>0.56999999999999995</v>
      </c>
      <c r="L6" s="13">
        <f>D6+E6+F6+G6+H6++I6+J6+K6</f>
        <v>247.41</v>
      </c>
    </row>
    <row r="7" spans="1:12" x14ac:dyDescent="0.25">
      <c r="A7" s="31" t="s">
        <v>17</v>
      </c>
      <c r="B7" s="4" t="s">
        <v>324</v>
      </c>
      <c r="C7" s="4"/>
      <c r="D7" s="5"/>
      <c r="E7" s="5"/>
      <c r="F7" s="5"/>
      <c r="G7" s="5"/>
      <c r="H7" s="5">
        <v>116.18</v>
      </c>
      <c r="I7" s="5"/>
      <c r="J7" s="5"/>
      <c r="K7" s="5"/>
      <c r="L7" s="14">
        <f>D7+E7+F7+G7+H7++I7+J7+K7</f>
        <v>116.18</v>
      </c>
    </row>
    <row r="8" spans="1:12" x14ac:dyDescent="0.25">
      <c r="A8" s="137" t="s">
        <v>274</v>
      </c>
      <c r="B8" s="138" t="s">
        <v>275</v>
      </c>
      <c r="C8" s="138"/>
      <c r="D8" s="112"/>
      <c r="E8" s="112">
        <v>39.43</v>
      </c>
      <c r="F8" s="112"/>
      <c r="G8" s="112"/>
      <c r="H8" s="112"/>
      <c r="I8" s="112"/>
      <c r="J8" s="112"/>
      <c r="K8" s="112"/>
      <c r="L8" s="14">
        <f>D8+E8+F8+G8+H8++I8+J8+K8</f>
        <v>39.43</v>
      </c>
    </row>
    <row r="9" spans="1:12" x14ac:dyDescent="0.25">
      <c r="A9" s="30" t="s">
        <v>102</v>
      </c>
      <c r="B9" s="4" t="s">
        <v>103</v>
      </c>
      <c r="C9" s="4"/>
      <c r="D9" s="5"/>
      <c r="E9" s="5"/>
      <c r="F9" s="5"/>
      <c r="G9" s="5"/>
      <c r="H9" s="5"/>
      <c r="I9" s="5"/>
      <c r="J9" s="5">
        <v>373.27</v>
      </c>
      <c r="K9" s="5"/>
      <c r="L9" s="14">
        <f>D9+E9+F9+G9+H9++I9+J9+K9</f>
        <v>373.27</v>
      </c>
    </row>
    <row r="10" spans="1:12" x14ac:dyDescent="0.25">
      <c r="A10" s="30" t="s">
        <v>19</v>
      </c>
      <c r="B10" s="4" t="s">
        <v>20</v>
      </c>
      <c r="C10" s="4"/>
      <c r="D10" s="5"/>
      <c r="E10" s="5"/>
      <c r="F10" s="5"/>
      <c r="G10" s="5"/>
      <c r="H10" s="5">
        <v>24.44</v>
      </c>
      <c r="I10" s="5"/>
      <c r="J10" s="5"/>
      <c r="K10" s="5"/>
      <c r="L10" s="5">
        <f>D10+E10+F10+G10+H10++I10+J10+K10</f>
        <v>24.44</v>
      </c>
    </row>
    <row r="11" spans="1:12" x14ac:dyDescent="0.25">
      <c r="A11" s="286" t="s">
        <v>21</v>
      </c>
      <c r="B11" s="287"/>
      <c r="C11" s="288"/>
      <c r="D11" s="139">
        <f>D6</f>
        <v>184.5</v>
      </c>
      <c r="E11" s="139">
        <f t="shared" ref="E11:L11" si="1">E6</f>
        <v>1.1599999999999999</v>
      </c>
      <c r="F11" s="139">
        <f t="shared" si="1"/>
        <v>5.84</v>
      </c>
      <c r="G11" s="139">
        <f t="shared" si="1"/>
        <v>0.43</v>
      </c>
      <c r="H11" s="139">
        <f t="shared" si="1"/>
        <v>16.84</v>
      </c>
      <c r="I11" s="139">
        <f t="shared" si="1"/>
        <v>8.56</v>
      </c>
      <c r="J11" s="139">
        <f t="shared" si="1"/>
        <v>29.51</v>
      </c>
      <c r="K11" s="139">
        <f t="shared" si="1"/>
        <v>0.56999999999999995</v>
      </c>
      <c r="L11" s="139">
        <f t="shared" si="1"/>
        <v>247.41</v>
      </c>
    </row>
    <row r="12" spans="1:12" ht="15.75" customHeight="1" x14ac:dyDescent="0.25">
      <c r="A12" s="272" t="s">
        <v>22</v>
      </c>
      <c r="B12" s="273"/>
      <c r="C12" s="274"/>
      <c r="D12" s="96">
        <f>D7+D8+D9+D10</f>
        <v>0</v>
      </c>
      <c r="E12" s="96">
        <f t="shared" ref="E12:L12" si="2">E7+E8+E9+E10</f>
        <v>39.43</v>
      </c>
      <c r="F12" s="96">
        <f t="shared" si="2"/>
        <v>0</v>
      </c>
      <c r="G12" s="96">
        <f t="shared" si="2"/>
        <v>0</v>
      </c>
      <c r="H12" s="96">
        <f t="shared" si="2"/>
        <v>140.62</v>
      </c>
      <c r="I12" s="96">
        <f t="shared" si="2"/>
        <v>0</v>
      </c>
      <c r="J12" s="96">
        <f t="shared" si="2"/>
        <v>373.27</v>
      </c>
      <c r="K12" s="96">
        <f t="shared" si="2"/>
        <v>0</v>
      </c>
      <c r="L12" s="96">
        <f t="shared" si="2"/>
        <v>553.32000000000005</v>
      </c>
    </row>
    <row r="13" spans="1:12" ht="15.75" customHeight="1" x14ac:dyDescent="0.25">
      <c r="A13" s="130" t="s">
        <v>325</v>
      </c>
      <c r="B13" s="131" t="s">
        <v>326</v>
      </c>
      <c r="C13" s="105"/>
      <c r="D13" s="106"/>
      <c r="E13" s="6">
        <v>12.96</v>
      </c>
      <c r="F13" s="6"/>
      <c r="G13" s="6"/>
      <c r="H13" s="6"/>
      <c r="I13" s="6"/>
      <c r="J13" s="6"/>
      <c r="K13" s="106"/>
      <c r="L13" s="106">
        <f>SUM(D13:K13)</f>
        <v>12.96</v>
      </c>
    </row>
    <row r="14" spans="1:12" ht="15.75" customHeight="1" x14ac:dyDescent="0.25">
      <c r="A14" s="130" t="s">
        <v>27</v>
      </c>
      <c r="B14" s="131" t="s">
        <v>28</v>
      </c>
      <c r="C14" s="105"/>
      <c r="D14" s="106"/>
      <c r="E14" s="6"/>
      <c r="F14" s="6"/>
      <c r="G14" s="6"/>
      <c r="H14" s="6">
        <v>17.079999999999998</v>
      </c>
      <c r="I14" s="6"/>
      <c r="J14" s="6"/>
      <c r="K14" s="106"/>
      <c r="L14" s="106">
        <f t="shared" ref="L14:L15" si="3">SUM(D14:K14)</f>
        <v>17.079999999999998</v>
      </c>
    </row>
    <row r="15" spans="1:12" ht="15.75" customHeight="1" x14ac:dyDescent="0.25">
      <c r="A15" s="130" t="s">
        <v>303</v>
      </c>
      <c r="B15" s="131" t="s">
        <v>304</v>
      </c>
      <c r="C15" s="105"/>
      <c r="D15" s="106"/>
      <c r="E15" s="6">
        <v>17.829999999999998</v>
      </c>
      <c r="F15" s="6"/>
      <c r="G15" s="6"/>
      <c r="H15" s="6"/>
      <c r="I15" s="6"/>
      <c r="J15" s="6"/>
      <c r="K15" s="106"/>
      <c r="L15" s="106">
        <f t="shared" si="3"/>
        <v>17.829999999999998</v>
      </c>
    </row>
    <row r="16" spans="1:12" ht="15.75" customHeight="1" x14ac:dyDescent="0.25">
      <c r="A16" s="310" t="s">
        <v>30</v>
      </c>
      <c r="B16" s="310"/>
      <c r="C16" s="310"/>
      <c r="D16" s="140">
        <f>D13+D14+D15</f>
        <v>0</v>
      </c>
      <c r="E16" s="140">
        <f t="shared" ref="E16:L16" si="4">E13+E14+E15</f>
        <v>30.79</v>
      </c>
      <c r="F16" s="140">
        <f t="shared" si="4"/>
        <v>0</v>
      </c>
      <c r="G16" s="140">
        <f t="shared" si="4"/>
        <v>0</v>
      </c>
      <c r="H16" s="140">
        <f t="shared" si="4"/>
        <v>17.079999999999998</v>
      </c>
      <c r="I16" s="140">
        <f t="shared" si="4"/>
        <v>0</v>
      </c>
      <c r="J16" s="140">
        <f t="shared" si="4"/>
        <v>0</v>
      </c>
      <c r="K16" s="140">
        <f t="shared" si="4"/>
        <v>0</v>
      </c>
      <c r="L16" s="140">
        <f t="shared" si="4"/>
        <v>47.87</v>
      </c>
    </row>
    <row r="17" spans="1:12" x14ac:dyDescent="0.25">
      <c r="A17" s="115" t="s">
        <v>31</v>
      </c>
      <c r="B17" s="151" t="s">
        <v>32</v>
      </c>
      <c r="C17" s="116"/>
      <c r="D17" s="117"/>
      <c r="E17" s="117"/>
      <c r="F17" s="117"/>
      <c r="G17" s="117"/>
      <c r="H17" s="117">
        <v>106.78</v>
      </c>
      <c r="I17" s="117"/>
      <c r="J17" s="117"/>
      <c r="K17" s="117"/>
      <c r="L17" s="118">
        <f>D17+E17+F17+G17+H17+I17+J17+K17</f>
        <v>106.78</v>
      </c>
    </row>
    <row r="18" spans="1:12" x14ac:dyDescent="0.25">
      <c r="A18" s="26" t="s">
        <v>117</v>
      </c>
      <c r="B18" s="153" t="s">
        <v>118</v>
      </c>
      <c r="C18" s="21"/>
      <c r="D18" s="20"/>
      <c r="E18" s="20"/>
      <c r="F18" s="20"/>
      <c r="G18" s="20"/>
      <c r="H18" s="20"/>
      <c r="I18" s="20"/>
      <c r="J18" s="20">
        <v>373.27</v>
      </c>
      <c r="K18" s="20"/>
      <c r="L18" s="27">
        <f>D18+E18+F18+G18+H18+I18+J18+K18</f>
        <v>373.27</v>
      </c>
    </row>
    <row r="19" spans="1:12" ht="15.75" thickBot="1" x14ac:dyDescent="0.3">
      <c r="A19" s="269" t="s">
        <v>35</v>
      </c>
      <c r="B19" s="270"/>
      <c r="C19" s="271"/>
      <c r="D19" s="28">
        <f>D17+D18</f>
        <v>0</v>
      </c>
      <c r="E19" s="28">
        <f t="shared" ref="E19:L19" si="5">E17+E18</f>
        <v>0</v>
      </c>
      <c r="F19" s="28">
        <f t="shared" si="5"/>
        <v>0</v>
      </c>
      <c r="G19" s="28">
        <f t="shared" si="5"/>
        <v>0</v>
      </c>
      <c r="H19" s="28">
        <f t="shared" si="5"/>
        <v>106.78</v>
      </c>
      <c r="I19" s="28">
        <f t="shared" si="5"/>
        <v>0</v>
      </c>
      <c r="J19" s="28">
        <f t="shared" si="5"/>
        <v>373.27</v>
      </c>
      <c r="K19" s="28">
        <f t="shared" si="5"/>
        <v>0</v>
      </c>
      <c r="L19" s="179">
        <f t="shared" si="5"/>
        <v>480.04999999999995</v>
      </c>
    </row>
    <row r="20" spans="1:12" x14ac:dyDescent="0.25">
      <c r="A20" s="176" t="s">
        <v>36</v>
      </c>
      <c r="B20" s="252" t="s">
        <v>37</v>
      </c>
      <c r="C20" s="181"/>
      <c r="E20" s="177"/>
      <c r="F20" s="177"/>
      <c r="G20" s="177"/>
      <c r="H20" s="177">
        <v>51.78</v>
      </c>
      <c r="I20" s="177"/>
      <c r="J20" s="177"/>
      <c r="K20" s="178"/>
      <c r="L20" s="180">
        <f>D21+E20+F20+G20+H20+I20+J20+K20</f>
        <v>51.78</v>
      </c>
    </row>
    <row r="21" spans="1:12" x14ac:dyDescent="0.25">
      <c r="A21" s="173" t="s">
        <v>43</v>
      </c>
      <c r="B21" s="253" t="s">
        <v>506</v>
      </c>
      <c r="C21" s="161"/>
      <c r="D21" s="175"/>
      <c r="E21" s="175">
        <v>13.51</v>
      </c>
      <c r="F21" s="175"/>
      <c r="G21" s="175"/>
      <c r="H21" s="175"/>
      <c r="I21" s="175"/>
      <c r="J21" s="175"/>
      <c r="K21" s="175"/>
      <c r="L21" s="175">
        <f>+E21+F21+G21+H21+I21+J21+K21</f>
        <v>13.51</v>
      </c>
    </row>
    <row r="22" spans="1:12" ht="15.75" thickBot="1" x14ac:dyDescent="0.3">
      <c r="A22" s="304" t="s">
        <v>38</v>
      </c>
      <c r="B22" s="305"/>
      <c r="C22" s="306"/>
      <c r="D22" s="145">
        <f>D21+D20</f>
        <v>0</v>
      </c>
      <c r="E22" s="145">
        <f t="shared" ref="E22:K22" si="6">E21+E20</f>
        <v>13.51</v>
      </c>
      <c r="F22" s="145">
        <f t="shared" si="6"/>
        <v>0</v>
      </c>
      <c r="G22" s="145">
        <f t="shared" si="6"/>
        <v>0</v>
      </c>
      <c r="H22" s="145">
        <f t="shared" si="6"/>
        <v>51.78</v>
      </c>
      <c r="I22" s="145">
        <f t="shared" si="6"/>
        <v>0</v>
      </c>
      <c r="J22" s="145">
        <f t="shared" si="6"/>
        <v>0</v>
      </c>
      <c r="K22" s="145">
        <f t="shared" si="6"/>
        <v>0</v>
      </c>
      <c r="L22" s="254">
        <f t="shared" ref="L22" si="7">L20+L21</f>
        <v>65.290000000000006</v>
      </c>
    </row>
    <row r="23" spans="1:12" x14ac:dyDescent="0.25">
      <c r="A23" s="195" t="s">
        <v>43</v>
      </c>
      <c r="B23" s="211">
        <v>43634</v>
      </c>
      <c r="C23" s="138"/>
      <c r="D23" s="112"/>
      <c r="E23" s="112"/>
      <c r="F23" s="112"/>
      <c r="G23" s="112"/>
      <c r="H23" s="112">
        <v>115.33</v>
      </c>
      <c r="I23" s="112"/>
      <c r="J23" s="112"/>
      <c r="K23" s="251"/>
      <c r="L23" s="5">
        <f>D23+E23+F23+G23+H23+I23+J23+K23</f>
        <v>115.33</v>
      </c>
    </row>
    <row r="24" spans="1:12" x14ac:dyDescent="0.25">
      <c r="A24" s="182" t="s">
        <v>127</v>
      </c>
      <c r="B24" s="189">
        <v>43635</v>
      </c>
      <c r="C24" s="191"/>
      <c r="D24" s="183"/>
      <c r="E24" s="183"/>
      <c r="F24" s="183"/>
      <c r="G24" s="183"/>
      <c r="H24" s="183"/>
      <c r="I24" s="183"/>
      <c r="J24" s="183">
        <v>373.27</v>
      </c>
      <c r="K24" s="232"/>
      <c r="L24" s="5">
        <f t="shared" ref="L24" si="8">D24+E24+F24+G24+H24+I24+J24+K24</f>
        <v>373.27</v>
      </c>
    </row>
    <row r="25" spans="1:12" ht="15.75" thickBot="1" x14ac:dyDescent="0.3">
      <c r="A25" s="304" t="s">
        <v>46</v>
      </c>
      <c r="B25" s="305"/>
      <c r="C25" s="306"/>
      <c r="D25" s="188">
        <f>D23+D24</f>
        <v>0</v>
      </c>
      <c r="E25" s="188">
        <f t="shared" ref="E25:L25" si="9">E23+E24</f>
        <v>0</v>
      </c>
      <c r="F25" s="188">
        <f t="shared" si="9"/>
        <v>0</v>
      </c>
      <c r="G25" s="188">
        <f t="shared" si="9"/>
        <v>0</v>
      </c>
      <c r="H25" s="188">
        <f t="shared" si="9"/>
        <v>115.33</v>
      </c>
      <c r="I25" s="188">
        <f t="shared" si="9"/>
        <v>0</v>
      </c>
      <c r="J25" s="188">
        <f t="shared" si="9"/>
        <v>373.27</v>
      </c>
      <c r="K25" s="136">
        <f t="shared" si="9"/>
        <v>0</v>
      </c>
      <c r="L25" s="8">
        <f t="shared" si="9"/>
        <v>488.59999999999997</v>
      </c>
    </row>
    <row r="26" spans="1:12" x14ac:dyDescent="0.25">
      <c r="A26" s="31" t="s">
        <v>51</v>
      </c>
      <c r="B26" s="4" t="s">
        <v>52</v>
      </c>
      <c r="C26" s="4"/>
      <c r="D26" s="5"/>
      <c r="E26" s="5"/>
      <c r="F26" s="5"/>
      <c r="G26" s="5"/>
      <c r="H26" s="5">
        <v>36.28</v>
      </c>
      <c r="I26" s="5"/>
      <c r="J26" s="5"/>
      <c r="K26" s="5"/>
      <c r="L26" s="194">
        <f>D26+E26+F26+G26+H26++I26+J26+K26</f>
        <v>36.28</v>
      </c>
    </row>
    <row r="27" spans="1:12" x14ac:dyDescent="0.25">
      <c r="A27" s="272" t="s">
        <v>56</v>
      </c>
      <c r="B27" s="273"/>
      <c r="C27" s="274"/>
      <c r="D27" s="96">
        <f>D26</f>
        <v>0</v>
      </c>
      <c r="E27" s="96">
        <f t="shared" ref="E27:L27" si="10">E26</f>
        <v>0</v>
      </c>
      <c r="F27" s="96">
        <f t="shared" si="10"/>
        <v>0</v>
      </c>
      <c r="G27" s="96">
        <f t="shared" si="10"/>
        <v>0</v>
      </c>
      <c r="H27" s="96">
        <f t="shared" si="10"/>
        <v>36.28</v>
      </c>
      <c r="I27" s="96">
        <f t="shared" si="10"/>
        <v>0</v>
      </c>
      <c r="J27" s="96">
        <f t="shared" si="10"/>
        <v>0</v>
      </c>
      <c r="K27" s="96">
        <f t="shared" si="10"/>
        <v>0</v>
      </c>
      <c r="L27" s="96">
        <f t="shared" si="10"/>
        <v>36.28</v>
      </c>
    </row>
    <row r="28" spans="1:12" x14ac:dyDescent="0.25">
      <c r="A28" s="32" t="s">
        <v>500</v>
      </c>
      <c r="B28" s="32" t="s">
        <v>501</v>
      </c>
      <c r="C28" s="32"/>
      <c r="D28" s="6"/>
      <c r="E28" s="6">
        <v>29.18</v>
      </c>
      <c r="F28" s="6"/>
      <c r="G28" s="6"/>
      <c r="H28" s="6"/>
      <c r="I28" s="6"/>
      <c r="J28" s="6"/>
      <c r="K28" s="6"/>
      <c r="L28" s="6">
        <f>D28+E28+F28+G28+H28+I28+J28+K28</f>
        <v>29.18</v>
      </c>
    </row>
    <row r="29" spans="1:12" x14ac:dyDescent="0.25">
      <c r="A29" s="32" t="s">
        <v>57</v>
      </c>
      <c r="B29" s="32" t="s">
        <v>58</v>
      </c>
      <c r="C29" s="32"/>
      <c r="D29" s="6"/>
      <c r="E29" s="6"/>
      <c r="F29" s="6"/>
      <c r="G29" s="6"/>
      <c r="H29" s="6">
        <v>114.21</v>
      </c>
      <c r="I29" s="6"/>
      <c r="J29" s="6"/>
      <c r="K29" s="6"/>
      <c r="L29" s="6">
        <f t="shared" ref="L29:L31" si="11">D29+E29+F29+G29+H29+I29+J29+K29</f>
        <v>114.21</v>
      </c>
    </row>
    <row r="30" spans="1:12" x14ac:dyDescent="0.25">
      <c r="A30" s="32" t="s">
        <v>198</v>
      </c>
      <c r="B30" s="32" t="s">
        <v>199</v>
      </c>
      <c r="C30" s="32"/>
      <c r="D30" s="6"/>
      <c r="E30" s="6"/>
      <c r="F30" s="6"/>
      <c r="G30" s="6"/>
      <c r="H30" s="6"/>
      <c r="I30" s="6"/>
      <c r="J30" s="6">
        <v>885.02</v>
      </c>
      <c r="K30" s="6"/>
      <c r="L30" s="6">
        <f t="shared" si="11"/>
        <v>885.02</v>
      </c>
    </row>
    <row r="31" spans="1:12" x14ac:dyDescent="0.25">
      <c r="A31" s="32" t="s">
        <v>59</v>
      </c>
      <c r="B31" s="32" t="s">
        <v>60</v>
      </c>
      <c r="C31" s="32"/>
      <c r="D31" s="6"/>
      <c r="E31" s="6"/>
      <c r="F31" s="6"/>
      <c r="G31" s="6"/>
      <c r="H31" s="6">
        <v>32.32</v>
      </c>
      <c r="I31" s="6"/>
      <c r="J31" s="6"/>
      <c r="K31" s="6"/>
      <c r="L31" s="6">
        <f t="shared" si="11"/>
        <v>32.32</v>
      </c>
    </row>
    <row r="32" spans="1:12" ht="15.75" thickBot="1" x14ac:dyDescent="0.3">
      <c r="A32" s="269" t="s">
        <v>61</v>
      </c>
      <c r="B32" s="270"/>
      <c r="C32" s="271"/>
      <c r="D32" s="16">
        <f>D28+D29+D30+D31</f>
        <v>0</v>
      </c>
      <c r="E32" s="16">
        <f t="shared" ref="E32:L32" si="12">E28+E29+E30+E31</f>
        <v>29.18</v>
      </c>
      <c r="F32" s="16">
        <f t="shared" si="12"/>
        <v>0</v>
      </c>
      <c r="G32" s="16">
        <f t="shared" si="12"/>
        <v>0</v>
      </c>
      <c r="H32" s="16">
        <f t="shared" si="12"/>
        <v>146.53</v>
      </c>
      <c r="I32" s="16">
        <f t="shared" si="12"/>
        <v>0</v>
      </c>
      <c r="J32" s="16">
        <f t="shared" si="12"/>
        <v>885.02</v>
      </c>
      <c r="K32" s="16">
        <f t="shared" si="12"/>
        <v>0</v>
      </c>
      <c r="L32" s="16">
        <f t="shared" si="12"/>
        <v>1060.7299999999998</v>
      </c>
    </row>
    <row r="33" spans="1:12" x14ac:dyDescent="0.25">
      <c r="A33" s="1" t="s">
        <v>327</v>
      </c>
      <c r="B33" s="11"/>
      <c r="C33" s="1" t="s">
        <v>328</v>
      </c>
      <c r="D33" s="2">
        <v>369</v>
      </c>
      <c r="E33" s="2">
        <v>7.3</v>
      </c>
      <c r="F33" s="2">
        <v>37.01</v>
      </c>
      <c r="G33" s="2">
        <v>0.65</v>
      </c>
      <c r="H33" s="2">
        <v>44.19</v>
      </c>
      <c r="I33" s="2">
        <v>12.84</v>
      </c>
      <c r="J33" s="2">
        <v>9.23</v>
      </c>
      <c r="K33" s="2">
        <v>0</v>
      </c>
      <c r="L33" s="2">
        <f>D33+E33+F33+G33+H33+I33+J33+K33</f>
        <v>480.21999999999997</v>
      </c>
    </row>
    <row r="34" spans="1:12" x14ac:dyDescent="0.25">
      <c r="A34" s="31" t="s">
        <v>404</v>
      </c>
      <c r="B34" s="4" t="s">
        <v>405</v>
      </c>
      <c r="C34" s="4"/>
      <c r="D34" s="5"/>
      <c r="E34" s="5"/>
      <c r="F34" s="5"/>
      <c r="G34" s="5">
        <v>20.48</v>
      </c>
      <c r="H34" s="5"/>
      <c r="I34" s="5"/>
      <c r="J34" s="5"/>
      <c r="K34" s="5"/>
      <c r="L34" s="14">
        <f>D34+E34+F34+G34+H34+I34+J34+K34</f>
        <v>20.48</v>
      </c>
    </row>
    <row r="35" spans="1:12" x14ac:dyDescent="0.25">
      <c r="A35" s="266" t="s">
        <v>66</v>
      </c>
      <c r="B35" s="267"/>
      <c r="C35" s="268"/>
      <c r="D35" s="7">
        <f>D33</f>
        <v>369</v>
      </c>
      <c r="E35" s="7">
        <f t="shared" ref="E35:L36" si="13">E33</f>
        <v>7.3</v>
      </c>
      <c r="F35" s="7">
        <f t="shared" si="13"/>
        <v>37.01</v>
      </c>
      <c r="G35" s="7">
        <f t="shared" si="13"/>
        <v>0.65</v>
      </c>
      <c r="H35" s="7">
        <f t="shared" si="13"/>
        <v>44.19</v>
      </c>
      <c r="I35" s="7">
        <f t="shared" si="13"/>
        <v>12.84</v>
      </c>
      <c r="J35" s="7">
        <f t="shared" si="13"/>
        <v>9.23</v>
      </c>
      <c r="K35" s="7">
        <f t="shared" si="13"/>
        <v>0</v>
      </c>
      <c r="L35" s="15">
        <f t="shared" si="13"/>
        <v>480.21999999999997</v>
      </c>
    </row>
    <row r="36" spans="1:12" x14ac:dyDescent="0.25">
      <c r="A36" s="272" t="s">
        <v>67</v>
      </c>
      <c r="B36" s="273"/>
      <c r="C36" s="274"/>
      <c r="D36" s="96">
        <f>D34</f>
        <v>0</v>
      </c>
      <c r="E36" s="96">
        <f t="shared" si="13"/>
        <v>0</v>
      </c>
      <c r="F36" s="96">
        <f t="shared" si="13"/>
        <v>0</v>
      </c>
      <c r="G36" s="96">
        <f t="shared" si="13"/>
        <v>20.48</v>
      </c>
      <c r="H36" s="96">
        <f t="shared" si="13"/>
        <v>0</v>
      </c>
      <c r="I36" s="96">
        <f t="shared" si="13"/>
        <v>0</v>
      </c>
      <c r="J36" s="96">
        <f t="shared" si="13"/>
        <v>0</v>
      </c>
      <c r="K36" s="96">
        <f t="shared" si="13"/>
        <v>0</v>
      </c>
      <c r="L36" s="213">
        <f t="shared" si="13"/>
        <v>20.48</v>
      </c>
    </row>
    <row r="37" spans="1:12" x14ac:dyDescent="0.25">
      <c r="A37" s="30" t="s">
        <v>68</v>
      </c>
      <c r="B37" s="4" t="s">
        <v>69</v>
      </c>
      <c r="C37" s="4"/>
      <c r="D37" s="5"/>
      <c r="E37" s="5"/>
      <c r="F37" s="5"/>
      <c r="G37" s="5"/>
      <c r="H37" s="5">
        <v>107.31</v>
      </c>
      <c r="I37" s="5"/>
      <c r="J37" s="5"/>
      <c r="K37" s="5"/>
      <c r="L37" s="5">
        <f>D37+E37+F37+G37+H37+I37+J37+K37</f>
        <v>107.31</v>
      </c>
    </row>
    <row r="38" spans="1:12" x14ac:dyDescent="0.25">
      <c r="A38" s="30" t="s">
        <v>503</v>
      </c>
      <c r="B38" s="4" t="s">
        <v>504</v>
      </c>
      <c r="C38" s="4"/>
      <c r="D38" s="5"/>
      <c r="E38" s="5"/>
      <c r="F38" s="5"/>
      <c r="G38" s="5"/>
      <c r="H38" s="5"/>
      <c r="I38" s="5"/>
      <c r="J38" s="5">
        <v>371.55</v>
      </c>
      <c r="K38" s="5"/>
      <c r="L38" s="5">
        <f>D38+E38+F38+G38+H38+I38+J38+K38</f>
        <v>371.55</v>
      </c>
    </row>
    <row r="39" spans="1:12" x14ac:dyDescent="0.25">
      <c r="A39" s="30" t="s">
        <v>70</v>
      </c>
      <c r="B39" s="4" t="s">
        <v>71</v>
      </c>
      <c r="C39" s="4"/>
      <c r="D39" s="5"/>
      <c r="E39" s="5"/>
      <c r="F39" s="5"/>
      <c r="G39" s="5"/>
      <c r="H39" s="5">
        <v>23.14</v>
      </c>
      <c r="I39" s="5"/>
      <c r="J39" s="5"/>
      <c r="K39" s="5"/>
      <c r="L39" s="5">
        <f>D39+E39+F39+G39+H39+I39+J39+K39</f>
        <v>23.14</v>
      </c>
    </row>
    <row r="40" spans="1:12" x14ac:dyDescent="0.25">
      <c r="A40" s="272" t="s">
        <v>72</v>
      </c>
      <c r="B40" s="273"/>
      <c r="C40" s="274"/>
      <c r="D40" s="8">
        <f>D37+D38+D39</f>
        <v>0</v>
      </c>
      <c r="E40" s="8">
        <f t="shared" ref="E40:L40" si="14">E37+E38+E39</f>
        <v>0</v>
      </c>
      <c r="F40" s="8">
        <f t="shared" si="14"/>
        <v>0</v>
      </c>
      <c r="G40" s="8">
        <f t="shared" si="14"/>
        <v>0</v>
      </c>
      <c r="H40" s="8">
        <f t="shared" si="14"/>
        <v>130.44999999999999</v>
      </c>
      <c r="I40" s="8">
        <f t="shared" si="14"/>
        <v>0</v>
      </c>
      <c r="J40" s="8">
        <f t="shared" si="14"/>
        <v>371.55</v>
      </c>
      <c r="K40" s="8">
        <f t="shared" si="14"/>
        <v>0</v>
      </c>
      <c r="L40" s="8">
        <f t="shared" si="14"/>
        <v>502</v>
      </c>
    </row>
    <row r="41" spans="1:12" x14ac:dyDescent="0.25">
      <c r="A41" s="30" t="s">
        <v>416</v>
      </c>
      <c r="B41" s="4" t="s">
        <v>417</v>
      </c>
      <c r="C41" s="4"/>
      <c r="D41" s="5"/>
      <c r="E41" s="5"/>
      <c r="F41" s="5"/>
      <c r="G41" s="5">
        <v>20.48</v>
      </c>
      <c r="H41" s="5"/>
      <c r="I41" s="5"/>
      <c r="J41" s="5"/>
      <c r="K41" s="5"/>
      <c r="L41" s="5">
        <f>D41+E41+F41+G41+H41+I41+J41+K41</f>
        <v>20.48</v>
      </c>
    </row>
    <row r="42" spans="1:12" x14ac:dyDescent="0.25">
      <c r="A42" s="30" t="s">
        <v>481</v>
      </c>
      <c r="B42" s="4" t="s">
        <v>484</v>
      </c>
      <c r="C42" s="4"/>
      <c r="D42" s="5"/>
      <c r="E42" s="5"/>
      <c r="F42" s="5"/>
      <c r="G42" s="5"/>
      <c r="H42" s="5"/>
      <c r="I42" s="5"/>
      <c r="J42" s="5">
        <v>393.76</v>
      </c>
      <c r="K42" s="5"/>
      <c r="L42" s="5">
        <f>D42+E42+F42+G42+H42+I42+J42+K42</f>
        <v>393.76</v>
      </c>
    </row>
    <row r="43" spans="1:12" x14ac:dyDescent="0.25">
      <c r="A43" s="30" t="s">
        <v>507</v>
      </c>
      <c r="B43" s="4" t="s">
        <v>79</v>
      </c>
      <c r="C43" s="4"/>
      <c r="D43" s="5"/>
      <c r="E43" s="5"/>
      <c r="F43" s="5"/>
      <c r="G43" s="5"/>
      <c r="H43" s="5">
        <v>117.18</v>
      </c>
      <c r="I43" s="5"/>
      <c r="J43" s="5"/>
      <c r="K43" s="5"/>
      <c r="L43" s="5">
        <f t="shared" ref="L43:L44" si="15">D43+E43+F43+G43+H43+I43+J43+K43</f>
        <v>117.18</v>
      </c>
    </row>
    <row r="44" spans="1:12" x14ac:dyDescent="0.25">
      <c r="A44" s="30" t="s">
        <v>80</v>
      </c>
      <c r="B44" s="4" t="s">
        <v>81</v>
      </c>
      <c r="C44" s="4"/>
      <c r="D44" s="5"/>
      <c r="E44" s="5"/>
      <c r="F44" s="5"/>
      <c r="G44" s="5"/>
      <c r="H44" s="5">
        <v>36.28</v>
      </c>
      <c r="I44" s="5"/>
      <c r="J44" s="5"/>
      <c r="K44" s="5"/>
      <c r="L44" s="5">
        <f t="shared" si="15"/>
        <v>36.28</v>
      </c>
    </row>
    <row r="45" spans="1:12" x14ac:dyDescent="0.25">
      <c r="A45" s="272" t="s">
        <v>83</v>
      </c>
      <c r="B45" s="273"/>
      <c r="C45" s="274"/>
      <c r="D45" s="8">
        <f>D41+D42+D43+D44</f>
        <v>0</v>
      </c>
      <c r="E45" s="8">
        <f t="shared" ref="E45:L45" si="16">E41+E42+E43+E44</f>
        <v>0</v>
      </c>
      <c r="F45" s="8">
        <f t="shared" si="16"/>
        <v>0</v>
      </c>
      <c r="G45" s="8">
        <f t="shared" si="16"/>
        <v>20.48</v>
      </c>
      <c r="H45" s="8">
        <f t="shared" si="16"/>
        <v>153.46</v>
      </c>
      <c r="I45" s="8">
        <f t="shared" si="16"/>
        <v>0</v>
      </c>
      <c r="J45" s="8">
        <f t="shared" si="16"/>
        <v>393.76</v>
      </c>
      <c r="K45" s="8">
        <f t="shared" si="16"/>
        <v>0</v>
      </c>
      <c r="L45" s="8">
        <f t="shared" si="16"/>
        <v>567.70000000000005</v>
      </c>
    </row>
    <row r="46" spans="1:12" x14ac:dyDescent="0.25">
      <c r="A46" s="263" t="s">
        <v>329</v>
      </c>
      <c r="B46" s="264"/>
      <c r="C46" s="265"/>
      <c r="D46" s="3">
        <f>D5+D11+D35</f>
        <v>738</v>
      </c>
      <c r="E46" s="3">
        <f t="shared" ref="E46:L46" si="17">E5+E11+E35</f>
        <v>21.42</v>
      </c>
      <c r="F46" s="3">
        <f t="shared" si="17"/>
        <v>108.56</v>
      </c>
      <c r="G46" s="3">
        <f t="shared" si="17"/>
        <v>1.51</v>
      </c>
      <c r="H46" s="3">
        <f t="shared" si="17"/>
        <v>97.12</v>
      </c>
      <c r="I46" s="3">
        <f t="shared" si="17"/>
        <v>25.68</v>
      </c>
      <c r="J46" s="3">
        <f t="shared" si="17"/>
        <v>170.52999999999997</v>
      </c>
      <c r="K46" s="3">
        <f t="shared" si="17"/>
        <v>0.85</v>
      </c>
      <c r="L46" s="3">
        <f t="shared" si="17"/>
        <v>1163.6699999999998</v>
      </c>
    </row>
    <row r="47" spans="1:12" x14ac:dyDescent="0.25">
      <c r="A47" s="278" t="s">
        <v>85</v>
      </c>
      <c r="B47" s="279"/>
      <c r="C47" s="280"/>
      <c r="D47" s="8">
        <f>D12+D16+D19+D22+D25+D27+D32+D36+D40+D45</f>
        <v>0</v>
      </c>
      <c r="E47" s="8">
        <f t="shared" ref="E47:L47" si="18">E12+E16+E19+E22+E25+E27+E32+E36+E40+E45</f>
        <v>112.91</v>
      </c>
      <c r="F47" s="8">
        <f t="shared" si="18"/>
        <v>0</v>
      </c>
      <c r="G47" s="8">
        <f t="shared" si="18"/>
        <v>40.96</v>
      </c>
      <c r="H47" s="8">
        <f t="shared" si="18"/>
        <v>898.31</v>
      </c>
      <c r="I47" s="8">
        <f t="shared" si="18"/>
        <v>0</v>
      </c>
      <c r="J47" s="8">
        <f t="shared" si="18"/>
        <v>2770.1400000000003</v>
      </c>
      <c r="K47" s="8">
        <f t="shared" si="18"/>
        <v>0</v>
      </c>
      <c r="L47" s="8">
        <f t="shared" si="18"/>
        <v>3822.3199999999997</v>
      </c>
    </row>
    <row r="48" spans="1:12" x14ac:dyDescent="0.25">
      <c r="A48" s="275" t="s">
        <v>86</v>
      </c>
      <c r="B48" s="276"/>
      <c r="C48" s="277"/>
      <c r="D48" s="42">
        <f>D46-D47</f>
        <v>738</v>
      </c>
      <c r="E48" s="42">
        <f t="shared" ref="E48:L48" si="19">E46-E47</f>
        <v>-91.49</v>
      </c>
      <c r="F48" s="42">
        <f t="shared" si="19"/>
        <v>108.56</v>
      </c>
      <c r="G48" s="42">
        <f t="shared" si="19"/>
        <v>-39.450000000000003</v>
      </c>
      <c r="H48" s="42">
        <f t="shared" si="19"/>
        <v>-801.18999999999994</v>
      </c>
      <c r="I48" s="42">
        <f t="shared" si="19"/>
        <v>25.68</v>
      </c>
      <c r="J48" s="42">
        <f t="shared" si="19"/>
        <v>-2599.6100000000006</v>
      </c>
      <c r="K48" s="42">
        <f t="shared" si="19"/>
        <v>0.85</v>
      </c>
      <c r="L48" s="42">
        <f t="shared" si="19"/>
        <v>-2658.6499999999996</v>
      </c>
    </row>
    <row r="49" spans="1:1" x14ac:dyDescent="0.25">
      <c r="A49" t="s">
        <v>87</v>
      </c>
    </row>
    <row r="50" spans="1:1" x14ac:dyDescent="0.25">
      <c r="A50" t="s">
        <v>487</v>
      </c>
    </row>
  </sheetData>
  <mergeCells count="18">
    <mergeCell ref="A47:C47"/>
    <mergeCell ref="A48:C48"/>
    <mergeCell ref="A40:C40"/>
    <mergeCell ref="A45:C45"/>
    <mergeCell ref="A46:C46"/>
    <mergeCell ref="A27:C27"/>
    <mergeCell ref="A32:C32"/>
    <mergeCell ref="A35:C35"/>
    <mergeCell ref="A36:C36"/>
    <mergeCell ref="A19:C19"/>
    <mergeCell ref="A22:C22"/>
    <mergeCell ref="A25:C25"/>
    <mergeCell ref="A16:C16"/>
    <mergeCell ref="A1:L1"/>
    <mergeCell ref="A2:L2"/>
    <mergeCell ref="A5:C5"/>
    <mergeCell ref="A11:C11"/>
    <mergeCell ref="A12:C1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13" workbookViewId="0">
      <selection activeCell="I36" sqref="I36"/>
    </sheetView>
  </sheetViews>
  <sheetFormatPr defaultRowHeight="15" x14ac:dyDescent="0.25"/>
  <cols>
    <col min="1" max="1" width="25.5703125" bestFit="1" customWidth="1"/>
    <col min="2" max="2" width="22.85546875" bestFit="1" customWidth="1"/>
    <col min="4" max="4" width="7.85546875" bestFit="1" customWidth="1"/>
    <col min="5" max="5" width="7.140625" bestFit="1" customWidth="1"/>
    <col min="6" max="6" width="8.140625" bestFit="1" customWidth="1"/>
    <col min="7" max="7" width="8.85546875" bestFit="1" customWidth="1"/>
    <col min="8" max="8" width="7.28515625" bestFit="1" customWidth="1"/>
    <col min="9" max="9" width="9.28515625" bestFit="1" customWidth="1"/>
    <col min="10" max="10" width="8.7109375" bestFit="1" customWidth="1"/>
    <col min="11" max="11" width="10.7109375" customWidth="1"/>
  </cols>
  <sheetData>
    <row r="1" spans="1:11" ht="21" x14ac:dyDescent="0.35">
      <c r="A1" s="297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spans="1:11" ht="21" x14ac:dyDescent="0.35">
      <c r="A2" s="299" t="s">
        <v>528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60" x14ac:dyDescent="0.25">
      <c r="A3" s="85" t="s">
        <v>1</v>
      </c>
      <c r="B3" s="86" t="s">
        <v>510</v>
      </c>
      <c r="C3" s="85" t="s">
        <v>4</v>
      </c>
      <c r="D3" s="86" t="s">
        <v>5</v>
      </c>
      <c r="E3" s="86" t="s">
        <v>6</v>
      </c>
      <c r="F3" s="87" t="s">
        <v>7</v>
      </c>
      <c r="G3" s="87" t="s">
        <v>8</v>
      </c>
      <c r="H3" s="87" t="s">
        <v>9</v>
      </c>
      <c r="I3" s="87" t="s">
        <v>10</v>
      </c>
      <c r="J3" s="87" t="s">
        <v>11</v>
      </c>
      <c r="K3" s="86" t="s">
        <v>12</v>
      </c>
    </row>
    <row r="4" spans="1:11" x14ac:dyDescent="0.25">
      <c r="A4" s="31" t="s">
        <v>17</v>
      </c>
      <c r="B4" s="4" t="s">
        <v>18</v>
      </c>
      <c r="C4" s="5"/>
      <c r="D4" s="5"/>
      <c r="E4" s="5"/>
      <c r="F4" s="5"/>
      <c r="G4" s="5">
        <v>1088.33</v>
      </c>
      <c r="H4" s="5"/>
      <c r="I4" s="5"/>
      <c r="J4" s="5"/>
      <c r="K4" s="14">
        <f>C4+D4+E4+F4+G4+H4+I4+J4</f>
        <v>1088.33</v>
      </c>
    </row>
    <row r="5" spans="1:11" x14ac:dyDescent="0.25">
      <c r="A5" s="110" t="s">
        <v>19</v>
      </c>
      <c r="B5" s="111" t="s">
        <v>20</v>
      </c>
      <c r="C5" s="112"/>
      <c r="D5" s="112"/>
      <c r="E5" s="112"/>
      <c r="F5" s="112"/>
      <c r="G5" s="112">
        <v>953.1</v>
      </c>
      <c r="H5" s="112"/>
      <c r="I5" s="112"/>
      <c r="J5" s="112"/>
      <c r="K5" s="14">
        <f>C5+D5+E5+F5+G5+H5+I5+J5</f>
        <v>953.1</v>
      </c>
    </row>
    <row r="6" spans="1:11" ht="15.75" thickBot="1" x14ac:dyDescent="0.3">
      <c r="A6" s="291" t="s">
        <v>165</v>
      </c>
      <c r="B6" s="292"/>
      <c r="C6" s="16">
        <f>C4+C5</f>
        <v>0</v>
      </c>
      <c r="D6" s="16">
        <f t="shared" ref="D6:K6" si="0">D4+D5</f>
        <v>0</v>
      </c>
      <c r="E6" s="16">
        <f t="shared" si="0"/>
        <v>0</v>
      </c>
      <c r="F6" s="16">
        <f t="shared" si="0"/>
        <v>0</v>
      </c>
      <c r="G6" s="16">
        <f t="shared" si="0"/>
        <v>2041.4299999999998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2041.4299999999998</v>
      </c>
    </row>
    <row r="7" spans="1:11" x14ac:dyDescent="0.25">
      <c r="A7" s="31" t="s">
        <v>27</v>
      </c>
      <c r="B7" s="4" t="s">
        <v>28</v>
      </c>
      <c r="C7" s="5"/>
      <c r="D7" s="5"/>
      <c r="E7" s="5"/>
      <c r="F7" s="5"/>
      <c r="G7" s="5">
        <v>461.3</v>
      </c>
      <c r="H7" s="5"/>
      <c r="I7" s="5" t="s">
        <v>330</v>
      </c>
      <c r="J7" s="5"/>
      <c r="K7" s="14">
        <f>SUM(C7:J7)</f>
        <v>461.3</v>
      </c>
    </row>
    <row r="8" spans="1:11" ht="15.75" thickBot="1" x14ac:dyDescent="0.3">
      <c r="A8" s="291" t="s">
        <v>173</v>
      </c>
      <c r="B8" s="292"/>
      <c r="C8" s="16">
        <f>C7</f>
        <v>0</v>
      </c>
      <c r="D8" s="16">
        <f t="shared" ref="D8:J8" si="1">D7</f>
        <v>0</v>
      </c>
      <c r="E8" s="16">
        <f t="shared" si="1"/>
        <v>0</v>
      </c>
      <c r="F8" s="16">
        <f t="shared" si="1"/>
        <v>0</v>
      </c>
      <c r="G8" s="16">
        <f t="shared" si="1"/>
        <v>461.3</v>
      </c>
      <c r="H8" s="16">
        <f t="shared" si="1"/>
        <v>0</v>
      </c>
      <c r="I8" s="16">
        <v>0</v>
      </c>
      <c r="J8" s="16">
        <f t="shared" si="1"/>
        <v>0</v>
      </c>
      <c r="K8" s="16">
        <f>K7</f>
        <v>461.3</v>
      </c>
    </row>
    <row r="9" spans="1:11" x14ac:dyDescent="0.25">
      <c r="A9" s="31" t="s">
        <v>31</v>
      </c>
      <c r="B9" s="4" t="s">
        <v>32</v>
      </c>
      <c r="C9" s="5"/>
      <c r="D9" s="5"/>
      <c r="E9" s="5"/>
      <c r="F9" s="5"/>
      <c r="G9" s="5">
        <v>860.67</v>
      </c>
      <c r="H9" s="5"/>
      <c r="I9" s="5"/>
      <c r="J9" s="5"/>
      <c r="K9" s="14">
        <f>C9+D9+E9+F9+G9+H9+I9+J9</f>
        <v>860.67</v>
      </c>
    </row>
    <row r="10" spans="1:11" ht="15.75" thickBot="1" x14ac:dyDescent="0.3">
      <c r="A10" s="291" t="s">
        <v>181</v>
      </c>
      <c r="B10" s="292"/>
      <c r="C10" s="16">
        <f>C9</f>
        <v>0</v>
      </c>
      <c r="D10" s="16">
        <f t="shared" ref="D10:K10" si="2">D9</f>
        <v>0</v>
      </c>
      <c r="E10" s="16">
        <f t="shared" si="2"/>
        <v>0</v>
      </c>
      <c r="F10" s="16">
        <f t="shared" si="2"/>
        <v>0</v>
      </c>
      <c r="G10" s="16">
        <f t="shared" si="2"/>
        <v>860.67</v>
      </c>
      <c r="H10" s="16">
        <f t="shared" si="2"/>
        <v>0</v>
      </c>
      <c r="I10" s="16">
        <f t="shared" si="2"/>
        <v>0</v>
      </c>
      <c r="J10" s="16">
        <f t="shared" si="2"/>
        <v>0</v>
      </c>
      <c r="K10" s="16">
        <f t="shared" si="2"/>
        <v>860.67</v>
      </c>
    </row>
    <row r="11" spans="1:11" x14ac:dyDescent="0.25">
      <c r="A11" s="184" t="s">
        <v>182</v>
      </c>
      <c r="B11" s="185" t="s">
        <v>183</v>
      </c>
      <c r="C11" s="186"/>
      <c r="D11" s="186"/>
      <c r="E11" s="186"/>
      <c r="F11" s="186"/>
      <c r="G11" s="186">
        <v>175.05</v>
      </c>
      <c r="H11" s="186"/>
      <c r="I11" s="186"/>
      <c r="J11" s="186"/>
      <c r="K11" s="187">
        <f>C11+D11+E11+F11+G11+H11+I11+J11</f>
        <v>175.05</v>
      </c>
    </row>
    <row r="12" spans="1:11" x14ac:dyDescent="0.25">
      <c r="A12" s="182" t="s">
        <v>182</v>
      </c>
      <c r="B12" s="189">
        <v>43592</v>
      </c>
      <c r="C12" s="183"/>
      <c r="D12" s="183"/>
      <c r="E12" s="183"/>
      <c r="F12" s="183"/>
      <c r="G12" s="183">
        <v>933.13</v>
      </c>
      <c r="H12" s="183"/>
      <c r="I12" s="183"/>
      <c r="J12" s="183"/>
      <c r="K12" s="183">
        <f>SUM(C12:J12)</f>
        <v>933.13</v>
      </c>
    </row>
    <row r="13" spans="1:11" ht="15.75" thickBot="1" x14ac:dyDescent="0.3">
      <c r="A13" s="311" t="s">
        <v>184</v>
      </c>
      <c r="B13" s="312"/>
      <c r="C13" s="188">
        <f>SUM(C11:C12)</f>
        <v>0</v>
      </c>
      <c r="D13" s="188">
        <f t="shared" ref="D13:K13" si="3">SUM(D11:D12)</f>
        <v>0</v>
      </c>
      <c r="E13" s="188">
        <f t="shared" si="3"/>
        <v>0</v>
      </c>
      <c r="F13" s="188">
        <f t="shared" si="3"/>
        <v>0</v>
      </c>
      <c r="G13" s="188">
        <f t="shared" si="3"/>
        <v>1108.18</v>
      </c>
      <c r="H13" s="188">
        <f t="shared" si="3"/>
        <v>0</v>
      </c>
      <c r="I13" s="188">
        <f t="shared" si="3"/>
        <v>0</v>
      </c>
      <c r="J13" s="188">
        <f t="shared" si="3"/>
        <v>0</v>
      </c>
      <c r="K13" s="188">
        <f t="shared" si="3"/>
        <v>1108.18</v>
      </c>
    </row>
    <row r="14" spans="1:11" x14ac:dyDescent="0.25">
      <c r="A14" s="31" t="s">
        <v>43</v>
      </c>
      <c r="B14" s="198">
        <v>43634</v>
      </c>
      <c r="C14" s="5"/>
      <c r="D14" s="5"/>
      <c r="E14" s="5"/>
      <c r="F14" s="5"/>
      <c r="G14" s="5">
        <v>373.44</v>
      </c>
      <c r="H14" s="5"/>
      <c r="I14" s="5"/>
      <c r="J14" s="5"/>
      <c r="K14" s="14">
        <f>C14+D14+E14+F14+G14+H14+I14+J14</f>
        <v>373.44</v>
      </c>
    </row>
    <row r="15" spans="1:11" x14ac:dyDescent="0.25">
      <c r="A15" s="291" t="s">
        <v>191</v>
      </c>
      <c r="B15" s="292"/>
      <c r="C15" s="16">
        <f>C14</f>
        <v>0</v>
      </c>
      <c r="D15" s="16">
        <f t="shared" ref="D15:K15" si="4">D14</f>
        <v>0</v>
      </c>
      <c r="E15" s="16">
        <f t="shared" si="4"/>
        <v>0</v>
      </c>
      <c r="F15" s="16">
        <f t="shared" si="4"/>
        <v>0</v>
      </c>
      <c r="G15" s="16">
        <f t="shared" si="4"/>
        <v>373.44</v>
      </c>
      <c r="H15" s="16">
        <f t="shared" si="4"/>
        <v>0</v>
      </c>
      <c r="I15" s="16">
        <f t="shared" si="4"/>
        <v>0</v>
      </c>
      <c r="J15" s="16">
        <f t="shared" si="4"/>
        <v>0</v>
      </c>
      <c r="K15" s="16">
        <f t="shared" si="4"/>
        <v>373.44</v>
      </c>
    </row>
    <row r="16" spans="1:11" x14ac:dyDescent="0.25">
      <c r="A16" s="68" t="s">
        <v>51</v>
      </c>
      <c r="B16" s="219">
        <v>43654</v>
      </c>
      <c r="C16" s="70"/>
      <c r="D16" s="70"/>
      <c r="E16" s="70"/>
      <c r="F16" s="70"/>
      <c r="G16" s="70">
        <v>442.38</v>
      </c>
      <c r="H16" s="70"/>
      <c r="I16" s="70"/>
      <c r="J16" s="70"/>
      <c r="K16" s="71">
        <f>C16+D16+E16+F16+G16+H16+I16+J16</f>
        <v>442.38</v>
      </c>
    </row>
    <row r="17" spans="1:11" ht="15.75" thickBot="1" x14ac:dyDescent="0.3">
      <c r="A17" s="291" t="s">
        <v>193</v>
      </c>
      <c r="B17" s="292"/>
      <c r="C17" s="16">
        <f>C16</f>
        <v>0</v>
      </c>
      <c r="D17" s="16">
        <f t="shared" ref="D17:K17" si="5">D16</f>
        <v>0</v>
      </c>
      <c r="E17" s="16">
        <f t="shared" si="5"/>
        <v>0</v>
      </c>
      <c r="F17" s="16">
        <f t="shared" si="5"/>
        <v>0</v>
      </c>
      <c r="G17" s="16">
        <f t="shared" si="5"/>
        <v>442.38</v>
      </c>
      <c r="H17" s="16">
        <f t="shared" si="5"/>
        <v>0</v>
      </c>
      <c r="I17" s="16">
        <f t="shared" si="5"/>
        <v>0</v>
      </c>
      <c r="J17" s="16">
        <f t="shared" si="5"/>
        <v>0</v>
      </c>
      <c r="K17" s="17">
        <f t="shared" si="5"/>
        <v>442.38</v>
      </c>
    </row>
    <row r="18" spans="1:11" x14ac:dyDescent="0.25">
      <c r="A18" s="31" t="s">
        <v>57</v>
      </c>
      <c r="B18" s="4" t="s">
        <v>58</v>
      </c>
      <c r="C18" s="5"/>
      <c r="D18" s="5"/>
      <c r="E18" s="5"/>
      <c r="F18" s="5"/>
      <c r="G18" s="5">
        <v>43.39</v>
      </c>
      <c r="H18" s="5"/>
      <c r="I18" s="5"/>
      <c r="J18" s="5"/>
      <c r="K18" s="14">
        <f>C18+D18+E18+F18+G18+H18+I18+J18</f>
        <v>43.39</v>
      </c>
    </row>
    <row r="19" spans="1:11" x14ac:dyDescent="0.25">
      <c r="A19" s="31" t="s">
        <v>59</v>
      </c>
      <c r="B19" s="4" t="s">
        <v>60</v>
      </c>
      <c r="C19" s="5"/>
      <c r="D19" s="5"/>
      <c r="E19" s="5"/>
      <c r="F19" s="5"/>
      <c r="G19" s="5">
        <v>1.05</v>
      </c>
      <c r="H19" s="5"/>
      <c r="I19" s="5"/>
      <c r="J19" s="5"/>
      <c r="K19" s="14">
        <f>C19+D19+E19+F19+G19+H19+I19+J19</f>
        <v>1.05</v>
      </c>
    </row>
    <row r="20" spans="1:11" ht="15.75" thickBot="1" x14ac:dyDescent="0.3">
      <c r="A20" s="291" t="s">
        <v>201</v>
      </c>
      <c r="B20" s="292"/>
      <c r="C20" s="16">
        <f>C18+C19</f>
        <v>0</v>
      </c>
      <c r="D20" s="16">
        <f t="shared" ref="D20:K20" si="6">D18+D19</f>
        <v>0</v>
      </c>
      <c r="E20" s="16">
        <f t="shared" si="6"/>
        <v>0</v>
      </c>
      <c r="F20" s="16">
        <f t="shared" si="6"/>
        <v>0</v>
      </c>
      <c r="G20" s="16">
        <f t="shared" si="6"/>
        <v>44.44</v>
      </c>
      <c r="H20" s="16">
        <f t="shared" si="6"/>
        <v>0</v>
      </c>
      <c r="I20" s="16">
        <f t="shared" si="6"/>
        <v>0</v>
      </c>
      <c r="J20" s="16">
        <f t="shared" si="6"/>
        <v>0</v>
      </c>
      <c r="K20" s="17">
        <f t="shared" si="6"/>
        <v>44.44</v>
      </c>
    </row>
    <row r="21" spans="1:11" x14ac:dyDescent="0.25">
      <c r="A21" s="31" t="s">
        <v>68</v>
      </c>
      <c r="B21" s="4" t="s">
        <v>69</v>
      </c>
      <c r="C21" s="5"/>
      <c r="D21" s="5"/>
      <c r="E21" s="5"/>
      <c r="F21" s="5"/>
      <c r="G21" s="5">
        <v>94.9</v>
      </c>
      <c r="H21" s="5"/>
      <c r="I21" s="5"/>
      <c r="J21" s="5"/>
      <c r="K21" s="14">
        <f>C21+D21+E21+F21+G21+H21+I21+J21</f>
        <v>94.9</v>
      </c>
    </row>
    <row r="22" spans="1:11" x14ac:dyDescent="0.25">
      <c r="A22" s="31" t="s">
        <v>509</v>
      </c>
      <c r="B22" s="4" t="s">
        <v>71</v>
      </c>
      <c r="C22" s="5"/>
      <c r="D22" s="5"/>
      <c r="E22" s="5"/>
      <c r="F22" s="5"/>
      <c r="G22" s="5">
        <v>69.650000000000006</v>
      </c>
      <c r="H22" s="5"/>
      <c r="I22" s="5"/>
      <c r="J22" s="5"/>
      <c r="K22" s="14">
        <f>C22+D22+E22+F22+G22+H22+I22+J22</f>
        <v>69.650000000000006</v>
      </c>
    </row>
    <row r="23" spans="1:11" ht="15.75" thickBot="1" x14ac:dyDescent="0.3">
      <c r="A23" s="293" t="s">
        <v>215</v>
      </c>
      <c r="B23" s="294"/>
      <c r="C23" s="16">
        <f>C21+C22</f>
        <v>0</v>
      </c>
      <c r="D23" s="16">
        <f t="shared" ref="D23:K23" si="7">D21+D22</f>
        <v>0</v>
      </c>
      <c r="E23" s="16">
        <f t="shared" si="7"/>
        <v>0</v>
      </c>
      <c r="F23" s="16">
        <f t="shared" si="7"/>
        <v>0</v>
      </c>
      <c r="G23" s="16">
        <f t="shared" si="7"/>
        <v>164.55</v>
      </c>
      <c r="H23" s="16">
        <f t="shared" si="7"/>
        <v>0</v>
      </c>
      <c r="I23" s="16">
        <f t="shared" si="7"/>
        <v>0</v>
      </c>
      <c r="J23" s="16">
        <f t="shared" si="7"/>
        <v>0</v>
      </c>
      <c r="K23" s="17">
        <f t="shared" si="7"/>
        <v>164.55</v>
      </c>
    </row>
    <row r="24" spans="1:11" x14ac:dyDescent="0.25">
      <c r="A24" s="68" t="s">
        <v>78</v>
      </c>
      <c r="B24" s="69" t="s">
        <v>79</v>
      </c>
      <c r="C24" s="70"/>
      <c r="D24" s="70"/>
      <c r="E24" s="70"/>
      <c r="F24" s="70"/>
      <c r="G24" s="70">
        <v>42.61</v>
      </c>
      <c r="H24" s="70"/>
      <c r="I24" s="70"/>
      <c r="J24" s="70"/>
      <c r="K24" s="36">
        <f>C24+D24+E24+F24+G24+H24+I24+J24</f>
        <v>42.61</v>
      </c>
    </row>
    <row r="25" spans="1:11" ht="15.75" thickBot="1" x14ac:dyDescent="0.3">
      <c r="A25" s="293" t="s">
        <v>230</v>
      </c>
      <c r="B25" s="294"/>
      <c r="C25" s="16">
        <f>C24</f>
        <v>0</v>
      </c>
      <c r="D25" s="16">
        <f t="shared" ref="D25:K25" si="8">D24</f>
        <v>0</v>
      </c>
      <c r="E25" s="16">
        <f t="shared" si="8"/>
        <v>0</v>
      </c>
      <c r="F25" s="16">
        <f t="shared" si="8"/>
        <v>0</v>
      </c>
      <c r="G25" s="16">
        <f t="shared" si="8"/>
        <v>42.61</v>
      </c>
      <c r="H25" s="16">
        <f t="shared" si="8"/>
        <v>0</v>
      </c>
      <c r="I25" s="16">
        <f t="shared" si="8"/>
        <v>0</v>
      </c>
      <c r="J25" s="16">
        <f t="shared" si="8"/>
        <v>0</v>
      </c>
      <c r="K25" s="16">
        <f t="shared" si="8"/>
        <v>42.61</v>
      </c>
    </row>
    <row r="26" spans="1:11" ht="15.75" thickBot="1" x14ac:dyDescent="0.3">
      <c r="A26" s="293" t="s">
        <v>232</v>
      </c>
      <c r="B26" s="294"/>
      <c r="C26" s="96">
        <f t="shared" ref="C26:H26" si="9">C6+C8+C10+C13+C15+C17+C20+C23+C25</f>
        <v>0</v>
      </c>
      <c r="D26" s="96">
        <f t="shared" si="9"/>
        <v>0</v>
      </c>
      <c r="E26" s="96">
        <f t="shared" si="9"/>
        <v>0</v>
      </c>
      <c r="F26" s="96">
        <f t="shared" si="9"/>
        <v>0</v>
      </c>
      <c r="G26" s="96">
        <f t="shared" si="9"/>
        <v>5538.9999999999991</v>
      </c>
      <c r="H26" s="96">
        <f t="shared" si="9"/>
        <v>0</v>
      </c>
      <c r="I26" s="96">
        <f>I25+I23+I20+I17+I15+I13+I10+I79</f>
        <v>0</v>
      </c>
      <c r="J26" s="96">
        <f>J6+J8+J10+J13+J15+J17+J20+J23+J25</f>
        <v>0</v>
      </c>
      <c r="K26" s="96">
        <f>K6+K8+K10+K13+K15+K17+K20+K23+K25</f>
        <v>5538.9999999999991</v>
      </c>
    </row>
    <row r="27" spans="1:11" ht="15.75" thickBot="1" x14ac:dyDescent="0.3">
      <c r="A27" s="295" t="s">
        <v>86</v>
      </c>
      <c r="B27" s="296"/>
      <c r="C27" s="80">
        <f>-C26</f>
        <v>0</v>
      </c>
      <c r="D27" s="80">
        <f t="shared" ref="D27:K27" si="10">-D26</f>
        <v>0</v>
      </c>
      <c r="E27" s="80">
        <f t="shared" si="10"/>
        <v>0</v>
      </c>
      <c r="F27" s="80">
        <f t="shared" si="10"/>
        <v>0</v>
      </c>
      <c r="G27" s="80">
        <f t="shared" si="10"/>
        <v>-5538.9999999999991</v>
      </c>
      <c r="H27" s="80">
        <f t="shared" si="10"/>
        <v>0</v>
      </c>
      <c r="I27" s="80">
        <f t="shared" si="10"/>
        <v>0</v>
      </c>
      <c r="J27" s="80">
        <f t="shared" si="10"/>
        <v>0</v>
      </c>
      <c r="K27" s="80">
        <f t="shared" si="10"/>
        <v>-5538.9999999999991</v>
      </c>
    </row>
    <row r="28" spans="1:11" x14ac:dyDescent="0.25">
      <c r="A28" t="s">
        <v>233</v>
      </c>
    </row>
    <row r="29" spans="1:11" x14ac:dyDescent="0.25">
      <c r="A29" t="s">
        <v>508</v>
      </c>
    </row>
  </sheetData>
  <mergeCells count="13">
    <mergeCell ref="A1:K1"/>
    <mergeCell ref="A2:K2"/>
    <mergeCell ref="A6:B6"/>
    <mergeCell ref="A8:B8"/>
    <mergeCell ref="A10:B10"/>
    <mergeCell ref="A13:B13"/>
    <mergeCell ref="A15:B15"/>
    <mergeCell ref="A17:B17"/>
    <mergeCell ref="A20:B20"/>
    <mergeCell ref="A27:B27"/>
    <mergeCell ref="A23:B23"/>
    <mergeCell ref="A25:B25"/>
    <mergeCell ref="A26:B26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28" workbookViewId="0">
      <selection activeCell="K5" sqref="K5"/>
    </sheetView>
  </sheetViews>
  <sheetFormatPr defaultRowHeight="15" x14ac:dyDescent="0.25"/>
  <cols>
    <col min="1" max="1" width="18.7109375" customWidth="1"/>
    <col min="2" max="2" width="23" customWidth="1"/>
    <col min="3" max="3" width="10.7109375" customWidth="1"/>
    <col min="4" max="4" width="8.28515625" customWidth="1"/>
    <col min="5" max="5" width="8.42578125" customWidth="1"/>
    <col min="6" max="6" width="15" bestFit="1" customWidth="1"/>
  </cols>
  <sheetData>
    <row r="1" spans="1:11" ht="21" customHeight="1" x14ac:dyDescent="0.35">
      <c r="A1" s="297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spans="1:11" ht="21" x14ac:dyDescent="0.35">
      <c r="A2" s="299" t="s">
        <v>535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45.75" thickBot="1" x14ac:dyDescent="0.3">
      <c r="A3" s="85" t="s">
        <v>1</v>
      </c>
      <c r="B3" s="86" t="s">
        <v>513</v>
      </c>
      <c r="C3" s="85" t="s">
        <v>4</v>
      </c>
      <c r="D3" s="86" t="s">
        <v>5</v>
      </c>
      <c r="E3" s="86" t="s">
        <v>6</v>
      </c>
      <c r="F3" s="87" t="s">
        <v>7</v>
      </c>
      <c r="G3" s="87" t="s">
        <v>8</v>
      </c>
      <c r="H3" s="87" t="s">
        <v>9</v>
      </c>
      <c r="I3" s="87" t="s">
        <v>10</v>
      </c>
      <c r="J3" s="87" t="s">
        <v>11</v>
      </c>
      <c r="K3" s="86" t="s">
        <v>12</v>
      </c>
    </row>
    <row r="4" spans="1:11" x14ac:dyDescent="0.25">
      <c r="A4" s="66" t="s">
        <v>331</v>
      </c>
      <c r="B4" s="11" t="s">
        <v>332</v>
      </c>
      <c r="C4" s="12">
        <v>246</v>
      </c>
      <c r="D4" s="12">
        <v>4.32</v>
      </c>
      <c r="E4" s="12">
        <v>21.9</v>
      </c>
      <c r="F4" s="12">
        <v>0.22</v>
      </c>
      <c r="G4" s="12">
        <v>10.7</v>
      </c>
      <c r="H4" s="12">
        <v>4.0999999999999996</v>
      </c>
      <c r="I4" s="12">
        <v>0</v>
      </c>
      <c r="J4" s="12">
        <v>0</v>
      </c>
      <c r="K4" s="13">
        <f>C4+D4+E4+F4+G4+H4+I4+J4</f>
        <v>287.24</v>
      </c>
    </row>
    <row r="5" spans="1:11" x14ac:dyDescent="0.25">
      <c r="A5" s="31" t="s">
        <v>17</v>
      </c>
      <c r="B5" s="4" t="s">
        <v>18</v>
      </c>
      <c r="C5" s="5"/>
      <c r="D5" s="5"/>
      <c r="E5" s="5"/>
      <c r="F5" s="5"/>
      <c r="G5" s="5">
        <v>206.61</v>
      </c>
      <c r="H5" s="5"/>
      <c r="I5" s="5"/>
      <c r="J5" s="5"/>
      <c r="K5" s="14">
        <f>C5+D5+E5+F5+G5+H5+I5+J5</f>
        <v>206.61</v>
      </c>
    </row>
    <row r="6" spans="1:11" x14ac:dyDescent="0.25">
      <c r="A6" s="30" t="s">
        <v>274</v>
      </c>
      <c r="B6" s="4" t="s">
        <v>275</v>
      </c>
      <c r="C6" s="5"/>
      <c r="D6" s="5">
        <v>22.15</v>
      </c>
      <c r="E6" s="5"/>
      <c r="F6" s="5"/>
      <c r="G6" s="5"/>
      <c r="H6" s="5"/>
      <c r="I6" s="5"/>
      <c r="J6" s="5"/>
      <c r="K6" s="5">
        <f>C6+D6+E6+F6+G6+H6+I6+J6</f>
        <v>22.15</v>
      </c>
    </row>
    <row r="7" spans="1:11" x14ac:dyDescent="0.25">
      <c r="A7" s="30" t="s">
        <v>19</v>
      </c>
      <c r="B7" s="4" t="s">
        <v>20</v>
      </c>
      <c r="C7" s="5"/>
      <c r="D7" s="5"/>
      <c r="E7" s="5"/>
      <c r="F7" s="5"/>
      <c r="G7" s="5">
        <v>42.58</v>
      </c>
      <c r="H7" s="5"/>
      <c r="I7" s="5"/>
      <c r="J7" s="5"/>
      <c r="K7" s="5">
        <f>C7+D7+E7+F7+G7+H7+I7+J7</f>
        <v>42.58</v>
      </c>
    </row>
    <row r="8" spans="1:11" ht="15" customHeight="1" x14ac:dyDescent="0.25">
      <c r="A8" s="289" t="s">
        <v>164</v>
      </c>
      <c r="B8" s="290"/>
      <c r="C8" s="3">
        <f>C4</f>
        <v>246</v>
      </c>
      <c r="D8" s="3">
        <f t="shared" ref="D8:K8" si="0">D4</f>
        <v>4.32</v>
      </c>
      <c r="E8" s="3">
        <f t="shared" si="0"/>
        <v>21.9</v>
      </c>
      <c r="F8" s="3">
        <f t="shared" si="0"/>
        <v>0.22</v>
      </c>
      <c r="G8" s="3">
        <f t="shared" si="0"/>
        <v>10.7</v>
      </c>
      <c r="H8" s="3">
        <f t="shared" si="0"/>
        <v>4.0999999999999996</v>
      </c>
      <c r="I8" s="3">
        <f t="shared" si="0"/>
        <v>0</v>
      </c>
      <c r="J8" s="3">
        <f t="shared" si="0"/>
        <v>0</v>
      </c>
      <c r="K8" s="3">
        <f t="shared" si="0"/>
        <v>287.24</v>
      </c>
    </row>
    <row r="9" spans="1:11" ht="15.75" customHeight="1" thickBot="1" x14ac:dyDescent="0.3">
      <c r="A9" s="291" t="s">
        <v>165</v>
      </c>
      <c r="B9" s="292"/>
      <c r="C9" s="16">
        <f>C5+C6+C7</f>
        <v>0</v>
      </c>
      <c r="D9" s="16">
        <f t="shared" ref="D9:K9" si="1">D5+D6+D7</f>
        <v>22.15</v>
      </c>
      <c r="E9" s="16">
        <f t="shared" si="1"/>
        <v>0</v>
      </c>
      <c r="F9" s="16">
        <f t="shared" si="1"/>
        <v>0</v>
      </c>
      <c r="G9" s="16">
        <f t="shared" si="1"/>
        <v>249.19</v>
      </c>
      <c r="H9" s="16">
        <f t="shared" si="1"/>
        <v>0</v>
      </c>
      <c r="I9" s="16">
        <f t="shared" si="1"/>
        <v>0</v>
      </c>
      <c r="J9" s="16">
        <f t="shared" si="1"/>
        <v>0</v>
      </c>
      <c r="K9" s="16">
        <f t="shared" si="1"/>
        <v>271.34000000000003</v>
      </c>
    </row>
    <row r="10" spans="1:11" x14ac:dyDescent="0.25">
      <c r="A10" s="31" t="s">
        <v>27</v>
      </c>
      <c r="B10" s="4" t="s">
        <v>28</v>
      </c>
      <c r="C10" s="5"/>
      <c r="D10" s="5"/>
      <c r="E10" s="5"/>
      <c r="F10" s="5"/>
      <c r="G10" s="5">
        <v>24.18</v>
      </c>
      <c r="H10" s="5"/>
      <c r="I10" s="5"/>
      <c r="J10" s="5"/>
      <c r="K10" s="14">
        <f>C10+D10+E10+F10+G10+H10+I10+J10</f>
        <v>24.18</v>
      </c>
    </row>
    <row r="11" spans="1:11" ht="15.75" customHeight="1" thickBot="1" x14ac:dyDescent="0.3">
      <c r="A11" s="291" t="s">
        <v>173</v>
      </c>
      <c r="B11" s="292"/>
      <c r="C11" s="16">
        <f>C10</f>
        <v>0</v>
      </c>
      <c r="D11" s="16">
        <f t="shared" ref="D11:K11" si="2">D10</f>
        <v>0</v>
      </c>
      <c r="E11" s="16">
        <f t="shared" si="2"/>
        <v>0</v>
      </c>
      <c r="F11" s="16">
        <f t="shared" si="2"/>
        <v>0</v>
      </c>
      <c r="G11" s="16">
        <f t="shared" si="2"/>
        <v>24.18</v>
      </c>
      <c r="H11" s="16">
        <f t="shared" si="2"/>
        <v>0</v>
      </c>
      <c r="I11" s="16">
        <f t="shared" si="2"/>
        <v>0</v>
      </c>
      <c r="J11" s="16">
        <f t="shared" si="2"/>
        <v>0</v>
      </c>
      <c r="K11" s="16">
        <f t="shared" si="2"/>
        <v>24.18</v>
      </c>
    </row>
    <row r="12" spans="1:11" x14ac:dyDescent="0.25">
      <c r="A12" s="31" t="s">
        <v>31</v>
      </c>
      <c r="B12" s="4" t="s">
        <v>32</v>
      </c>
      <c r="C12" s="5"/>
      <c r="D12" s="5"/>
      <c r="E12" s="5"/>
      <c r="F12" s="5"/>
      <c r="G12" s="5">
        <v>181.76</v>
      </c>
      <c r="H12" s="5"/>
      <c r="I12" s="5"/>
      <c r="J12" s="5"/>
      <c r="K12" s="14">
        <f>C12+D12+E12+F12+G12+H12+I12+J12</f>
        <v>181.76</v>
      </c>
    </row>
    <row r="13" spans="1:11" x14ac:dyDescent="0.25">
      <c r="A13" s="31" t="s">
        <v>33</v>
      </c>
      <c r="B13" s="4" t="s">
        <v>34</v>
      </c>
      <c r="C13" s="5"/>
      <c r="D13" s="5">
        <v>13.51</v>
      </c>
      <c r="E13" s="5"/>
      <c r="F13" s="5"/>
      <c r="G13" s="5"/>
      <c r="H13" s="5"/>
      <c r="I13" s="5"/>
      <c r="J13" s="5"/>
      <c r="K13" s="14">
        <f>C13+D13+E13+F13+G13+H13+I13+J13</f>
        <v>13.51</v>
      </c>
    </row>
    <row r="14" spans="1:11" ht="15.75" customHeight="1" thickBot="1" x14ac:dyDescent="0.3">
      <c r="A14" s="291" t="s">
        <v>181</v>
      </c>
      <c r="B14" s="292"/>
      <c r="C14" s="16">
        <f t="shared" ref="C14:K14" si="3">C12+C13</f>
        <v>0</v>
      </c>
      <c r="D14" s="16">
        <f t="shared" si="3"/>
        <v>13.51</v>
      </c>
      <c r="E14" s="16">
        <f t="shared" si="3"/>
        <v>0</v>
      </c>
      <c r="F14" s="16">
        <f t="shared" si="3"/>
        <v>0</v>
      </c>
      <c r="G14" s="16">
        <f t="shared" si="3"/>
        <v>181.76</v>
      </c>
      <c r="H14" s="16">
        <f t="shared" si="3"/>
        <v>0</v>
      </c>
      <c r="I14" s="16">
        <f t="shared" si="3"/>
        <v>0</v>
      </c>
      <c r="J14" s="16">
        <f t="shared" si="3"/>
        <v>0</v>
      </c>
      <c r="K14" s="17">
        <f t="shared" si="3"/>
        <v>195.26999999999998</v>
      </c>
    </row>
    <row r="15" spans="1:11" ht="15.75" customHeight="1" x14ac:dyDescent="0.25">
      <c r="A15" s="1" t="s">
        <v>333</v>
      </c>
      <c r="B15" s="1" t="s">
        <v>334</v>
      </c>
      <c r="C15" s="2">
        <v>246</v>
      </c>
      <c r="D15" s="2">
        <v>0</v>
      </c>
      <c r="E15" s="2">
        <v>0</v>
      </c>
      <c r="F15" s="2">
        <v>0</v>
      </c>
      <c r="G15" s="2">
        <v>4.53</v>
      </c>
      <c r="H15" s="2">
        <v>4.0999999999999996</v>
      </c>
      <c r="I15" s="2">
        <v>0</v>
      </c>
      <c r="J15" s="2">
        <v>0</v>
      </c>
      <c r="K15" s="2">
        <f>C15+D15+E15+F15+G15+H15+I15+J15</f>
        <v>254.63</v>
      </c>
    </row>
    <row r="16" spans="1:11" x14ac:dyDescent="0.25">
      <c r="A16" s="184" t="s">
        <v>182</v>
      </c>
      <c r="B16" s="190">
        <v>43591</v>
      </c>
      <c r="C16" s="186"/>
      <c r="D16" s="186"/>
      <c r="E16" s="186"/>
      <c r="F16" s="186"/>
      <c r="G16" s="186">
        <v>2.63</v>
      </c>
      <c r="H16" s="186"/>
      <c r="I16" s="186"/>
      <c r="J16" s="186"/>
      <c r="K16" s="187">
        <f>C16+D16+E16+F16+G16+H16+I16+J16</f>
        <v>2.63</v>
      </c>
    </row>
    <row r="17" spans="1:11" x14ac:dyDescent="0.25">
      <c r="A17" s="182" t="s">
        <v>36</v>
      </c>
      <c r="B17" s="189">
        <v>43592</v>
      </c>
      <c r="C17" s="183"/>
      <c r="D17" s="183"/>
      <c r="E17" s="183"/>
      <c r="F17" s="183"/>
      <c r="G17" s="183">
        <v>74.12</v>
      </c>
      <c r="H17" s="183"/>
      <c r="I17" s="183"/>
      <c r="J17" s="183"/>
      <c r="K17" s="183">
        <v>74.12</v>
      </c>
    </row>
    <row r="18" spans="1:11" x14ac:dyDescent="0.25">
      <c r="A18" s="313" t="s">
        <v>335</v>
      </c>
      <c r="B18" s="314"/>
      <c r="C18" s="169">
        <f>C15</f>
        <v>246</v>
      </c>
      <c r="D18" s="169">
        <f t="shared" ref="D18:K18" si="4">D15</f>
        <v>0</v>
      </c>
      <c r="E18" s="169">
        <f t="shared" si="4"/>
        <v>0</v>
      </c>
      <c r="F18" s="169">
        <f t="shared" si="4"/>
        <v>0</v>
      </c>
      <c r="G18" s="169">
        <f t="shared" si="4"/>
        <v>4.53</v>
      </c>
      <c r="H18" s="169">
        <f t="shared" si="4"/>
        <v>4.0999999999999996</v>
      </c>
      <c r="I18" s="169">
        <f t="shared" si="4"/>
        <v>0</v>
      </c>
      <c r="J18" s="169">
        <f t="shared" si="4"/>
        <v>0</v>
      </c>
      <c r="K18" s="169">
        <f t="shared" si="4"/>
        <v>254.63</v>
      </c>
    </row>
    <row r="19" spans="1:11" ht="15.75" customHeight="1" x14ac:dyDescent="0.25">
      <c r="A19" s="291" t="s">
        <v>184</v>
      </c>
      <c r="B19" s="292"/>
      <c r="C19" s="16"/>
      <c r="D19" s="16">
        <f t="shared" ref="D19:K19" si="5">D16+D17</f>
        <v>0</v>
      </c>
      <c r="E19" s="16">
        <f t="shared" si="5"/>
        <v>0</v>
      </c>
      <c r="F19" s="16">
        <f t="shared" si="5"/>
        <v>0</v>
      </c>
      <c r="G19" s="16">
        <f t="shared" si="5"/>
        <v>76.75</v>
      </c>
      <c r="H19" s="16">
        <f t="shared" si="5"/>
        <v>0</v>
      </c>
      <c r="I19" s="16">
        <f t="shared" si="5"/>
        <v>0</v>
      </c>
      <c r="J19" s="16">
        <f t="shared" si="5"/>
        <v>0</v>
      </c>
      <c r="K19" s="16">
        <f t="shared" si="5"/>
        <v>76.75</v>
      </c>
    </row>
    <row r="20" spans="1:11" x14ac:dyDescent="0.25">
      <c r="A20" s="1" t="s">
        <v>336</v>
      </c>
      <c r="B20" s="1" t="s">
        <v>337</v>
      </c>
      <c r="C20" s="2">
        <v>246</v>
      </c>
      <c r="D20" s="2">
        <v>8.64</v>
      </c>
      <c r="E20" s="2">
        <v>43.8</v>
      </c>
      <c r="F20" s="2">
        <v>0.22</v>
      </c>
      <c r="G20" s="2">
        <v>14.81</v>
      </c>
      <c r="H20" s="2">
        <v>4.0999999999999996</v>
      </c>
      <c r="I20" s="2">
        <v>0</v>
      </c>
      <c r="J20" s="2">
        <v>0</v>
      </c>
      <c r="K20" s="2">
        <f>C20+D20+E20+F20+G20+H20+I20+J20</f>
        <v>317.57000000000005</v>
      </c>
    </row>
    <row r="21" spans="1:11" x14ac:dyDescent="0.25">
      <c r="A21" s="31" t="s">
        <v>43</v>
      </c>
      <c r="B21" s="4" t="s">
        <v>188</v>
      </c>
      <c r="C21" s="5"/>
      <c r="D21" s="5">
        <v>30.79</v>
      </c>
      <c r="E21" s="5"/>
      <c r="F21" s="5"/>
      <c r="G21" s="5">
        <v>200.12</v>
      </c>
      <c r="H21" s="5"/>
      <c r="I21" s="5"/>
      <c r="J21" s="5"/>
      <c r="K21" s="14">
        <f>C21+D21+E21+F21+G21+H21+I21+J21</f>
        <v>230.91</v>
      </c>
    </row>
    <row r="22" spans="1:11" ht="15" customHeight="1" x14ac:dyDescent="0.25">
      <c r="A22" s="289" t="s">
        <v>190</v>
      </c>
      <c r="B22" s="290"/>
      <c r="C22" s="3">
        <f t="shared" ref="C22:K22" si="6">C20</f>
        <v>246</v>
      </c>
      <c r="D22" s="3">
        <f t="shared" si="6"/>
        <v>8.64</v>
      </c>
      <c r="E22" s="3">
        <f t="shared" si="6"/>
        <v>43.8</v>
      </c>
      <c r="F22" s="3">
        <f t="shared" si="6"/>
        <v>0.22</v>
      </c>
      <c r="G22" s="3">
        <f t="shared" si="6"/>
        <v>14.81</v>
      </c>
      <c r="H22" s="3">
        <f t="shared" si="6"/>
        <v>4.0999999999999996</v>
      </c>
      <c r="I22" s="3">
        <f t="shared" si="6"/>
        <v>0</v>
      </c>
      <c r="J22" s="3">
        <f t="shared" si="6"/>
        <v>0</v>
      </c>
      <c r="K22" s="65">
        <f t="shared" si="6"/>
        <v>317.57000000000005</v>
      </c>
    </row>
    <row r="23" spans="1:11" ht="15.75" customHeight="1" thickBot="1" x14ac:dyDescent="0.3">
      <c r="A23" s="291" t="s">
        <v>191</v>
      </c>
      <c r="B23" s="292"/>
      <c r="C23" s="16">
        <f t="shared" ref="C23:K23" si="7">C21</f>
        <v>0</v>
      </c>
      <c r="D23" s="16">
        <f t="shared" si="7"/>
        <v>30.79</v>
      </c>
      <c r="E23" s="16">
        <f t="shared" si="7"/>
        <v>0</v>
      </c>
      <c r="F23" s="16">
        <f t="shared" si="7"/>
        <v>0</v>
      </c>
      <c r="G23" s="16">
        <f t="shared" si="7"/>
        <v>200.12</v>
      </c>
      <c r="H23" s="16">
        <f t="shared" si="7"/>
        <v>0</v>
      </c>
      <c r="I23" s="16">
        <f t="shared" si="7"/>
        <v>0</v>
      </c>
      <c r="J23" s="16">
        <f t="shared" si="7"/>
        <v>0</v>
      </c>
      <c r="K23" s="16">
        <f t="shared" si="7"/>
        <v>230.91</v>
      </c>
    </row>
    <row r="24" spans="1:11" x14ac:dyDescent="0.25">
      <c r="A24" s="68" t="s">
        <v>51</v>
      </c>
      <c r="B24" s="219">
        <v>43654</v>
      </c>
      <c r="C24" s="70"/>
      <c r="D24" s="70"/>
      <c r="E24" s="70"/>
      <c r="F24" s="70"/>
      <c r="G24" s="70">
        <v>50.46</v>
      </c>
      <c r="H24" s="70"/>
      <c r="I24" s="70"/>
      <c r="J24" s="70"/>
      <c r="K24" s="71">
        <f>C24+D24+E24+F24+G24+H24+I24+J24</f>
        <v>50.46</v>
      </c>
    </row>
    <row r="25" spans="1:11" ht="15.75" customHeight="1" x14ac:dyDescent="0.25">
      <c r="A25" s="291" t="s">
        <v>193</v>
      </c>
      <c r="B25" s="292"/>
      <c r="C25" s="16">
        <f>C24</f>
        <v>0</v>
      </c>
      <c r="D25" s="16">
        <f t="shared" ref="D25:K25" si="8">D24</f>
        <v>0</v>
      </c>
      <c r="E25" s="16">
        <f t="shared" si="8"/>
        <v>0</v>
      </c>
      <c r="F25" s="16">
        <f t="shared" si="8"/>
        <v>0</v>
      </c>
      <c r="G25" s="16">
        <f t="shared" si="8"/>
        <v>50.46</v>
      </c>
      <c r="H25" s="16">
        <f t="shared" si="8"/>
        <v>0</v>
      </c>
      <c r="I25" s="16">
        <f t="shared" si="8"/>
        <v>0</v>
      </c>
      <c r="J25" s="16">
        <f t="shared" si="8"/>
        <v>0</v>
      </c>
      <c r="K25" s="17">
        <f t="shared" si="8"/>
        <v>50.46</v>
      </c>
    </row>
    <row r="26" spans="1:11" x14ac:dyDescent="0.25">
      <c r="A26" s="1" t="s">
        <v>338</v>
      </c>
      <c r="B26" s="1" t="s">
        <v>339</v>
      </c>
      <c r="C26" s="2">
        <v>246</v>
      </c>
      <c r="D26" s="2">
        <v>8.64</v>
      </c>
      <c r="E26" s="2">
        <v>43.8</v>
      </c>
      <c r="F26" s="2">
        <v>0.43</v>
      </c>
      <c r="G26" s="2">
        <v>18.760000000000002</v>
      </c>
      <c r="H26" s="2">
        <v>8.19</v>
      </c>
      <c r="I26" s="2">
        <v>0</v>
      </c>
      <c r="J26" s="2">
        <v>0</v>
      </c>
      <c r="K26" s="2">
        <f>C26+D26+E26+F26+G26+H26+I26+J26</f>
        <v>325.82</v>
      </c>
    </row>
    <row r="27" spans="1:11" x14ac:dyDescent="0.25">
      <c r="A27" s="30" t="s">
        <v>57</v>
      </c>
      <c r="B27" s="4" t="s">
        <v>58</v>
      </c>
      <c r="C27" s="5"/>
      <c r="D27" s="5"/>
      <c r="E27" s="5"/>
      <c r="F27" s="5"/>
      <c r="G27" s="5">
        <v>197.9</v>
      </c>
      <c r="H27" s="5"/>
      <c r="I27" s="5"/>
      <c r="J27" s="5"/>
      <c r="K27" s="5">
        <f>C27+D27+E27+F27+G27+H27+I27+J27</f>
        <v>197.9</v>
      </c>
    </row>
    <row r="28" spans="1:11" x14ac:dyDescent="0.25">
      <c r="A28" s="30" t="s">
        <v>492</v>
      </c>
      <c r="B28" s="4" t="s">
        <v>495</v>
      </c>
      <c r="C28" s="1"/>
      <c r="D28" s="5">
        <v>29.5</v>
      </c>
      <c r="E28" s="5"/>
      <c r="F28" s="5"/>
      <c r="G28" s="5"/>
      <c r="H28" s="5"/>
      <c r="I28" s="5"/>
      <c r="J28" s="5"/>
      <c r="K28" s="5">
        <f t="shared" ref="K28:K29" si="9">C28+D28+E28+F28+G28+H28+I28+J28</f>
        <v>29.5</v>
      </c>
    </row>
    <row r="29" spans="1:11" x14ac:dyDescent="0.25">
      <c r="A29" s="30" t="s">
        <v>59</v>
      </c>
      <c r="B29" s="4" t="s">
        <v>60</v>
      </c>
      <c r="C29" s="1"/>
      <c r="D29" s="5"/>
      <c r="E29" s="5"/>
      <c r="F29" s="5"/>
      <c r="G29" s="5">
        <v>42.84</v>
      </c>
      <c r="H29" s="5"/>
      <c r="I29" s="5"/>
      <c r="J29" s="5"/>
      <c r="K29" s="5">
        <f t="shared" si="9"/>
        <v>42.84</v>
      </c>
    </row>
    <row r="30" spans="1:11" ht="15" customHeight="1" x14ac:dyDescent="0.25">
      <c r="A30" s="289" t="s">
        <v>200</v>
      </c>
      <c r="B30" s="290"/>
      <c r="C30" s="3">
        <f>C26</f>
        <v>246</v>
      </c>
      <c r="D30" s="3">
        <f t="shared" ref="D30:K30" si="10">D26</f>
        <v>8.64</v>
      </c>
      <c r="E30" s="3">
        <f t="shared" si="10"/>
        <v>43.8</v>
      </c>
      <c r="F30" s="3">
        <f t="shared" si="10"/>
        <v>0.43</v>
      </c>
      <c r="G30" s="3">
        <f t="shared" si="10"/>
        <v>18.760000000000002</v>
      </c>
      <c r="H30" s="3">
        <f t="shared" si="10"/>
        <v>8.19</v>
      </c>
      <c r="I30" s="3">
        <f t="shared" si="10"/>
        <v>0</v>
      </c>
      <c r="J30" s="3">
        <f t="shared" si="10"/>
        <v>0</v>
      </c>
      <c r="K30" s="65">
        <f t="shared" si="10"/>
        <v>325.82</v>
      </c>
    </row>
    <row r="31" spans="1:11" ht="15.75" customHeight="1" thickBot="1" x14ac:dyDescent="0.3">
      <c r="A31" s="291" t="s">
        <v>201</v>
      </c>
      <c r="B31" s="292"/>
      <c r="C31" s="16">
        <f>C27+C28+C29</f>
        <v>0</v>
      </c>
      <c r="D31" s="16">
        <f t="shared" ref="D31:K31" si="11">D27+D28+D29</f>
        <v>29.5</v>
      </c>
      <c r="E31" s="16">
        <f t="shared" si="11"/>
        <v>0</v>
      </c>
      <c r="F31" s="16">
        <f t="shared" si="11"/>
        <v>0</v>
      </c>
      <c r="G31" s="16">
        <f t="shared" si="11"/>
        <v>240.74</v>
      </c>
      <c r="H31" s="16">
        <f t="shared" si="11"/>
        <v>0</v>
      </c>
      <c r="I31" s="16">
        <f t="shared" si="11"/>
        <v>0</v>
      </c>
      <c r="J31" s="16">
        <f t="shared" si="11"/>
        <v>0</v>
      </c>
      <c r="K31" s="16">
        <f t="shared" si="11"/>
        <v>270.24</v>
      </c>
    </row>
    <row r="32" spans="1:11" x14ac:dyDescent="0.25">
      <c r="A32" s="31" t="s">
        <v>400</v>
      </c>
      <c r="B32" s="4" t="s">
        <v>401</v>
      </c>
      <c r="C32" s="5"/>
      <c r="D32" s="5">
        <v>14.03</v>
      </c>
      <c r="E32" s="5"/>
      <c r="F32" s="5"/>
      <c r="G32" s="5"/>
      <c r="H32" s="5"/>
      <c r="I32" s="5"/>
      <c r="J32" s="5"/>
      <c r="K32" s="14">
        <f>C32+D32+E32+F32+G32+H32+I32+J32</f>
        <v>14.03</v>
      </c>
    </row>
    <row r="33" spans="1:11" ht="15.75" customHeight="1" x14ac:dyDescent="0.25">
      <c r="A33" s="291" t="s">
        <v>207</v>
      </c>
      <c r="B33" s="292"/>
      <c r="C33" s="16">
        <f>C32</f>
        <v>0</v>
      </c>
      <c r="D33" s="16">
        <f t="shared" ref="D33:K33" si="12">D32</f>
        <v>14.03</v>
      </c>
      <c r="E33" s="16">
        <f t="shared" si="12"/>
        <v>0</v>
      </c>
      <c r="F33" s="16">
        <f t="shared" si="12"/>
        <v>0</v>
      </c>
      <c r="G33" s="16">
        <f t="shared" si="12"/>
        <v>0</v>
      </c>
      <c r="H33" s="16">
        <f t="shared" si="12"/>
        <v>0</v>
      </c>
      <c r="I33" s="16">
        <f t="shared" si="12"/>
        <v>0</v>
      </c>
      <c r="J33" s="16">
        <f t="shared" si="12"/>
        <v>0</v>
      </c>
      <c r="K33" s="17">
        <f t="shared" si="12"/>
        <v>14.03</v>
      </c>
    </row>
    <row r="34" spans="1:11" x14ac:dyDescent="0.25">
      <c r="A34" s="1" t="s">
        <v>340</v>
      </c>
      <c r="B34" s="1" t="s">
        <v>341</v>
      </c>
      <c r="C34" s="2">
        <v>246</v>
      </c>
      <c r="D34" s="2">
        <v>17.28</v>
      </c>
      <c r="E34" s="2">
        <v>87.61</v>
      </c>
      <c r="F34" s="2">
        <v>0.22</v>
      </c>
      <c r="G34" s="2">
        <v>16.62</v>
      </c>
      <c r="H34" s="2">
        <v>4.0999999999999996</v>
      </c>
      <c r="I34" s="2">
        <v>0</v>
      </c>
      <c r="J34" s="2">
        <v>0</v>
      </c>
      <c r="K34" s="2">
        <f>C34+D34+E34+F34+G34+H34+I34+J34</f>
        <v>371.83000000000004</v>
      </c>
    </row>
    <row r="35" spans="1:11" x14ac:dyDescent="0.25">
      <c r="A35" s="31" t="s">
        <v>68</v>
      </c>
      <c r="B35" s="4" t="s">
        <v>69</v>
      </c>
      <c r="C35" s="5"/>
      <c r="D35" s="5">
        <v>20.48</v>
      </c>
      <c r="E35" s="5"/>
      <c r="F35" s="5"/>
      <c r="G35" s="5">
        <v>207.34</v>
      </c>
      <c r="H35" s="5"/>
      <c r="I35" s="5"/>
      <c r="J35" s="5"/>
      <c r="K35" s="14">
        <f>C35+D35+E35+F35+G35+H35+I35+J35</f>
        <v>227.82</v>
      </c>
    </row>
    <row r="36" spans="1:11" x14ac:dyDescent="0.25">
      <c r="A36" s="31" t="s">
        <v>70</v>
      </c>
      <c r="B36" s="4" t="s">
        <v>71</v>
      </c>
      <c r="C36" s="5"/>
      <c r="D36" s="5"/>
      <c r="E36" s="5"/>
      <c r="F36" s="5"/>
      <c r="G36" s="5">
        <v>55.46</v>
      </c>
      <c r="H36" s="5"/>
      <c r="I36" s="5"/>
      <c r="J36" s="5"/>
      <c r="K36" s="14">
        <f>C36+D36+E36+F36+G36+H36+I36+J36</f>
        <v>55.46</v>
      </c>
    </row>
    <row r="37" spans="1:11" ht="15" customHeight="1" x14ac:dyDescent="0.25">
      <c r="A37" s="289" t="s">
        <v>214</v>
      </c>
      <c r="B37" s="290"/>
      <c r="C37" s="3">
        <f>C34</f>
        <v>246</v>
      </c>
      <c r="D37" s="3">
        <f t="shared" ref="D37:K37" si="13">D34</f>
        <v>17.28</v>
      </c>
      <c r="E37" s="3">
        <f t="shared" si="13"/>
        <v>87.61</v>
      </c>
      <c r="F37" s="3">
        <f t="shared" si="13"/>
        <v>0.22</v>
      </c>
      <c r="G37" s="3">
        <f t="shared" si="13"/>
        <v>16.62</v>
      </c>
      <c r="H37" s="3">
        <f t="shared" si="13"/>
        <v>4.0999999999999996</v>
      </c>
      <c r="I37" s="3">
        <f t="shared" si="13"/>
        <v>0</v>
      </c>
      <c r="J37" s="3">
        <f t="shared" si="13"/>
        <v>0</v>
      </c>
      <c r="K37" s="65">
        <f t="shared" si="13"/>
        <v>371.83000000000004</v>
      </c>
    </row>
    <row r="38" spans="1:11" ht="15.75" customHeight="1" thickBot="1" x14ac:dyDescent="0.3">
      <c r="A38" s="293" t="s">
        <v>215</v>
      </c>
      <c r="B38" s="294"/>
      <c r="C38" s="16">
        <f>C35+C36</f>
        <v>0</v>
      </c>
      <c r="D38" s="16">
        <f t="shared" ref="D38:K38" si="14">D35+D36</f>
        <v>20.48</v>
      </c>
      <c r="E38" s="16">
        <f t="shared" si="14"/>
        <v>0</v>
      </c>
      <c r="F38" s="16">
        <f t="shared" si="14"/>
        <v>0</v>
      </c>
      <c r="G38" s="16">
        <f t="shared" si="14"/>
        <v>262.8</v>
      </c>
      <c r="H38" s="16">
        <f t="shared" si="14"/>
        <v>0</v>
      </c>
      <c r="I38" s="16">
        <f t="shared" si="14"/>
        <v>0</v>
      </c>
      <c r="J38" s="16">
        <f t="shared" si="14"/>
        <v>0</v>
      </c>
      <c r="K38" s="16">
        <f t="shared" si="14"/>
        <v>283.27999999999997</v>
      </c>
    </row>
    <row r="39" spans="1:11" x14ac:dyDescent="0.25">
      <c r="A39" s="68" t="s">
        <v>511</v>
      </c>
      <c r="B39" s="69" t="s">
        <v>512</v>
      </c>
      <c r="C39" s="70"/>
      <c r="D39" s="70"/>
      <c r="E39" s="70"/>
      <c r="F39" s="70">
        <v>25.15</v>
      </c>
      <c r="G39" s="70"/>
      <c r="H39" s="70"/>
      <c r="I39" s="70"/>
      <c r="J39" s="70"/>
      <c r="K39" s="36">
        <f>C39+D39+E39+F39+G39+H39+I39+J39</f>
        <v>25.15</v>
      </c>
    </row>
    <row r="40" spans="1:11" x14ac:dyDescent="0.25">
      <c r="A40" s="31" t="s">
        <v>78</v>
      </c>
      <c r="B40" s="4" t="s">
        <v>79</v>
      </c>
      <c r="C40" s="5"/>
      <c r="D40" s="5"/>
      <c r="E40" s="5"/>
      <c r="F40" s="5"/>
      <c r="G40" s="5">
        <v>212.48</v>
      </c>
      <c r="H40" s="5"/>
      <c r="I40" s="5"/>
      <c r="J40" s="5"/>
      <c r="K40" s="95">
        <f>C40+D40+E40+F40+G40+H40+I40+J40</f>
        <v>212.48</v>
      </c>
    </row>
    <row r="41" spans="1:11" x14ac:dyDescent="0.25">
      <c r="A41" s="31" t="s">
        <v>80</v>
      </c>
      <c r="B41" s="4" t="s">
        <v>81</v>
      </c>
      <c r="C41" s="2"/>
      <c r="D41" s="5"/>
      <c r="E41" s="2"/>
      <c r="F41" s="2"/>
      <c r="G41" s="245">
        <v>62.3</v>
      </c>
      <c r="H41" s="2"/>
      <c r="I41" s="5"/>
      <c r="J41" s="2"/>
      <c r="K41" s="95">
        <f>C41+D41+E41+F41+G41+H41+I41+J41</f>
        <v>62.3</v>
      </c>
    </row>
    <row r="42" spans="1:11" ht="15.75" customHeight="1" x14ac:dyDescent="0.25">
      <c r="A42" s="293" t="s">
        <v>230</v>
      </c>
      <c r="B42" s="294"/>
      <c r="C42" s="16">
        <f>C39+C40+C41</f>
        <v>0</v>
      </c>
      <c r="D42" s="16">
        <f t="shared" ref="D42:K42" si="15">D39+D40+D41</f>
        <v>0</v>
      </c>
      <c r="E42" s="16">
        <f t="shared" si="15"/>
        <v>0</v>
      </c>
      <c r="F42" s="16">
        <f t="shared" si="15"/>
        <v>25.15</v>
      </c>
      <c r="G42" s="16">
        <f t="shared" si="15"/>
        <v>274.77999999999997</v>
      </c>
      <c r="H42" s="16">
        <f t="shared" si="15"/>
        <v>0</v>
      </c>
      <c r="I42" s="16">
        <f t="shared" si="15"/>
        <v>0</v>
      </c>
      <c r="J42" s="16">
        <f t="shared" si="15"/>
        <v>0</v>
      </c>
      <c r="K42" s="16">
        <f t="shared" si="15"/>
        <v>299.93</v>
      </c>
    </row>
    <row r="43" spans="1:11" x14ac:dyDescent="0.25">
      <c r="A43" s="263" t="s">
        <v>536</v>
      </c>
      <c r="B43" s="265"/>
      <c r="C43" s="3">
        <f t="shared" ref="C43:K43" si="16">C8+C18+C22+C30+C37</f>
        <v>1230</v>
      </c>
      <c r="D43" s="3">
        <f t="shared" si="16"/>
        <v>38.880000000000003</v>
      </c>
      <c r="E43" s="3">
        <f t="shared" si="16"/>
        <v>197.10999999999999</v>
      </c>
      <c r="F43" s="3">
        <f t="shared" si="16"/>
        <v>1.0900000000000001</v>
      </c>
      <c r="G43" s="3">
        <f t="shared" si="16"/>
        <v>65.42</v>
      </c>
      <c r="H43" s="3">
        <f t="shared" si="16"/>
        <v>24.589999999999996</v>
      </c>
      <c r="I43" s="3">
        <f t="shared" si="16"/>
        <v>0</v>
      </c>
      <c r="J43" s="3">
        <f t="shared" si="16"/>
        <v>0</v>
      </c>
      <c r="K43" s="3">
        <f t="shared" si="16"/>
        <v>1557.0900000000001</v>
      </c>
    </row>
    <row r="44" spans="1:11" ht="15.75" customHeight="1" thickBot="1" x14ac:dyDescent="0.3">
      <c r="A44" s="293" t="s">
        <v>232</v>
      </c>
      <c r="B44" s="294"/>
      <c r="C44" s="96">
        <f>C9+C11+C14+C19+C23+C25+C31+C33+C38+C42</f>
        <v>0</v>
      </c>
      <c r="D44" s="96">
        <f t="shared" ref="D44:K44" si="17">D9+D11+D14+D19+D23+D25+D31+D33+D38+D42</f>
        <v>130.45999999999998</v>
      </c>
      <c r="E44" s="96">
        <f t="shared" si="17"/>
        <v>0</v>
      </c>
      <c r="F44" s="96">
        <f t="shared" si="17"/>
        <v>25.15</v>
      </c>
      <c r="G44" s="96">
        <f t="shared" si="17"/>
        <v>1560.78</v>
      </c>
      <c r="H44" s="96">
        <f t="shared" si="17"/>
        <v>0</v>
      </c>
      <c r="I44" s="96">
        <f t="shared" si="17"/>
        <v>0</v>
      </c>
      <c r="J44" s="96">
        <f t="shared" si="17"/>
        <v>0</v>
      </c>
      <c r="K44" s="96">
        <f t="shared" si="17"/>
        <v>1716.39</v>
      </c>
    </row>
    <row r="45" spans="1:11" ht="15.75" thickBot="1" x14ac:dyDescent="0.3">
      <c r="A45" s="295" t="s">
        <v>86</v>
      </c>
      <c r="B45" s="296"/>
      <c r="C45" s="80">
        <f>C43-C44</f>
        <v>1230</v>
      </c>
      <c r="D45" s="80">
        <f t="shared" ref="D45:K45" si="18">D43-D44</f>
        <v>-91.579999999999984</v>
      </c>
      <c r="E45" s="80">
        <f t="shared" si="18"/>
        <v>197.10999999999999</v>
      </c>
      <c r="F45" s="80">
        <f t="shared" si="18"/>
        <v>-24.06</v>
      </c>
      <c r="G45" s="80">
        <f t="shared" si="18"/>
        <v>-1495.36</v>
      </c>
      <c r="H45" s="80">
        <f t="shared" si="18"/>
        <v>24.589999999999996</v>
      </c>
      <c r="I45" s="80">
        <f t="shared" si="18"/>
        <v>0</v>
      </c>
      <c r="J45" s="80">
        <f t="shared" si="18"/>
        <v>0</v>
      </c>
      <c r="K45" s="80">
        <f t="shared" si="18"/>
        <v>-159.29999999999995</v>
      </c>
    </row>
    <row r="46" spans="1:11" x14ac:dyDescent="0.25">
      <c r="A46" t="s">
        <v>233</v>
      </c>
    </row>
    <row r="47" spans="1:11" x14ac:dyDescent="0.25">
      <c r="A47" t="s">
        <v>508</v>
      </c>
    </row>
  </sheetData>
  <mergeCells count="20">
    <mergeCell ref="A33:B33"/>
    <mergeCell ref="A44:B44"/>
    <mergeCell ref="A45:B45"/>
    <mergeCell ref="A37:B37"/>
    <mergeCell ref="A38:B38"/>
    <mergeCell ref="A42:B42"/>
    <mergeCell ref="A43:B43"/>
    <mergeCell ref="A23:B23"/>
    <mergeCell ref="A25:B25"/>
    <mergeCell ref="A30:B30"/>
    <mergeCell ref="A31:B31"/>
    <mergeCell ref="A19:B19"/>
    <mergeCell ref="A22:B22"/>
    <mergeCell ref="A14:B14"/>
    <mergeCell ref="A18:B18"/>
    <mergeCell ref="A1:K1"/>
    <mergeCell ref="A2:K2"/>
    <mergeCell ref="A8:B8"/>
    <mergeCell ref="A9:B9"/>
    <mergeCell ref="A11:B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4</vt:i4>
      </vt:variant>
    </vt:vector>
  </HeadingPairs>
  <TitlesOfParts>
    <vt:vector size="19" baseType="lpstr">
      <vt:lpstr>Boguniewo </vt:lpstr>
      <vt:lpstr>Garbatka</vt:lpstr>
      <vt:lpstr>Gościejewo</vt:lpstr>
      <vt:lpstr>Jaracz</vt:lpstr>
      <vt:lpstr>Karolewo </vt:lpstr>
      <vt:lpstr>Kaziopole</vt:lpstr>
      <vt:lpstr>Laskowo</vt:lpstr>
      <vt:lpstr>Nienawiszcz</vt:lpstr>
      <vt:lpstr>Owczegłowy</vt:lpstr>
      <vt:lpstr>Owieczki</vt:lpstr>
      <vt:lpstr>Parkowo</vt:lpstr>
      <vt:lpstr>Pruśce</vt:lpstr>
      <vt:lpstr>Ruda</vt:lpstr>
      <vt:lpstr>Słomowo</vt:lpstr>
      <vt:lpstr>Studzieniec</vt:lpstr>
      <vt:lpstr>'Boguniewo '!Tytuły_wydruku</vt:lpstr>
      <vt:lpstr>Gościejewo!Tytuły_wydruku</vt:lpstr>
      <vt:lpstr>Ruda!Tytuły_wydruku</vt:lpstr>
      <vt:lpstr>Słomowo!Tytuły_wydruku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mkachlicka</cp:lastModifiedBy>
  <cp:revision/>
  <cp:lastPrinted>2020-08-13T10:45:30Z</cp:lastPrinted>
  <dcterms:created xsi:type="dcterms:W3CDTF">2020-08-12T23:08:13Z</dcterms:created>
  <dcterms:modified xsi:type="dcterms:W3CDTF">2020-08-13T15:41:30Z</dcterms:modified>
</cp:coreProperties>
</file>