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570" windowHeight="7995" tabRatio="949" activeTab="13"/>
  </bookViews>
  <sheets>
    <sheet name="Zał. nr 1" sheetId="1" r:id="rId1"/>
    <sheet name="Zał. nr 2" sheetId="18" r:id="rId2"/>
    <sheet name="Zał. nr 3 " sheetId="5" r:id="rId3"/>
    <sheet name="Zał. nr 4." sheetId="6" r:id="rId4"/>
    <sheet name="Zał. nr 5" sheetId="3" r:id="rId5"/>
    <sheet name="Zał.Nr 6." sheetId="9" r:id="rId6"/>
    <sheet name="Zał. Nr 7" sheetId="7" r:id="rId7"/>
    <sheet name="Zał. nr 8." sheetId="4" r:id="rId8"/>
    <sheet name="zał.nr 9" sheetId="8" r:id="rId9"/>
    <sheet name="Zał. nr 10" sheetId="12" r:id="rId10"/>
    <sheet name="Zał. nr 11" sheetId="13" r:id="rId11"/>
    <sheet name="Zal. nr 12 przedsz." sheetId="10" r:id="rId12"/>
    <sheet name="Zał. 13" sheetId="14" r:id="rId13"/>
    <sheet name="Zał. nr 14" sheetId="15" r:id="rId14"/>
    <sheet name="Arkusz1" sheetId="17" r:id="rId15"/>
  </sheets>
  <definedNames>
    <definedName name="_xlnm._FilterDatabase" localSheetId="11" hidden="1">'Zal. nr 12 przedsz.'!$A$5:$F$174</definedName>
    <definedName name="Excel_BuiltIn_Print_Titles_2" localSheetId="11">#REF!</definedName>
    <definedName name="Excel_BuiltIn_Print_Titles_2" localSheetId="12">#REF!</definedName>
    <definedName name="Excel_BuiltIn_Print_Titles_2" localSheetId="9">#REF!</definedName>
    <definedName name="Excel_BuiltIn_Print_Titles_2" localSheetId="10">#REF!</definedName>
    <definedName name="Excel_BuiltIn_Print_Titles_2" localSheetId="13">#REF!</definedName>
    <definedName name="Excel_BuiltIn_Print_Titles_2" localSheetId="1">#REF!</definedName>
    <definedName name="Excel_BuiltIn_Print_Titles_2" localSheetId="2">#REF!</definedName>
    <definedName name="Excel_BuiltIn_Print_Titles_2" localSheetId="3">#REF!</definedName>
    <definedName name="Excel_BuiltIn_Print_Titles_2" localSheetId="6">#REF!</definedName>
    <definedName name="Excel_BuiltIn_Print_Titles_2" localSheetId="5">#REF!</definedName>
    <definedName name="Excel_BuiltIn_Print_Titles_2" localSheetId="8">#REF!</definedName>
    <definedName name="Excel_BuiltIn_Print_Titles_2">#REF!</definedName>
    <definedName name="Excel_BuiltIn_Print_Titles_2_1" localSheetId="11">#REF!</definedName>
    <definedName name="Excel_BuiltIn_Print_Titles_2_1" localSheetId="12">#REF!</definedName>
    <definedName name="Excel_BuiltIn_Print_Titles_2_1" localSheetId="9">#REF!</definedName>
    <definedName name="Excel_BuiltIn_Print_Titles_2_1" localSheetId="10">#REF!</definedName>
    <definedName name="Excel_BuiltIn_Print_Titles_2_1" localSheetId="13">#REF!</definedName>
    <definedName name="Excel_BuiltIn_Print_Titles_2_1" localSheetId="1">#REF!</definedName>
    <definedName name="Excel_BuiltIn_Print_Titles_2_1" localSheetId="2">#REF!</definedName>
    <definedName name="Excel_BuiltIn_Print_Titles_2_1" localSheetId="3">#REF!</definedName>
    <definedName name="Excel_BuiltIn_Print_Titles_2_1" localSheetId="6">#REF!</definedName>
    <definedName name="Excel_BuiltIn_Print_Titles_2_1" localSheetId="5">#REF!</definedName>
    <definedName name="Excel_BuiltIn_Print_Titles_2_1" localSheetId="8">#REF!</definedName>
    <definedName name="Excel_BuiltIn_Print_Titles_2_1">#REF!</definedName>
    <definedName name="Excel_BuiltIn_Print_Titles_2_1_1" localSheetId="11">#REF!</definedName>
    <definedName name="Excel_BuiltIn_Print_Titles_2_1_1" localSheetId="12">#REF!</definedName>
    <definedName name="Excel_BuiltIn_Print_Titles_2_1_1" localSheetId="9">#REF!</definedName>
    <definedName name="Excel_BuiltIn_Print_Titles_2_1_1" localSheetId="10">#REF!</definedName>
    <definedName name="Excel_BuiltIn_Print_Titles_2_1_1" localSheetId="13">#REF!</definedName>
    <definedName name="Excel_BuiltIn_Print_Titles_2_1_1" localSheetId="1">#REF!</definedName>
    <definedName name="Excel_BuiltIn_Print_Titles_2_1_1" localSheetId="2">#REF!</definedName>
    <definedName name="Excel_BuiltIn_Print_Titles_2_1_1" localSheetId="3">#REF!</definedName>
    <definedName name="Excel_BuiltIn_Print_Titles_2_1_1" localSheetId="6">#REF!</definedName>
    <definedName name="Excel_BuiltIn_Print_Titles_2_1_1" localSheetId="5">#REF!</definedName>
    <definedName name="Excel_BuiltIn_Print_Titles_2_1_1" localSheetId="8">#REF!</definedName>
    <definedName name="Excel_BuiltIn_Print_Titles_2_1_1">#REF!</definedName>
    <definedName name="Excel_BuiltIn_Print_Titles_3_1" localSheetId="11">#REF!</definedName>
    <definedName name="Excel_BuiltIn_Print_Titles_3_1" localSheetId="12">#REF!</definedName>
    <definedName name="Excel_BuiltIn_Print_Titles_3_1" localSheetId="9">#REF!</definedName>
    <definedName name="Excel_BuiltIn_Print_Titles_3_1" localSheetId="10">#REF!</definedName>
    <definedName name="Excel_BuiltIn_Print_Titles_3_1" localSheetId="13">#REF!</definedName>
    <definedName name="Excel_BuiltIn_Print_Titles_3_1" localSheetId="1">#REF!</definedName>
    <definedName name="Excel_BuiltIn_Print_Titles_3_1" localSheetId="2">#REF!</definedName>
    <definedName name="Excel_BuiltIn_Print_Titles_3_1" localSheetId="3">#REF!</definedName>
    <definedName name="Excel_BuiltIn_Print_Titles_3_1" localSheetId="6">#REF!</definedName>
    <definedName name="Excel_BuiltIn_Print_Titles_3_1" localSheetId="5">#REF!</definedName>
    <definedName name="Excel_BuiltIn_Print_Titles_3_1" localSheetId="8">#REF!</definedName>
    <definedName name="Excel_BuiltIn_Print_Titles_3_1">#REF!</definedName>
    <definedName name="Excel_BuiltIn_Print_Titles_3_1_1" localSheetId="11">#REF!</definedName>
    <definedName name="Excel_BuiltIn_Print_Titles_3_1_1" localSheetId="12">#REF!</definedName>
    <definedName name="Excel_BuiltIn_Print_Titles_3_1_1" localSheetId="9">#REF!</definedName>
    <definedName name="Excel_BuiltIn_Print_Titles_3_1_1" localSheetId="10">#REF!</definedName>
    <definedName name="Excel_BuiltIn_Print_Titles_3_1_1" localSheetId="13">#REF!</definedName>
    <definedName name="Excel_BuiltIn_Print_Titles_3_1_1" localSheetId="1">#REF!</definedName>
    <definedName name="Excel_BuiltIn_Print_Titles_3_1_1" localSheetId="2">#REF!</definedName>
    <definedName name="Excel_BuiltIn_Print_Titles_3_1_1" localSheetId="3">#REF!</definedName>
    <definedName name="Excel_BuiltIn_Print_Titles_3_1_1" localSheetId="6">#REF!</definedName>
    <definedName name="Excel_BuiltIn_Print_Titles_3_1_1" localSheetId="5">#REF!</definedName>
    <definedName name="Excel_BuiltIn_Print_Titles_3_1_1" localSheetId="8">#REF!</definedName>
    <definedName name="Excel_BuiltIn_Print_Titles_3_1_1">#REF!</definedName>
    <definedName name="Excel_BuiltIn_Print_Titles_5" localSheetId="11">#REF!</definedName>
    <definedName name="Excel_BuiltIn_Print_Titles_5" localSheetId="12">#REF!</definedName>
    <definedName name="Excel_BuiltIn_Print_Titles_5" localSheetId="9">#REF!</definedName>
    <definedName name="Excel_BuiltIn_Print_Titles_5" localSheetId="10">#REF!</definedName>
    <definedName name="Excel_BuiltIn_Print_Titles_5" localSheetId="13">#REF!</definedName>
    <definedName name="Excel_BuiltIn_Print_Titles_5" localSheetId="1">#REF!</definedName>
    <definedName name="Excel_BuiltIn_Print_Titles_5" localSheetId="2">#REF!</definedName>
    <definedName name="Excel_BuiltIn_Print_Titles_5" localSheetId="3">#REF!</definedName>
    <definedName name="Excel_BuiltIn_Print_Titles_5" localSheetId="6">#REF!</definedName>
    <definedName name="Excel_BuiltIn_Print_Titles_5" localSheetId="5">#REF!</definedName>
    <definedName name="Excel_BuiltIn_Print_Titles_5" localSheetId="8">#REF!</definedName>
    <definedName name="Excel_BuiltIn_Print_Titles_5">#REF!</definedName>
    <definedName name="Excel_BuiltIn_Print_Titles_5_1" localSheetId="11">#REF!</definedName>
    <definedName name="Excel_BuiltIn_Print_Titles_5_1" localSheetId="12">#REF!</definedName>
    <definedName name="Excel_BuiltIn_Print_Titles_5_1" localSheetId="9">#REF!</definedName>
    <definedName name="Excel_BuiltIn_Print_Titles_5_1" localSheetId="10">#REF!</definedName>
    <definedName name="Excel_BuiltIn_Print_Titles_5_1" localSheetId="13">#REF!</definedName>
    <definedName name="Excel_BuiltIn_Print_Titles_5_1" localSheetId="1">#REF!</definedName>
    <definedName name="Excel_BuiltIn_Print_Titles_5_1" localSheetId="2">#REF!</definedName>
    <definedName name="Excel_BuiltIn_Print_Titles_5_1" localSheetId="3">#REF!</definedName>
    <definedName name="Excel_BuiltIn_Print_Titles_5_1" localSheetId="6">#REF!</definedName>
    <definedName name="Excel_BuiltIn_Print_Titles_5_1" localSheetId="5">#REF!</definedName>
    <definedName name="Excel_BuiltIn_Print_Titles_5_1" localSheetId="8">#REF!</definedName>
    <definedName name="Excel_BuiltIn_Print_Titles_5_1">#REF!</definedName>
    <definedName name="Excel_BuiltIn_Print_Titles_6" localSheetId="11">#REF!</definedName>
    <definedName name="Excel_BuiltIn_Print_Titles_6" localSheetId="12">#REF!</definedName>
    <definedName name="Excel_BuiltIn_Print_Titles_6" localSheetId="9">#REF!</definedName>
    <definedName name="Excel_BuiltIn_Print_Titles_6" localSheetId="10">#REF!</definedName>
    <definedName name="Excel_BuiltIn_Print_Titles_6" localSheetId="13">#REF!</definedName>
    <definedName name="Excel_BuiltIn_Print_Titles_6" localSheetId="1">#REF!</definedName>
    <definedName name="Excel_BuiltIn_Print_Titles_6" localSheetId="2">#REF!</definedName>
    <definedName name="Excel_BuiltIn_Print_Titles_6" localSheetId="3">#REF!</definedName>
    <definedName name="Excel_BuiltIn_Print_Titles_6" localSheetId="6">#REF!</definedName>
    <definedName name="Excel_BuiltIn_Print_Titles_6" localSheetId="5">#REF!</definedName>
    <definedName name="Excel_BuiltIn_Print_Titles_6" localSheetId="8">#REF!</definedName>
    <definedName name="Excel_BuiltIn_Print_Titles_6">#REF!</definedName>
    <definedName name="Excel_BuiltIn_Print_Titles_6_1" localSheetId="11">#REF!</definedName>
    <definedName name="Excel_BuiltIn_Print_Titles_6_1" localSheetId="12">#REF!</definedName>
    <definedName name="Excel_BuiltIn_Print_Titles_6_1" localSheetId="9">#REF!</definedName>
    <definedName name="Excel_BuiltIn_Print_Titles_6_1" localSheetId="10">#REF!</definedName>
    <definedName name="Excel_BuiltIn_Print_Titles_6_1" localSheetId="13">#REF!</definedName>
    <definedName name="Excel_BuiltIn_Print_Titles_6_1" localSheetId="1">#REF!</definedName>
    <definedName name="Excel_BuiltIn_Print_Titles_6_1" localSheetId="2">#REF!</definedName>
    <definedName name="Excel_BuiltIn_Print_Titles_6_1" localSheetId="3">#REF!</definedName>
    <definedName name="Excel_BuiltIn_Print_Titles_6_1" localSheetId="6">#REF!</definedName>
    <definedName name="Excel_BuiltIn_Print_Titles_6_1" localSheetId="5">#REF!</definedName>
    <definedName name="Excel_BuiltIn_Print_Titles_6_1" localSheetId="8">#REF!</definedName>
    <definedName name="Excel_BuiltIn_Print_Titles_6_1">#REF!</definedName>
    <definedName name="Excel_BuiltIn_Print_Titles_8" localSheetId="11">#REF!</definedName>
    <definedName name="Excel_BuiltIn_Print_Titles_8" localSheetId="12">#REF!</definedName>
    <definedName name="Excel_BuiltIn_Print_Titles_8" localSheetId="9">#REF!</definedName>
    <definedName name="Excel_BuiltIn_Print_Titles_8" localSheetId="10">#REF!</definedName>
    <definedName name="Excel_BuiltIn_Print_Titles_8" localSheetId="13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 localSheetId="6">#REF!</definedName>
    <definedName name="Excel_BuiltIn_Print_Titles_8" localSheetId="5">#REF!</definedName>
    <definedName name="Excel_BuiltIn_Print_Titles_8" localSheetId="8">#REF!</definedName>
    <definedName name="Excel_BuiltIn_Print_Titles_8">#REF!</definedName>
    <definedName name="Excel_BuiltIn_Print_Titles_8_1" localSheetId="11">#REF!</definedName>
    <definedName name="Excel_BuiltIn_Print_Titles_8_1" localSheetId="12">#REF!</definedName>
    <definedName name="Excel_BuiltIn_Print_Titles_8_1" localSheetId="9">#REF!</definedName>
    <definedName name="Excel_BuiltIn_Print_Titles_8_1" localSheetId="10">#REF!</definedName>
    <definedName name="Excel_BuiltIn_Print_Titles_8_1" localSheetId="13">#REF!</definedName>
    <definedName name="Excel_BuiltIn_Print_Titles_8_1" localSheetId="1">#REF!</definedName>
    <definedName name="Excel_BuiltIn_Print_Titles_8_1" localSheetId="2">#REF!</definedName>
    <definedName name="Excel_BuiltIn_Print_Titles_8_1" localSheetId="3">#REF!</definedName>
    <definedName name="Excel_BuiltIn_Print_Titles_8_1" localSheetId="6">#REF!</definedName>
    <definedName name="Excel_BuiltIn_Print_Titles_8_1" localSheetId="5">#REF!</definedName>
    <definedName name="Excel_BuiltIn_Print_Titles_8_1" localSheetId="8">#REF!</definedName>
    <definedName name="Excel_BuiltIn_Print_Titles_8_1">#REF!</definedName>
    <definedName name="_xlnm.Print_Titles" localSheetId="11">'Zal. nr 12 przedsz.'!$5:$5</definedName>
    <definedName name="_xlnm.Print_Titles" localSheetId="12">'Zał. 13'!$13:$13</definedName>
    <definedName name="_xlnm.Print_Titles" localSheetId="0">'Zał. nr 1'!$4:$5</definedName>
    <definedName name="_xlnm.Print_Titles" localSheetId="13">'Zał. nr 14'!$4:$4</definedName>
    <definedName name="_xlnm.Print_Titles" localSheetId="1">'Zał. nr 2'!$4:$4</definedName>
    <definedName name="_xlnm.Print_Titles" localSheetId="3">'Zał. nr 4.'!$3:$5</definedName>
    <definedName name="_xlnm.Print_Titles" localSheetId="4">'Zał. nr 5'!$6:$7</definedName>
    <definedName name="_xlnm.Print_Titles" localSheetId="6">'Zał. Nr 7'!$4:$5</definedName>
    <definedName name="_xlnm.Print_Titles" localSheetId="7">'Zał. nr 8.'!$7:$7</definedName>
    <definedName name="_xlnm.Print_Titles" localSheetId="8">'zał.nr 9'!$4:$7</definedName>
    <definedName name="zal.3" localSheetId="11">#REF!</definedName>
    <definedName name="zal.3" localSheetId="12">#REF!</definedName>
    <definedName name="zal.3" localSheetId="9">#REF!</definedName>
    <definedName name="zal.3" localSheetId="10">#REF!</definedName>
    <definedName name="zal.3" localSheetId="13">#REF!</definedName>
    <definedName name="zal.3" localSheetId="1">#REF!</definedName>
    <definedName name="zal.3" localSheetId="2">#REF!</definedName>
    <definedName name="zal.3" localSheetId="3">#REF!</definedName>
    <definedName name="zal.3" localSheetId="6">#REF!</definedName>
    <definedName name="zal.3" localSheetId="5">#REF!</definedName>
    <definedName name="zal.3" localSheetId="8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J24" i="9" l="1"/>
  <c r="J17" i="9"/>
  <c r="G16" i="9"/>
  <c r="I10" i="9"/>
  <c r="H11" i="9"/>
  <c r="I21" i="9" l="1"/>
  <c r="H21" i="9"/>
  <c r="H22" i="9"/>
  <c r="E21" i="9"/>
  <c r="F22" i="9"/>
  <c r="F21" i="9" s="1"/>
  <c r="E22" i="9"/>
  <c r="I14" i="9"/>
  <c r="H14" i="9"/>
  <c r="H25" i="9" s="1"/>
  <c r="I15" i="9"/>
  <c r="H15" i="9"/>
  <c r="F15" i="9"/>
  <c r="E15" i="9"/>
  <c r="I25" i="9"/>
  <c r="F11" i="9"/>
  <c r="F10" i="9" s="1"/>
  <c r="H10" i="9"/>
  <c r="E10" i="9"/>
  <c r="E11" i="9"/>
  <c r="G14" i="10" l="1"/>
  <c r="F14" i="10"/>
  <c r="H195" i="10"/>
  <c r="G194" i="10"/>
  <c r="F194" i="10"/>
  <c r="F193" i="10" s="1"/>
  <c r="H191" i="10"/>
  <c r="G190" i="10"/>
  <c r="F190" i="10"/>
  <c r="H189" i="10"/>
  <c r="H188" i="10"/>
  <c r="G187" i="10"/>
  <c r="F187" i="10"/>
  <c r="H186" i="10"/>
  <c r="H185" i="10"/>
  <c r="H184" i="10"/>
  <c r="H183" i="10"/>
  <c r="H182" i="10"/>
  <c r="H181" i="10"/>
  <c r="H180" i="10"/>
  <c r="H179" i="10"/>
  <c r="H178" i="10"/>
  <c r="H177" i="10"/>
  <c r="G176" i="10"/>
  <c r="F176" i="10"/>
  <c r="H175" i="10"/>
  <c r="G174" i="10"/>
  <c r="F174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G156" i="10"/>
  <c r="F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G138" i="10"/>
  <c r="F138" i="10"/>
  <c r="H137" i="10"/>
  <c r="H136" i="10"/>
  <c r="G135" i="10"/>
  <c r="H135" i="10" s="1"/>
  <c r="F135" i="10"/>
  <c r="H133" i="10"/>
  <c r="G132" i="10"/>
  <c r="F132" i="10"/>
  <c r="F131" i="10" s="1"/>
  <c r="H129" i="10"/>
  <c r="G128" i="10"/>
  <c r="H128" i="10" s="1"/>
  <c r="F128" i="10"/>
  <c r="H127" i="10"/>
  <c r="G126" i="10"/>
  <c r="F126" i="10"/>
  <c r="H125" i="10"/>
  <c r="H124" i="10"/>
  <c r="H123" i="10"/>
  <c r="H122" i="10"/>
  <c r="H121" i="10"/>
  <c r="H120" i="10"/>
  <c r="H119" i="10"/>
  <c r="H118" i="10"/>
  <c r="G117" i="10"/>
  <c r="F117" i="10"/>
  <c r="H117" i="10" s="1"/>
  <c r="H116" i="10"/>
  <c r="G115" i="10"/>
  <c r="F115" i="10"/>
  <c r="H114" i="10"/>
  <c r="H113" i="10"/>
  <c r="H112" i="10"/>
  <c r="H111" i="10"/>
  <c r="H110" i="10"/>
  <c r="H109" i="10"/>
  <c r="H108" i="10"/>
  <c r="H107" i="10"/>
  <c r="H105" i="10"/>
  <c r="H104" i="10"/>
  <c r="H103" i="10"/>
  <c r="H102" i="10"/>
  <c r="G101" i="10"/>
  <c r="H101" i="10" s="1"/>
  <c r="F101" i="10"/>
  <c r="H100" i="10"/>
  <c r="H99" i="10"/>
  <c r="H98" i="10"/>
  <c r="G97" i="10"/>
  <c r="H97" i="10" s="1"/>
  <c r="F97" i="10"/>
  <c r="H96" i="10"/>
  <c r="G95" i="10"/>
  <c r="F95" i="10"/>
  <c r="F92" i="10" s="1"/>
  <c r="H91" i="10"/>
  <c r="G90" i="10"/>
  <c r="F90" i="10"/>
  <c r="H90" i="10" s="1"/>
  <c r="F88" i="10"/>
  <c r="H85" i="10"/>
  <c r="H84" i="10"/>
  <c r="G83" i="10"/>
  <c r="F83" i="10"/>
  <c r="H83" i="10" s="1"/>
  <c r="G82" i="10"/>
  <c r="H81" i="10"/>
  <c r="H80" i="10"/>
  <c r="G79" i="10"/>
  <c r="F79" i="10"/>
  <c r="H78" i="10"/>
  <c r="H77" i="10"/>
  <c r="H76" i="10"/>
  <c r="H75" i="10"/>
  <c r="H74" i="10"/>
  <c r="H73" i="10"/>
  <c r="G72" i="10"/>
  <c r="F72" i="10"/>
  <c r="H71" i="10"/>
  <c r="H70" i="10"/>
  <c r="H69" i="10"/>
  <c r="H68" i="10"/>
  <c r="H67" i="10"/>
  <c r="H66" i="10"/>
  <c r="H65" i="10"/>
  <c r="H64" i="10"/>
  <c r="H63" i="10"/>
  <c r="G62" i="10"/>
  <c r="F62" i="10"/>
  <c r="F61" i="10"/>
  <c r="H59" i="10"/>
  <c r="H58" i="10"/>
  <c r="G57" i="10"/>
  <c r="F57" i="10"/>
  <c r="H57" i="10" s="1"/>
  <c r="G56" i="10"/>
  <c r="H55" i="10"/>
  <c r="G54" i="10"/>
  <c r="H54" i="10" s="1"/>
  <c r="F54" i="10"/>
  <c r="F53" i="10"/>
  <c r="H51" i="10"/>
  <c r="G50" i="10"/>
  <c r="F50" i="10"/>
  <c r="G48" i="10"/>
  <c r="F48" i="10"/>
  <c r="H47" i="10"/>
  <c r="H46" i="10"/>
  <c r="H45" i="10"/>
  <c r="H44" i="10"/>
  <c r="G43" i="10"/>
  <c r="H43" i="10" s="1"/>
  <c r="F43" i="10"/>
  <c r="G39" i="10"/>
  <c r="G34" i="10" s="1"/>
  <c r="F39" i="10"/>
  <c r="H38" i="10"/>
  <c r="H37" i="10"/>
  <c r="H36" i="10"/>
  <c r="G35" i="10"/>
  <c r="F35" i="10"/>
  <c r="H35" i="10" s="1"/>
  <c r="H32" i="10"/>
  <c r="H31" i="10"/>
  <c r="H30" i="10"/>
  <c r="H29" i="10"/>
  <c r="H28" i="10"/>
  <c r="H27" i="10"/>
  <c r="H26" i="10"/>
  <c r="H25" i="10"/>
  <c r="H24" i="10"/>
  <c r="G23" i="10"/>
  <c r="F23" i="10"/>
  <c r="H22" i="10"/>
  <c r="H21" i="10"/>
  <c r="H20" i="10"/>
  <c r="H19" i="10"/>
  <c r="H18" i="10"/>
  <c r="H17" i="10"/>
  <c r="H16" i="10"/>
  <c r="G15" i="10"/>
  <c r="F15" i="10"/>
  <c r="H15" i="10" s="1"/>
  <c r="G11" i="10"/>
  <c r="G199" i="10" s="1"/>
  <c r="F11" i="10"/>
  <c r="F7" i="10" s="1"/>
  <c r="F6" i="10" s="1"/>
  <c r="H10" i="10"/>
  <c r="H9" i="10"/>
  <c r="H8" i="10"/>
  <c r="G8" i="10"/>
  <c r="F8" i="10"/>
  <c r="H176" i="10" l="1"/>
  <c r="G173" i="10"/>
  <c r="H156" i="10"/>
  <c r="F134" i="10"/>
  <c r="H138" i="10"/>
  <c r="H132" i="10"/>
  <c r="F42" i="10"/>
  <c r="F41" i="10" s="1"/>
  <c r="G7" i="10"/>
  <c r="G6" i="10" s="1"/>
  <c r="H6" i="10" s="1"/>
  <c r="H50" i="10"/>
  <c r="G53" i="10"/>
  <c r="F199" i="10"/>
  <c r="H199" i="10" s="1"/>
  <c r="G42" i="10"/>
  <c r="H62" i="10"/>
  <c r="H115" i="10"/>
  <c r="G131" i="10"/>
  <c r="H131" i="10" s="1"/>
  <c r="F173" i="10"/>
  <c r="F172" i="10" s="1"/>
  <c r="H79" i="10"/>
  <c r="H95" i="10"/>
  <c r="H126" i="10"/>
  <c r="G134" i="10"/>
  <c r="H134" i="10" s="1"/>
  <c r="H174" i="10"/>
  <c r="H187" i="10"/>
  <c r="H194" i="10"/>
  <c r="H72" i="10"/>
  <c r="F87" i="10"/>
  <c r="G13" i="10"/>
  <c r="G33" i="10"/>
  <c r="F60" i="10"/>
  <c r="H23" i="10"/>
  <c r="F13" i="10"/>
  <c r="F34" i="10"/>
  <c r="F33" i="10" s="1"/>
  <c r="G41" i="10"/>
  <c r="F56" i="10"/>
  <c r="G61" i="10"/>
  <c r="F82" i="10"/>
  <c r="H82" i="10" s="1"/>
  <c r="G92" i="10"/>
  <c r="G193" i="10"/>
  <c r="H190" i="10"/>
  <c r="F86" i="10" l="1"/>
  <c r="H41" i="10"/>
  <c r="H42" i="10"/>
  <c r="H173" i="10"/>
  <c r="G52" i="10"/>
  <c r="H53" i="10"/>
  <c r="H7" i="10"/>
  <c r="H193" i="10"/>
  <c r="G172" i="10"/>
  <c r="H92" i="10"/>
  <c r="G86" i="10"/>
  <c r="H86" i="10" s="1"/>
  <c r="G87" i="10"/>
  <c r="H87" i="10" s="1"/>
  <c r="H56" i="10"/>
  <c r="F52" i="10"/>
  <c r="H52" i="10" s="1"/>
  <c r="H33" i="10"/>
  <c r="H14" i="10"/>
  <c r="H61" i="10"/>
  <c r="G60" i="10"/>
  <c r="H60" i="10" s="1"/>
  <c r="H34" i="10"/>
  <c r="H13" i="10"/>
  <c r="H172" i="10" l="1"/>
  <c r="G196" i="10"/>
  <c r="F196" i="10"/>
  <c r="F198" i="10" s="1"/>
  <c r="G198" i="10" l="1"/>
  <c r="H198" i="10" s="1"/>
  <c r="H196" i="10"/>
  <c r="I12" i="3" l="1"/>
  <c r="I13" i="3"/>
  <c r="I14" i="3"/>
  <c r="J14" i="3" s="1"/>
  <c r="I15" i="3"/>
  <c r="J15" i="3" s="1"/>
  <c r="I16" i="3"/>
  <c r="I11" i="3"/>
  <c r="E9" i="3"/>
  <c r="E8" i="3" s="1"/>
  <c r="H9" i="3"/>
  <c r="H8" i="3" s="1"/>
  <c r="F10" i="3"/>
  <c r="F9" i="3" s="1"/>
  <c r="F8" i="3" s="1"/>
  <c r="J12" i="3"/>
  <c r="J13" i="3"/>
  <c r="J16" i="3"/>
  <c r="E18" i="3"/>
  <c r="E17" i="3" s="1"/>
  <c r="H18" i="3"/>
  <c r="H17" i="3" s="1"/>
  <c r="F19" i="3"/>
  <c r="F18" i="3" s="1"/>
  <c r="J20" i="3"/>
  <c r="I21" i="3"/>
  <c r="J22" i="3"/>
  <c r="J23" i="3"/>
  <c r="I24" i="3"/>
  <c r="I25" i="3"/>
  <c r="E28" i="3"/>
  <c r="H28" i="3"/>
  <c r="H27" i="3" s="1"/>
  <c r="F29" i="3"/>
  <c r="F28" i="3" s="1"/>
  <c r="G29" i="3"/>
  <c r="J30" i="3"/>
  <c r="J31" i="3"/>
  <c r="J32" i="3"/>
  <c r="E33" i="3"/>
  <c r="E27" i="3" s="1"/>
  <c r="F33" i="3"/>
  <c r="G33" i="3" s="1"/>
  <c r="H33" i="3"/>
  <c r="F34" i="3"/>
  <c r="G34" i="3" s="1"/>
  <c r="J35" i="3"/>
  <c r="J36" i="3"/>
  <c r="J37" i="3"/>
  <c r="J38" i="3"/>
  <c r="J39" i="3"/>
  <c r="J40" i="3"/>
  <c r="J41" i="3"/>
  <c r="J42" i="3"/>
  <c r="E44" i="3"/>
  <c r="E43" i="3" s="1"/>
  <c r="F44" i="3"/>
  <c r="F43" i="3" s="1"/>
  <c r="H44" i="3"/>
  <c r="H43" i="3" s="1"/>
  <c r="I44" i="3"/>
  <c r="I43" i="3" s="1"/>
  <c r="E55" i="3"/>
  <c r="E54" i="3" s="1"/>
  <c r="F55" i="3"/>
  <c r="F54" i="3" s="1"/>
  <c r="H55" i="3"/>
  <c r="H54" i="3" s="1"/>
  <c r="I55" i="3"/>
  <c r="I54" i="3" s="1"/>
  <c r="E61" i="3"/>
  <c r="F61" i="3"/>
  <c r="H61" i="3"/>
  <c r="G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E77" i="3"/>
  <c r="F77" i="3"/>
  <c r="H77" i="3"/>
  <c r="I77" i="3"/>
  <c r="E80" i="3"/>
  <c r="F80" i="3"/>
  <c r="H80" i="3"/>
  <c r="G81" i="3"/>
  <c r="J82" i="3"/>
  <c r="I80" i="3"/>
  <c r="E84" i="3"/>
  <c r="G84" i="3" s="1"/>
  <c r="F84" i="3"/>
  <c r="H84" i="3"/>
  <c r="I84" i="3"/>
  <c r="J84" i="3" s="1"/>
  <c r="G85" i="3"/>
  <c r="J86" i="3"/>
  <c r="E88" i="3"/>
  <c r="E87" i="3" s="1"/>
  <c r="F88" i="3"/>
  <c r="H88" i="3"/>
  <c r="I88" i="3"/>
  <c r="G89" i="3"/>
  <c r="J90" i="3"/>
  <c r="J91" i="3"/>
  <c r="J92" i="3"/>
  <c r="J93" i="3"/>
  <c r="J94" i="3"/>
  <c r="J95" i="3"/>
  <c r="J96" i="3"/>
  <c r="J97" i="3"/>
  <c r="J98" i="3"/>
  <c r="J99" i="3"/>
  <c r="J100" i="3"/>
  <c r="J101" i="3"/>
  <c r="E102" i="3"/>
  <c r="F102" i="3"/>
  <c r="H102" i="3"/>
  <c r="I102" i="3"/>
  <c r="J102" i="3" s="1"/>
  <c r="G103" i="3"/>
  <c r="J104" i="3"/>
  <c r="J105" i="3"/>
  <c r="J106" i="3"/>
  <c r="J107" i="3"/>
  <c r="J108" i="3"/>
  <c r="J109" i="3"/>
  <c r="J110" i="3"/>
  <c r="J114" i="3"/>
  <c r="J115" i="3"/>
  <c r="J116" i="3"/>
  <c r="E117" i="3"/>
  <c r="F117" i="3"/>
  <c r="G117" i="3" s="1"/>
  <c r="H117" i="3"/>
  <c r="I117" i="3"/>
  <c r="J117" i="3" s="1"/>
  <c r="G118" i="3"/>
  <c r="J119" i="3"/>
  <c r="J120" i="3"/>
  <c r="J121" i="3"/>
  <c r="E122" i="3"/>
  <c r="F122" i="3"/>
  <c r="G122" i="3"/>
  <c r="H122" i="3"/>
  <c r="J122" i="3" s="1"/>
  <c r="I122" i="3"/>
  <c r="G123" i="3"/>
  <c r="J124" i="3"/>
  <c r="E128" i="3"/>
  <c r="F128" i="3"/>
  <c r="E136" i="3"/>
  <c r="E135" i="3" s="1"/>
  <c r="F136" i="3"/>
  <c r="F135" i="3" s="1"/>
  <c r="H136" i="3"/>
  <c r="H135" i="3" s="1"/>
  <c r="I136" i="3"/>
  <c r="I135" i="3" s="1"/>
  <c r="E139" i="3"/>
  <c r="E138" i="3" s="1"/>
  <c r="F139" i="3"/>
  <c r="F138" i="3" s="1"/>
  <c r="H139" i="3"/>
  <c r="H138" i="3" s="1"/>
  <c r="I139" i="3"/>
  <c r="I138" i="3" s="1"/>
  <c r="G140" i="3"/>
  <c r="F141" i="3"/>
  <c r="E142" i="3"/>
  <c r="G142" i="3" s="1"/>
  <c r="F142" i="3"/>
  <c r="H142" i="3"/>
  <c r="H141" i="3" s="1"/>
  <c r="I142" i="3"/>
  <c r="I141" i="3" s="1"/>
  <c r="I147" i="3" s="1"/>
  <c r="G146" i="3"/>
  <c r="F149" i="3"/>
  <c r="H149" i="3"/>
  <c r="G150" i="3"/>
  <c r="H150" i="3"/>
  <c r="H60" i="3" l="1"/>
  <c r="H147" i="3"/>
  <c r="I128" i="3"/>
  <c r="I87" i="3"/>
  <c r="J80" i="3"/>
  <c r="G80" i="3"/>
  <c r="I33" i="3"/>
  <c r="J33" i="3" s="1"/>
  <c r="E141" i="3"/>
  <c r="E147" i="3" s="1"/>
  <c r="E149" i="3" s="1"/>
  <c r="G149" i="3" s="1"/>
  <c r="G139" i="3"/>
  <c r="F87" i="3"/>
  <c r="G87" i="3" s="1"/>
  <c r="H87" i="3"/>
  <c r="E60" i="3"/>
  <c r="E125" i="3" s="1"/>
  <c r="E127" i="3" s="1"/>
  <c r="I61" i="3"/>
  <c r="J61" i="3" s="1"/>
  <c r="G10" i="3"/>
  <c r="G9" i="3" s="1"/>
  <c r="G8" i="3" s="1"/>
  <c r="G88" i="3"/>
  <c r="F60" i="3"/>
  <c r="G60" i="3" s="1"/>
  <c r="I9" i="3"/>
  <c r="J18" i="3"/>
  <c r="I17" i="3"/>
  <c r="J17" i="3" s="1"/>
  <c r="G18" i="3"/>
  <c r="F17" i="3"/>
  <c r="G17" i="3" s="1"/>
  <c r="H125" i="3"/>
  <c r="H127" i="3" s="1"/>
  <c r="G138" i="3"/>
  <c r="F147" i="3"/>
  <c r="G147" i="3" s="1"/>
  <c r="G28" i="3"/>
  <c r="F27" i="3"/>
  <c r="G27" i="3" s="1"/>
  <c r="I8" i="3"/>
  <c r="J9" i="3"/>
  <c r="G102" i="3"/>
  <c r="J88" i="3"/>
  <c r="J83" i="3"/>
  <c r="G19" i="3"/>
  <c r="J11" i="3"/>
  <c r="I60" i="3" l="1"/>
  <c r="J60" i="3" s="1"/>
  <c r="G141" i="3"/>
  <c r="J87" i="3"/>
  <c r="J28" i="3"/>
  <c r="I27" i="3"/>
  <c r="J27" i="3" s="1"/>
  <c r="F125" i="3"/>
  <c r="J8" i="3"/>
  <c r="I125" i="3" l="1"/>
  <c r="J125" i="3" s="1"/>
  <c r="G125" i="3"/>
  <c r="F127" i="3"/>
  <c r="G127" i="3" s="1"/>
  <c r="I127" i="3" l="1"/>
  <c r="J127" i="3" s="1"/>
  <c r="F8" i="12"/>
  <c r="G111" i="4"/>
  <c r="K52" i="6"/>
  <c r="J49" i="6"/>
  <c r="K48" i="6"/>
  <c r="J45" i="6"/>
  <c r="K45" i="6" s="1"/>
  <c r="K44" i="6" l="1"/>
  <c r="J44" i="6"/>
  <c r="J41" i="6" s="1"/>
  <c r="K41" i="6" s="1"/>
  <c r="G46" i="18"/>
  <c r="F47" i="18"/>
  <c r="G28" i="18"/>
  <c r="K34" i="6"/>
  <c r="K17" i="6"/>
  <c r="K16" i="6"/>
  <c r="K15" i="6"/>
  <c r="K14" i="6"/>
  <c r="K7" i="6"/>
  <c r="J665" i="18"/>
  <c r="H665" i="18"/>
  <c r="G665" i="18"/>
  <c r="E665" i="18"/>
  <c r="H655" i="18"/>
  <c r="G655" i="18"/>
  <c r="E655" i="18"/>
  <c r="J654" i="18"/>
  <c r="H654" i="18"/>
  <c r="G654" i="18"/>
  <c r="E654" i="18"/>
  <c r="J655" i="18"/>
  <c r="J653" i="18"/>
  <c r="H653" i="18"/>
  <c r="G653" i="18"/>
  <c r="E653" i="18"/>
  <c r="J67" i="18"/>
  <c r="H67" i="18"/>
  <c r="G67" i="18"/>
  <c r="E67" i="18"/>
  <c r="I40" i="18"/>
  <c r="J46" i="18"/>
  <c r="H46" i="18"/>
  <c r="E46" i="18"/>
  <c r="J40" i="18"/>
  <c r="H40" i="18"/>
  <c r="G40" i="18"/>
  <c r="E40" i="18"/>
  <c r="J28" i="18"/>
  <c r="H28" i="18"/>
  <c r="I28" i="18" s="1"/>
  <c r="E28" i="18"/>
  <c r="E651" i="18" l="1"/>
  <c r="I46" i="18"/>
  <c r="J666" i="18"/>
  <c r="H666" i="18"/>
  <c r="G666" i="18"/>
  <c r="E666" i="18"/>
  <c r="J664" i="18"/>
  <c r="H664" i="18"/>
  <c r="G664" i="18"/>
  <c r="E664" i="18"/>
  <c r="J663" i="18"/>
  <c r="H663" i="18"/>
  <c r="H661" i="18" s="1"/>
  <c r="G663" i="18"/>
  <c r="G661" i="18" s="1"/>
  <c r="E663" i="18"/>
  <c r="J660" i="18"/>
  <c r="H660" i="18"/>
  <c r="G660" i="18"/>
  <c r="E660" i="18"/>
  <c r="J658" i="18"/>
  <c r="H658" i="18"/>
  <c r="G658" i="18"/>
  <c r="E658" i="18"/>
  <c r="J657" i="18"/>
  <c r="H657" i="18"/>
  <c r="G657" i="18"/>
  <c r="E657" i="18"/>
  <c r="J656" i="18"/>
  <c r="H656" i="18"/>
  <c r="G656" i="18"/>
  <c r="E656" i="18"/>
  <c r="H651" i="18"/>
  <c r="J651" i="18"/>
  <c r="I646" i="18"/>
  <c r="F646" i="18"/>
  <c r="I645" i="18"/>
  <c r="F645" i="18"/>
  <c r="I644" i="18"/>
  <c r="F644" i="18"/>
  <c r="I643" i="18"/>
  <c r="F643" i="18"/>
  <c r="I642" i="18"/>
  <c r="F642" i="18"/>
  <c r="I641" i="18"/>
  <c r="F641" i="18"/>
  <c r="I640" i="18"/>
  <c r="F640" i="18"/>
  <c r="J639" i="18"/>
  <c r="H639" i="18"/>
  <c r="G639" i="18"/>
  <c r="E639" i="18"/>
  <c r="I638" i="18"/>
  <c r="F638" i="18"/>
  <c r="I637" i="18"/>
  <c r="F637" i="18"/>
  <c r="I636" i="18"/>
  <c r="F636" i="18"/>
  <c r="I635" i="18"/>
  <c r="F635" i="18"/>
  <c r="F634" i="18"/>
  <c r="I633" i="18"/>
  <c r="F633" i="18"/>
  <c r="I632" i="18"/>
  <c r="F632" i="18"/>
  <c r="I631" i="18"/>
  <c r="F631" i="18"/>
  <c r="I630" i="18"/>
  <c r="F630" i="18"/>
  <c r="I629" i="18"/>
  <c r="F629" i="18"/>
  <c r="I628" i="18"/>
  <c r="F628" i="18"/>
  <c r="J627" i="18"/>
  <c r="H627" i="18"/>
  <c r="G627" i="18"/>
  <c r="G626" i="18" s="1"/>
  <c r="E627" i="18"/>
  <c r="I625" i="18"/>
  <c r="F625" i="18"/>
  <c r="I624" i="18"/>
  <c r="F624" i="18"/>
  <c r="I623" i="18"/>
  <c r="F623" i="18"/>
  <c r="J622" i="18"/>
  <c r="H622" i="18"/>
  <c r="G622" i="18"/>
  <c r="E622" i="18"/>
  <c r="I621" i="18"/>
  <c r="F621" i="18"/>
  <c r="I620" i="18"/>
  <c r="F620" i="18"/>
  <c r="J619" i="18"/>
  <c r="H619" i="18"/>
  <c r="G619" i="18"/>
  <c r="E619" i="18"/>
  <c r="I618" i="18"/>
  <c r="F618" i="18"/>
  <c r="J617" i="18"/>
  <c r="H617" i="18"/>
  <c r="G617" i="18"/>
  <c r="F617" i="18"/>
  <c r="E617" i="18"/>
  <c r="F616" i="18"/>
  <c r="F615" i="18"/>
  <c r="F614" i="18"/>
  <c r="I613" i="18"/>
  <c r="F613" i="18"/>
  <c r="I612" i="18"/>
  <c r="F612" i="18"/>
  <c r="J611" i="18"/>
  <c r="H611" i="18"/>
  <c r="G611" i="18"/>
  <c r="E611" i="18"/>
  <c r="I610" i="18"/>
  <c r="F610" i="18"/>
  <c r="F609" i="18"/>
  <c r="I608" i="18"/>
  <c r="F608" i="18"/>
  <c r="J607" i="18"/>
  <c r="H607" i="18"/>
  <c r="G607" i="18"/>
  <c r="E607" i="18"/>
  <c r="I606" i="18"/>
  <c r="F606" i="18"/>
  <c r="I605" i="18"/>
  <c r="F605" i="18"/>
  <c r="I604" i="18"/>
  <c r="F604" i="18"/>
  <c r="F603" i="18"/>
  <c r="I602" i="18"/>
  <c r="F602" i="18"/>
  <c r="I601" i="18"/>
  <c r="F601" i="18"/>
  <c r="I600" i="18"/>
  <c r="F600" i="18"/>
  <c r="I599" i="18"/>
  <c r="F599" i="18"/>
  <c r="I598" i="18"/>
  <c r="F598" i="18"/>
  <c r="I597" i="18"/>
  <c r="F597" i="18"/>
  <c r="J596" i="18"/>
  <c r="H596" i="18"/>
  <c r="G596" i="18"/>
  <c r="E596" i="18"/>
  <c r="I595" i="18"/>
  <c r="F595" i="18"/>
  <c r="I594" i="18"/>
  <c r="F594" i="18"/>
  <c r="I593" i="18"/>
  <c r="F593" i="18"/>
  <c r="I592" i="18"/>
  <c r="F592" i="18"/>
  <c r="I591" i="18"/>
  <c r="F591" i="18"/>
  <c r="J590" i="18"/>
  <c r="H590" i="18"/>
  <c r="G590" i="18"/>
  <c r="G589" i="18" s="1"/>
  <c r="E590" i="18"/>
  <c r="I588" i="18"/>
  <c r="F588" i="18"/>
  <c r="I587" i="18"/>
  <c r="F587" i="18"/>
  <c r="I586" i="18"/>
  <c r="F586" i="18"/>
  <c r="I585" i="18"/>
  <c r="F585" i="18"/>
  <c r="I584" i="18"/>
  <c r="F584" i="18"/>
  <c r="I583" i="18"/>
  <c r="F583" i="18"/>
  <c r="I582" i="18"/>
  <c r="F582" i="18"/>
  <c r="I581" i="18"/>
  <c r="F581" i="18"/>
  <c r="I580" i="18"/>
  <c r="F580" i="18"/>
  <c r="J579" i="18"/>
  <c r="H579" i="18"/>
  <c r="G579" i="18"/>
  <c r="E579" i="18"/>
  <c r="I578" i="18"/>
  <c r="F578" i="18"/>
  <c r="I577" i="18"/>
  <c r="F577" i="18"/>
  <c r="F576" i="18"/>
  <c r="J575" i="18"/>
  <c r="H575" i="18"/>
  <c r="G575" i="18"/>
  <c r="E575" i="18"/>
  <c r="I574" i="18"/>
  <c r="F574" i="18"/>
  <c r="F573" i="18" s="1"/>
  <c r="J573" i="18"/>
  <c r="H573" i="18"/>
  <c r="G573" i="18"/>
  <c r="E573" i="18"/>
  <c r="I572" i="18"/>
  <c r="F572" i="18"/>
  <c r="I571" i="18"/>
  <c r="F571" i="18"/>
  <c r="I570" i="18"/>
  <c r="F570" i="18"/>
  <c r="J569" i="18"/>
  <c r="H569" i="18"/>
  <c r="G569" i="18"/>
  <c r="E569" i="18"/>
  <c r="F568" i="18"/>
  <c r="I567" i="18"/>
  <c r="F567" i="18"/>
  <c r="I566" i="18"/>
  <c r="F566" i="18"/>
  <c r="I565" i="18"/>
  <c r="F565" i="18"/>
  <c r="I564" i="18"/>
  <c r="F564" i="18"/>
  <c r="I563" i="18"/>
  <c r="F563" i="18"/>
  <c r="I562" i="18"/>
  <c r="F562" i="18"/>
  <c r="J561" i="18"/>
  <c r="H561" i="18"/>
  <c r="G561" i="18"/>
  <c r="E561" i="18"/>
  <c r="I560" i="18"/>
  <c r="F560" i="18"/>
  <c r="F559" i="18"/>
  <c r="J558" i="18"/>
  <c r="H558" i="18"/>
  <c r="G558" i="18"/>
  <c r="E558" i="18"/>
  <c r="I557" i="18"/>
  <c r="F557" i="18"/>
  <c r="I556" i="18"/>
  <c r="F556" i="18"/>
  <c r="I555" i="18"/>
  <c r="F555" i="18"/>
  <c r="I554" i="18"/>
  <c r="F554" i="18"/>
  <c r="J553" i="18"/>
  <c r="H553" i="18"/>
  <c r="G553" i="18"/>
  <c r="E553" i="18"/>
  <c r="I552" i="18"/>
  <c r="F552" i="18"/>
  <c r="F551" i="18" s="1"/>
  <c r="J551" i="18"/>
  <c r="H551" i="18"/>
  <c r="G551" i="18"/>
  <c r="E551" i="18"/>
  <c r="I550" i="18"/>
  <c r="F550" i="18"/>
  <c r="I549" i="18"/>
  <c r="F549" i="18"/>
  <c r="I548" i="18"/>
  <c r="F548" i="18"/>
  <c r="F547" i="18"/>
  <c r="I546" i="18"/>
  <c r="F546" i="18"/>
  <c r="I545" i="18"/>
  <c r="F545" i="18"/>
  <c r="I544" i="18"/>
  <c r="F544" i="18"/>
  <c r="F543" i="18"/>
  <c r="I542" i="18"/>
  <c r="F542" i="18"/>
  <c r="I541" i="18"/>
  <c r="F541" i="18"/>
  <c r="I540" i="18"/>
  <c r="F540" i="18"/>
  <c r="I539" i="18"/>
  <c r="F539" i="18"/>
  <c r="F538" i="18"/>
  <c r="J537" i="18"/>
  <c r="H537" i="18"/>
  <c r="G537" i="18"/>
  <c r="E537" i="18"/>
  <c r="I536" i="18"/>
  <c r="F536" i="18"/>
  <c r="I535" i="18"/>
  <c r="F535" i="18"/>
  <c r="I534" i="18"/>
  <c r="F534" i="18"/>
  <c r="I533" i="18"/>
  <c r="F533" i="18"/>
  <c r="I532" i="18"/>
  <c r="F532" i="18"/>
  <c r="F531" i="18"/>
  <c r="J530" i="18"/>
  <c r="H530" i="18"/>
  <c r="G530" i="18"/>
  <c r="E530" i="18"/>
  <c r="I528" i="18"/>
  <c r="F528" i="18"/>
  <c r="J527" i="18"/>
  <c r="H527" i="18"/>
  <c r="G527" i="18"/>
  <c r="F527" i="18"/>
  <c r="E527" i="18"/>
  <c r="I526" i="18"/>
  <c r="F526" i="18"/>
  <c r="J525" i="18"/>
  <c r="H525" i="18"/>
  <c r="G525" i="18"/>
  <c r="F525" i="18"/>
  <c r="E525" i="18"/>
  <c r="I524" i="18"/>
  <c r="F524" i="18"/>
  <c r="J523" i="18"/>
  <c r="H523" i="18"/>
  <c r="G523" i="18"/>
  <c r="F523" i="18"/>
  <c r="E523" i="18"/>
  <c r="F522" i="18"/>
  <c r="I521" i="18"/>
  <c r="F521" i="18"/>
  <c r="I520" i="18"/>
  <c r="F520" i="18"/>
  <c r="F519" i="18"/>
  <c r="I518" i="18"/>
  <c r="F518" i="18"/>
  <c r="I517" i="18"/>
  <c r="F517" i="18"/>
  <c r="I516" i="18"/>
  <c r="F516" i="18"/>
  <c r="I515" i="18"/>
  <c r="F515" i="18"/>
  <c r="I514" i="18"/>
  <c r="F514" i="18"/>
  <c r="I513" i="18"/>
  <c r="F513" i="18"/>
  <c r="J512" i="18"/>
  <c r="H512" i="18"/>
  <c r="G512" i="18"/>
  <c r="E512" i="18"/>
  <c r="I511" i="18"/>
  <c r="F511" i="18"/>
  <c r="I510" i="18"/>
  <c r="F510" i="18"/>
  <c r="I509" i="18"/>
  <c r="F509" i="18"/>
  <c r="J508" i="18"/>
  <c r="H508" i="18"/>
  <c r="G508" i="18"/>
  <c r="E508" i="18"/>
  <c r="I507" i="18"/>
  <c r="F507" i="18"/>
  <c r="I506" i="18"/>
  <c r="F506" i="18"/>
  <c r="I505" i="18"/>
  <c r="F505" i="18"/>
  <c r="I504" i="18"/>
  <c r="F504" i="18"/>
  <c r="I503" i="18"/>
  <c r="F503" i="18"/>
  <c r="I502" i="18"/>
  <c r="F502" i="18"/>
  <c r="I501" i="18"/>
  <c r="F501" i="18"/>
  <c r="I500" i="18"/>
  <c r="F500" i="18"/>
  <c r="I499" i="18"/>
  <c r="F499" i="18"/>
  <c r="I498" i="18"/>
  <c r="F498" i="18"/>
  <c r="I497" i="18"/>
  <c r="F497" i="18"/>
  <c r="I496" i="18"/>
  <c r="F496" i="18"/>
  <c r="I495" i="18"/>
  <c r="F495" i="18"/>
  <c r="I494" i="18"/>
  <c r="F494" i="18"/>
  <c r="I493" i="18"/>
  <c r="F493" i="18"/>
  <c r="J492" i="18"/>
  <c r="H492" i="18"/>
  <c r="G492" i="18"/>
  <c r="E492" i="18"/>
  <c r="I491" i="18"/>
  <c r="F491" i="18"/>
  <c r="I490" i="18"/>
  <c r="F490" i="18"/>
  <c r="I489" i="18"/>
  <c r="F489" i="18"/>
  <c r="F488" i="18"/>
  <c r="F487" i="18"/>
  <c r="F486" i="18"/>
  <c r="I485" i="18"/>
  <c r="F485" i="18"/>
  <c r="I484" i="18"/>
  <c r="F484" i="18"/>
  <c r="I483" i="18"/>
  <c r="F483" i="18"/>
  <c r="I482" i="18"/>
  <c r="F482" i="18"/>
  <c r="I481" i="18"/>
  <c r="F481" i="18"/>
  <c r="I480" i="18"/>
  <c r="F480" i="18"/>
  <c r="I479" i="18"/>
  <c r="F479" i="18"/>
  <c r="I478" i="18"/>
  <c r="F478" i="18"/>
  <c r="I477" i="18"/>
  <c r="F477" i="18"/>
  <c r="I476" i="18"/>
  <c r="F476" i="18"/>
  <c r="J475" i="18"/>
  <c r="H475" i="18"/>
  <c r="H474" i="18" s="1"/>
  <c r="G475" i="18"/>
  <c r="E475" i="18"/>
  <c r="I473" i="18"/>
  <c r="F473" i="18"/>
  <c r="J472" i="18"/>
  <c r="H472" i="18"/>
  <c r="G472" i="18"/>
  <c r="F472" i="18"/>
  <c r="E472" i="18"/>
  <c r="I471" i="18"/>
  <c r="F471" i="18"/>
  <c r="J470" i="18"/>
  <c r="H470" i="18"/>
  <c r="G470" i="18"/>
  <c r="F470" i="18"/>
  <c r="E470" i="18"/>
  <c r="I469" i="18"/>
  <c r="F469" i="18"/>
  <c r="I468" i="18"/>
  <c r="F468" i="18"/>
  <c r="I467" i="18"/>
  <c r="F467" i="18"/>
  <c r="I466" i="18"/>
  <c r="F466" i="18"/>
  <c r="I465" i="18"/>
  <c r="F465" i="18"/>
  <c r="I464" i="18"/>
  <c r="F464" i="18"/>
  <c r="I463" i="18"/>
  <c r="F463" i="18"/>
  <c r="I462" i="18"/>
  <c r="F462" i="18"/>
  <c r="I461" i="18"/>
  <c r="F461" i="18"/>
  <c r="I460" i="18"/>
  <c r="F460" i="18"/>
  <c r="I459" i="18"/>
  <c r="F459" i="18"/>
  <c r="J458" i="18"/>
  <c r="H458" i="18"/>
  <c r="G458" i="18"/>
  <c r="E458" i="18"/>
  <c r="F456" i="18"/>
  <c r="F455" i="18"/>
  <c r="F454" i="18"/>
  <c r="F453" i="18"/>
  <c r="I452" i="18"/>
  <c r="F452" i="18"/>
  <c r="F451" i="18"/>
  <c r="F450" i="18"/>
  <c r="F449" i="18"/>
  <c r="I448" i="18"/>
  <c r="F448" i="18"/>
  <c r="F447" i="18"/>
  <c r="F446" i="18"/>
  <c r="I445" i="18"/>
  <c r="F445" i="18"/>
  <c r="F444" i="18"/>
  <c r="I443" i="18"/>
  <c r="F443" i="18"/>
  <c r="F442" i="18"/>
  <c r="I441" i="18"/>
  <c r="F441" i="18"/>
  <c r="F440" i="18"/>
  <c r="F439" i="18"/>
  <c r="I438" i="18"/>
  <c r="F438" i="18"/>
  <c r="J437" i="18"/>
  <c r="J436" i="18" s="1"/>
  <c r="H437" i="18"/>
  <c r="G437" i="18"/>
  <c r="G436" i="18" s="1"/>
  <c r="E437" i="18"/>
  <c r="E436" i="18" s="1"/>
  <c r="I435" i="18"/>
  <c r="F435" i="18"/>
  <c r="I434" i="18"/>
  <c r="F434" i="18"/>
  <c r="J433" i="18"/>
  <c r="H433" i="18"/>
  <c r="G433" i="18"/>
  <c r="E433" i="18"/>
  <c r="I432" i="18"/>
  <c r="F432" i="18"/>
  <c r="J431" i="18"/>
  <c r="H431" i="18"/>
  <c r="G431" i="18"/>
  <c r="F431" i="18"/>
  <c r="E431" i="18"/>
  <c r="I430" i="18"/>
  <c r="F430" i="18"/>
  <c r="F429" i="18" s="1"/>
  <c r="J429" i="18"/>
  <c r="H429" i="18"/>
  <c r="G429" i="18"/>
  <c r="E429" i="18"/>
  <c r="I428" i="18"/>
  <c r="F428" i="18"/>
  <c r="F427" i="18"/>
  <c r="F426" i="18"/>
  <c r="F425" i="18"/>
  <c r="J424" i="18"/>
  <c r="H424" i="18"/>
  <c r="G424" i="18"/>
  <c r="E424" i="18"/>
  <c r="I423" i="18"/>
  <c r="F423" i="18"/>
  <c r="I422" i="18"/>
  <c r="F422" i="18"/>
  <c r="I421" i="18"/>
  <c r="F421" i="18"/>
  <c r="I420" i="18"/>
  <c r="F420" i="18"/>
  <c r="I419" i="18"/>
  <c r="F419" i="18"/>
  <c r="I418" i="18"/>
  <c r="F418" i="18"/>
  <c r="I417" i="18"/>
  <c r="F417" i="18"/>
  <c r="I416" i="18"/>
  <c r="F416" i="18"/>
  <c r="I415" i="18"/>
  <c r="F415" i="18"/>
  <c r="I414" i="18"/>
  <c r="F414" i="18"/>
  <c r="I413" i="18"/>
  <c r="F413" i="18"/>
  <c r="I412" i="18"/>
  <c r="F412" i="18"/>
  <c r="I411" i="18"/>
  <c r="F411" i="18"/>
  <c r="I410" i="18"/>
  <c r="F410" i="18"/>
  <c r="I409" i="18"/>
  <c r="F409" i="18"/>
  <c r="I408" i="18"/>
  <c r="F408" i="18"/>
  <c r="I407" i="18"/>
  <c r="F407" i="18"/>
  <c r="I406" i="18"/>
  <c r="F406" i="18"/>
  <c r="J405" i="18"/>
  <c r="H405" i="18"/>
  <c r="G405" i="18"/>
  <c r="E405" i="18"/>
  <c r="I404" i="18"/>
  <c r="F404" i="18"/>
  <c r="I403" i="18"/>
  <c r="F403" i="18"/>
  <c r="J402" i="18"/>
  <c r="H402" i="18"/>
  <c r="G402" i="18"/>
  <c r="E402" i="18"/>
  <c r="I401" i="18"/>
  <c r="F401" i="18"/>
  <c r="I400" i="18"/>
  <c r="F400" i="18"/>
  <c r="J399" i="18"/>
  <c r="H399" i="18"/>
  <c r="G399" i="18"/>
  <c r="E399" i="18"/>
  <c r="I398" i="18"/>
  <c r="F398" i="18"/>
  <c r="F397" i="18" s="1"/>
  <c r="J397" i="18"/>
  <c r="H397" i="18"/>
  <c r="G397" i="18"/>
  <c r="E397" i="18"/>
  <c r="I396" i="18"/>
  <c r="F396" i="18"/>
  <c r="I395" i="18"/>
  <c r="F395" i="18"/>
  <c r="J394" i="18"/>
  <c r="H394" i="18"/>
  <c r="G394" i="18"/>
  <c r="E394" i="18"/>
  <c r="I393" i="18"/>
  <c r="F393" i="18"/>
  <c r="I392" i="18"/>
  <c r="F392" i="18"/>
  <c r="J391" i="18"/>
  <c r="H391" i="18"/>
  <c r="G391" i="18"/>
  <c r="E391" i="18"/>
  <c r="I390" i="18"/>
  <c r="F390" i="18"/>
  <c r="I389" i="18"/>
  <c r="F389" i="18"/>
  <c r="I388" i="18"/>
  <c r="F388" i="18"/>
  <c r="I387" i="18"/>
  <c r="F387" i="18"/>
  <c r="I386" i="18"/>
  <c r="F386" i="18"/>
  <c r="I385" i="18"/>
  <c r="F385" i="18"/>
  <c r="I384" i="18"/>
  <c r="F384" i="18"/>
  <c r="I383" i="18"/>
  <c r="F383" i="18"/>
  <c r="I382" i="18"/>
  <c r="F382" i="18"/>
  <c r="I381" i="18"/>
  <c r="F381" i="18"/>
  <c r="I380" i="18"/>
  <c r="F380" i="18"/>
  <c r="F379" i="18"/>
  <c r="I378" i="18"/>
  <c r="F378" i="18"/>
  <c r="F377" i="18"/>
  <c r="J376" i="18"/>
  <c r="H376" i="18"/>
  <c r="G376" i="18"/>
  <c r="E376" i="18"/>
  <c r="I375" i="18"/>
  <c r="F375" i="18"/>
  <c r="F374" i="18" s="1"/>
  <c r="J374" i="18"/>
  <c r="H374" i="18"/>
  <c r="G374" i="18"/>
  <c r="E374" i="18"/>
  <c r="I372" i="18"/>
  <c r="F372" i="18"/>
  <c r="I371" i="18"/>
  <c r="F371" i="18"/>
  <c r="I370" i="18"/>
  <c r="F370" i="18"/>
  <c r="J369" i="18"/>
  <c r="H369" i="18"/>
  <c r="G369" i="18"/>
  <c r="E369" i="18"/>
  <c r="I368" i="18"/>
  <c r="F368" i="18"/>
  <c r="I367" i="18"/>
  <c r="F367" i="18"/>
  <c r="I366" i="18"/>
  <c r="F366" i="18"/>
  <c r="I365" i="18"/>
  <c r="F365" i="18"/>
  <c r="I364" i="18"/>
  <c r="F364" i="18"/>
  <c r="I363" i="18"/>
  <c r="F363" i="18"/>
  <c r="I362" i="18"/>
  <c r="F362" i="18"/>
  <c r="I361" i="18"/>
  <c r="F361" i="18"/>
  <c r="I360" i="18"/>
  <c r="F360" i="18"/>
  <c r="I359" i="18"/>
  <c r="F359" i="18"/>
  <c r="I358" i="18"/>
  <c r="F358" i="18"/>
  <c r="I357" i="18"/>
  <c r="F357" i="18"/>
  <c r="J356" i="18"/>
  <c r="H356" i="18"/>
  <c r="G356" i="18"/>
  <c r="E356" i="18"/>
  <c r="I355" i="18"/>
  <c r="F355" i="18"/>
  <c r="I354" i="18"/>
  <c r="F354" i="18"/>
  <c r="I353" i="18"/>
  <c r="F353" i="18"/>
  <c r="J352" i="18"/>
  <c r="H352" i="18"/>
  <c r="G352" i="18"/>
  <c r="E352" i="18"/>
  <c r="I351" i="18"/>
  <c r="F351" i="18"/>
  <c r="F350" i="18" s="1"/>
  <c r="J350" i="18"/>
  <c r="H350" i="18"/>
  <c r="G350" i="18"/>
  <c r="E350" i="18"/>
  <c r="I348" i="18"/>
  <c r="F348" i="18"/>
  <c r="I347" i="18"/>
  <c r="F347" i="18"/>
  <c r="I346" i="18"/>
  <c r="F346" i="18"/>
  <c r="I345" i="18"/>
  <c r="F345" i="18"/>
  <c r="I344" i="18"/>
  <c r="F344" i="18"/>
  <c r="I343" i="18"/>
  <c r="F343" i="18"/>
  <c r="F342" i="18"/>
  <c r="F341" i="18"/>
  <c r="I340" i="18"/>
  <c r="F340" i="18"/>
  <c r="I339" i="18"/>
  <c r="F339" i="18"/>
  <c r="I338" i="18"/>
  <c r="F338" i="18"/>
  <c r="I337" i="18"/>
  <c r="F337" i="18"/>
  <c r="I336" i="18"/>
  <c r="F336" i="18"/>
  <c r="I335" i="18"/>
  <c r="F335" i="18"/>
  <c r="I334" i="18"/>
  <c r="F334" i="18"/>
  <c r="I333" i="18"/>
  <c r="F333" i="18"/>
  <c r="I332" i="18"/>
  <c r="F332" i="18"/>
  <c r="I331" i="18"/>
  <c r="F331" i="18"/>
  <c r="F330" i="18"/>
  <c r="I329" i="18"/>
  <c r="F329" i="18"/>
  <c r="I328" i="18"/>
  <c r="F328" i="18"/>
  <c r="I327" i="18"/>
  <c r="F327" i="18"/>
  <c r="F326" i="18"/>
  <c r="F325" i="18"/>
  <c r="J324" i="18"/>
  <c r="H324" i="18"/>
  <c r="G324" i="18"/>
  <c r="E324" i="18"/>
  <c r="J320" i="18"/>
  <c r="H320" i="18"/>
  <c r="G320" i="18"/>
  <c r="F320" i="18"/>
  <c r="E320" i="18"/>
  <c r="F319" i="18"/>
  <c r="F318" i="18"/>
  <c r="F317" i="18"/>
  <c r="F316" i="18"/>
  <c r="J315" i="18"/>
  <c r="H315" i="18"/>
  <c r="G315" i="18"/>
  <c r="E315" i="18"/>
  <c r="F314" i="18"/>
  <c r="F313" i="18"/>
  <c r="F312" i="18"/>
  <c r="I311" i="18"/>
  <c r="F311" i="18"/>
  <c r="F310" i="18"/>
  <c r="I309" i="18"/>
  <c r="F309" i="18"/>
  <c r="I308" i="18"/>
  <c r="F308" i="18"/>
  <c r="I307" i="18"/>
  <c r="F307" i="18"/>
  <c r="I306" i="18"/>
  <c r="F306" i="18"/>
  <c r="F305" i="18"/>
  <c r="I304" i="18"/>
  <c r="F304" i="18"/>
  <c r="F303" i="18"/>
  <c r="J302" i="18"/>
  <c r="H302" i="18"/>
  <c r="G302" i="18"/>
  <c r="E302" i="18"/>
  <c r="F301" i="18"/>
  <c r="F300" i="18"/>
  <c r="I299" i="18"/>
  <c r="F299" i="18"/>
  <c r="F298" i="18"/>
  <c r="I297" i="18"/>
  <c r="F297" i="18"/>
  <c r="I296" i="18"/>
  <c r="F296" i="18"/>
  <c r="I295" i="18"/>
  <c r="F295" i="18"/>
  <c r="I294" i="18"/>
  <c r="F294" i="18"/>
  <c r="I293" i="18"/>
  <c r="F293" i="18"/>
  <c r="I292" i="18"/>
  <c r="F292" i="18"/>
  <c r="F291" i="18"/>
  <c r="F290" i="18"/>
  <c r="J289" i="18"/>
  <c r="H289" i="18"/>
  <c r="G289" i="18"/>
  <c r="E289" i="18"/>
  <c r="I288" i="18"/>
  <c r="F288" i="18"/>
  <c r="I287" i="18"/>
  <c r="F287" i="18"/>
  <c r="I286" i="18"/>
  <c r="F286" i="18"/>
  <c r="I285" i="18"/>
  <c r="F285" i="18"/>
  <c r="I284" i="18"/>
  <c r="F284" i="18"/>
  <c r="I283" i="18"/>
  <c r="F283" i="18"/>
  <c r="I282" i="18"/>
  <c r="F282" i="18"/>
  <c r="F281" i="18"/>
  <c r="I280" i="18"/>
  <c r="F280" i="18"/>
  <c r="I279" i="18"/>
  <c r="F279" i="18"/>
  <c r="I278" i="18"/>
  <c r="F278" i="18"/>
  <c r="I277" i="18"/>
  <c r="F277" i="18"/>
  <c r="I276" i="18"/>
  <c r="F276" i="18"/>
  <c r="J275" i="18"/>
  <c r="H275" i="18"/>
  <c r="G275" i="18"/>
  <c r="E275" i="18"/>
  <c r="I274" i="18"/>
  <c r="F274" i="18"/>
  <c r="I273" i="18"/>
  <c r="F273" i="18"/>
  <c r="F272" i="18" s="1"/>
  <c r="J272" i="18"/>
  <c r="H272" i="18"/>
  <c r="G272" i="18"/>
  <c r="E272" i="18"/>
  <c r="I271" i="18"/>
  <c r="F271" i="18"/>
  <c r="J270" i="18"/>
  <c r="H270" i="18"/>
  <c r="G270" i="18"/>
  <c r="F270" i="18"/>
  <c r="E270" i="18"/>
  <c r="I269" i="18"/>
  <c r="F269" i="18"/>
  <c r="I268" i="18"/>
  <c r="F268" i="18"/>
  <c r="I267" i="18"/>
  <c r="F267" i="18"/>
  <c r="I266" i="18"/>
  <c r="F266" i="18"/>
  <c r="I265" i="18"/>
  <c r="F265" i="18"/>
  <c r="I264" i="18"/>
  <c r="F264" i="18"/>
  <c r="I263" i="18"/>
  <c r="F263" i="18"/>
  <c r="I262" i="18"/>
  <c r="F262" i="18"/>
  <c r="I261" i="18"/>
  <c r="F261" i="18"/>
  <c r="I260" i="18"/>
  <c r="F260" i="18"/>
  <c r="I259" i="18"/>
  <c r="F259" i="18"/>
  <c r="I258" i="18"/>
  <c r="F258" i="18"/>
  <c r="I257" i="18"/>
  <c r="F257" i="18"/>
  <c r="I256" i="18"/>
  <c r="F256" i="18"/>
  <c r="I255" i="18"/>
  <c r="F255" i="18"/>
  <c r="I254" i="18"/>
  <c r="F254" i="18"/>
  <c r="I253" i="18"/>
  <c r="F253" i="18"/>
  <c r="I252" i="18"/>
  <c r="F252" i="18"/>
  <c r="J251" i="18"/>
  <c r="H251" i="18"/>
  <c r="G251" i="18"/>
  <c r="E251" i="18"/>
  <c r="I250" i="18"/>
  <c r="F250" i="18"/>
  <c r="I249" i="18"/>
  <c r="F249" i="18"/>
  <c r="I248" i="18"/>
  <c r="F248" i="18"/>
  <c r="I247" i="18"/>
  <c r="F247" i="18"/>
  <c r="I246" i="18"/>
  <c r="F246" i="18"/>
  <c r="I245" i="18"/>
  <c r="F245" i="18"/>
  <c r="I244" i="18"/>
  <c r="F244" i="18"/>
  <c r="I243" i="18"/>
  <c r="F243" i="18"/>
  <c r="I242" i="18"/>
  <c r="F242" i="18"/>
  <c r="I241" i="18"/>
  <c r="F241" i="18"/>
  <c r="I240" i="18"/>
  <c r="F240" i="18"/>
  <c r="I239" i="18"/>
  <c r="F239" i="18"/>
  <c r="I238" i="18"/>
  <c r="F238" i="18"/>
  <c r="I237" i="18"/>
  <c r="F237" i="18"/>
  <c r="I236" i="18"/>
  <c r="F236" i="18"/>
  <c r="I235" i="18"/>
  <c r="F235" i="18"/>
  <c r="I234" i="18"/>
  <c r="F234" i="18"/>
  <c r="I233" i="18"/>
  <c r="F233" i="18"/>
  <c r="I232" i="18"/>
  <c r="F232" i="18"/>
  <c r="I231" i="18"/>
  <c r="F231" i="18"/>
  <c r="I230" i="18"/>
  <c r="F230" i="18"/>
  <c r="I229" i="18"/>
  <c r="F229" i="18"/>
  <c r="I228" i="18"/>
  <c r="F228" i="18"/>
  <c r="J227" i="18"/>
  <c r="H227" i="18"/>
  <c r="G227" i="18"/>
  <c r="E227" i="18"/>
  <c r="I226" i="18"/>
  <c r="F226" i="18"/>
  <c r="I225" i="18"/>
  <c r="F225" i="18"/>
  <c r="I224" i="18"/>
  <c r="F224" i="18"/>
  <c r="I223" i="18"/>
  <c r="F223" i="18"/>
  <c r="I222" i="18"/>
  <c r="F222" i="18"/>
  <c r="I221" i="18"/>
  <c r="F221" i="18"/>
  <c r="I220" i="18"/>
  <c r="F220" i="18"/>
  <c r="I219" i="18"/>
  <c r="F219" i="18"/>
  <c r="I218" i="18"/>
  <c r="F218" i="18"/>
  <c r="I217" i="18"/>
  <c r="F217" i="18"/>
  <c r="I216" i="18"/>
  <c r="F216" i="18"/>
  <c r="I215" i="18"/>
  <c r="F215" i="18"/>
  <c r="I214" i="18"/>
  <c r="F214" i="18"/>
  <c r="J213" i="18"/>
  <c r="H213" i="18"/>
  <c r="G213" i="18"/>
  <c r="E213" i="18"/>
  <c r="I212" i="18"/>
  <c r="F212" i="18"/>
  <c r="I211" i="18"/>
  <c r="F211" i="18"/>
  <c r="I210" i="18"/>
  <c r="F210" i="18"/>
  <c r="I209" i="18"/>
  <c r="F209" i="18"/>
  <c r="I208" i="18"/>
  <c r="F208" i="18"/>
  <c r="I207" i="18"/>
  <c r="F207" i="18"/>
  <c r="I206" i="18"/>
  <c r="F206" i="18"/>
  <c r="I205" i="18"/>
  <c r="F205" i="18"/>
  <c r="I204" i="18"/>
  <c r="F204" i="18"/>
  <c r="I203" i="18"/>
  <c r="F203" i="18"/>
  <c r="I202" i="18"/>
  <c r="F202" i="18"/>
  <c r="I201" i="18"/>
  <c r="F201" i="18"/>
  <c r="I200" i="18"/>
  <c r="F200" i="18"/>
  <c r="I199" i="18"/>
  <c r="F199" i="18"/>
  <c r="I198" i="18"/>
  <c r="F198" i="18"/>
  <c r="I197" i="18"/>
  <c r="F197" i="18"/>
  <c r="I196" i="18"/>
  <c r="F196" i="18"/>
  <c r="I195" i="18"/>
  <c r="F195" i="18"/>
  <c r="I194" i="18"/>
  <c r="F194" i="18"/>
  <c r="I193" i="18"/>
  <c r="F193" i="18"/>
  <c r="I192" i="18"/>
  <c r="F192" i="18"/>
  <c r="F191" i="18" s="1"/>
  <c r="J191" i="18"/>
  <c r="H191" i="18"/>
  <c r="G191" i="18"/>
  <c r="E191" i="18"/>
  <c r="E190" i="18" s="1"/>
  <c r="I189" i="18"/>
  <c r="F189" i="18"/>
  <c r="F188" i="18" s="1"/>
  <c r="J188" i="18"/>
  <c r="H188" i="18"/>
  <c r="G188" i="18"/>
  <c r="E188" i="18"/>
  <c r="F187" i="18"/>
  <c r="J186" i="18"/>
  <c r="H186" i="18"/>
  <c r="G186" i="18"/>
  <c r="F186" i="18"/>
  <c r="E186" i="18"/>
  <c r="F185" i="18"/>
  <c r="F184" i="18"/>
  <c r="J183" i="18"/>
  <c r="H183" i="18"/>
  <c r="G183" i="18"/>
  <c r="E183" i="18"/>
  <c r="I181" i="18"/>
  <c r="F181" i="18"/>
  <c r="F180" i="18"/>
  <c r="J179" i="18"/>
  <c r="H179" i="18"/>
  <c r="H178" i="18" s="1"/>
  <c r="G179" i="18"/>
  <c r="G178" i="18" s="1"/>
  <c r="E179" i="18"/>
  <c r="E178" i="18" s="1"/>
  <c r="J178" i="18"/>
  <c r="I177" i="18"/>
  <c r="F177" i="18"/>
  <c r="I176" i="18"/>
  <c r="F176" i="18"/>
  <c r="I175" i="18"/>
  <c r="F175" i="18"/>
  <c r="I174" i="18"/>
  <c r="F174" i="18"/>
  <c r="I173" i="18"/>
  <c r="F173" i="18"/>
  <c r="J172" i="18"/>
  <c r="H172" i="18"/>
  <c r="G172" i="18"/>
  <c r="E172" i="18"/>
  <c r="I171" i="18"/>
  <c r="F171" i="18"/>
  <c r="F170" i="18"/>
  <c r="F169" i="18"/>
  <c r="I168" i="18"/>
  <c r="F168" i="18"/>
  <c r="J167" i="18"/>
  <c r="H167" i="18"/>
  <c r="G167" i="18"/>
  <c r="E167" i="18"/>
  <c r="I166" i="18"/>
  <c r="F166" i="18"/>
  <c r="I165" i="18"/>
  <c r="F165" i="18"/>
  <c r="I164" i="18"/>
  <c r="F164" i="18"/>
  <c r="I163" i="18"/>
  <c r="F163" i="18"/>
  <c r="J162" i="18"/>
  <c r="H162" i="18"/>
  <c r="G162" i="18"/>
  <c r="E162" i="18"/>
  <c r="F161" i="18"/>
  <c r="I160" i="18"/>
  <c r="F160" i="18"/>
  <c r="I159" i="18"/>
  <c r="F159" i="18"/>
  <c r="I158" i="18"/>
  <c r="F158" i="18"/>
  <c r="I157" i="18"/>
  <c r="F157" i="18"/>
  <c r="I156" i="18"/>
  <c r="F156" i="18"/>
  <c r="F155" i="18"/>
  <c r="I154" i="18"/>
  <c r="F154" i="18"/>
  <c r="I153" i="18"/>
  <c r="F153" i="18"/>
  <c r="I152" i="18"/>
  <c r="F152" i="18"/>
  <c r="I151" i="18"/>
  <c r="F151" i="18"/>
  <c r="I150" i="18"/>
  <c r="F150" i="18"/>
  <c r="I149" i="18"/>
  <c r="F149" i="18"/>
  <c r="I148" i="18"/>
  <c r="F148" i="18"/>
  <c r="I147" i="18"/>
  <c r="F147" i="18"/>
  <c r="J146" i="18"/>
  <c r="H146" i="18"/>
  <c r="G146" i="18"/>
  <c r="E146" i="18"/>
  <c r="F145" i="18"/>
  <c r="F144" i="18"/>
  <c r="J143" i="18"/>
  <c r="H143" i="18"/>
  <c r="G143" i="18"/>
  <c r="E143" i="18"/>
  <c r="I141" i="18"/>
  <c r="F141" i="18"/>
  <c r="I140" i="18"/>
  <c r="F140" i="18"/>
  <c r="I139" i="18"/>
  <c r="F139" i="18"/>
  <c r="I138" i="18"/>
  <c r="F138" i="18"/>
  <c r="I137" i="18"/>
  <c r="F137" i="18"/>
  <c r="I136" i="18"/>
  <c r="F136" i="18"/>
  <c r="I135" i="18"/>
  <c r="F135" i="18"/>
  <c r="I134" i="18"/>
  <c r="F134" i="18"/>
  <c r="J133" i="18"/>
  <c r="H133" i="18"/>
  <c r="G133" i="18"/>
  <c r="E133" i="18"/>
  <c r="I132" i="18"/>
  <c r="I131" i="18"/>
  <c r="I130" i="18"/>
  <c r="J129" i="18"/>
  <c r="H129" i="18"/>
  <c r="G129" i="18"/>
  <c r="F129" i="18"/>
  <c r="E129" i="18"/>
  <c r="I127" i="18"/>
  <c r="F127" i="18"/>
  <c r="I126" i="18"/>
  <c r="F126" i="18"/>
  <c r="I125" i="18"/>
  <c r="F125" i="18"/>
  <c r="J124" i="18"/>
  <c r="H124" i="18"/>
  <c r="G124" i="18"/>
  <c r="E124" i="18"/>
  <c r="I123" i="18"/>
  <c r="F123" i="18"/>
  <c r="I122" i="18"/>
  <c r="F122" i="18"/>
  <c r="I121" i="18"/>
  <c r="F121" i="18"/>
  <c r="I120" i="18"/>
  <c r="F120" i="18"/>
  <c r="I119" i="18"/>
  <c r="F119" i="18"/>
  <c r="I118" i="18"/>
  <c r="F118" i="18"/>
  <c r="I117" i="18"/>
  <c r="F117" i="18"/>
  <c r="I116" i="18"/>
  <c r="F116" i="18"/>
  <c r="F115" i="18"/>
  <c r="I114" i="18"/>
  <c r="F114" i="18"/>
  <c r="I113" i="18"/>
  <c r="F113" i="18"/>
  <c r="I112" i="18"/>
  <c r="F112" i="18"/>
  <c r="I111" i="18"/>
  <c r="F111" i="18"/>
  <c r="I110" i="18"/>
  <c r="F110" i="18"/>
  <c r="I109" i="18"/>
  <c r="F109" i="18"/>
  <c r="I108" i="18"/>
  <c r="F108" i="18"/>
  <c r="I107" i="18"/>
  <c r="F107" i="18"/>
  <c r="J106" i="18"/>
  <c r="H106" i="18"/>
  <c r="G106" i="18"/>
  <c r="E106" i="18"/>
  <c r="I105" i="18"/>
  <c r="F105" i="18"/>
  <c r="I104" i="18"/>
  <c r="F104" i="18"/>
  <c r="I103" i="18"/>
  <c r="F103" i="18"/>
  <c r="I102" i="18"/>
  <c r="F102" i="18"/>
  <c r="J101" i="18"/>
  <c r="H101" i="18"/>
  <c r="G101" i="18"/>
  <c r="E101" i="18"/>
  <c r="I100" i="18"/>
  <c r="F100" i="18"/>
  <c r="I99" i="18"/>
  <c r="F99" i="18"/>
  <c r="I98" i="18"/>
  <c r="F98" i="18"/>
  <c r="I97" i="18"/>
  <c r="F97" i="18"/>
  <c r="I96" i="18"/>
  <c r="F96" i="18"/>
  <c r="I95" i="18"/>
  <c r="F95" i="18"/>
  <c r="I94" i="18"/>
  <c r="F94" i="18"/>
  <c r="I93" i="18"/>
  <c r="F93" i="18"/>
  <c r="I92" i="18"/>
  <c r="F92" i="18"/>
  <c r="I91" i="18"/>
  <c r="F91" i="18"/>
  <c r="I90" i="18"/>
  <c r="F90" i="18"/>
  <c r="I89" i="18"/>
  <c r="F89" i="18"/>
  <c r="I88" i="18"/>
  <c r="F88" i="18"/>
  <c r="I87" i="18"/>
  <c r="F87" i="18"/>
  <c r="I86" i="18"/>
  <c r="F86" i="18"/>
  <c r="I85" i="18"/>
  <c r="F85" i="18"/>
  <c r="I84" i="18"/>
  <c r="F84" i="18"/>
  <c r="I83" i="18"/>
  <c r="F83" i="18"/>
  <c r="I82" i="18"/>
  <c r="F82" i="18"/>
  <c r="I81" i="18"/>
  <c r="F81" i="18"/>
  <c r="I80" i="18"/>
  <c r="F80" i="18"/>
  <c r="I79" i="18"/>
  <c r="F79" i="18"/>
  <c r="J78" i="18"/>
  <c r="H78" i="18"/>
  <c r="G78" i="18"/>
  <c r="E78" i="18"/>
  <c r="I77" i="18"/>
  <c r="F77" i="18"/>
  <c r="I76" i="18"/>
  <c r="F76" i="18"/>
  <c r="I75" i="18"/>
  <c r="F75" i="18"/>
  <c r="I74" i="18"/>
  <c r="F74" i="18"/>
  <c r="I73" i="18"/>
  <c r="F73" i="18"/>
  <c r="I72" i="18"/>
  <c r="F72" i="18"/>
  <c r="J71" i="18"/>
  <c r="H71" i="18"/>
  <c r="G71" i="18"/>
  <c r="E71" i="18"/>
  <c r="I70" i="18"/>
  <c r="F70" i="18"/>
  <c r="I69" i="18"/>
  <c r="F69" i="18"/>
  <c r="I68" i="18"/>
  <c r="F68" i="18"/>
  <c r="F67" i="18" s="1"/>
  <c r="H66" i="18"/>
  <c r="I65" i="18"/>
  <c r="F65" i="18"/>
  <c r="F64" i="18" s="1"/>
  <c r="J64" i="18"/>
  <c r="H64" i="18"/>
  <c r="G64" i="18"/>
  <c r="E64" i="18"/>
  <c r="I63" i="18"/>
  <c r="F63" i="18"/>
  <c r="I62" i="18"/>
  <c r="F62" i="18"/>
  <c r="J61" i="18"/>
  <c r="H61" i="18"/>
  <c r="G61" i="18"/>
  <c r="G60" i="18" s="1"/>
  <c r="E61" i="18"/>
  <c r="I59" i="18"/>
  <c r="F59" i="18"/>
  <c r="F58" i="18"/>
  <c r="I57" i="18"/>
  <c r="F57" i="18"/>
  <c r="I56" i="18"/>
  <c r="F56" i="18"/>
  <c r="I55" i="18"/>
  <c r="F55" i="18"/>
  <c r="I54" i="18"/>
  <c r="F54" i="18"/>
  <c r="I53" i="18"/>
  <c r="F53" i="18"/>
  <c r="I52" i="18"/>
  <c r="F52" i="18"/>
  <c r="I51" i="18"/>
  <c r="F51" i="18"/>
  <c r="I50" i="18"/>
  <c r="F50" i="18"/>
  <c r="I49" i="18"/>
  <c r="F49" i="18"/>
  <c r="I48" i="18"/>
  <c r="F48" i="18"/>
  <c r="I47" i="18"/>
  <c r="I45" i="18"/>
  <c r="F45" i="18"/>
  <c r="F44" i="18" s="1"/>
  <c r="J44" i="18"/>
  <c r="J43" i="18" s="1"/>
  <c r="H44" i="18"/>
  <c r="G44" i="18"/>
  <c r="G43" i="18" s="1"/>
  <c r="E44" i="18"/>
  <c r="E43" i="18" s="1"/>
  <c r="I42" i="18"/>
  <c r="F42" i="18"/>
  <c r="I41" i="18"/>
  <c r="F41" i="18"/>
  <c r="H39" i="18"/>
  <c r="G39" i="18"/>
  <c r="E39" i="18"/>
  <c r="J39" i="18"/>
  <c r="I38" i="18"/>
  <c r="F38" i="18"/>
  <c r="I37" i="18"/>
  <c r="F37" i="18"/>
  <c r="I36" i="18"/>
  <c r="F36" i="18"/>
  <c r="I35" i="18"/>
  <c r="F35" i="18"/>
  <c r="I34" i="18"/>
  <c r="F34" i="18"/>
  <c r="J33" i="18"/>
  <c r="J27" i="18" s="1"/>
  <c r="H33" i="18"/>
  <c r="G33" i="18"/>
  <c r="E33" i="18"/>
  <c r="I32" i="18"/>
  <c r="F32" i="18"/>
  <c r="F31" i="18" s="1"/>
  <c r="J31" i="18"/>
  <c r="H31" i="18"/>
  <c r="G31" i="18"/>
  <c r="G27" i="18" s="1"/>
  <c r="E31" i="18"/>
  <c r="I30" i="18"/>
  <c r="F30" i="18"/>
  <c r="I29" i="18"/>
  <c r="F29" i="18"/>
  <c r="I26" i="18"/>
  <c r="F26" i="18"/>
  <c r="I25" i="18"/>
  <c r="F25" i="18"/>
  <c r="I24" i="18"/>
  <c r="F24" i="18"/>
  <c r="I23" i="18"/>
  <c r="F23" i="18"/>
  <c r="I22" i="18"/>
  <c r="F22" i="18"/>
  <c r="J21" i="18"/>
  <c r="J20" i="18" s="1"/>
  <c r="H21" i="18"/>
  <c r="G21" i="18"/>
  <c r="G20" i="18" s="1"/>
  <c r="E21" i="18"/>
  <c r="E20" i="18" s="1"/>
  <c r="I19" i="18"/>
  <c r="F19" i="18"/>
  <c r="I18" i="18"/>
  <c r="F18" i="18"/>
  <c r="I17" i="18"/>
  <c r="F17" i="18"/>
  <c r="I16" i="18"/>
  <c r="F16" i="18"/>
  <c r="I15" i="18"/>
  <c r="F15" i="18"/>
  <c r="I14" i="18"/>
  <c r="F14" i="18"/>
  <c r="I13" i="18"/>
  <c r="F13" i="18"/>
  <c r="J12" i="18"/>
  <c r="H12" i="18"/>
  <c r="I12" i="18" s="1"/>
  <c r="G12" i="18"/>
  <c r="E12" i="18"/>
  <c r="I11" i="18"/>
  <c r="F11" i="18"/>
  <c r="F10" i="18" s="1"/>
  <c r="J10" i="18"/>
  <c r="H10" i="18"/>
  <c r="G10" i="18"/>
  <c r="E10" i="18"/>
  <c r="I9" i="18"/>
  <c r="F9" i="18"/>
  <c r="J8" i="18"/>
  <c r="H8" i="18"/>
  <c r="I8" i="18" s="1"/>
  <c r="G8" i="18"/>
  <c r="E8" i="18"/>
  <c r="I7" i="18"/>
  <c r="F7" i="18"/>
  <c r="F6" i="18" s="1"/>
  <c r="J6" i="18"/>
  <c r="H6" i="18"/>
  <c r="G6" i="18"/>
  <c r="E6" i="18"/>
  <c r="F665" i="18" l="1"/>
  <c r="G349" i="18"/>
  <c r="F655" i="18"/>
  <c r="F71" i="18"/>
  <c r="F78" i="18"/>
  <c r="F492" i="18"/>
  <c r="F653" i="18"/>
  <c r="F654" i="18"/>
  <c r="G651" i="18"/>
  <c r="G142" i="18"/>
  <c r="J661" i="18"/>
  <c r="I402" i="18"/>
  <c r="I31" i="18"/>
  <c r="F324" i="18"/>
  <c r="H20" i="18"/>
  <c r="I21" i="18"/>
  <c r="F46" i="18"/>
  <c r="F43" i="18" s="1"/>
  <c r="I655" i="18"/>
  <c r="I656" i="18"/>
  <c r="I657" i="18"/>
  <c r="I660" i="18"/>
  <c r="I350" i="18"/>
  <c r="I6" i="18"/>
  <c r="I10" i="18"/>
  <c r="I44" i="18"/>
  <c r="H27" i="18"/>
  <c r="I33" i="18"/>
  <c r="F40" i="18"/>
  <c r="H43" i="18"/>
  <c r="F124" i="18"/>
  <c r="I437" i="18"/>
  <c r="G457" i="18"/>
  <c r="F590" i="18"/>
  <c r="F619" i="18"/>
  <c r="F622" i="18"/>
  <c r="F666" i="18"/>
  <c r="G5" i="18"/>
  <c r="F21" i="18"/>
  <c r="F20" i="18" s="1"/>
  <c r="H60" i="18"/>
  <c r="I101" i="18"/>
  <c r="F146" i="18"/>
  <c r="E182" i="18"/>
  <c r="G182" i="18"/>
  <c r="F251" i="18"/>
  <c r="G373" i="18"/>
  <c r="I405" i="18"/>
  <c r="F405" i="18"/>
  <c r="I424" i="18"/>
  <c r="I429" i="18"/>
  <c r="F433" i="18"/>
  <c r="G529" i="18"/>
  <c r="G647" i="18" s="1"/>
  <c r="G649" i="18" s="1"/>
  <c r="I537" i="18"/>
  <c r="F558" i="18"/>
  <c r="F561" i="18"/>
  <c r="F399" i="18"/>
  <c r="E529" i="18"/>
  <c r="J60" i="18"/>
  <c r="F172" i="18"/>
  <c r="I399" i="18"/>
  <c r="I472" i="18"/>
  <c r="J474" i="18"/>
  <c r="I579" i="18"/>
  <c r="I607" i="18"/>
  <c r="F611" i="18"/>
  <c r="I622" i="18"/>
  <c r="E626" i="18"/>
  <c r="F569" i="18"/>
  <c r="E589" i="18"/>
  <c r="E60" i="18"/>
  <c r="G66" i="18"/>
  <c r="I66" i="18" s="1"/>
  <c r="H373" i="18"/>
  <c r="E373" i="18"/>
  <c r="H436" i="18"/>
  <c r="I436" i="18" s="1"/>
  <c r="I470" i="18"/>
  <c r="E474" i="18"/>
  <c r="I512" i="18"/>
  <c r="F512" i="18"/>
  <c r="H529" i="18"/>
  <c r="I529" i="18" s="1"/>
  <c r="I553" i="18"/>
  <c r="J5" i="18"/>
  <c r="F183" i="18"/>
  <c r="F182" i="18" s="1"/>
  <c r="F213" i="18"/>
  <c r="F61" i="18"/>
  <c r="F60" i="18" s="1"/>
  <c r="E142" i="18"/>
  <c r="I172" i="18"/>
  <c r="G190" i="18"/>
  <c r="I251" i="18"/>
  <c r="I272" i="18"/>
  <c r="I275" i="18"/>
  <c r="F275" i="18"/>
  <c r="I302" i="18"/>
  <c r="H349" i="18"/>
  <c r="I349" i="18" s="1"/>
  <c r="F352" i="18"/>
  <c r="I433" i="18"/>
  <c r="F437" i="18"/>
  <c r="F436" i="18" s="1"/>
  <c r="I458" i="18"/>
  <c r="F458" i="18"/>
  <c r="F457" i="18" s="1"/>
  <c r="J457" i="18"/>
  <c r="I596" i="18"/>
  <c r="F596" i="18"/>
  <c r="I627" i="18"/>
  <c r="F627" i="18"/>
  <c r="I666" i="18"/>
  <c r="E5" i="18"/>
  <c r="J128" i="18"/>
  <c r="J142" i="18"/>
  <c r="I213" i="18"/>
  <c r="F302" i="18"/>
  <c r="F28" i="18"/>
  <c r="E27" i="18"/>
  <c r="I60" i="18"/>
  <c r="F12" i="18"/>
  <c r="F33" i="18"/>
  <c r="J66" i="18"/>
  <c r="I106" i="18"/>
  <c r="G128" i="18"/>
  <c r="I133" i="18"/>
  <c r="F143" i="18"/>
  <c r="I146" i="18"/>
  <c r="I162" i="18"/>
  <c r="I167" i="18"/>
  <c r="F167" i="18"/>
  <c r="I188" i="18"/>
  <c r="I227" i="18"/>
  <c r="F227" i="18"/>
  <c r="I270" i="18"/>
  <c r="F315" i="18"/>
  <c r="E349" i="18"/>
  <c r="J349" i="18"/>
  <c r="I352" i="18"/>
  <c r="I431" i="18"/>
  <c r="I475" i="18"/>
  <c r="F475" i="18"/>
  <c r="I508" i="18"/>
  <c r="F508" i="18"/>
  <c r="F537" i="18"/>
  <c r="I551" i="18"/>
  <c r="F553" i="18"/>
  <c r="J529" i="18"/>
  <c r="F579" i="18"/>
  <c r="J626" i="18"/>
  <c r="F663" i="18"/>
  <c r="I651" i="18"/>
  <c r="I653" i="18"/>
  <c r="F8" i="18"/>
  <c r="F376" i="18"/>
  <c r="I573" i="18"/>
  <c r="F575" i="18"/>
  <c r="I27" i="18"/>
  <c r="F39" i="18"/>
  <c r="I20" i="18"/>
  <c r="I39" i="18"/>
  <c r="I64" i="18"/>
  <c r="I78" i="18"/>
  <c r="F101" i="18"/>
  <c r="F106" i="18"/>
  <c r="I124" i="18"/>
  <c r="H128" i="18"/>
  <c r="I128" i="18" s="1"/>
  <c r="I129" i="18"/>
  <c r="F133" i="18"/>
  <c r="F128" i="18" s="1"/>
  <c r="F179" i="18"/>
  <c r="F178" i="18" s="1"/>
  <c r="J182" i="18"/>
  <c r="H190" i="18"/>
  <c r="I191" i="18"/>
  <c r="I324" i="18"/>
  <c r="F356" i="18"/>
  <c r="F369" i="18"/>
  <c r="J373" i="18"/>
  <c r="I376" i="18"/>
  <c r="F402" i="18"/>
  <c r="F660" i="18"/>
  <c r="I492" i="18"/>
  <c r="F656" i="18"/>
  <c r="I525" i="18"/>
  <c r="I558" i="18"/>
  <c r="I561" i="18"/>
  <c r="H589" i="18"/>
  <c r="I589" i="18" s="1"/>
  <c r="I590" i="18"/>
  <c r="I619" i="18"/>
  <c r="I654" i="18"/>
  <c r="I661" i="18"/>
  <c r="I71" i="18"/>
  <c r="E128" i="18"/>
  <c r="F162" i="18"/>
  <c r="I178" i="18"/>
  <c r="J190" i="18"/>
  <c r="F289" i="18"/>
  <c r="I356" i="18"/>
  <c r="I369" i="18"/>
  <c r="F391" i="18"/>
  <c r="F394" i="18"/>
  <c r="E457" i="18"/>
  <c r="G474" i="18"/>
  <c r="I474" i="18" s="1"/>
  <c r="I523" i="18"/>
  <c r="F530" i="18"/>
  <c r="I569" i="18"/>
  <c r="I575" i="18"/>
  <c r="J589" i="18"/>
  <c r="F607" i="18"/>
  <c r="I611" i="18"/>
  <c r="I617" i="18"/>
  <c r="H626" i="18"/>
  <c r="I626" i="18" s="1"/>
  <c r="F639" i="18"/>
  <c r="I658" i="18"/>
  <c r="I663" i="18"/>
  <c r="I664" i="18"/>
  <c r="I665" i="18"/>
  <c r="F66" i="18"/>
  <c r="E66" i="18"/>
  <c r="I289" i="18"/>
  <c r="I374" i="18"/>
  <c r="I391" i="18"/>
  <c r="I394" i="18"/>
  <c r="I397" i="18"/>
  <c r="F424" i="18"/>
  <c r="F658" i="18"/>
  <c r="F664" i="18"/>
  <c r="E661" i="18"/>
  <c r="H5" i="18"/>
  <c r="I5" i="18" s="1"/>
  <c r="H457" i="18"/>
  <c r="I457" i="18" s="1"/>
  <c r="I530" i="18"/>
  <c r="F657" i="18"/>
  <c r="I61" i="18"/>
  <c r="I67" i="18"/>
  <c r="H142" i="18"/>
  <c r="I142" i="18" s="1"/>
  <c r="I179" i="18"/>
  <c r="H182" i="18"/>
  <c r="I182" i="18" s="1"/>
  <c r="I639" i="18"/>
  <c r="F5" i="18" l="1"/>
  <c r="F589" i="18"/>
  <c r="F529" i="18"/>
  <c r="J647" i="18"/>
  <c r="J649" i="18" s="1"/>
  <c r="F474" i="18"/>
  <c r="I373" i="18"/>
  <c r="I190" i="18"/>
  <c r="F349" i="18"/>
  <c r="F27" i="18"/>
  <c r="F626" i="18"/>
  <c r="F190" i="18"/>
  <c r="E647" i="18"/>
  <c r="E649" i="18" s="1"/>
  <c r="F661" i="18"/>
  <c r="I43" i="18"/>
  <c r="F373" i="18"/>
  <c r="F142" i="18"/>
  <c r="F651" i="18"/>
  <c r="H647" i="18"/>
  <c r="F647" i="18" l="1"/>
  <c r="F649" i="18" s="1"/>
  <c r="H649" i="18"/>
  <c r="I649" i="18" s="1"/>
  <c r="I647" i="18"/>
  <c r="G32" i="1" l="1"/>
  <c r="G10" i="1"/>
  <c r="G231" i="1" l="1"/>
  <c r="H231" i="1"/>
  <c r="K218" i="1"/>
  <c r="L218" i="1"/>
  <c r="J218" i="1"/>
  <c r="H218" i="1"/>
  <c r="G218" i="1"/>
  <c r="E218" i="1"/>
  <c r="G210" i="1"/>
  <c r="K215" i="1"/>
  <c r="L215" i="1"/>
  <c r="J215" i="1"/>
  <c r="H215" i="1"/>
  <c r="F215" i="1"/>
  <c r="G215" i="1"/>
  <c r="E215" i="1"/>
  <c r="K210" i="1"/>
  <c r="L210" i="1"/>
  <c r="J210" i="1"/>
  <c r="K202" i="1"/>
  <c r="L202" i="1"/>
  <c r="J202" i="1"/>
  <c r="H202" i="1"/>
  <c r="K194" i="1"/>
  <c r="L194" i="1"/>
  <c r="J194" i="1"/>
  <c r="H194" i="1"/>
  <c r="L188" i="1"/>
  <c r="K188" i="1"/>
  <c r="J188" i="1"/>
  <c r="H188" i="1"/>
  <c r="K167" i="1"/>
  <c r="L167" i="1"/>
  <c r="J167" i="1"/>
  <c r="K158" i="1"/>
  <c r="L158" i="1"/>
  <c r="J158" i="1"/>
  <c r="L154" i="1"/>
  <c r="K154" i="1"/>
  <c r="J154" i="1"/>
  <c r="L141" i="1"/>
  <c r="K141" i="1"/>
  <c r="J141" i="1"/>
  <c r="H141" i="1"/>
  <c r="L114" i="1"/>
  <c r="K114" i="1"/>
  <c r="J114" i="1"/>
  <c r="L103" i="1"/>
  <c r="K103" i="1"/>
  <c r="J103" i="1"/>
  <c r="L101" i="1"/>
  <c r="K101" i="1"/>
  <c r="J101" i="1"/>
  <c r="L99" i="1"/>
  <c r="K99" i="1"/>
  <c r="J99" i="1"/>
  <c r="K98" i="1"/>
  <c r="H103" i="1"/>
  <c r="H101" i="1"/>
  <c r="H99" i="1"/>
  <c r="L95" i="1"/>
  <c r="K95" i="1"/>
  <c r="J95" i="1"/>
  <c r="L89" i="1"/>
  <c r="K89" i="1"/>
  <c r="J89" i="1"/>
  <c r="L78" i="1"/>
  <c r="K78" i="1"/>
  <c r="J78" i="1"/>
  <c r="L69" i="1"/>
  <c r="K69" i="1"/>
  <c r="J69" i="1"/>
  <c r="L66" i="1"/>
  <c r="K66" i="1"/>
  <c r="J66" i="1"/>
  <c r="H95" i="1"/>
  <c r="E66" i="1"/>
  <c r="H89" i="1"/>
  <c r="H78" i="1"/>
  <c r="H69" i="1"/>
  <c r="H66" i="1"/>
  <c r="J60" i="1"/>
  <c r="K60" i="1"/>
  <c r="L60" i="1"/>
  <c r="H50" i="1"/>
  <c r="H47" i="1"/>
  <c r="G31" i="1"/>
  <c r="H32" i="1"/>
  <c r="H29" i="1"/>
  <c r="H28" i="1" s="1"/>
  <c r="H23" i="1"/>
  <c r="L21" i="1"/>
  <c r="K21" i="1"/>
  <c r="J21" i="1"/>
  <c r="H21" i="1"/>
  <c r="H10" i="1"/>
  <c r="H7" i="1"/>
  <c r="G7" i="1"/>
  <c r="H20" i="1" l="1"/>
  <c r="L98" i="1"/>
  <c r="J98" i="1"/>
  <c r="J65" i="1"/>
  <c r="K65" i="1"/>
  <c r="L65" i="1"/>
  <c r="H253" i="1"/>
  <c r="L249" i="1"/>
  <c r="K249" i="1"/>
  <c r="J249" i="1"/>
  <c r="G249" i="1"/>
  <c r="E249" i="1"/>
  <c r="H249" i="1"/>
  <c r="H245" i="1"/>
  <c r="L243" i="1"/>
  <c r="K243" i="1"/>
  <c r="J243" i="1"/>
  <c r="H243" i="1"/>
  <c r="H255" i="1"/>
  <c r="H256" i="1"/>
  <c r="H257" i="1"/>
  <c r="H252" i="1"/>
  <c r="H247" i="1"/>
  <c r="H248" i="1"/>
  <c r="H241" i="1"/>
  <c r="H242" i="1"/>
  <c r="H244" i="1"/>
  <c r="G245" i="1"/>
  <c r="E243" i="1"/>
  <c r="L257" i="1"/>
  <c r="K257" i="1"/>
  <c r="J257" i="1"/>
  <c r="L256" i="1"/>
  <c r="K256" i="1"/>
  <c r="J256" i="1"/>
  <c r="L255" i="1"/>
  <c r="K255" i="1"/>
  <c r="G257" i="1"/>
  <c r="G256" i="1"/>
  <c r="G255" i="1"/>
  <c r="L253" i="1"/>
  <c r="K253" i="1"/>
  <c r="L252" i="1"/>
  <c r="K252" i="1"/>
  <c r="J252" i="1"/>
  <c r="G253" i="1"/>
  <c r="G250" i="1" s="1"/>
  <c r="G252" i="1"/>
  <c r="L248" i="1"/>
  <c r="K248" i="1"/>
  <c r="J248" i="1"/>
  <c r="L247" i="1"/>
  <c r="K247" i="1"/>
  <c r="J247" i="1"/>
  <c r="G248" i="1"/>
  <c r="G247" i="1"/>
  <c r="L245" i="1"/>
  <c r="K245" i="1"/>
  <c r="J245" i="1"/>
  <c r="L244" i="1"/>
  <c r="K244" i="1"/>
  <c r="J244" i="1"/>
  <c r="L242" i="1"/>
  <c r="K242" i="1"/>
  <c r="J242" i="1"/>
  <c r="L241" i="1"/>
  <c r="K241" i="1"/>
  <c r="J241" i="1"/>
  <c r="G244" i="1"/>
  <c r="G243" i="1"/>
  <c r="G242" i="1"/>
  <c r="G241" i="1"/>
  <c r="F243" i="1" l="1"/>
  <c r="H250" i="1"/>
  <c r="F249" i="1"/>
  <c r="G31" i="14"/>
  <c r="E22" i="14"/>
  <c r="E15" i="14" s="1"/>
  <c r="D43" i="14" l="1"/>
  <c r="G10" i="14"/>
  <c r="E245" i="1" l="1"/>
  <c r="F245" i="1" s="1"/>
  <c r="E247" i="1"/>
  <c r="F247" i="1" s="1"/>
  <c r="K250" i="1"/>
  <c r="L250" i="1"/>
  <c r="E255" i="1"/>
  <c r="F255" i="1" s="1"/>
  <c r="E253" i="1"/>
  <c r="F253" i="1" s="1"/>
  <c r="F110" i="4" l="1"/>
  <c r="G110" i="4" s="1"/>
  <c r="E110" i="4"/>
  <c r="I236" i="1"/>
  <c r="K225" i="1"/>
  <c r="L225" i="1"/>
  <c r="J225" i="1"/>
  <c r="H225" i="1"/>
  <c r="I214" i="1"/>
  <c r="K207" i="1"/>
  <c r="L207" i="1"/>
  <c r="J232" i="1"/>
  <c r="H207" i="1"/>
  <c r="I208" i="1"/>
  <c r="F204" i="1"/>
  <c r="I198" i="1"/>
  <c r="I197" i="1"/>
  <c r="I191" i="1"/>
  <c r="I190" i="1"/>
  <c r="G154" i="1"/>
  <c r="E154" i="1"/>
  <c r="F156" i="1"/>
  <c r="H154" i="1"/>
  <c r="I148" i="1"/>
  <c r="I147" i="1"/>
  <c r="K134" i="1"/>
  <c r="L134" i="1"/>
  <c r="J134" i="1"/>
  <c r="G134" i="1"/>
  <c r="H134" i="1"/>
  <c r="E134" i="1"/>
  <c r="F135" i="1"/>
  <c r="F134" i="1" s="1"/>
  <c r="K132" i="1"/>
  <c r="L132" i="1"/>
  <c r="J132" i="1"/>
  <c r="H132" i="1"/>
  <c r="I133" i="1"/>
  <c r="I88" i="1"/>
  <c r="I61" i="1"/>
  <c r="K29" i="1"/>
  <c r="K28" i="1" s="1"/>
  <c r="L29" i="1"/>
  <c r="L28" i="1" s="1"/>
  <c r="J29" i="1"/>
  <c r="J28" i="1" s="1"/>
  <c r="F29" i="1"/>
  <c r="F28" i="1" s="1"/>
  <c r="G29" i="1"/>
  <c r="G28" i="1" s="1"/>
  <c r="E29" i="1"/>
  <c r="E28" i="1" s="1"/>
  <c r="I22" i="1"/>
  <c r="F109" i="1"/>
  <c r="F236" i="1"/>
  <c r="F198" i="1"/>
  <c r="F197" i="1"/>
  <c r="F191" i="1"/>
  <c r="F190" i="1"/>
  <c r="F168" i="1"/>
  <c r="F159" i="1"/>
  <c r="G141" i="1"/>
  <c r="E141" i="1"/>
  <c r="F148" i="1"/>
  <c r="F147" i="1"/>
  <c r="G132" i="1"/>
  <c r="E132" i="1"/>
  <c r="F133" i="1"/>
  <c r="F132" i="1" s="1"/>
  <c r="F122" i="1"/>
  <c r="G103" i="1"/>
  <c r="E103" i="1"/>
  <c r="H60" i="1"/>
  <c r="G60" i="1"/>
  <c r="E60" i="1"/>
  <c r="F61" i="1"/>
  <c r="F60" i="1" s="1"/>
  <c r="G21" i="1"/>
  <c r="E21" i="1"/>
  <c r="F22" i="1"/>
  <c r="F21" i="1" s="1"/>
  <c r="E231" i="1"/>
  <c r="F234" i="1"/>
  <c r="F233" i="1"/>
  <c r="G188" i="1"/>
  <c r="E188" i="1"/>
  <c r="F208" i="1"/>
  <c r="F207" i="1" s="1"/>
  <c r="G207" i="1"/>
  <c r="E207" i="1"/>
  <c r="G194" i="1"/>
  <c r="E194" i="1"/>
  <c r="E173" i="1"/>
  <c r="G167" i="1"/>
  <c r="E167" i="1"/>
  <c r="G158" i="1"/>
  <c r="E158" i="1"/>
  <c r="E136" i="1"/>
  <c r="G117" i="1"/>
  <c r="E117" i="1"/>
  <c r="G78" i="1"/>
  <c r="E78" i="1"/>
  <c r="F88" i="1"/>
  <c r="H78" i="6"/>
  <c r="H40" i="6"/>
  <c r="H53" i="6"/>
  <c r="H39" i="6"/>
  <c r="H38" i="6"/>
  <c r="H34" i="6"/>
  <c r="H17" i="6"/>
  <c r="H16" i="6"/>
  <c r="H15" i="6"/>
  <c r="K6" i="6"/>
  <c r="H6" i="6"/>
  <c r="H42" i="6"/>
  <c r="H41" i="6"/>
  <c r="H23" i="6"/>
  <c r="H37" i="6"/>
  <c r="H14" i="6"/>
  <c r="H36" i="6"/>
  <c r="H30" i="6"/>
  <c r="H27" i="6"/>
  <c r="H22" i="6"/>
  <c r="H7" i="6"/>
  <c r="G79" i="6"/>
  <c r="H28" i="6"/>
  <c r="F28" i="5"/>
  <c r="H21" i="5"/>
  <c r="H20" i="5"/>
  <c r="F8" i="1"/>
  <c r="I132" i="1" l="1"/>
  <c r="I21" i="1"/>
  <c r="I60" i="1"/>
  <c r="I207" i="1"/>
  <c r="J231" i="1"/>
  <c r="J230" i="1" s="1"/>
  <c r="J255" i="1"/>
  <c r="J253" i="1"/>
  <c r="J250" i="1" s="1"/>
  <c r="J224" i="1"/>
  <c r="J221" i="1" s="1"/>
  <c r="J209" i="1" s="1"/>
  <c r="J207" i="1" l="1"/>
  <c r="H22" i="14" l="1"/>
  <c r="I249" i="1" l="1"/>
  <c r="I7" i="14"/>
  <c r="H7" i="14"/>
  <c r="F7" i="14"/>
  <c r="I255" i="1"/>
  <c r="I241" i="1"/>
  <c r="L235" i="1"/>
  <c r="K235" i="1"/>
  <c r="J235" i="1"/>
  <c r="F235" i="1"/>
  <c r="G235" i="1"/>
  <c r="H235" i="1"/>
  <c r="E235" i="1"/>
  <c r="G225" i="1"/>
  <c r="E225" i="1"/>
  <c r="K221" i="1"/>
  <c r="K209" i="1" s="1"/>
  <c r="L221" i="1"/>
  <c r="L209" i="1" s="1"/>
  <c r="G221" i="1"/>
  <c r="G209" i="1" s="1"/>
  <c r="H221" i="1"/>
  <c r="H209" i="1" s="1"/>
  <c r="E221" i="1"/>
  <c r="H210" i="1"/>
  <c r="E210" i="1"/>
  <c r="K151" i="1"/>
  <c r="K150" i="1" s="1"/>
  <c r="L151" i="1"/>
  <c r="L150" i="1" s="1"/>
  <c r="J151" i="1"/>
  <c r="J150" i="1" s="1"/>
  <c r="F151" i="1"/>
  <c r="F150" i="1" s="1"/>
  <c r="G151" i="1"/>
  <c r="G150" i="1" s="1"/>
  <c r="H151" i="1"/>
  <c r="H150" i="1" s="1"/>
  <c r="E151" i="1"/>
  <c r="E150" i="1" s="1"/>
  <c r="K117" i="1"/>
  <c r="L117" i="1"/>
  <c r="J117" i="1"/>
  <c r="H117" i="1"/>
  <c r="E209" i="1" l="1"/>
  <c r="I242" i="1"/>
  <c r="I257" i="1"/>
  <c r="I252" i="1"/>
  <c r="I247" i="1"/>
  <c r="I244" i="1"/>
  <c r="I253" i="1"/>
  <c r="I256" i="1"/>
  <c r="I243" i="1"/>
  <c r="I250" i="1"/>
  <c r="I245" i="1"/>
  <c r="G89" i="1"/>
  <c r="E89" i="1"/>
  <c r="G69" i="1"/>
  <c r="E69" i="1"/>
  <c r="G66" i="1"/>
  <c r="K55" i="1"/>
  <c r="L55" i="1"/>
  <c r="J55" i="1"/>
  <c r="H55" i="1"/>
  <c r="F55" i="1"/>
  <c r="G55" i="1"/>
  <c r="E55" i="1"/>
  <c r="K50" i="1"/>
  <c r="L50" i="1"/>
  <c r="J50" i="1"/>
  <c r="G50" i="1"/>
  <c r="E50" i="1"/>
  <c r="G47" i="1"/>
  <c r="J47" i="1"/>
  <c r="K47" i="1"/>
  <c r="K46" i="1" s="1"/>
  <c r="L47" i="1"/>
  <c r="E47" i="1"/>
  <c r="K32" i="1"/>
  <c r="K31" i="1" s="1"/>
  <c r="L32" i="1"/>
  <c r="L31" i="1" s="1"/>
  <c r="J32" i="1"/>
  <c r="J31" i="1" s="1"/>
  <c r="E32" i="1"/>
  <c r="E31" i="1" s="1"/>
  <c r="K23" i="1"/>
  <c r="K20" i="1" s="1"/>
  <c r="L23" i="1"/>
  <c r="L20" i="1" s="1"/>
  <c r="J23" i="1"/>
  <c r="J20" i="1" s="1"/>
  <c r="G23" i="1"/>
  <c r="G20" i="1" s="1"/>
  <c r="E23" i="1"/>
  <c r="E20" i="1" s="1"/>
  <c r="E252" i="1"/>
  <c r="L15" i="1"/>
  <c r="L14" i="1" s="1"/>
  <c r="K15" i="1"/>
  <c r="K14" i="1" s="1"/>
  <c r="J15" i="1"/>
  <c r="J14" i="1" s="1"/>
  <c r="H15" i="1"/>
  <c r="G15" i="1"/>
  <c r="G14" i="1" s="1"/>
  <c r="F15" i="1"/>
  <c r="F14" i="1" s="1"/>
  <c r="E15" i="1"/>
  <c r="E14" i="1" s="1"/>
  <c r="J10" i="1"/>
  <c r="K10" i="1"/>
  <c r="L10" i="1"/>
  <c r="E10" i="1"/>
  <c r="F252" i="1" l="1"/>
  <c r="L46" i="1"/>
  <c r="J46" i="1"/>
  <c r="H46" i="1"/>
  <c r="G46" i="1"/>
  <c r="I32" i="1"/>
  <c r="E46" i="1"/>
  <c r="I47" i="1"/>
  <c r="H14" i="1"/>
  <c r="I10" i="1"/>
  <c r="J11" i="6"/>
  <c r="J79" i="6" s="1"/>
  <c r="F18" i="9" l="1"/>
  <c r="F14" i="9" s="1"/>
  <c r="F25" i="9" s="1"/>
  <c r="E15" i="8" l="1"/>
  <c r="H15" i="14" l="1"/>
  <c r="H14" i="14" s="1"/>
  <c r="H33" i="14" s="1"/>
  <c r="H6" i="14"/>
  <c r="H11" i="14" s="1"/>
  <c r="I6" i="14"/>
  <c r="I11" i="14" s="1"/>
  <c r="G30" i="14"/>
  <c r="G32" i="14"/>
  <c r="G29" i="14"/>
  <c r="G25" i="14"/>
  <c r="G26" i="14"/>
  <c r="G27" i="14"/>
  <c r="G28" i="14"/>
  <c r="G17" i="14"/>
  <c r="G18" i="14"/>
  <c r="G19" i="14"/>
  <c r="G21" i="14"/>
  <c r="G16" i="14"/>
  <c r="G9" i="14"/>
  <c r="F22" i="14"/>
  <c r="F15" i="14" s="1"/>
  <c r="F14" i="14" s="1"/>
  <c r="F33" i="14" s="1"/>
  <c r="F6" i="14"/>
  <c r="F11" i="14" l="1"/>
  <c r="G8" i="14" l="1"/>
  <c r="E7" i="14"/>
  <c r="G7" i="14" s="1"/>
  <c r="G22" i="14"/>
  <c r="G24" i="14"/>
  <c r="E14" i="14" l="1"/>
  <c r="E6" i="14"/>
  <c r="G15" i="14" l="1"/>
  <c r="E11" i="14"/>
  <c r="G11" i="14" s="1"/>
  <c r="G6" i="14"/>
  <c r="E33" i="14"/>
  <c r="G14" i="14"/>
  <c r="G33" i="14" s="1"/>
  <c r="G30" i="13"/>
  <c r="G31" i="13"/>
  <c r="G32" i="13"/>
  <c r="G33" i="13"/>
  <c r="G34" i="13"/>
  <c r="G35" i="13"/>
  <c r="G36" i="13"/>
  <c r="G37" i="13"/>
  <c r="G38" i="13"/>
  <c r="G39" i="13"/>
  <c r="G29" i="13"/>
  <c r="G28" i="13"/>
  <c r="G25" i="13"/>
  <c r="G26" i="13"/>
  <c r="G24" i="13"/>
  <c r="G16" i="13"/>
  <c r="G28" i="12"/>
  <c r="G26" i="12"/>
  <c r="G24" i="12"/>
  <c r="G23" i="12"/>
  <c r="G20" i="12"/>
  <c r="G21" i="12"/>
  <c r="G19" i="12"/>
  <c r="G10" i="12"/>
  <c r="F15" i="12"/>
  <c r="G32" i="8"/>
  <c r="F32" i="8"/>
  <c r="E32" i="8"/>
  <c r="C32" i="8"/>
  <c r="F21" i="8"/>
  <c r="G21" i="8"/>
  <c r="E21" i="8"/>
  <c r="D21" i="8"/>
  <c r="C21" i="8"/>
  <c r="G109" i="4"/>
  <c r="G107" i="4"/>
  <c r="G99" i="4"/>
  <c r="G88" i="4"/>
  <c r="G85" i="4"/>
  <c r="G83" i="4"/>
  <c r="G80" i="4"/>
  <c r="G77" i="4"/>
  <c r="G75" i="4"/>
  <c r="G71" i="4"/>
  <c r="G72" i="4"/>
  <c r="G70" i="4"/>
  <c r="G68" i="4"/>
  <c r="G65" i="4"/>
  <c r="G63" i="4"/>
  <c r="G60" i="4"/>
  <c r="G57" i="4"/>
  <c r="G51" i="4"/>
  <c r="G49" i="4"/>
  <c r="G44" i="4"/>
  <c r="G41" i="4"/>
  <c r="G32" i="4"/>
  <c r="G27" i="4"/>
  <c r="G25" i="4"/>
  <c r="G23" i="4"/>
  <c r="G20" i="4"/>
  <c r="G16" i="4"/>
  <c r="G14" i="4"/>
  <c r="G12" i="4"/>
  <c r="J12" i="7"/>
  <c r="J15" i="7"/>
  <c r="J19" i="7"/>
  <c r="J22" i="7"/>
  <c r="J25" i="7"/>
  <c r="J29" i="7"/>
  <c r="J30" i="7"/>
  <c r="J31" i="7"/>
  <c r="J32" i="7"/>
  <c r="J33" i="7"/>
  <c r="J34" i="7"/>
  <c r="J35" i="7"/>
  <c r="J36" i="7"/>
  <c r="J37" i="7"/>
  <c r="J28" i="7"/>
  <c r="J45" i="7"/>
  <c r="J49" i="7"/>
  <c r="G48" i="7"/>
  <c r="G44" i="7"/>
  <c r="G27" i="7"/>
  <c r="G24" i="7"/>
  <c r="G21" i="7"/>
  <c r="G18" i="7"/>
  <c r="G14" i="7"/>
  <c r="G11" i="7"/>
  <c r="G35" i="8" l="1"/>
  <c r="F35" i="8"/>
  <c r="E35" i="8"/>
  <c r="C35" i="8"/>
  <c r="D32" i="8"/>
  <c r="D35" i="8" l="1"/>
  <c r="J20" i="9"/>
  <c r="G19" i="9"/>
  <c r="I18" i="9"/>
  <c r="K25" i="6" l="1"/>
  <c r="K29" i="6"/>
  <c r="K31" i="6"/>
  <c r="K32" i="6"/>
  <c r="K33" i="6"/>
  <c r="K49" i="6"/>
  <c r="K54" i="6"/>
  <c r="K55" i="6"/>
  <c r="K20" i="6"/>
  <c r="K21" i="6"/>
  <c r="K24" i="6"/>
  <c r="K9" i="6"/>
  <c r="K10" i="6"/>
  <c r="K18" i="6"/>
  <c r="K19" i="6"/>
  <c r="K8" i="6"/>
  <c r="H72" i="6"/>
  <c r="H71" i="6"/>
  <c r="H66" i="6"/>
  <c r="H65" i="6"/>
  <c r="H64" i="6"/>
  <c r="H63" i="6"/>
  <c r="H62" i="6"/>
  <c r="H61" i="6"/>
  <c r="H60" i="6"/>
  <c r="H59" i="6"/>
  <c r="H57" i="6"/>
  <c r="H56" i="6"/>
  <c r="H55" i="6"/>
  <c r="H54" i="6"/>
  <c r="H49" i="6"/>
  <c r="H45" i="6"/>
  <c r="H33" i="6"/>
  <c r="H32" i="6"/>
  <c r="H31" i="6"/>
  <c r="H29" i="6"/>
  <c r="H26" i="6"/>
  <c r="H25" i="6"/>
  <c r="H24" i="6"/>
  <c r="H21" i="6"/>
  <c r="H20" i="6"/>
  <c r="H19" i="6"/>
  <c r="H10" i="6"/>
  <c r="H9" i="6"/>
  <c r="H8" i="6"/>
  <c r="H16" i="5" l="1"/>
  <c r="H17" i="5"/>
  <c r="H18" i="5"/>
  <c r="H19" i="5"/>
  <c r="H15" i="5"/>
  <c r="G28" i="5"/>
  <c r="F29" i="5" l="1"/>
  <c r="E248" i="1" l="1"/>
  <c r="F248" i="1" s="1"/>
  <c r="E244" i="1"/>
  <c r="F244" i="1" s="1"/>
  <c r="E242" i="1"/>
  <c r="F242" i="1" s="1"/>
  <c r="E241" i="1"/>
  <c r="F241" i="1" s="1"/>
  <c r="E257" i="1"/>
  <c r="F257" i="1" s="1"/>
  <c r="E256" i="1"/>
  <c r="I9" i="1"/>
  <c r="I11" i="1"/>
  <c r="I13" i="1"/>
  <c r="I19" i="1"/>
  <c r="I24" i="1"/>
  <c r="I33" i="1"/>
  <c r="I34" i="1"/>
  <c r="I36" i="1"/>
  <c r="I37" i="1"/>
  <c r="I38" i="1"/>
  <c r="I39" i="1"/>
  <c r="I48" i="1"/>
  <c r="I50" i="1"/>
  <c r="I51" i="1"/>
  <c r="I54" i="1"/>
  <c r="I59" i="1"/>
  <c r="I64" i="1"/>
  <c r="I67" i="1"/>
  <c r="I70" i="1"/>
  <c r="I71" i="1"/>
  <c r="I72" i="1"/>
  <c r="I73" i="1"/>
  <c r="I74" i="1"/>
  <c r="I76" i="1"/>
  <c r="I77" i="1"/>
  <c r="I79" i="1"/>
  <c r="I80" i="1"/>
  <c r="I81" i="1"/>
  <c r="I82" i="1"/>
  <c r="I83" i="1"/>
  <c r="I84" i="1"/>
  <c r="I85" i="1"/>
  <c r="I86" i="1"/>
  <c r="I87" i="1"/>
  <c r="I90" i="1"/>
  <c r="I91" i="1"/>
  <c r="I96" i="1"/>
  <c r="I97" i="1"/>
  <c r="I100" i="1"/>
  <c r="I102" i="1"/>
  <c r="I107" i="1"/>
  <c r="I113" i="1"/>
  <c r="I115" i="1"/>
  <c r="I119" i="1"/>
  <c r="I125" i="1"/>
  <c r="I127" i="1"/>
  <c r="I128" i="1"/>
  <c r="I129" i="1"/>
  <c r="I130" i="1"/>
  <c r="I131" i="1"/>
  <c r="I137" i="1"/>
  <c r="I138" i="1"/>
  <c r="I144" i="1"/>
  <c r="I146" i="1"/>
  <c r="I155" i="1"/>
  <c r="I161" i="1"/>
  <c r="I164" i="1"/>
  <c r="I166" i="1"/>
  <c r="I169" i="1"/>
  <c r="I172" i="1"/>
  <c r="I174" i="1"/>
  <c r="I175" i="1"/>
  <c r="I177" i="1"/>
  <c r="I179" i="1"/>
  <c r="I186" i="1"/>
  <c r="I192" i="1"/>
  <c r="I199" i="1"/>
  <c r="I200" i="1"/>
  <c r="I203" i="1"/>
  <c r="I211" i="1"/>
  <c r="I212" i="1"/>
  <c r="I220" i="1"/>
  <c r="I222" i="1"/>
  <c r="I227" i="1"/>
  <c r="H230" i="1"/>
  <c r="K231" i="1"/>
  <c r="K230" i="1" s="1"/>
  <c r="L231" i="1"/>
  <c r="L230" i="1" s="1"/>
  <c r="K224" i="1"/>
  <c r="L224" i="1"/>
  <c r="H224" i="1"/>
  <c r="H205" i="1"/>
  <c r="H187" i="1" s="1"/>
  <c r="J205" i="1"/>
  <c r="K205" i="1"/>
  <c r="L205" i="1"/>
  <c r="H185" i="1"/>
  <c r="H184" i="1" s="1"/>
  <c r="J185" i="1"/>
  <c r="J184" i="1" s="1"/>
  <c r="K185" i="1"/>
  <c r="K184" i="1" s="1"/>
  <c r="L185" i="1"/>
  <c r="L184" i="1" s="1"/>
  <c r="H181" i="1"/>
  <c r="H180" i="1" s="1"/>
  <c r="J181" i="1"/>
  <c r="J180" i="1" s="1"/>
  <c r="K181" i="1"/>
  <c r="K180" i="1" s="1"/>
  <c r="L181" i="1"/>
  <c r="L180" i="1" s="1"/>
  <c r="H178" i="1"/>
  <c r="J178" i="1"/>
  <c r="K178" i="1"/>
  <c r="L178" i="1"/>
  <c r="H173" i="1"/>
  <c r="J173" i="1"/>
  <c r="K173" i="1"/>
  <c r="L173" i="1"/>
  <c r="H171" i="1"/>
  <c r="J171" i="1"/>
  <c r="K171" i="1"/>
  <c r="L171" i="1"/>
  <c r="H167" i="1"/>
  <c r="H165" i="1"/>
  <c r="J165" i="1"/>
  <c r="K165" i="1"/>
  <c r="L165" i="1"/>
  <c r="H163" i="1"/>
  <c r="J163" i="1"/>
  <c r="K163" i="1"/>
  <c r="L163" i="1"/>
  <c r="H158" i="1"/>
  <c r="H139" i="1"/>
  <c r="J139" i="1"/>
  <c r="K139" i="1"/>
  <c r="L139" i="1"/>
  <c r="H136" i="1"/>
  <c r="J136" i="1"/>
  <c r="K136" i="1"/>
  <c r="L136" i="1"/>
  <c r="H126" i="1"/>
  <c r="J126" i="1"/>
  <c r="K126" i="1"/>
  <c r="L126" i="1"/>
  <c r="H123" i="1"/>
  <c r="J123" i="1"/>
  <c r="K123" i="1"/>
  <c r="L123" i="1"/>
  <c r="H114" i="1"/>
  <c r="H63" i="1"/>
  <c r="H62" i="1" s="1"/>
  <c r="J63" i="1"/>
  <c r="J62" i="1" s="1"/>
  <c r="K63" i="1"/>
  <c r="K62" i="1" s="1"/>
  <c r="L63" i="1"/>
  <c r="L62" i="1" s="1"/>
  <c r="H58" i="1"/>
  <c r="H57" i="1" s="1"/>
  <c r="J58" i="1"/>
  <c r="J57" i="1" s="1"/>
  <c r="K58" i="1"/>
  <c r="K57" i="1" s="1"/>
  <c r="L58" i="1"/>
  <c r="L57" i="1" s="1"/>
  <c r="H31" i="1"/>
  <c r="I23" i="1"/>
  <c r="H18" i="1"/>
  <c r="J18" i="1"/>
  <c r="J17" i="1" s="1"/>
  <c r="K18" i="1"/>
  <c r="K17" i="1" s="1"/>
  <c r="L18" i="1"/>
  <c r="L17" i="1" s="1"/>
  <c r="J7" i="1"/>
  <c r="K7" i="1"/>
  <c r="L7" i="1"/>
  <c r="L6" i="1" s="1"/>
  <c r="F256" i="1" l="1"/>
  <c r="F250" i="1" s="1"/>
  <c r="E250" i="1"/>
  <c r="L116" i="1"/>
  <c r="K116" i="1"/>
  <c r="J116" i="1"/>
  <c r="H116" i="1"/>
  <c r="H153" i="1"/>
  <c r="L187" i="1"/>
  <c r="J153" i="1"/>
  <c r="H65" i="1"/>
  <c r="I89" i="1"/>
  <c r="I103" i="1"/>
  <c r="L153" i="1"/>
  <c r="H6" i="1"/>
  <c r="H98" i="1"/>
  <c r="H17" i="1"/>
  <c r="J6" i="1"/>
  <c r="J187" i="1"/>
  <c r="K187" i="1"/>
  <c r="K153" i="1"/>
  <c r="K6" i="1"/>
  <c r="G230" i="1"/>
  <c r="F232" i="1"/>
  <c r="F231" i="1" s="1"/>
  <c r="E230" i="1"/>
  <c r="E224" i="1"/>
  <c r="I225" i="1"/>
  <c r="F227" i="1"/>
  <c r="F225" i="1" s="1"/>
  <c r="I221" i="1"/>
  <c r="F222" i="1"/>
  <c r="F221" i="1" s="1"/>
  <c r="I218" i="1"/>
  <c r="F220" i="1"/>
  <c r="F218" i="1" s="1"/>
  <c r="I210" i="1"/>
  <c r="F212" i="1"/>
  <c r="F211" i="1"/>
  <c r="F210" i="1" s="1"/>
  <c r="G205" i="1"/>
  <c r="E205" i="1"/>
  <c r="F206" i="1"/>
  <c r="F205" i="1" s="1"/>
  <c r="G202" i="1"/>
  <c r="F203" i="1"/>
  <c r="F202" i="1" s="1"/>
  <c r="E202" i="1"/>
  <c r="F199" i="1"/>
  <c r="F200" i="1"/>
  <c r="F201" i="1"/>
  <c r="F196" i="1"/>
  <c r="I194" i="1"/>
  <c r="F192" i="1"/>
  <c r="F193" i="1"/>
  <c r="F189" i="1"/>
  <c r="G185" i="1"/>
  <c r="I185" i="1" s="1"/>
  <c r="F186" i="1"/>
  <c r="F185" i="1" s="1"/>
  <c r="F184" i="1" s="1"/>
  <c r="E185" i="1"/>
  <c r="E184" i="1" s="1"/>
  <c r="G181" i="1"/>
  <c r="G180" i="1" s="1"/>
  <c r="F183" i="1"/>
  <c r="F182" i="1"/>
  <c r="E181" i="1"/>
  <c r="E180" i="1" s="1"/>
  <c r="G178" i="1"/>
  <c r="I178" i="1" s="1"/>
  <c r="E178" i="1"/>
  <c r="F179" i="1"/>
  <c r="F178" i="1" s="1"/>
  <c r="F175" i="1"/>
  <c r="F176" i="1"/>
  <c r="F177" i="1"/>
  <c r="F174" i="1"/>
  <c r="G173" i="1"/>
  <c r="I173" i="1" s="1"/>
  <c r="F172" i="1"/>
  <c r="F171" i="1" s="1"/>
  <c r="G171" i="1"/>
  <c r="I171" i="1" s="1"/>
  <c r="E171" i="1"/>
  <c r="F170" i="1"/>
  <c r="F169" i="1"/>
  <c r="I167" i="1"/>
  <c r="G165" i="1"/>
  <c r="I165" i="1" s="1"/>
  <c r="E165" i="1"/>
  <c r="F166" i="1"/>
  <c r="F165" i="1" s="1"/>
  <c r="G163" i="1"/>
  <c r="I163" i="1" s="1"/>
  <c r="E163" i="1"/>
  <c r="F164" i="1"/>
  <c r="F163" i="1" s="1"/>
  <c r="I158" i="1"/>
  <c r="F161" i="1"/>
  <c r="F162" i="1"/>
  <c r="F160" i="1"/>
  <c r="I154" i="1"/>
  <c r="F157" i="1"/>
  <c r="F155" i="1"/>
  <c r="I141" i="1"/>
  <c r="F144" i="1"/>
  <c r="F145" i="1"/>
  <c r="F146" i="1"/>
  <c r="F143" i="1"/>
  <c r="G139" i="1"/>
  <c r="E139" i="1"/>
  <c r="F140" i="1"/>
  <c r="F139" i="1" s="1"/>
  <c r="G136" i="1"/>
  <c r="F138" i="1"/>
  <c r="F137" i="1"/>
  <c r="F136" i="1" s="1"/>
  <c r="G126" i="1"/>
  <c r="I126" i="1" s="1"/>
  <c r="E126" i="1"/>
  <c r="F130" i="1"/>
  <c r="F131" i="1"/>
  <c r="F128" i="1"/>
  <c r="F129" i="1"/>
  <c r="F127" i="1"/>
  <c r="G123" i="1"/>
  <c r="I123" i="1" s="1"/>
  <c r="E123" i="1"/>
  <c r="F125" i="1"/>
  <c r="F124" i="1"/>
  <c r="I117" i="1"/>
  <c r="F120" i="1"/>
  <c r="F121" i="1"/>
  <c r="F119" i="1"/>
  <c r="G114" i="1"/>
  <c r="I114" i="1" s="1"/>
  <c r="E114" i="1"/>
  <c r="F115" i="1"/>
  <c r="F114" i="1" s="1"/>
  <c r="F108" i="1"/>
  <c r="F111" i="1"/>
  <c r="F112" i="1"/>
  <c r="F113" i="1"/>
  <c r="F107" i="1"/>
  <c r="G101" i="1"/>
  <c r="I101" i="1" s="1"/>
  <c r="E101" i="1"/>
  <c r="F102" i="1"/>
  <c r="F101" i="1" s="1"/>
  <c r="G99" i="1"/>
  <c r="I99" i="1" s="1"/>
  <c r="E99" i="1"/>
  <c r="E98" i="1" s="1"/>
  <c r="F100" i="1"/>
  <c r="G95" i="1"/>
  <c r="E95" i="1"/>
  <c r="E65" i="1" s="1"/>
  <c r="F97" i="1"/>
  <c r="F96" i="1"/>
  <c r="F91" i="1"/>
  <c r="F89" i="1" s="1"/>
  <c r="F90" i="1"/>
  <c r="I78" i="1"/>
  <c r="F80" i="1"/>
  <c r="F81" i="1"/>
  <c r="F82" i="1"/>
  <c r="F83" i="1"/>
  <c r="F84" i="1"/>
  <c r="F85" i="1"/>
  <c r="F86" i="1"/>
  <c r="F87" i="1"/>
  <c r="F79" i="1"/>
  <c r="I69" i="1"/>
  <c r="F71" i="1"/>
  <c r="F72" i="1"/>
  <c r="F73" i="1"/>
  <c r="F74" i="1"/>
  <c r="F76" i="1"/>
  <c r="F77" i="1"/>
  <c r="F70" i="1"/>
  <c r="F67" i="1"/>
  <c r="F66" i="1" s="1"/>
  <c r="G63" i="1"/>
  <c r="G62" i="1" s="1"/>
  <c r="I62" i="1" s="1"/>
  <c r="E63" i="1"/>
  <c r="E62" i="1" s="1"/>
  <c r="F64" i="1"/>
  <c r="F63" i="1" s="1"/>
  <c r="F62" i="1" s="1"/>
  <c r="G58" i="1"/>
  <c r="G57" i="1" s="1"/>
  <c r="E58" i="1"/>
  <c r="E57" i="1" s="1"/>
  <c r="F59" i="1"/>
  <c r="F58" i="1" s="1"/>
  <c r="F57" i="1" s="1"/>
  <c r="F54" i="1"/>
  <c r="F51" i="1"/>
  <c r="F48" i="1"/>
  <c r="I31" i="1"/>
  <c r="F34" i="1"/>
  <c r="F36" i="1"/>
  <c r="F37" i="1"/>
  <c r="F38" i="1"/>
  <c r="F39" i="1"/>
  <c r="F45" i="1"/>
  <c r="F33" i="1"/>
  <c r="I20" i="1"/>
  <c r="F24" i="1"/>
  <c r="G17" i="1"/>
  <c r="G18" i="1"/>
  <c r="I18" i="1" s="1"/>
  <c r="E18" i="1"/>
  <c r="E17" i="1" s="1"/>
  <c r="F19" i="1"/>
  <c r="F18" i="1" s="1"/>
  <c r="F17" i="1" s="1"/>
  <c r="F13" i="1"/>
  <c r="F11" i="1"/>
  <c r="E7" i="1"/>
  <c r="E6" i="1" s="1"/>
  <c r="F9" i="1"/>
  <c r="F7" i="1" s="1"/>
  <c r="E27" i="13"/>
  <c r="F23" i="13"/>
  <c r="E23" i="13"/>
  <c r="F15" i="13"/>
  <c r="E15" i="13"/>
  <c r="E14" i="13" s="1"/>
  <c r="E17" i="13" s="1"/>
  <c r="I95" i="1" l="1"/>
  <c r="G65" i="1"/>
  <c r="H237" i="1"/>
  <c r="F32" i="1"/>
  <c r="F31" i="1" s="1"/>
  <c r="E187" i="1"/>
  <c r="F209" i="1"/>
  <c r="G23" i="13"/>
  <c r="F154" i="1"/>
  <c r="L237" i="1"/>
  <c r="L239" i="1" s="1"/>
  <c r="K237" i="1"/>
  <c r="K239" i="1" s="1"/>
  <c r="J237" i="1"/>
  <c r="J239" i="1" s="1"/>
  <c r="H239" i="1"/>
  <c r="F117" i="1"/>
  <c r="G116" i="1"/>
  <c r="I116" i="1" s="1"/>
  <c r="I202" i="1"/>
  <c r="G187" i="1"/>
  <c r="I187" i="1" s="1"/>
  <c r="E116" i="1"/>
  <c r="F141" i="1"/>
  <c r="F158" i="1"/>
  <c r="F167" i="1"/>
  <c r="I231" i="1"/>
  <c r="F194" i="1"/>
  <c r="F188" i="1"/>
  <c r="G184" i="1"/>
  <c r="I184" i="1" s="1"/>
  <c r="I136" i="1"/>
  <c r="F103" i="1"/>
  <c r="G98" i="1"/>
  <c r="I98" i="1" s="1"/>
  <c r="I65" i="1"/>
  <c r="F78" i="1"/>
  <c r="F181" i="1"/>
  <c r="F180" i="1" s="1"/>
  <c r="E153" i="1"/>
  <c r="F123" i="1"/>
  <c r="F50" i="1"/>
  <c r="F47" i="1"/>
  <c r="F46" i="1" s="1"/>
  <c r="F23" i="1"/>
  <c r="F20" i="1" s="1"/>
  <c r="I209" i="1"/>
  <c r="F69" i="1"/>
  <c r="I63" i="1"/>
  <c r="F95" i="1"/>
  <c r="G224" i="1"/>
  <c r="I224" i="1" s="1"/>
  <c r="I58" i="1"/>
  <c r="F230" i="1"/>
  <c r="I230" i="1"/>
  <c r="I188" i="1"/>
  <c r="I66" i="1"/>
  <c r="F10" i="1"/>
  <c r="F6" i="1" s="1"/>
  <c r="F99" i="1"/>
  <c r="G153" i="1"/>
  <c r="I153" i="1" s="1"/>
  <c r="F224" i="1"/>
  <c r="I57" i="1"/>
  <c r="I46" i="1"/>
  <c r="I17" i="1"/>
  <c r="F14" i="13"/>
  <c r="G15" i="13"/>
  <c r="E22" i="13"/>
  <c r="E40" i="13" s="1"/>
  <c r="F173" i="1"/>
  <c r="F126" i="1"/>
  <c r="F27" i="13"/>
  <c r="F116" i="1" l="1"/>
  <c r="E237" i="1"/>
  <c r="E239" i="1" s="1"/>
  <c r="F187" i="1"/>
  <c r="F98" i="1"/>
  <c r="F153" i="1"/>
  <c r="F17" i="13"/>
  <c r="G17" i="13" s="1"/>
  <c r="G14" i="13"/>
  <c r="F22" i="13"/>
  <c r="G27" i="13"/>
  <c r="F65" i="1"/>
  <c r="F27" i="12"/>
  <c r="E27" i="12"/>
  <c r="F25" i="12"/>
  <c r="E25" i="12"/>
  <c r="E22" i="12"/>
  <c r="F22" i="12"/>
  <c r="F18" i="12"/>
  <c r="E18" i="12"/>
  <c r="E15" i="12"/>
  <c r="E8" i="12"/>
  <c r="E7" i="12" s="1"/>
  <c r="E11" i="12" s="1"/>
  <c r="F237" i="1" l="1"/>
  <c r="F239" i="1" s="1"/>
  <c r="G22" i="12"/>
  <c r="G25" i="12"/>
  <c r="G27" i="12"/>
  <c r="G18" i="12"/>
  <c r="F40" i="13"/>
  <c r="G40" i="13" s="1"/>
  <c r="G22" i="13"/>
  <c r="F7" i="12"/>
  <c r="G8" i="12"/>
  <c r="F14" i="12"/>
  <c r="F29" i="12" s="1"/>
  <c r="E14" i="12"/>
  <c r="F11" i="12" l="1"/>
  <c r="G11" i="12" s="1"/>
  <c r="G7" i="12"/>
  <c r="E29" i="12"/>
  <c r="G29" i="12" s="1"/>
  <c r="G14" i="12"/>
  <c r="H18" i="9" l="1"/>
  <c r="J18" i="9" s="1"/>
  <c r="E18" i="9"/>
  <c r="E14" i="9" s="1"/>
  <c r="E25" i="9" s="1"/>
  <c r="J25" i="9" l="1"/>
  <c r="J14" i="9"/>
  <c r="G18" i="9"/>
  <c r="G27" i="8"/>
  <c r="F27" i="8"/>
  <c r="F33" i="8" s="1"/>
  <c r="C25" i="8"/>
  <c r="D27" i="8"/>
  <c r="D33" i="8" s="1"/>
  <c r="C27" i="8"/>
  <c r="C33" i="8" s="1"/>
  <c r="F14" i="8"/>
  <c r="C10" i="8"/>
  <c r="D14" i="8"/>
  <c r="D22" i="8" s="1"/>
  <c r="C14" i="8"/>
  <c r="I47" i="7"/>
  <c r="H47" i="7"/>
  <c r="F47" i="7"/>
  <c r="E47" i="7"/>
  <c r="E46" i="7" s="1"/>
  <c r="I46" i="7"/>
  <c r="H46" i="7"/>
  <c r="I43" i="7"/>
  <c r="H43" i="7"/>
  <c r="F43" i="7"/>
  <c r="E43" i="7"/>
  <c r="I38" i="7"/>
  <c r="H38" i="7"/>
  <c r="F38" i="7"/>
  <c r="E38" i="7"/>
  <c r="I26" i="7"/>
  <c r="H26" i="7"/>
  <c r="F26" i="7"/>
  <c r="E26" i="7"/>
  <c r="I23" i="7"/>
  <c r="H23" i="7"/>
  <c r="F23" i="7"/>
  <c r="E23" i="7"/>
  <c r="I20" i="7"/>
  <c r="H20" i="7"/>
  <c r="F20" i="7"/>
  <c r="E20" i="7"/>
  <c r="I17" i="7"/>
  <c r="J17" i="7" s="1"/>
  <c r="H17" i="7"/>
  <c r="F17" i="7"/>
  <c r="E17" i="7"/>
  <c r="I13" i="7"/>
  <c r="H13" i="7"/>
  <c r="F13" i="7"/>
  <c r="E13" i="7"/>
  <c r="I10" i="7"/>
  <c r="H10" i="7"/>
  <c r="F10" i="7"/>
  <c r="E10" i="7"/>
  <c r="I7" i="7"/>
  <c r="H7" i="7"/>
  <c r="H6" i="7" s="1"/>
  <c r="F7" i="7"/>
  <c r="E7" i="7"/>
  <c r="F73" i="6"/>
  <c r="F72" i="6"/>
  <c r="F71" i="6"/>
  <c r="F67" i="6"/>
  <c r="F64" i="6"/>
  <c r="F62" i="6"/>
  <c r="F61" i="6"/>
  <c r="F58" i="6"/>
  <c r="I35" i="6"/>
  <c r="F31" i="6"/>
  <c r="F29" i="6"/>
  <c r="F8" i="6"/>
  <c r="E28" i="5"/>
  <c r="D27" i="5"/>
  <c r="D28" i="5" l="1"/>
  <c r="H27" i="5"/>
  <c r="I79" i="6"/>
  <c r="K79" i="6" s="1"/>
  <c r="J20" i="7"/>
  <c r="J23" i="7"/>
  <c r="G23" i="7"/>
  <c r="G26" i="7"/>
  <c r="G17" i="7"/>
  <c r="J26" i="7"/>
  <c r="G20" i="7"/>
  <c r="F35" i="6"/>
  <c r="F16" i="7"/>
  <c r="J43" i="7"/>
  <c r="C34" i="8"/>
  <c r="C36" i="8" s="1"/>
  <c r="C22" i="8"/>
  <c r="F34" i="8"/>
  <c r="F36" i="8" s="1"/>
  <c r="F22" i="8"/>
  <c r="E14" i="8"/>
  <c r="E22" i="8" s="1"/>
  <c r="G10" i="7"/>
  <c r="G13" i="7"/>
  <c r="E16" i="7"/>
  <c r="G43" i="7"/>
  <c r="J10" i="7"/>
  <c r="J13" i="7"/>
  <c r="J46" i="7"/>
  <c r="J47" i="7"/>
  <c r="I16" i="7"/>
  <c r="F46" i="7"/>
  <c r="G46" i="7" s="1"/>
  <c r="G47" i="7"/>
  <c r="H16" i="7"/>
  <c r="H50" i="7" s="1"/>
  <c r="I6" i="7"/>
  <c r="J6" i="7" s="1"/>
  <c r="F6" i="7"/>
  <c r="E6" i="7"/>
  <c r="G25" i="9"/>
  <c r="G14" i="9"/>
  <c r="K11" i="6"/>
  <c r="D29" i="5"/>
  <c r="D34" i="8"/>
  <c r="D36" i="8" s="1"/>
  <c r="E27" i="8"/>
  <c r="F49" i="6"/>
  <c r="F63" i="6"/>
  <c r="F66" i="6"/>
  <c r="H79" i="6" l="1"/>
  <c r="G16" i="7"/>
  <c r="J16" i="7"/>
  <c r="E34" i="8"/>
  <c r="E36" i="8" s="1"/>
  <c r="E33" i="8"/>
  <c r="G34" i="8"/>
  <c r="E50" i="7"/>
  <c r="I50" i="7"/>
  <c r="J50" i="7" s="1"/>
  <c r="F50" i="7"/>
  <c r="G6" i="7"/>
  <c r="F11" i="6"/>
  <c r="F79" i="6" s="1"/>
  <c r="H11" i="6"/>
  <c r="F108" i="4"/>
  <c r="E108" i="4"/>
  <c r="F106" i="4"/>
  <c r="E106" i="4"/>
  <c r="F101" i="4"/>
  <c r="E101" i="4"/>
  <c r="E100" i="4" s="1"/>
  <c r="F98" i="4"/>
  <c r="F97" i="4" s="1"/>
  <c r="G97" i="4" s="1"/>
  <c r="E98" i="4"/>
  <c r="E97" i="4"/>
  <c r="F95" i="4"/>
  <c r="E95" i="4"/>
  <c r="E94" i="4" s="1"/>
  <c r="F87" i="4"/>
  <c r="E87" i="4"/>
  <c r="E86" i="4" s="1"/>
  <c r="F84" i="4"/>
  <c r="E84" i="4"/>
  <c r="F82" i="4"/>
  <c r="E82" i="4"/>
  <c r="F79" i="4"/>
  <c r="E79" i="4"/>
  <c r="E78" i="4" s="1"/>
  <c r="F76" i="4"/>
  <c r="E76" i="4"/>
  <c r="F74" i="4"/>
  <c r="E74" i="4"/>
  <c r="E73" i="4" s="1"/>
  <c r="F69" i="4"/>
  <c r="E69" i="4"/>
  <c r="F67" i="4"/>
  <c r="E67" i="4"/>
  <c r="F64" i="4"/>
  <c r="E64" i="4"/>
  <c r="F62" i="4"/>
  <c r="E62" i="4"/>
  <c r="F59" i="4"/>
  <c r="F58" i="4" s="1"/>
  <c r="E59" i="4"/>
  <c r="E58" i="4"/>
  <c r="G58" i="4" s="1"/>
  <c r="F56" i="4"/>
  <c r="E56" i="4"/>
  <c r="E55" i="4" s="1"/>
  <c r="F52" i="4"/>
  <c r="E52" i="4"/>
  <c r="F50" i="4"/>
  <c r="E50" i="4"/>
  <c r="F48" i="4"/>
  <c r="E48" i="4"/>
  <c r="E47" i="4" s="1"/>
  <c r="E46" i="4" s="1"/>
  <c r="F43" i="4"/>
  <c r="E43" i="4"/>
  <c r="E42" i="4" s="1"/>
  <c r="F40" i="4"/>
  <c r="E40" i="4"/>
  <c r="E39" i="4" s="1"/>
  <c r="E38" i="4" s="1"/>
  <c r="F36" i="4"/>
  <c r="E36" i="4"/>
  <c r="F34" i="4"/>
  <c r="E34" i="4"/>
  <c r="E33" i="4" s="1"/>
  <c r="F31" i="4"/>
  <c r="E31" i="4"/>
  <c r="E30" i="4" s="1"/>
  <c r="F28" i="4"/>
  <c r="E28" i="4"/>
  <c r="F26" i="4"/>
  <c r="E26" i="4"/>
  <c r="F24" i="4"/>
  <c r="E24" i="4"/>
  <c r="F22" i="4"/>
  <c r="E22" i="4"/>
  <c r="F19" i="4"/>
  <c r="E19" i="4"/>
  <c r="E18" i="4" s="1"/>
  <c r="F15" i="4"/>
  <c r="E15" i="4"/>
  <c r="F13" i="4"/>
  <c r="F11" i="4"/>
  <c r="E11" i="4"/>
  <c r="G15" i="4" l="1"/>
  <c r="G22" i="4"/>
  <c r="G76" i="4"/>
  <c r="G82" i="4"/>
  <c r="E105" i="4"/>
  <c r="E104" i="4" s="1"/>
  <c r="E103" i="4" s="1"/>
  <c r="G59" i="4"/>
  <c r="E61" i="4"/>
  <c r="G74" i="4"/>
  <c r="G108" i="4"/>
  <c r="G106" i="4"/>
  <c r="F105" i="4"/>
  <c r="F104" i="4" s="1"/>
  <c r="G62" i="4"/>
  <c r="G98" i="4"/>
  <c r="E93" i="4"/>
  <c r="E92" i="4" s="1"/>
  <c r="E112" i="4" s="1"/>
  <c r="E81" i="4"/>
  <c r="G69" i="4"/>
  <c r="E66" i="4"/>
  <c r="G64" i="4"/>
  <c r="G50" i="4"/>
  <c r="G48" i="4"/>
  <c r="G40" i="4"/>
  <c r="G36" i="4"/>
  <c r="E21" i="4"/>
  <c r="E17" i="4" s="1"/>
  <c r="G26" i="4"/>
  <c r="G24" i="4"/>
  <c r="G50" i="7"/>
  <c r="F100" i="4"/>
  <c r="F94" i="4"/>
  <c r="F86" i="4"/>
  <c r="G86" i="4" s="1"/>
  <c r="G87" i="4"/>
  <c r="F81" i="4"/>
  <c r="G81" i="4" s="1"/>
  <c r="G84" i="4"/>
  <c r="F10" i="4"/>
  <c r="G11" i="4"/>
  <c r="F33" i="4"/>
  <c r="G33" i="4" s="1"/>
  <c r="F78" i="4"/>
  <c r="G78" i="4" s="1"/>
  <c r="G79" i="4"/>
  <c r="F42" i="4"/>
  <c r="G42" i="4" s="1"/>
  <c r="G43" i="4"/>
  <c r="F73" i="4"/>
  <c r="G73" i="4" s="1"/>
  <c r="F30" i="4"/>
  <c r="G30" i="4" s="1"/>
  <c r="G31" i="4"/>
  <c r="F66" i="4"/>
  <c r="G67" i="4"/>
  <c r="F47" i="4"/>
  <c r="F21" i="4"/>
  <c r="F61" i="4"/>
  <c r="G61" i="4" s="1"/>
  <c r="F39" i="4"/>
  <c r="F18" i="4"/>
  <c r="G18" i="4" s="1"/>
  <c r="G19" i="4"/>
  <c r="F55" i="4"/>
  <c r="G55" i="4" s="1"/>
  <c r="G56" i="4"/>
  <c r="E13" i="4"/>
  <c r="E10" i="4" s="1"/>
  <c r="E9" i="4" s="1"/>
  <c r="E54" i="4" l="1"/>
  <c r="E45" i="4" s="1"/>
  <c r="G66" i="4"/>
  <c r="G21" i="4"/>
  <c r="E8" i="4"/>
  <c r="E89" i="4" s="1"/>
  <c r="E113" i="4" s="1"/>
  <c r="G13" i="4"/>
  <c r="G105" i="4"/>
  <c r="F93" i="4"/>
  <c r="F9" i="4"/>
  <c r="G9" i="4" s="1"/>
  <c r="G10" i="4"/>
  <c r="F46" i="4"/>
  <c r="G46" i="4" s="1"/>
  <c r="G47" i="4"/>
  <c r="F17" i="4"/>
  <c r="G17" i="4" s="1"/>
  <c r="F54" i="4"/>
  <c r="G54" i="4" s="1"/>
  <c r="F38" i="4"/>
  <c r="G38" i="4" s="1"/>
  <c r="G39" i="4"/>
  <c r="H18" i="6"/>
  <c r="F103" i="4" l="1"/>
  <c r="G103" i="4" s="1"/>
  <c r="G104" i="4"/>
  <c r="F92" i="4"/>
  <c r="G92" i="4" s="1"/>
  <c r="G93" i="4"/>
  <c r="F8" i="4"/>
  <c r="G8" i="4" s="1"/>
  <c r="F45" i="4"/>
  <c r="G45" i="4" s="1"/>
  <c r="F112" i="4" l="1"/>
  <c r="G112" i="4" s="1"/>
  <c r="F89" i="4"/>
  <c r="F113" i="4" l="1"/>
  <c r="G113" i="4" s="1"/>
  <c r="G89" i="4"/>
  <c r="I7" i="1"/>
  <c r="I6" i="1"/>
  <c r="G6" i="1"/>
  <c r="G237" i="1" s="1"/>
  <c r="I237" i="1" s="1"/>
  <c r="G239" i="1" l="1"/>
  <c r="I239" i="1" l="1"/>
</calcChain>
</file>

<file path=xl/sharedStrings.xml><?xml version="1.0" encoding="utf-8"?>
<sst xmlns="http://schemas.openxmlformats.org/spreadsheetml/2006/main" count="3825" uniqueCount="1078">
  <si>
    <t>Dział</t>
  </si>
  <si>
    <t>Rozdział</t>
  </si>
  <si>
    <t>Paragraf</t>
  </si>
  <si>
    <t>Treść</t>
  </si>
  <si>
    <t>Zmiana</t>
  </si>
  <si>
    <t>010</t>
  </si>
  <si>
    <t>Rolnictwo i łowiectwo</t>
  </si>
  <si>
    <t>0,00</t>
  </si>
  <si>
    <t>01042</t>
  </si>
  <si>
    <t>Wyłączenie z produkcji gruntów rolnych</t>
  </si>
  <si>
    <t>2710</t>
  </si>
  <si>
    <t>Dotacja celowa otrzymana z tytułu pomocy finansowej udzielanej między jednostkami samorządu terytorialnego na dofinansowanie własnych zadań bieżących</t>
  </si>
  <si>
    <t>20 000,00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</si>
  <si>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</si>
  <si>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</si>
  <si>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</si>
  <si>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</si>
  <si>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</si>
  <si>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</si>
  <si>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50 000,00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</si>
  <si>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</si>
  <si>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</si>
  <si>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050</t>
  </si>
  <si>
    <t>Rybołówstwo i rybactwo</t>
  </si>
  <si>
    <t>25 000,00</t>
  </si>
  <si>
    <t>05095</t>
  </si>
  <si>
    <t>0690</t>
  </si>
  <si>
    <t>Wpływy z różnych opłat</t>
  </si>
  <si>
    <t>600</t>
  </si>
  <si>
    <t>Transport i łączność</t>
  </si>
  <si>
    <t>60016</t>
  </si>
  <si>
    <t>Drogi publiczne gminne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</si>
  <si>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</si>
  <si>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</si>
  <si>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</si>
  <si>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</si>
  <si>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</si>
  <si>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</si>
  <si>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</si>
  <si>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</si>
  <si>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40 000,00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</si>
  <si>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</si>
  <si>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</si>
  <si>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</si>
  <si>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</si>
  <si>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0760</t>
  </si>
  <si>
    <t>Wpływy z tytułu przekształcenia prawa użytkowania wieczystego przysługującego osobom fizycznym w prawo własności</t>
  </si>
  <si>
    <t>2 000,00</t>
  </si>
  <si>
    <t>0770</t>
  </si>
  <si>
    <t>Wpłaty z tytułu odpłatnego nabycia prawa własności oraz prawa użytkowania wieczystego nieruchomości</t>
  </si>
  <si>
    <t>1 000 000,00</t>
  </si>
  <si>
    <t>6290</t>
  </si>
  <si>
    <t>Środki na dofinansowanie własnych inwestycji gmin, powiatów (związków gmin, zwiazków powiatowo-gminnych, związków powiatów), samorządów województw, pozyskane z innych źródeł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</si>
  <si>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</si>
  <si>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</si>
  <si>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</si>
  <si>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</si>
  <si>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</si>
  <si>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</si>
  <si>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</si>
  <si>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</si>
  <si>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</si>
  <si>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</si>
  <si>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</si>
  <si>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751</t>
  </si>
  <si>
    <t>Urzędy naczelnych organów władzy państwowej, kontroli i ochrony prawa oraz sądownictwa</t>
  </si>
  <si>
    <t>3 500,00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</si>
  <si>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</si>
  <si>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</si>
  <si>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</si>
  <si>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</si>
  <si>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</si>
  <si>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</si>
  <si>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</si>
  <si>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</si>
  <si>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</si>
  <si>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</si>
  <si>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</si>
  <si>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</si>
  <si>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</si>
  <si>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</si>
  <si>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</si>
  <si>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</si>
  <si>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</si>
  <si>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</si>
  <si>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</si>
  <si>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</si>
  <si>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</si>
  <si>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</si>
  <si>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</si>
  <si>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</si>
  <si>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</si>
  <si>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</si>
  <si>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</si>
  <si>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</si>
  <si>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</si>
  <si>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</si>
  <si>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</si>
  <si>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</si>
  <si>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</si>
  <si>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</si>
  <si>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</si>
  <si>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</si>
  <si>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30 000,00</t>
  </si>
  <si>
    <t>0430</t>
  </si>
  <si>
    <t>Wpływy z opłaty targowej</t>
  </si>
  <si>
    <t>500 000,00</t>
  </si>
  <si>
    <t>0640</t>
  </si>
  <si>
    <t>Wpływy z tytułu kosztów egzekucyjnych, opłaty komorniczej i kosztów upomnień</t>
  </si>
  <si>
    <t>11 000,00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</si>
  <si>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</si>
  <si>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</si>
  <si>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</si>
  <si>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</si>
  <si>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</si>
  <si>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</si>
  <si>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</si>
  <si>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</si>
  <si>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</si>
  <si>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</si>
  <si>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</si>
  <si>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1 500 000,00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</si>
  <si>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</si>
  <si>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</si>
  <si>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</si>
  <si>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</si>
  <si>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</si>
  <si>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</si>
  <si>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</si>
  <si>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</si>
  <si>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</si>
  <si>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</si>
  <si>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</si>
  <si>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Wpływy z pozostałych odsetek</t>
  </si>
  <si>
    <t>0940</t>
  </si>
  <si>
    <t>Wpływy z rozliczeń/zwrotów z lat ubiegłych</t>
  </si>
  <si>
    <t>2990</t>
  </si>
  <si>
    <t>Wpłata środków finansowych z niewykorzystanych w terminie wydatków, które nie wygasają z upływem roku budżetowego</t>
  </si>
  <si>
    <t>6680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</si>
  <si>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</si>
  <si>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</si>
  <si>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</si>
  <si>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</si>
  <si>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</si>
  <si>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</si>
  <si>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</si>
  <si>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gmin, związków powiatowo-gminnych)</t>
  </si>
  <si>
    <t>80103</t>
  </si>
  <si>
    <t>Oddziały przedszkolne w szkołach podstawowych</t>
  </si>
  <si>
    <t>80104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</si>
  <si>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</si>
  <si>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</si>
  <si>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</si>
  <si>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</si>
  <si>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</si>
  <si>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</si>
  <si>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Dotacje celowe otrzymane z gminy na zadania bieżące realizowane na podstawie porozumień (umów) między jednostkami samorządu terytorialnego</t>
  </si>
  <si>
    <t>80148</t>
  </si>
  <si>
    <t>Stołówki szkolne i przedszkolne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</si>
  <si>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</si>
  <si>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</si>
  <si>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</si>
  <si>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80153</t>
  </si>
  <si>
    <t>Zapewnienie uczniom prawa do bezpłatnego dostępu do podręczników, materiałów edukacyjnych lub materiałów ćwiczeniowych</t>
  </si>
  <si>
    <t>80195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</si>
  <si>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</si>
  <si>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</si>
  <si>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</si>
  <si>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</si>
  <si>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</si>
  <si>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</si>
  <si>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852</t>
  </si>
  <si>
    <t>Pomoc społeczna</t>
  </si>
  <si>
    <t>85203</t>
  </si>
  <si>
    <t>Ośrodki wsparcia</t>
  </si>
  <si>
    <t>6310</t>
  </si>
  <si>
    <t>Dotacje celowe otrzymane z budżetu państwa na inwestycje i zakupy inwestycyjne z zakresu administracji rządowej oraz innych zadań zleconych gminom ustawami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</si>
  <si>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</si>
  <si>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</si>
  <si>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</si>
  <si>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</si>
  <si>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250,00</t>
  </si>
  <si>
    <t>85214</t>
  </si>
  <si>
    <t>Zasiłki okresowe, celowe i pomoc w naturze oraz składki na ubezpieczenia emerytalne i rentowe</t>
  </si>
  <si>
    <t>85215</t>
  </si>
  <si>
    <t>Dodatki mieszkaniowe</t>
  </si>
  <si>
    <t>10 000,00</t>
  </si>
  <si>
    <t>85216</t>
  </si>
  <si>
    <t>Zasiłki stałe</t>
  </si>
  <si>
    <t>700,00</t>
  </si>
  <si>
    <t>85219</t>
  </si>
  <si>
    <t>Ośrodki pomocy społecznej</t>
  </si>
  <si>
    <t>85228</t>
  </si>
  <si>
    <t>Usługi opiekuńcze i specjalistyczne usługi opiekuńcze</t>
  </si>
  <si>
    <t>5 000,00</t>
  </si>
  <si>
    <t>2360</t>
  </si>
  <si>
    <t>Dochody jednostek samorządu terytorialnego związane z realizacją zadań z zakresu administracji rządowej oraz innych zadań zleconych ustawami</t>
  </si>
  <si>
    <t>85230</t>
  </si>
  <si>
    <t>Pomoc w zakresie dożywiania</t>
  </si>
  <si>
    <t>853</t>
  </si>
  <si>
    <t>Pozostałe zadania w zakresie polityki społecznej</t>
  </si>
  <si>
    <t>85395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</si>
  <si>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</si>
  <si>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</si>
  <si>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</si>
  <si>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</si>
  <si>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</si>
  <si>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</si>
  <si>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</si>
  <si>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</si>
  <si>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</si>
  <si>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</si>
  <si>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</si>
  <si>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</si>
  <si>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</si>
  <si>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</si>
  <si>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62 000,00</t>
  </si>
  <si>
    <t>85503</t>
  </si>
  <si>
    <t>Karta Dużej Rodziny</t>
  </si>
  <si>
    <t>85504</t>
  </si>
  <si>
    <t>Wspieranie rodziny</t>
  </si>
  <si>
    <t>900</t>
  </si>
  <si>
    <t>Gospodarka komunalna i ochrona środowiska</t>
  </si>
  <si>
    <t>90002</t>
  </si>
  <si>
    <t>Gospodarka odpadami</t>
  </si>
  <si>
    <t>4 000,00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</si>
  <si>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</si>
  <si>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</si>
  <si>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</si>
  <si>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</si>
  <si>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</si>
  <si>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</si>
  <si>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</si>
  <si>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</si>
  <si>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</si>
  <si>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</si>
  <si>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</si>
  <si>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</si>
  <si>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</si>
  <si>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Razem:</t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</si>
  <si>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</si>
  <si>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</si>
  <si>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</si>
  <si>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</si>
  <si>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</si>
  <si>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</si>
  <si>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17 000,00</t>
  </si>
  <si>
    <t>2850</t>
  </si>
  <si>
    <t>Wpłaty gmin na rzecz izb rolniczych w wysokości 2% uzyskanych wpływów z podatku rolnego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</si>
  <si>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</si>
  <si>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</si>
  <si>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</si>
  <si>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</si>
  <si>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</si>
  <si>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</si>
  <si>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</si>
  <si>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</si>
  <si>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</si>
  <si>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</si>
  <si>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</si>
  <si>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</si>
  <si>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774,00</t>
  </si>
  <si>
    <t>4170</t>
  </si>
  <si>
    <t>Wynagrodzenia bezosobowe</t>
  </si>
  <si>
    <t>4 500,00</t>
  </si>
  <si>
    <t>17 246,00</t>
  </si>
  <si>
    <t>4260</t>
  </si>
  <si>
    <t>Zakup energii</t>
  </si>
  <si>
    <t>480,00</t>
  </si>
  <si>
    <t>60004</t>
  </si>
  <si>
    <t>Lokalny transport zbiorowy</t>
  </si>
  <si>
    <t>Dotacje celowe przekazane gminie na zadania bieżące realizowane na podstawie porozumień (umów) między jednostkami samorządu terytorialnego</t>
  </si>
  <si>
    <t>2820</t>
  </si>
  <si>
    <t>Dotacja celowa z budżetu na finansowanie lub dofinansowanie zadań zleconych do realizacji stowarzyszeniom</t>
  </si>
  <si>
    <t>Drogi publiczne powiatowe</t>
  </si>
  <si>
    <t>Dotacja celowa na pomoc finansową udzielaną między jednostkami samorządu terytorialnego na dofinansowanie własnych zadań inwestycyjnych i zakupów inwestycyjnych</t>
  </si>
  <si>
    <t>4270</t>
  </si>
  <si>
    <t>Zakup usług remontowych</t>
  </si>
  <si>
    <t>6050</t>
  </si>
  <si>
    <t>Wydatki inwestycyjne jednostek budżetowych</t>
  </si>
  <si>
    <t>630</t>
  </si>
  <si>
    <t>Turystyka</t>
  </si>
  <si>
    <t>63095</t>
  </si>
  <si>
    <t>4360</t>
  </si>
  <si>
    <t>Opłaty z tytułu zakupu usług telekomunikacyjnych</t>
  </si>
  <si>
    <t>6060</t>
  </si>
  <si>
    <t>Wydatki na zakupy inwestycyjne jednostek budżetowych</t>
  </si>
  <si>
    <t>70001</t>
  </si>
  <si>
    <t>Zakłady gospodarki mieszkaniowej</t>
  </si>
  <si>
    <t>2650</t>
  </si>
  <si>
    <t>Dotacja przedmiotowa z budżetu dla samorządowego zakładu budżetowego</t>
  </si>
  <si>
    <t>8 000,00</t>
  </si>
  <si>
    <t>1 500,00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</si>
  <si>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</si>
  <si>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</si>
  <si>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</si>
  <si>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</si>
  <si>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</si>
  <si>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</si>
  <si>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</si>
  <si>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</si>
  <si>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100 000,00</t>
  </si>
  <si>
    <t>4610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</si>
  <si>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</si>
  <si>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</si>
  <si>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</si>
  <si>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</si>
  <si>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</si>
  <si>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71035</t>
  </si>
  <si>
    <t>Cmentarze</t>
  </si>
  <si>
    <t>4040</t>
  </si>
  <si>
    <t>Dodatkowe wynagrodzenie roczne</t>
  </si>
  <si>
    <t>3 000,00</t>
  </si>
  <si>
    <t>75022</t>
  </si>
  <si>
    <t>Rady gmin (miast i miast na prawach powiatu)</t>
  </si>
  <si>
    <t>3030</t>
  </si>
  <si>
    <t xml:space="preserve">Różne wydatki na rzecz osób fizycznych </t>
  </si>
  <si>
    <t>4190</t>
  </si>
  <si>
    <t>Nagrody konkursowe</t>
  </si>
  <si>
    <t>4420</t>
  </si>
  <si>
    <t>Podróże służbowe zagraniczne</t>
  </si>
  <si>
    <t>3020</t>
  </si>
  <si>
    <t>Wydatki osobowe niezaliczone do wynagrodzeń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</si>
  <si>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</si>
  <si>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</si>
  <si>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</si>
  <si>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</si>
  <si>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</si>
  <si>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</si>
  <si>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4390</t>
  </si>
  <si>
    <t>Zakup usług obejmujących wykonanie ekspertyz, analiz i opinii</t>
  </si>
  <si>
    <t>4410</t>
  </si>
  <si>
    <t>Podróże służbowe krajowe</t>
  </si>
  <si>
    <t>38 000,00</t>
  </si>
  <si>
    <t>28 000,00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</si>
  <si>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</si>
  <si>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</si>
  <si>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</si>
  <si>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</si>
  <si>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</si>
  <si>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</si>
  <si>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13 152,00</t>
  </si>
  <si>
    <t>75085</t>
  </si>
  <si>
    <t>Wspólna obsługa jednostek samorządu terytorialnego</t>
  </si>
  <si>
    <t>1 350,00</t>
  </si>
  <si>
    <t>75095</t>
  </si>
  <si>
    <t>4100</t>
  </si>
  <si>
    <t>Wynagrodzenia agencyjno-prowizyjne</t>
  </si>
  <si>
    <t>75411</t>
  </si>
  <si>
    <t>Komendy powiatowe Państwowej Straży Pożarnej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</si>
  <si>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</si>
  <si>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</si>
  <si>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</si>
  <si>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</si>
  <si>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75414</t>
  </si>
  <si>
    <t>Obrona cywilna</t>
  </si>
  <si>
    <t>75415</t>
  </si>
  <si>
    <t>Zadania ratownictwa górskiego i wodnego</t>
  </si>
  <si>
    <t>81 000,00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</si>
  <si>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</si>
  <si>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</si>
  <si>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</si>
  <si>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</si>
  <si>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</si>
  <si>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</si>
  <si>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</si>
  <si>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</si>
  <si>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</si>
  <si>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2940</t>
  </si>
  <si>
    <t>Zwrot do budżetu państwa nienależnie pobranej subwencji ogólnej za lata poprzednie</t>
  </si>
  <si>
    <t>75818</t>
  </si>
  <si>
    <t>Rezerwy ogólne i celowe</t>
  </si>
  <si>
    <t>4810</t>
  </si>
  <si>
    <t>Rezerwy</t>
  </si>
  <si>
    <t>3 250,00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</si>
  <si>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</si>
  <si>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</si>
  <si>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</si>
  <si>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</si>
  <si>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11 600,00</t>
  </si>
  <si>
    <t>4480</t>
  </si>
  <si>
    <t>Podatek od nieruchomości</t>
  </si>
  <si>
    <t>21 000,00</t>
  </si>
  <si>
    <t>2540</t>
  </si>
  <si>
    <t>Dotacja podmiotowa z budżetu dla niepublicznej jednostki systemu oświaty</t>
  </si>
  <si>
    <t>4220</t>
  </si>
  <si>
    <t>Zakup środków żywności</t>
  </si>
  <si>
    <t>6 500,00</t>
  </si>
  <si>
    <t>6 800,00</t>
  </si>
  <si>
    <t>80110</t>
  </si>
  <si>
    <t>Gimnazja</t>
  </si>
  <si>
    <t>2320</t>
  </si>
  <si>
    <t>Dotacje celowe przekazane dla powiatu na zadania bieżące realizowane na podstawie porozumień (umów) między jednostkami samorządu terytorialnego</t>
  </si>
  <si>
    <t>49 000,00</t>
  </si>
  <si>
    <t>80113</t>
  </si>
  <si>
    <t>Dowożenie uczniów do szkół</t>
  </si>
  <si>
    <t>80146</t>
  </si>
  <si>
    <t>Dokształcanie i doskonalenie nauczycieli</t>
  </si>
  <si>
    <t>22 000,00</t>
  </si>
  <si>
    <t>12 000,00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</si>
  <si>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</si>
  <si>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</si>
  <si>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</si>
  <si>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</si>
  <si>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</si>
  <si>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</si>
  <si>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</si>
  <si>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26 500,00</t>
  </si>
  <si>
    <t>Dotacja celowa na pomoc finansową udzielaną między jednostkami samorządu terytorialnego na dofinansowanie własnych zadań bieżących</t>
  </si>
  <si>
    <t>Stypendia dla uczniów</t>
  </si>
  <si>
    <t>3249</t>
  </si>
  <si>
    <t>4017</t>
  </si>
  <si>
    <t>4019</t>
  </si>
  <si>
    <t>983,00</t>
  </si>
  <si>
    <t>4117</t>
  </si>
  <si>
    <t>4119</t>
  </si>
  <si>
    <t>140,00</t>
  </si>
  <si>
    <t>4127</t>
  </si>
  <si>
    <t>4129</t>
  </si>
  <si>
    <t>5 720,00</t>
  </si>
  <si>
    <t>4217</t>
  </si>
  <si>
    <t>4219</t>
  </si>
  <si>
    <t>4247</t>
  </si>
  <si>
    <t>4249</t>
  </si>
  <si>
    <t>4307</t>
  </si>
  <si>
    <t>4309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</si>
  <si>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</si>
  <si>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</si>
  <si>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</si>
  <si>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</si>
  <si>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</si>
  <si>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</si>
  <si>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</si>
  <si>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</si>
  <si>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2 240,00</t>
  </si>
  <si>
    <t>85154</t>
  </si>
  <si>
    <t>Przeciwdziałanie alkoholizmowi</t>
  </si>
  <si>
    <t>950,00</t>
  </si>
  <si>
    <t>85195</t>
  </si>
  <si>
    <t>1 050,00</t>
  </si>
  <si>
    <t>85202</t>
  </si>
  <si>
    <t>Domy pomocy społecznej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</si>
  <si>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</si>
  <si>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</si>
  <si>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</si>
  <si>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</si>
  <si>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</si>
  <si>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3110</t>
  </si>
  <si>
    <t>Świadczenia społeczne</t>
  </si>
  <si>
    <t>196,08</t>
  </si>
  <si>
    <t>14 000,00</t>
  </si>
  <si>
    <t>85232</t>
  </si>
  <si>
    <t>Centra integracji społecznej</t>
  </si>
  <si>
    <t>150 000,00</t>
  </si>
  <si>
    <t>85295</t>
  </si>
  <si>
    <t>3117</t>
  </si>
  <si>
    <t>3119</t>
  </si>
  <si>
    <t>4137</t>
  </si>
  <si>
    <t>4177</t>
  </si>
  <si>
    <t>4287</t>
  </si>
  <si>
    <t>4417</t>
  </si>
  <si>
    <t>4419</t>
  </si>
  <si>
    <t>4437</t>
  </si>
  <si>
    <t>85401</t>
  </si>
  <si>
    <t>Świetlice szkolne</t>
  </si>
  <si>
    <t>3240</t>
  </si>
  <si>
    <t>85416</t>
  </si>
  <si>
    <t>Pomoc materialna dla uczniów o charakterze motywacyjnym</t>
  </si>
  <si>
    <t>2 370,00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</si>
  <si>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</si>
  <si>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</si>
  <si>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4 740,00</t>
  </si>
  <si>
    <t>85508</t>
  </si>
  <si>
    <t>Rodziny zastępcze</t>
  </si>
  <si>
    <t>85510</t>
  </si>
  <si>
    <t>Działalność placówek opiekuńczo-wychowawczych</t>
  </si>
  <si>
    <t>90001</t>
  </si>
  <si>
    <t>Gospodarka ściekowa i ochrona wód</t>
  </si>
  <si>
    <t>6230</t>
  </si>
  <si>
    <t>Dotacje celowe z budżetu na finansowanie lub dofinansowanie kosztów realizacji inwestycji i zakupów inwestycyjnych jednostek nie zaliczanych do sektora finansów publicznych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</si>
  <si>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</si>
  <si>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</si>
  <si>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</si>
  <si>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</si>
  <si>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</si>
  <si>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</si>
  <si>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90013</t>
  </si>
  <si>
    <t>Schroniska dla zwierząt</t>
  </si>
  <si>
    <t>120 000,00</t>
  </si>
  <si>
    <t>90015</t>
  </si>
  <si>
    <t>Oświetlenie ulic, placów i dróg</t>
  </si>
  <si>
    <t>92105</t>
  </si>
  <si>
    <t>Pozostałe zadania w zakresie kultury</t>
  </si>
  <si>
    <t>2480</t>
  </si>
  <si>
    <t>Dotacja podmiotowa z budżetu dla samorządowej instytucji kultury</t>
  </si>
  <si>
    <t>1 329,00</t>
  </si>
  <si>
    <t>92116</t>
  </si>
  <si>
    <t>Biblioteki</t>
  </si>
  <si>
    <t>92118</t>
  </si>
  <si>
    <t>Muzea</t>
  </si>
  <si>
    <t>6057</t>
  </si>
  <si>
    <t>6059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</si>
  <si>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</si>
  <si>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</si>
  <si>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</si>
  <si>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</si>
  <si>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92127</t>
  </si>
  <si>
    <t>Działalność dotycząca miejsc pamięci narodowej oraz ochrony pamięci walk i męczeństwa</t>
  </si>
  <si>
    <t>92195</t>
  </si>
  <si>
    <t>6058</t>
  </si>
  <si>
    <t>92695</t>
  </si>
  <si>
    <t>Ogółem plan dochodów:</t>
  </si>
  <si>
    <t>Wpływy z tytułu zwrotów wypłaconych świadczeń z funduszu alimentacyjnego</t>
  </si>
  <si>
    <t>0980</t>
  </si>
  <si>
    <t>Świadczenia rodzinne, świadczenie z funduszu alimentacyjnego oraz składki na ubezpieczenia emerytalne i rentowe z ubezpieczenia społecznego</t>
  </si>
  <si>
    <t>Nazwa</t>
  </si>
  <si>
    <t>§</t>
  </si>
  <si>
    <t>b) plan dochodów</t>
  </si>
  <si>
    <t>OGÓŁEM:</t>
  </si>
  <si>
    <t>Szkolenia pracowników niebędących członkami korpusu służby cywilnej</t>
  </si>
  <si>
    <t>Dotacje celowe otrzymane z budżetu państwa na realizację zadań bieżących z zakresu administracji rządowej oraz innych zadań zleconych gminie (związkom gmin) ustawami</t>
  </si>
  <si>
    <t>Opłaty z tytułu zakupu usług telekomunikacyjnych telefonii komórkowej</t>
  </si>
  <si>
    <t>Dodatkowe wynagrodzenia roczne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</si>
  <si>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</si>
  <si>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wychowawcze</t>
  </si>
  <si>
    <t>Świadczenia spoleczne</t>
  </si>
  <si>
    <t>Składki na ubezpieczenie zdrowotne opłacane za osoby pobierające niektóre świadczenia z pomocy społecznej, niektóre świadczenia rozdzinne oraz za osoby uczestniczące w zajęciach w centrum intergacji społecznej</t>
  </si>
  <si>
    <t>Dotacja celowa z budźżetu na finansowanie lub dofinansowanie zadań zleconych do realizacji stowarzyszeniom</t>
  </si>
  <si>
    <t>Rózne rozliczenia</t>
  </si>
  <si>
    <t xml:space="preserve">Wydatki </t>
  </si>
  <si>
    <t>Dotacje</t>
  </si>
  <si>
    <t>a) plan dotacji i wydatków</t>
  </si>
  <si>
    <t xml:space="preserve">                                                               </t>
  </si>
  <si>
    <t xml:space="preserve">                                                            </t>
  </si>
  <si>
    <t>Dotacje udzielone z budżetu Gminy  na zadania bieżące</t>
  </si>
  <si>
    <t>Plan</t>
  </si>
  <si>
    <t xml:space="preserve">I. </t>
  </si>
  <si>
    <t>Dotacje dla jednostek sektora finansów publicznych</t>
  </si>
  <si>
    <t xml:space="preserve">1. </t>
  </si>
  <si>
    <t xml:space="preserve">Dotacja podmiotowa </t>
  </si>
  <si>
    <t>2.</t>
  </si>
  <si>
    <t xml:space="preserve">Dotacje celowe </t>
  </si>
  <si>
    <t>Transport i łaczność</t>
  </si>
  <si>
    <t xml:space="preserve">Dotacje celowe przekazane gminie na zadania bieżące realizowane na podstawie porozumień (umów)  między jednostkami samorządu terytorialnego </t>
  </si>
  <si>
    <t>Przedszkola</t>
  </si>
  <si>
    <t xml:space="preserve">Dotacje celowe przekazane dla powiatu na zadania bieżące realizowane na podstawie porozumień (umów)  między jednostkami samorządu terytorialnego </t>
  </si>
  <si>
    <t>Dotacja celowa na pomoc finansową udzieloną między jednostkami samorządu terytorialnego na dofiansowanie własnych zadań bieżących</t>
  </si>
  <si>
    <t>Dotacje celowe przekazane do powiatu na zadania bieżące realizowane na podstawie porozumień (umów)  między jednostkami samorządu terytorialnego</t>
  </si>
  <si>
    <t>3.</t>
  </si>
  <si>
    <t>Dotacja przedmiotowa</t>
  </si>
  <si>
    <t>Zakład gospodarki mieszkaniowej</t>
  </si>
  <si>
    <t xml:space="preserve">II. </t>
  </si>
  <si>
    <t>Dotacje dla jednostek spoza sektora finansów publicznych</t>
  </si>
  <si>
    <t>1.</t>
  </si>
  <si>
    <t>Realizacja zdań wymagających stosowania specjalnej organizacji nauk i metod pracy dla dzieci w przedszkolach, oddziałach przedszkolnych w szkołach podstawowych i innych form wychowania przedszkolnego</t>
  </si>
  <si>
    <t>Dotacja celowa</t>
  </si>
  <si>
    <t>Dotacja celowa z budżetu na finansowanie lub dofinansowanie zadań zleconych do realizacji pozostałym jednostkom niezaliczanym do sektora finansów publicznych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</si>
  <si>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</si>
  <si>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</si>
  <si>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Kultura fizyczna i sport</t>
  </si>
  <si>
    <t>RAZEM:</t>
  </si>
  <si>
    <t>Dotacje udzielone z budżetu na zadania majątkowe</t>
  </si>
  <si>
    <t>Dotacje z budżetu na finansowanie lub dofinansowanie kosztów realizacji inwestycji i zakupów inwestycyjnych innych jednostek sektora finansów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</si>
  <si>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</si>
  <si>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</si>
  <si>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</si>
  <si>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OGÓŁEM: bieżące i majątkowe</t>
  </si>
  <si>
    <t xml:space="preserve">PRZYCHODÓW I ROZCHODÓW ZWIĄZANY Z FINANSOWANIEM DEFICYTU </t>
  </si>
  <si>
    <t>w złotych</t>
  </si>
  <si>
    <t>Lp.</t>
  </si>
  <si>
    <t>Wyszczególnienie źródeł</t>
  </si>
  <si>
    <t>Spłata otrzymanych krajowych pożyczek i kredytów</t>
  </si>
  <si>
    <t>4.</t>
  </si>
  <si>
    <t>5.</t>
  </si>
  <si>
    <t>6.</t>
  </si>
  <si>
    <t>zmiana z 27.06.2018r.</t>
  </si>
  <si>
    <t>po zmianie wolne środki, o których mowa w art. 217 ust. 2 pkt 6 ustawy</t>
  </si>
  <si>
    <t>RAZEM PRZYCHODY/ROZCHODY</t>
  </si>
  <si>
    <t xml:space="preserve">OGÓŁEM </t>
  </si>
  <si>
    <t>Nazwa zadania majątkowego</t>
  </si>
  <si>
    <t xml:space="preserve">Dział </t>
  </si>
  <si>
    <t>Nakłady do poniesienia</t>
  </si>
  <si>
    <t>Wykonawca /                   Termin realizacji</t>
  </si>
  <si>
    <t>6</t>
  </si>
  <si>
    <t>7</t>
  </si>
  <si>
    <t>8</t>
  </si>
  <si>
    <t>9</t>
  </si>
  <si>
    <t>1</t>
  </si>
  <si>
    <t>2</t>
  </si>
  <si>
    <t>3</t>
  </si>
  <si>
    <t>4</t>
  </si>
  <si>
    <t>5</t>
  </si>
  <si>
    <t>10</t>
  </si>
  <si>
    <t>11</t>
  </si>
  <si>
    <t>12</t>
  </si>
  <si>
    <t>13</t>
  </si>
  <si>
    <t>14</t>
  </si>
  <si>
    <t xml:space="preserve">Zakup nieruchomości od SM w Obornikach 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</si>
  <si>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</si>
  <si>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</si>
  <si>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</si>
  <si>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</si>
  <si>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</si>
  <si>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</si>
  <si>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</si>
  <si>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</si>
  <si>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</si>
  <si>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</si>
  <si>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</si>
  <si>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</si>
  <si>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</si>
  <si>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Dofinansowanie budowy przydomowych oczyszczalni ścieków na terenie gminy Rogoźno</t>
  </si>
  <si>
    <t>28</t>
  </si>
  <si>
    <t>Wykonanie przyłączy kanalizacji sanitarnej podciśnieniowej i grawitacyjnej</t>
  </si>
  <si>
    <t>29</t>
  </si>
  <si>
    <t>Dofinansowanie wymiany źródeł ciepła w budynkach i lokalach mieszkalnych zlokalizowanych na terenie gminy Rogoźno</t>
  </si>
  <si>
    <t>30</t>
  </si>
  <si>
    <t>31</t>
  </si>
  <si>
    <t>32</t>
  </si>
  <si>
    <t>33</t>
  </si>
  <si>
    <t>34</t>
  </si>
  <si>
    <t>35</t>
  </si>
  <si>
    <t>36</t>
  </si>
  <si>
    <t>Dochody</t>
  </si>
  <si>
    <t>Dotacje celowe otrzymane z budżetu państwa na realizację własnych zadań bieżących gmin (związków gmin)</t>
  </si>
  <si>
    <t>Oddziały przedszkole przy szkołach podstawowych</t>
  </si>
  <si>
    <t>Wydatki osobowe niezaliczane do wynagrodzeń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</si>
  <si>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</si>
  <si>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</si>
  <si>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</si>
  <si>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</si>
  <si>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</si>
  <si>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</si>
  <si>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</si>
  <si>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</si>
  <si>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</si>
  <si>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</si>
  <si>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r>
      <t>1) Kosztów eksploatacji mieszkań komunalnych w budynkach Wspólnot Mieszkaniowych o pow. 11.921,60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29,52zł/m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</si>
  <si>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 508,62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</si>
  <si>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3) Kosztów eksploatacji lokali z wyrokami eksmisyjnymi o pow. 1.836,94m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39,86zł/m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</si>
  <si>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t>Centrum Integracji Społecznej</t>
  </si>
  <si>
    <t xml:space="preserve">1) kosztów uczestnikow zajęć i pracowników Centrum 41 osób x 3.658,54zł </t>
  </si>
  <si>
    <t xml:space="preserve">                                                                     </t>
  </si>
  <si>
    <t>Sołectwo</t>
  </si>
  <si>
    <t xml:space="preserve">Transport i łączność </t>
  </si>
  <si>
    <t>Budziszewko</t>
  </si>
  <si>
    <t>Garbatka</t>
  </si>
  <si>
    <t>Karolewo</t>
  </si>
  <si>
    <t>Laskowo</t>
  </si>
  <si>
    <t>Nienawiszcz</t>
  </si>
  <si>
    <t>Pruśce</t>
  </si>
  <si>
    <t>Gościejewo</t>
  </si>
  <si>
    <t>Jaracz</t>
  </si>
  <si>
    <t>Utrzymanie dróg gminnych</t>
  </si>
  <si>
    <t>Parkowo</t>
  </si>
  <si>
    <t xml:space="preserve">Równanie dróg </t>
  </si>
  <si>
    <t>Studzieniec</t>
  </si>
  <si>
    <t>Owieczki</t>
  </si>
  <si>
    <t>Słomowo</t>
  </si>
  <si>
    <t>Doposażenie placu zabaw</t>
  </si>
  <si>
    <t xml:space="preserve">Bezpieczeństwo publiczne i ochrona przeciwpożarowa </t>
  </si>
  <si>
    <t>Wsparcie działalności OSP</t>
  </si>
  <si>
    <t>Wyłożenie kostą brukową wjazdu na płytę na plac OSP</t>
  </si>
  <si>
    <t>Zakup kamer dla Szkoły Podstawowej w Budziszewku</t>
  </si>
  <si>
    <t>Boguniewo</t>
  </si>
  <si>
    <t>Utrzymanie zieleni i ogródka jordanowskiego</t>
  </si>
  <si>
    <t>Utrzymanie zieleni w sołectwie</t>
  </si>
  <si>
    <t>Pielęgnacja Parku Wiejskiego</t>
  </si>
  <si>
    <t>Utrzymanie i pielęgnacja terenów zielonych</t>
  </si>
  <si>
    <t>Utrzymanie i pielęgnacja wiejskich terenów zielonych</t>
  </si>
  <si>
    <t>Tarnowo</t>
  </si>
  <si>
    <t>Utrzymanie terenów zieleni wiejskiej</t>
  </si>
  <si>
    <t>Utrzymanie boiska i terenów zielonych - wynagrodzenie dla konserwatora zieleni</t>
  </si>
  <si>
    <t>Ruda</t>
  </si>
  <si>
    <t xml:space="preserve">Owczegłowy </t>
  </si>
  <si>
    <t xml:space="preserve">Nasza świetlica nośnikiem kultury  - gospodzarz obiektu </t>
  </si>
  <si>
    <t>Wynagrodzenie dla palacza</t>
  </si>
  <si>
    <t>Utzrymanie świetlicy wiejskiej - wynagrodzenie dla palacza i obsługi</t>
  </si>
  <si>
    <t>Utrzymanie i wyposażenie świetlicy</t>
  </si>
  <si>
    <t>Kaziopole</t>
  </si>
  <si>
    <t>Utrzymanie świetlicy i terenu wokół
Zakup lodówki, wyposażenia kuchni i klimatyzacji</t>
  </si>
  <si>
    <t>Owczegłowy</t>
  </si>
  <si>
    <t>Nasza świetlica nośnikiem kultury  - zakup materiałów</t>
  </si>
  <si>
    <t>Poprawa wizerunku świetlicy i jej obejścia</t>
  </si>
  <si>
    <t>Utrzymanie świetlicy wiejskiej - zakup wyposażenia i materiałów</t>
  </si>
  <si>
    <t>Utrzymanie Sali Centrum Integracji</t>
  </si>
  <si>
    <t>Nasza świetlica nośnikiem kultury  - zakup usług</t>
  </si>
  <si>
    <t>Zakup usług dostępu do sieci Internet</t>
  </si>
  <si>
    <t xml:space="preserve">Nasza świetlica nośnikiem kultury  </t>
  </si>
  <si>
    <t>Budowa zadaszenia - wiaty przed świetlica wiejską</t>
  </si>
  <si>
    <t>Budowa wiaty zewnętrznej przy sali wiejskiej</t>
  </si>
  <si>
    <t xml:space="preserve">Biblioteki </t>
  </si>
  <si>
    <t>Wsparcie działań Biblioteki Publicznej w Parkowie</t>
  </si>
  <si>
    <t>Organizacja imprez kulturalno sportowych - wynagrodzenie za usługe muzyczną</t>
  </si>
  <si>
    <t>Organizacja imprez kulturalno – sportowych</t>
  </si>
  <si>
    <t>Organizacja imprez kulturalnych</t>
  </si>
  <si>
    <t xml:space="preserve">Organizacja imprez kulturalnych </t>
  </si>
  <si>
    <t>Spotkania integracyjne</t>
  </si>
  <si>
    <t>Razem lepiej i weselej - festyny rodzinne, konkursy</t>
  </si>
  <si>
    <t>Organizacja imprez kulturalnych i oświatowych</t>
  </si>
  <si>
    <t>Organizacja festynów wiejskich</t>
  </si>
  <si>
    <t>Organizacja imprez kulturalno  - sportowych</t>
  </si>
  <si>
    <t>Organizowanie imprez kulturalno – sportowych</t>
  </si>
  <si>
    <t>Organizacja imprez o charakterze kulturalnym i sportowym</t>
  </si>
  <si>
    <t>Organizacja festynów wiejskich -wyjazd  dzieci</t>
  </si>
  <si>
    <t xml:space="preserve">Poprawa estetyki terenu przy amfiteatrze wraz  z zagospodarowaniem miejsca rekreacji i sportu i wykonaniem monitoringu </t>
  </si>
  <si>
    <t>Utrzymanie boisk wiejskich</t>
  </si>
  <si>
    <t>Prace pielęgnacyjne na stadionie sportowym Gościejewo</t>
  </si>
  <si>
    <t xml:space="preserve">Utrzymanie boiska sportowego </t>
  </si>
  <si>
    <t>Utrzymanie boiska wiejskiego</t>
  </si>
  <si>
    <t>Utrzymanie boiska i placu zabaw</t>
  </si>
  <si>
    <t>Organizacja imprez sportowych i dbanie o boiska i place zabaw</t>
  </si>
  <si>
    <t>Kultura i sport - zakup materialów</t>
  </si>
  <si>
    <t>Prace pielęgnacyjne na stadionie sportowym w Gościejewie</t>
  </si>
  <si>
    <t>z tego:</t>
  </si>
  <si>
    <t>wydatki bieżące</t>
  </si>
  <si>
    <t>wydatki majątkowe</t>
  </si>
  <si>
    <t>% wykonania</t>
  </si>
  <si>
    <t>7.</t>
  </si>
  <si>
    <t>8.</t>
  </si>
  <si>
    <t>9.</t>
  </si>
  <si>
    <t xml:space="preserve">                                                       </t>
  </si>
  <si>
    <t>DOCHODY</t>
  </si>
  <si>
    <t xml:space="preserve"> WYDATKI</t>
  </si>
  <si>
    <t xml:space="preserve">Plan </t>
  </si>
  <si>
    <t>Gospodarka ściekowa i ochrona środowiska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</si>
  <si>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</si>
  <si>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</si>
  <si>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</si>
  <si>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Wpływy  z opłat za zezwolenia na sprzedaż alkoholu</t>
  </si>
  <si>
    <t>Razem</t>
  </si>
  <si>
    <t>WYDATKI</t>
  </si>
  <si>
    <t>Dotacja celowa na pomoc finansową udzieloną między jednostkami samorządu terytorialnego na dofinansowanie własnych zadań bieżących</t>
  </si>
  <si>
    <t>Zmiany</t>
  </si>
  <si>
    <t>Nadpłaty</t>
  </si>
  <si>
    <t>Ogółem</t>
  </si>
  <si>
    <t>wymagalne</t>
  </si>
  <si>
    <t>Należności pozostałe do zaplaty
                               w tym:</t>
  </si>
  <si>
    <t>Załącznik nr 1 do informacji opisowej</t>
  </si>
  <si>
    <t>ZMIANY W PLANIE DOCHODÓW GMINY ROGOŹNO ORAZ WYKONANIE DOCHODÓW</t>
  </si>
  <si>
    <t>Dochody bieżace</t>
  </si>
  <si>
    <t>udziały gmin w podatku dochodowym od osób prawnych</t>
  </si>
  <si>
    <t>udziały gmin w podstku dochodowym od osób fizycznych</t>
  </si>
  <si>
    <t>podatki i opłaty</t>
  </si>
  <si>
    <t>subwencja ogólna</t>
  </si>
  <si>
    <t>pozostałe dochody</t>
  </si>
  <si>
    <t>Dochody majątkowe</t>
  </si>
  <si>
    <t>sprzedaż majątku</t>
  </si>
  <si>
    <t>dotacje i środki przeznaczone na cele bieżące</t>
  </si>
  <si>
    <t>wpływy z tytułu przekszatłcenia prawa użytkowania wieczystego przysługującego osobom fizycznym w prawo własności</t>
  </si>
  <si>
    <t>wpłaty środków finansowych z niewykorzystanych w terminie wydatków, które nie wygasały z upływem roku budżetowego</t>
  </si>
  <si>
    <t>dotacje i środki przeznaczone na cele majątkowe</t>
  </si>
  <si>
    <r>
      <t xml:space="preserve">Zobowiązania
Ogółem
</t>
    </r>
    <r>
      <rPr>
        <b/>
        <sz val="7"/>
        <color indexed="8"/>
        <rFont val="Arial"/>
        <family val="2"/>
        <charset val="238"/>
      </rPr>
      <t>(niewymagalne)</t>
    </r>
  </si>
  <si>
    <t>Załącznik nr 2 do informacji opisowej</t>
  </si>
  <si>
    <t>ZMIANY W PLANIE WYDATKÓW BUDŻETU GMINY ROGOŹNO ORAZ WYKOANIE WYDATKÓW</t>
  </si>
  <si>
    <t xml:space="preserve">- dotacje i środki na programy finansowane środkami UE </t>
  </si>
  <si>
    <t>Wydatki bieżące</t>
  </si>
  <si>
    <t>1) wydatki jednostek budżetowych</t>
  </si>
  <si>
    <t xml:space="preserve">         a) wynagrodzenia i pochodne od nich 
              naliczone</t>
  </si>
  <si>
    <t xml:space="preserve">         b) wydatki związane z realizacją zadań 
              statutowych</t>
  </si>
  <si>
    <t>2) dotacje na zadania bieżące</t>
  </si>
  <si>
    <t>3) świadczenia na rzecz osób fizycznych</t>
  </si>
  <si>
    <t>4) obsługa długu - odsetki od kredytów i pożyczek</t>
  </si>
  <si>
    <t>5) wydatki na programy finansowane 
     z udziałem środków, o których mowa 
     w art. 5 ust. 1 pkt 2 i 3</t>
  </si>
  <si>
    <t>Wydatki majątkowe</t>
  </si>
  <si>
    <t>1) wydatki na programy finansowane 
     z udziałem środków, o których mowa 
     w art. 5 ust. 1 pkt 2 i 3</t>
  </si>
  <si>
    <t xml:space="preserve">2) dotacje przekazywane z budżetu 
     na zadania majątkowe </t>
  </si>
  <si>
    <t>3) zakupy inwestycyjne</t>
  </si>
  <si>
    <t>1)</t>
  </si>
  <si>
    <t>2)</t>
  </si>
  <si>
    <t>3)</t>
  </si>
  <si>
    <t>4)</t>
  </si>
  <si>
    <t>5)</t>
  </si>
  <si>
    <t>6)</t>
  </si>
  <si>
    <t>7)</t>
  </si>
  <si>
    <t>4) pozostałe wydatki inwestycyjne</t>
  </si>
  <si>
    <t>PLAN I WYKONANIE</t>
  </si>
  <si>
    <t>przychodów</t>
  </si>
  <si>
    <t>rozchodów</t>
  </si>
  <si>
    <t>x</t>
  </si>
  <si>
    <t>Załącznik nr 3 do  informacjki opisowej</t>
  </si>
  <si>
    <t>Załącznik nr 4 do informacji opisowej</t>
  </si>
  <si>
    <t>% 
wykonania</t>
  </si>
  <si>
    <t>zadania bieżące</t>
  </si>
  <si>
    <t>zadania majątkowe</t>
  </si>
  <si>
    <t>Załącznik nr 6 do informacji opisowej</t>
  </si>
  <si>
    <t xml:space="preserve">Plan i wykonanie dochodów i wydatków związanych z realizacją zadań wykonywanych na podstawie porozumień </t>
  </si>
  <si>
    <t>Załącznik nr 7 do informacji opisowej</t>
  </si>
  <si>
    <t>Załącznik nr 8 do informacji opisowej</t>
  </si>
  <si>
    <t>%
wykonania</t>
  </si>
  <si>
    <t>Załącznik nr 9 do informacji opisowej</t>
  </si>
  <si>
    <t>RAZEM PLAN: Dział 700 Rozdział 70001</t>
  </si>
  <si>
    <t>RAZEM WYKONANIE: 
Dział 700 Rozdział 70001</t>
  </si>
  <si>
    <t>OGÓŁEM PLAN:</t>
  </si>
  <si>
    <t>RAZEM WYKONANIE:
 Dział 852 Rozdział 85232</t>
  </si>
  <si>
    <t>OGÓŁEM WYKONANIE:</t>
  </si>
  <si>
    <t>Załącznik nr 10 do informacji opisowej</t>
  </si>
  <si>
    <t>PLAN I WYKONANIE DOCHODÓW Z TYTUŁU WYDAWANIA ZEZWOLEŃ NA SPRZEDAŻ</t>
  </si>
  <si>
    <t>Załącznik nr 11 do informacji opisowej</t>
  </si>
  <si>
    <t>Załącznik nr 12 do informacji opisowej</t>
  </si>
  <si>
    <t>Składki na ubezpieczenie społeczne</t>
  </si>
  <si>
    <t>obsługa systemu - odbiór odpadów</t>
  </si>
  <si>
    <t>przesyłki pocztowe</t>
  </si>
  <si>
    <t>przeglądy i konserwacje sprzętu</t>
  </si>
  <si>
    <t>dzierżawa pojemników</t>
  </si>
  <si>
    <t>aktualizacja  dwóch systemów oprogramowania</t>
  </si>
  <si>
    <t xml:space="preserve">w tym: </t>
  </si>
  <si>
    <t>(+)</t>
  </si>
  <si>
    <t>za 2017 rok wg planu</t>
  </si>
  <si>
    <t>(-)</t>
  </si>
  <si>
    <t xml:space="preserve">za 2013 rok </t>
  </si>
  <si>
    <t xml:space="preserve">za 2014 rok  </t>
  </si>
  <si>
    <t>za 2016 rok</t>
  </si>
  <si>
    <t>za 2015 rok</t>
  </si>
  <si>
    <t>%
 wykonania</t>
  </si>
  <si>
    <t>Należności wymagalne</t>
  </si>
  <si>
    <t>Zobowiązanie niewymagalne</t>
  </si>
  <si>
    <t>Załącznik nr 13 do informacji opisowej</t>
  </si>
  <si>
    <t>Należności pozostałe do zapłaty</t>
  </si>
  <si>
    <t>ogółem</t>
  </si>
  <si>
    <t>w tym:
zaległości</t>
  </si>
  <si>
    <t>RAZEM PLAN: Dział 852 Rozdział 85232</t>
  </si>
  <si>
    <t>dochód Budżetu Państwa</t>
  </si>
  <si>
    <t>dochód Budżetu Gminy</t>
  </si>
  <si>
    <t>Pozostałe odsetki</t>
  </si>
  <si>
    <t>020</t>
  </si>
  <si>
    <t>02095</t>
  </si>
  <si>
    <t>0870</t>
  </si>
  <si>
    <t>Leśnictwo</t>
  </si>
  <si>
    <t>Wpływy ze sprzedaży składników majątkowych</t>
  </si>
  <si>
    <t>0840</t>
  </si>
  <si>
    <t>Wpływy ze sprzedaży wyrobów</t>
  </si>
  <si>
    <t>0580</t>
  </si>
  <si>
    <t>Wpływy z tytułu grzywien i innych kar pieniężnych od osób prawnych i innych jednostek organizacyjnych</t>
  </si>
  <si>
    <t>0620</t>
  </si>
  <si>
    <t>Wpływy z opłat za zezwolenia, akredytacje oraz opłaty ewidencyjne, w tym opłaty za częstotliwość</t>
  </si>
  <si>
    <t>6259</t>
  </si>
  <si>
    <t>Przeciwdzialanie alkoholizmowi</t>
  </si>
  <si>
    <t>Pozostała dzialalność</t>
  </si>
  <si>
    <t>Załącznik nr 14 do informacji opisowej</t>
  </si>
  <si>
    <t>REALIZACJA PLANU WYDATKÓW BUDŻETU GMINY Z TYTUŁU WYNAGRODZEŃ I POCHODNYCH OD NICH NALICZONYCH</t>
  </si>
  <si>
    <t>1)  wynagrodzenia i pochodne od nich 
     naliczone związane z budżetu gminy</t>
  </si>
  <si>
    <t xml:space="preserve">     a)  Jednostki systemu oświaty wraz z Centrum Usług 
           Wspólnych</t>
  </si>
  <si>
    <t xml:space="preserve">     b)  Administracja wraz z obsługą gospodarki odpadami</t>
  </si>
  <si>
    <t xml:space="preserve">     c)  Ośrodek Pomocy Społecznej</t>
  </si>
  <si>
    <t>2)  wynagrodzenia i pochodne od nich 
     naliczone związane z realizacją programów 
     finansowanych z udziałem środków, 
     o których mowa w art. 5 ust.1 pkt 2 i 3 ustawy</t>
  </si>
  <si>
    <t xml:space="preserve">     d)  Pozostałe działy, rozdziały</t>
  </si>
  <si>
    <t>Załącznik nr 5 do informacji opisowej</t>
  </si>
  <si>
    <t xml:space="preserve">Opłaty z tytułu zakupu usług 
  telekomunikacyjnych </t>
  </si>
  <si>
    <t>Rózne rozliczenia finansowe</t>
  </si>
  <si>
    <t>za okres od początku roku do dnia 30 czerwca 2019 roku</t>
  </si>
  <si>
    <t>Plan na 01.01.2019r.</t>
  </si>
  <si>
    <t>Plan 
po zmianie 
na 30.06.2019r.</t>
  </si>
  <si>
    <t>Wykonanie 
na 30.06.2019r.</t>
  </si>
  <si>
    <t>Plan po zmianie na 30.06.2019r.</t>
  </si>
  <si>
    <t>Wykonanie 
na dzień:
30.06.2019r.</t>
  </si>
  <si>
    <t>I ROZDYSPONOWANIEM  NADWYŻKI BUDŻETOWEJ W 2019 ROKU</t>
  </si>
  <si>
    <t>Plan  na 2019</t>
  </si>
  <si>
    <t>Wykonanie na dzień:
30.06.2019r.</t>
  </si>
  <si>
    <t>WYKAZ PLANOWANYCH I WYKONANYCH WYDATKÓW MAJĄTKOWYCH GMINY UJĘTYCH W PLANIE BUDŻETU NA ROK 2019</t>
  </si>
  <si>
    <t>Planowane środki finansowe
 na 01.01.2019 r.</t>
  </si>
  <si>
    <t>Plan po zmianie na dzień:
 30.06.2019 r.</t>
  </si>
  <si>
    <t>Wykonanie
 na dzień:
30.06.2019r.</t>
  </si>
  <si>
    <t>Wykonanie
na dzień 30.06.2019r.</t>
  </si>
  <si>
    <t xml:space="preserve">Plan i wykonanie dochodów, dotacji i wydatków związanych z realizacją zadań  z zakresu administracji rządowej i innych zadań zleconych gminie ustawami na 2019 rok </t>
  </si>
  <si>
    <t>Wykonanie
na dzień:
30.06.2019r.</t>
  </si>
  <si>
    <t>między jednostkami samorządu terytorialnego w 2019 roku</t>
  </si>
  <si>
    <t>Plan na dzień: 30.06.2019r.</t>
  </si>
  <si>
    <t>Wykonanie na dzień: 30.06.2019r.</t>
  </si>
  <si>
    <t xml:space="preserve">Plan i wykonanie dochodów i wydatków związanych z realizacją zadań własnych na 2019 rok </t>
  </si>
  <si>
    <t>Plan 
po zmianie
na 30.06.2019r.</t>
  </si>
  <si>
    <t>Wykoanie na dzień; 
30.06.2019r.</t>
  </si>
  <si>
    <t>Wykonanie 
na dzień: 30.06.2019r.</t>
  </si>
  <si>
    <t>ZESTAWIENIE PLANOWANYCH I WYKONANYCH KWOT DOTACJI W 2019 ROKU</t>
  </si>
  <si>
    <t>PLAN I WYKONANIE PRZYCHODÓW I KOSZTÓW ZAKŁADU BUDŻETOWEGO GMINY ROGOŹNO NA 2019 ROK</t>
  </si>
  <si>
    <t>Wykonanie
 na dzień: 30.06.2019r.</t>
  </si>
  <si>
    <t>Plan i wykonanie dochodów i wydatków z opłat i kar za korzystanie
 ze środowiska na  2019 rok</t>
  </si>
  <si>
    <t>NA 2019 ROK</t>
  </si>
  <si>
    <t>Plan i wykonanie przedsięwzięć w ramach funduszu sołeckiego na 2019 rok</t>
  </si>
  <si>
    <t>Plan obowiązujący na dzień: 30.06.2019r.</t>
  </si>
  <si>
    <t xml:space="preserve">Planowane i wykonane dochody i wydatki  z tytułu opłat za gospodarowanie odpadami komunalnymi  w 2019 roku </t>
  </si>
  <si>
    <t>01010</t>
  </si>
  <si>
    <t>Infrastruktura wodociągowa i sanitacyjna wsi</t>
  </si>
  <si>
    <t>Wydatki na zakup i objęcie akcji i udziałów</t>
  </si>
  <si>
    <t>60013</t>
  </si>
  <si>
    <t>Drogi publiczne wojewódzkie</t>
  </si>
  <si>
    <t>75113</t>
  </si>
  <si>
    <t>Wybory do Parlamentu Europejskiego</t>
  </si>
  <si>
    <t>8090</t>
  </si>
  <si>
    <t>Koszty emisji samorządowych papierów wartościowych oraz inne opłaty i prowizje</t>
  </si>
  <si>
    <t>2957</t>
  </si>
  <si>
    <t>Zwrot niewykorzystanych dotacji oraz połatności w rozumieniu art. 168 ustawy</t>
  </si>
  <si>
    <t>2959</t>
  </si>
  <si>
    <t>4530</t>
  </si>
  <si>
    <t>Podatek od towarów i usług (VAT)</t>
  </si>
  <si>
    <t>85513</t>
  </si>
  <si>
    <t>90026</t>
  </si>
  <si>
    <t>Pozostałe działania związane z gospodarką odpadami</t>
  </si>
  <si>
    <t>Przychody ze sprzedaży innych papierów wartościowych</t>
  </si>
  <si>
    <r>
      <t xml:space="preserve">Wolne środki, o których mowa w art. 217 ust. 2 pkt 6 ustawy </t>
    </r>
    <r>
      <rPr>
        <b/>
        <i/>
        <sz val="10"/>
        <rFont val="Arial CE"/>
        <family val="2"/>
        <charset val="238"/>
      </rPr>
      <t xml:space="preserve">- </t>
    </r>
    <r>
      <rPr>
        <i/>
        <sz val="10"/>
        <rFont val="Arial CE"/>
        <family val="2"/>
        <charset val="238"/>
      </rPr>
      <t>wprowadzone 29.01.2019r.</t>
    </r>
  </si>
  <si>
    <t>zmiana z 27.03.2019r.</t>
  </si>
  <si>
    <t>zmiana z 17.06.2019r.</t>
  </si>
  <si>
    <t>Planowane środki na 2019 rok</t>
  </si>
  <si>
    <t>Urząd Miejski w Rogoźnie 
Wykonawca zostanie wyłoniony w drodze zamówień publicznych
Termin realizacji: 2019</t>
  </si>
  <si>
    <t>Przebudowa obiektu mstowego na rzece Rudka</t>
  </si>
  <si>
    <t>Urząd Miejski w Rogoźnie 
Wykonawca zostanie wyłoniony w drodze zamówien publicznych
Termin realizacji: 2019</t>
  </si>
  <si>
    <t>Wykonanie progu zwalniającego na ul. Mickiewicza w Rogoźnie</t>
  </si>
  <si>
    <t>Przebudowa chodników na terenie gminy wraz z infrastrukturą: ul. Gościnna; ul. M.Poznanska; Plac Powstańców Wielkopolskich wraz z monitoringiem</t>
  </si>
  <si>
    <t>Wykonanie projektu drogi ul. Żurawiej w Rogoźnie</t>
  </si>
  <si>
    <t>Urząd Miejski w Rogoźnie
Wykonawca zostanie wyłoniony w drodze zamówień publicznych
Termin realizacji: 2019</t>
  </si>
  <si>
    <t>Zakup nieruchomości gruntowych</t>
  </si>
  <si>
    <t>Urząd Miejski w Rogoźnie 
Termin realizacji: 2019</t>
  </si>
  <si>
    <t>Urząd Miejski w Rogoźnie 
Termin realizacji: 2018-2020</t>
  </si>
  <si>
    <t>Zakup głównego serwera plików dla Urzędu Miejskiego</t>
  </si>
  <si>
    <t>Urząd Miejski w Rogoźnie 
Wykonawca: zostanie wyłoniony w drodze zamównień publicznych
Termin realizacji: 2019</t>
  </si>
  <si>
    <t>Wyłożenie kostką brukową wjazdu na płytę placu OSP (przedsięwzięcie funduszu sołeckiego Parkowo)</t>
  </si>
  <si>
    <t>Wykonanie klimatyzacji ( w serwerowni i pracowniach internetowych)</t>
  </si>
  <si>
    <t>Szkoła Podstawowa nr 3 w Rogoźnie 
Wykonawca: zostanie wyłoniony w drodze zamównień publicznych
Termin realizacji: 2019</t>
  </si>
  <si>
    <t>Wykonanie ogrodzenia boiska sportowego wraz z monitoringiem</t>
  </si>
  <si>
    <t>Szkoła Podstawowa w Gościejewie 
Wykonawca: zostanie wyłoniony w drodze zamównień publicznych
Termin realizacji: 2019</t>
  </si>
  <si>
    <r>
      <t xml:space="preserve">Przebudowa boiska wielofunkcyjnego w Szkole Podstawowej nr 2 w Rogoźnie </t>
    </r>
    <r>
      <rPr>
        <i/>
        <sz val="9"/>
        <rFont val="Arial CE"/>
        <charset val="238"/>
      </rPr>
      <t xml:space="preserve">(dofinansowanie z </t>
    </r>
    <r>
      <rPr>
        <i/>
        <sz val="8.5"/>
        <rFont val="Arial CE"/>
        <charset val="238"/>
      </rPr>
      <t>Ministerstwa Sportu i Turystyki 348.400 zł</t>
    </r>
    <r>
      <rPr>
        <i/>
        <sz val="9"/>
        <rFont val="Arial CE"/>
        <charset val="238"/>
      </rPr>
      <t>)</t>
    </r>
  </si>
  <si>
    <t>Urząd Miejski w Rogoźnie Wykonawca zostanie wyłoniony w drodze zamówień publicznych Termin realizacji: 2018-2019</t>
  </si>
  <si>
    <t>Urząd Miejski w Rogoźnie 
Wykonawca: zostanie wyłoniony w drodze zamówień publicznych
Termin realizacji: 2019</t>
  </si>
  <si>
    <t>Urząd Miejski w Rogoźnie
Termin realizacji: 2019</t>
  </si>
  <si>
    <t>Urząd Miejski w Rogoźnie
Termin realizacji 2019</t>
  </si>
  <si>
    <t>Budowa oświetlenia na ul. Południowej w Rogoźnie</t>
  </si>
  <si>
    <t>Urząd Miejski w Rogoźnie Wykonawca zostanie wyłoniony w drodze zamówień publicznych Termin realizacji: 2019</t>
  </si>
  <si>
    <t>Budowa architektury sportowej- zagospodarowanie terenu plaży za Jeziorem</t>
  </si>
  <si>
    <t>Urząd Miejski w Rogoxnie Wykonawca: zostanie wyłoniony w drodze zamówień publicznych Termin realizacji: 2019</t>
  </si>
  <si>
    <t>Budowa małej architektury w Parku Niepodległości</t>
  </si>
  <si>
    <t>Budowa miasteczka ruchu drogowego</t>
  </si>
  <si>
    <r>
      <t xml:space="preserve">Budowa wiaty biesiadnej wraz z budynkiem przyległym - etap III
</t>
    </r>
    <r>
      <rPr>
        <i/>
        <sz val="10"/>
        <rFont val="Arial CE"/>
        <charset val="238"/>
      </rPr>
      <t>(Przedsięwzięcie funduszu sołeckiego wsi Garbatka )</t>
    </r>
  </si>
  <si>
    <t>Urząd Miejski w Rogoźnie 
Wykonawca: zostanie wyłoniony w drodze zamówien publicznych
Termin realizacji: 2017-2019</t>
  </si>
  <si>
    <r>
      <t xml:space="preserve">Budowa otwartej strefy aktywności wariant rozszerzony przy ul. Nowej w Rogoźnie </t>
    </r>
    <r>
      <rPr>
        <i/>
        <sz val="9"/>
        <rFont val="Arial CE"/>
        <charset val="238"/>
      </rPr>
      <t>(dofinansowanie z Ministerstwa Sportu i Turystyki 50.000 zł)</t>
    </r>
  </si>
  <si>
    <t>Dofinansowanie do zakupu sprzętu specjalistycznego dla SP ZOZ w Oborniach</t>
  </si>
  <si>
    <t>Urząd Miejski w Rogoźnie Umowa zostanie zawarta z SP ZOZ w Obornikach Termin realizacji: 2019 rok</t>
  </si>
  <si>
    <t>Modernizacja terenu przy boisku sportowym - budowa kompleksu rekreacyjno-sportowego w Garbatce (projekt w konkursie Wielkopolska Odnowa Wsi - przedsięwziecie funduszu sołeckiego 3.000  zł, z budżetu 10.000 zł</t>
  </si>
  <si>
    <t>Urząd Miejski w Rogoxnie Wykonawca: zostanie wyloniony w drodze zamowień publicznych Termin realizacji: 2019</t>
  </si>
  <si>
    <t>zmiana 27.03.2019</t>
  </si>
  <si>
    <t>Dofinansowanie do zakupu skutera wodnego dla WOPR</t>
  </si>
  <si>
    <t>Urząd Miejski w Rogoźnie Umowa zostanie zawarta z WOPR w Rogoźnie Termin realizacji: 2019</t>
  </si>
  <si>
    <t>Zakup klimatyzacji dla Przedszkola nr 1 w Rogoźnie</t>
  </si>
  <si>
    <t>Przedszkole nr 1 w Rogoźnie Wykonawca: zostanie wyłoniony w drodze zamówien publicznych Termin realizacji: 2019</t>
  </si>
  <si>
    <t>zmianan 27.03.2019</t>
  </si>
  <si>
    <t>zmiana 29.01.2019 (25.000) i 27.03.2019(35.000)</t>
  </si>
  <si>
    <t>Odpłatne nabycie sieci kanalizacji deszczowej w Rogoźnie (ul. Kościuszki i Padrewskiego)</t>
  </si>
  <si>
    <t>Urząd Miejski w Rogoźnie Umowa zostanie zawarta z Inwestorem A.Dąbrowskim Termin realizacji: 2019</t>
  </si>
  <si>
    <t>Dofinansowanie do modernizacji infrastruktury - linii energetycznej Rodzinnych Ogrodów Działkowych im. K. Marcinkowskiego w Rogoźnie</t>
  </si>
  <si>
    <t>Urząd Miejski w Rogoźnie Umowa zostanie zawarta z Zarządem ROD Termin realizacji: 2019</t>
  </si>
  <si>
    <t>środki własne poza projektem</t>
  </si>
  <si>
    <t>dofinansowanie EFR (PROW)</t>
  </si>
  <si>
    <t>udział własny</t>
  </si>
  <si>
    <t>Budowa drogi gminnej nr 272522P w Dziewczej Strudze - etap II (pomoc finansowa z Urzędu Marszałkowskiego 56.250 zł)</t>
  </si>
  <si>
    <t>Urząd Mieski w Rogoźnie Wykonawca: zostanie wyłoniony w drodze zamówien publicznych Termin realizacji: 2009-2019</t>
  </si>
  <si>
    <t>zmiana 29.04.2019</t>
  </si>
  <si>
    <t>Dofinansowanie do modernizacji sieci wodociągowej Rodzinnych Ogrodów Dzialkowych im. Czerwony Mak w Rogoźnie</t>
  </si>
  <si>
    <t>Urząd Miejski w Rogoźnie 
Wykonawca: Grupa Hydro Sp. Z o.o. Sp. K. Misina
Termin realizacji: 2019</t>
  </si>
  <si>
    <t>zmiana 27.03.2019, druga zmiana 24.05.2019</t>
  </si>
  <si>
    <t>Zakup skutera ratowniczego z możliwością holowania platformy ratowniczej oraz przyczepą podłodziowa</t>
  </si>
  <si>
    <t xml:space="preserve">zmiana 24.05.2019 </t>
  </si>
  <si>
    <t>udział wlasny</t>
  </si>
  <si>
    <t>umniejszenie 24.05.2019</t>
  </si>
  <si>
    <t>6010</t>
  </si>
  <si>
    <t xml:space="preserve">Urząd Miejski w Rogoźnie umowa zostanie zawarta ze Spółka Gminną w Rogoźnie Termin realizacji: 2019 </t>
  </si>
  <si>
    <t>zmiana 17.06.2019</t>
  </si>
  <si>
    <t>Wykonanie dokumentacji budowy drogi nr 272538P w Garbatce</t>
  </si>
  <si>
    <t>Urząd Mieski w Rogoźnie Wykonawca: zostanie wyłoniony w drodze zamówien publicznych Termin realizacji: 2019</t>
  </si>
  <si>
    <t>Wykonanie dokumentacji budowy chodnika przy drodze nr 273520P od drogi nr 272514P do Sali wiejskiej w Gosciejewie</t>
  </si>
  <si>
    <t>Urząd miejski w Rogoźnie Termin realizacji: 2019</t>
  </si>
  <si>
    <t>Urząd Miejski w Rogoźnie Termin realizacji: 2019</t>
  </si>
  <si>
    <t>Oświetlenie terenu przy świetlicy wiejskiej w Studziencu</t>
  </si>
  <si>
    <t>Urząd Miejski w Rogoźnie Wykonawca: zostnie wyłoniony w drodze zamówien publicznych Termin realizacji:2019</t>
  </si>
  <si>
    <t>zmiana 17,06.2019</t>
  </si>
  <si>
    <t>Urząd Miejski w Rogoźnie Wykonawca: zostanie wyoniony w drodze zamówien publicznych Termin realizacji: 2019</t>
  </si>
  <si>
    <t>38</t>
  </si>
  <si>
    <t>zmiana 29.04.2019, druga zmiana 24.06.2019</t>
  </si>
  <si>
    <t>zmiana 24.06.2019</t>
  </si>
  <si>
    <t>39</t>
  </si>
  <si>
    <t>40</t>
  </si>
  <si>
    <t>Budowa otwartej strefy aktywności wariant podstawowy przy ul. Nowej w Rogoźnie (dofinansowanie z Ministerstwa Sportu i Turystyki 23.400 zł)</t>
  </si>
  <si>
    <t>Urząd Miejski w Rogoźnie Wykonawca: zostanie wyłoniony w drodze zamówien publicznych Termin realizacji: 2019</t>
  </si>
  <si>
    <t>6320</t>
  </si>
  <si>
    <t>Dotacje celowe otrzymane z budżetu państwa na inwestycje i zakupy inwestycyjne realizowane przez gminę na podstawie porozumień z organami administracji rządowej</t>
  </si>
  <si>
    <t>Dotacje celowe otrzymane z budżetu państwa na inwestycje i zkupy inwestycyjne realizowane przez gminę na podstawie porozumień z organami administracji rządowej</t>
  </si>
  <si>
    <t>2330</t>
  </si>
  <si>
    <t>Dotacje celowe otrzymane od samorządu województwa na zadania bieżące realizowane na podstawie porozumień (umów) między jednostkami samorządu terytorialnego</t>
  </si>
  <si>
    <t>0960</t>
  </si>
  <si>
    <t>Wpływy z otrzymanych spadków, zapisów i darowizn w postaci pieniężnej</t>
  </si>
  <si>
    <t>Wpływy ze zwrotów niewykorzystanych dotacji oraz płatności</t>
  </si>
  <si>
    <t>0950</t>
  </si>
  <si>
    <t>6690</t>
  </si>
  <si>
    <r>
      <t>1) Kosztów eksploatacji mieszkań komunalnych w budynkach Wspólnot Mieszkaniowych o pow. 11.433,29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32,88zł/m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</si>
  <si>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 365,56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</si>
  <si>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3) Kosztów eksploatacji lokali z wyrokami eksmisyjnymi o pow. 1.630,20m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39,32zł/m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</si>
  <si>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t xml:space="preserve">1) kosztów uczestnikow zajęć i pracowników Centrum 44 osób x 3.409,10zł </t>
  </si>
  <si>
    <t>Zakup uslug pozostałych</t>
  </si>
  <si>
    <t>Remont dróg gminnych - zakup paliwa do mszyn</t>
  </si>
  <si>
    <t>Zakup kruszywa na utwardzenie dróg gminnych</t>
  </si>
  <si>
    <t>Zakup kruszywa na drogi sołeckie</t>
  </si>
  <si>
    <t>Zakup materiałów na naprawę dróg gminnych</t>
  </si>
  <si>
    <t>Utwardzenie drogi w Międzylesiu</t>
  </si>
  <si>
    <t>Przygotowanie projektu drogi</t>
  </si>
  <si>
    <t>Poprawa jakości dróg gruntowych</t>
  </si>
  <si>
    <t>Pielegnacja poboczy gminnych</t>
  </si>
  <si>
    <t>Równanie dróg gruntowych</t>
  </si>
  <si>
    <t>Równanie dróg - 2000,00 zł Naprawa zjazdu z drogi S11 - 4000,00 zł</t>
  </si>
  <si>
    <t>Zakup i montaż tablic ogłoszeniowych w Międzylesiu</t>
  </si>
  <si>
    <t>za 2018 rok</t>
  </si>
  <si>
    <t>Nadwyżka za okres od 1 lipca 2013 roku do dnia 31-12-2018 roku z rozliczenia systemu gospodarowania odpadami komunalnymi wyniosła narastająco 365.864,39zł uwzględniając wykonane dochody i wydatki,</t>
  </si>
  <si>
    <t>Kary, odszkodowania i grzywny wypłacone na rzecz osób prawnych i innych jednostek organizacyjnych</t>
  </si>
  <si>
    <t>Plan wydatków w kwocie 3.588.791,75 jest zgodny z planem  dochodów  zaplanowanych na 2019 rok.</t>
  </si>
  <si>
    <t>E333 + E332</t>
  </si>
  <si>
    <t>nie ujęto dot.UE</t>
  </si>
  <si>
    <t>ujeto dot. UE
80195/2007
80195/2009</t>
  </si>
  <si>
    <t>Wpływy z tytułu kar i odszkodowań wynikających z umów</t>
  </si>
  <si>
    <t>Wpływy z tytułu grzywien i innych kar pieniężnych od osób prawnych i innych jednostek organizacyjnych</t>
  </si>
  <si>
    <t>Wpływy ze zwrotów niewykorzystanych dotacji oraz płatności, dotyczące dochodów majątkowych</t>
  </si>
  <si>
    <t>Wniesienie wkładu pieniężnego do Spółki prawa handlowego AQUABELLIS Sp. O.o. w Rogoźnie</t>
  </si>
  <si>
    <t>Wykonanie sanitariatów w świetlicy wiejskiej w Nienawiszczu</t>
  </si>
  <si>
    <t>Przebudowa placu przy sali wiejskiej w Studziencu</t>
  </si>
  <si>
    <t>Zakup i montaż bramy wjazdowej, furtki oraz ogrodzenia przed salą wiejską w Studzieńcu</t>
  </si>
  <si>
    <t>Kablowanie sieci energetycznej oświetlenia wraz z wymianą słupów i opraw oświetleniowych na ul. Gościnnej w Rogoźnie</t>
  </si>
  <si>
    <t>Zakup i montaż progu zwalniającego na ul. Seminarialnej w Rogoźnie</t>
  </si>
  <si>
    <t>Urząd Miejski w Rogoźnie Wykonawca: zostanie wyłoniony w drodze zamówień publicznych Termin realizacji: 2019</t>
  </si>
  <si>
    <t xml:space="preserve">Zakup i montaż trzech piłkochwytów na boisku w Karolewie i Gościejewie </t>
  </si>
  <si>
    <t>Wpływy z tytułu kosztów egzekucyjnychy, opłaty komorniczej i kosztów upomnień</t>
  </si>
  <si>
    <t xml:space="preserve">Modernizacja zaplecza sanitarno - gospodarczego na cele społeczno kulturalne </t>
  </si>
  <si>
    <t>Recepta na zdrowe życie - projekt w Wielkopolskiej Odnowie Wsi</t>
  </si>
  <si>
    <t>Modernizacja terenu przy bosku sportowym - budowa kompleksu rekreacyjno - sportowego (Wielkopolska Odnowa Wsi - wkład własny)</t>
  </si>
  <si>
    <t>Zakup witacza</t>
  </si>
  <si>
    <t xml:space="preserve">Gościejewo </t>
  </si>
  <si>
    <t>Zakup piaskownicy Słoneczko I</t>
  </si>
  <si>
    <t>Zakup elementów siłowni</t>
  </si>
  <si>
    <t xml:space="preserve">Zakup elementów siłowni - montaż </t>
  </si>
  <si>
    <t>Wsparcie OSP Budziszewko - zakup defibrylatora</t>
  </si>
  <si>
    <t>Poprawa estetyki górnej elewacji budynku OSP</t>
  </si>
  <si>
    <t xml:space="preserve">Zakup wyposażenia dla OSP w Pruscach </t>
  </si>
  <si>
    <t>Wyłożenie kostką brukową wjazdu na płytę na plac OSP</t>
  </si>
  <si>
    <t xml:space="preserve">Wsparcie działalności przedszkola Słoneczne Skrzaty w Parkowie </t>
  </si>
  <si>
    <t>Wyłożenie kostki pozbruk przed budynkiem szkoły w Pruścach</t>
  </si>
  <si>
    <t>Poprawa estetyki wsi</t>
  </si>
  <si>
    <t>Utrzymanie boiska i terenów zielonych - 2.500,00 zł
Zakup kosiarki dla wsi Międzylesie - 2.500,00 zł</t>
  </si>
  <si>
    <t>Zakup lamp</t>
  </si>
  <si>
    <t>Jaśniej znaczy bezpieczniej - montaż 2 lamp</t>
  </si>
  <si>
    <t xml:space="preserve">Pozostałe zadania w zakresie kultury </t>
  </si>
  <si>
    <t>Poprawa estetyki wsi - położenie kostki poz-bruk</t>
  </si>
  <si>
    <t xml:space="preserve">Nasza świetlica nośnikiem kultury- gospodzarz obiektu </t>
  </si>
  <si>
    <t xml:space="preserve">Zakup wyposażenia i bieżące utrzymanie  sali wiejskiej </t>
  </si>
  <si>
    <t xml:space="preserve">Utrzymanie porządku, czystości w świetlicy wiejskiej, wokół świetlicy na placu zabaw </t>
  </si>
  <si>
    <t>Utrzymanie bieżące świetlicy</t>
  </si>
  <si>
    <t xml:space="preserve">Zakup materiałó na wyposażenie świetlicy </t>
  </si>
  <si>
    <t>Zakup klimatyzacji w świetlicy wiejskiej - 6.500,00 zł
Zakup rolet i moskitier w świetlicy - 1.766,42 zł</t>
  </si>
  <si>
    <t>Utrzymanie świelicy zakup opału - 4.000,00 zł
Zakup materialów - 4309,23 zł</t>
  </si>
  <si>
    <t xml:space="preserve">Karolewo </t>
  </si>
  <si>
    <t>Zakup energii elektrycznej i wody</t>
  </si>
  <si>
    <t xml:space="preserve">Wyznaczenie terenu pod świetlicę wiejską </t>
  </si>
  <si>
    <t xml:space="preserve">Utrzymanie i wyposażenie świetlicy wiejskiej - zakup usług </t>
  </si>
  <si>
    <t xml:space="preserve">Zakup i montaż rolety zewnętrzej na garaż przy Sali wiejskiej </t>
  </si>
  <si>
    <t xml:space="preserve">Nienawiszcz </t>
  </si>
  <si>
    <t xml:space="preserve">Zakup usług zwiąxzanych z utzymaniem świetlicy - 5.000,00 zł
Zakup garażu i przygotowanie gruntu - 1.199,00 zł </t>
  </si>
  <si>
    <t xml:space="preserve">Założenie klimatyzacji w świetlicy wiejskiej </t>
  </si>
  <si>
    <t xml:space="preserve">Utrzymanie świetlicy wiejskiej - 400,00 zł
Montaż garażu - 2.990,00 zł </t>
  </si>
  <si>
    <t xml:space="preserve">Organizacja festynów wiejskich </t>
  </si>
  <si>
    <t>Organizacja imprez kulturalno – sportowych - 500,00 zł
Wspacie Grupy Gospodyń Wiejskich - 1.000,00 zł</t>
  </si>
  <si>
    <t xml:space="preserve">Organizacja imprez kulturalno – sportowych </t>
  </si>
  <si>
    <t>Organizacja imprez o charakterze kulturalno-sportowym - 3.000,00 zł 
Zakup wieńca dożynkowego - 500,00 zł
Zakup kompletu ławek i stołów biesiadnych  - 4.500,00 zł</t>
  </si>
  <si>
    <t>Organizacja imprez kulturalnych - 2.000,00 zł
Zakup tablicy wolnostojacej - 800,00 zł</t>
  </si>
  <si>
    <t>Organizacja imprez kulturalnych - 1.250,00 zł
zakup materiałów na wieniec dożynkowy - 459,93 zł</t>
  </si>
  <si>
    <t>Organizacja imprez kulturalno – sportowych - 6.680,82 zł
Zakup zestawów biesiadnych dla sołectwa Pruśce  - 3.800,00 zł</t>
  </si>
  <si>
    <t>Organizacja imprez kulturalno - sportowych</t>
  </si>
  <si>
    <t>Organizacja imprez kuturalno - wyjazdowych dla dzieci i mieszkańców</t>
  </si>
  <si>
    <t>Organizacja warsztatów edukacyjno - integracyjnych " Upamiętnienie rocznicy wybuchu II Wojny Światowej, diożynki gminne, Święto Pyry</t>
  </si>
  <si>
    <t xml:space="preserve">Organizacja imprez kulturalnych - 1.000,00 zł
Spawanie tablicy wolnostojącej - 200,00 zł </t>
  </si>
  <si>
    <t>Utrzymanie boisk wiejskich - 5.500,00 zł
Zakup blaszanego garażu na boisko w Siernikach  - 2.000,00 zł</t>
  </si>
  <si>
    <t xml:space="preserve">Prace pielęgnacyjne na boisku sportowym i placu zabaw - 3.000,00 zł
Płyta sportowo - rekreacyjna - 1.000,00 zł </t>
  </si>
  <si>
    <t xml:space="preserve">Płyta sportowo - rekreacyjna </t>
  </si>
  <si>
    <t>Budowa wiaty biesiadnej wraz z budynkiem przyległym - etap III</t>
  </si>
  <si>
    <t>Plan na 30.06.2019.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</si>
</sst>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????"/>
    <numFmt numFmtId="167" formatCode="#,##0.00_ ;\-#,##0.00\ "/>
    <numFmt numFmtId="168" formatCode="_-* #,##0.00\ _z_ł_-;\-* #,##0.00\ _z_ł_-;_-* \-??\ _z_ł_-;_-@_-"/>
    <numFmt numFmtId="169" formatCode="#,##0.00\ [$zł-415];[Red]\-#,##0.00\ [$zł-415]"/>
    <numFmt numFmtId="170" formatCode="#,##0.00\ &quot;zł&quot;"/>
    <numFmt numFmtId="171" formatCode="0000"/>
    <numFmt numFmtId="172" formatCode="?"/>
    <numFmt numFmtId="173" formatCode="#,##0.00_ ;[Red]\-#,##0.00\ "/>
  </numFmts>
  <fonts count="136" x14ac:knownFonts="1">
    <font>
      <sz val="8"/>
      <color indexed="8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charset val="238"/>
    </font>
    <font>
      <b/>
      <sz val="10.5"/>
      <name val="Arial CE"/>
      <family val="2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12"/>
      <name val="Times New Roman"/>
      <family val="1"/>
    </font>
    <font>
      <sz val="9"/>
      <name val="Arial CE"/>
      <charset val="238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1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8.5"/>
      <name val="Arial CE"/>
      <charset val="238"/>
    </font>
    <font>
      <i/>
      <sz val="10"/>
      <name val="Arial CE"/>
      <family val="2"/>
      <charset val="238"/>
    </font>
    <font>
      <i/>
      <sz val="9"/>
      <name val="Arial CE"/>
      <charset val="238"/>
    </font>
    <font>
      <b/>
      <sz val="10"/>
      <color indexed="12"/>
      <name val="Times New Roman"/>
      <family val="1"/>
    </font>
    <font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.5"/>
      <name val="Arial"/>
      <family val="2"/>
      <charset val="238"/>
    </font>
    <font>
      <b/>
      <sz val="8.2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.5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.25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8.5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indexed="8"/>
      <name val="Arial"/>
      <family val="2"/>
      <charset val="204"/>
    </font>
    <font>
      <i/>
      <sz val="10"/>
      <name val="Arial"/>
      <family val="2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7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charset val="238"/>
    </font>
    <font>
      <b/>
      <sz val="9"/>
      <name val="Times New Roman"/>
      <family val="1"/>
      <charset val="238"/>
    </font>
    <font>
      <i/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b/>
      <sz val="8.5"/>
      <name val="Arial CE"/>
      <charset val="238"/>
    </font>
    <font>
      <i/>
      <sz val="8.5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7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2"/>
      <name val="Times New Roman"/>
      <family val="1"/>
      <charset val="238"/>
    </font>
    <font>
      <b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.5"/>
      <name val="Times New Roman"/>
      <family val="1"/>
    </font>
    <font>
      <sz val="7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indexed="31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0"/>
      </patternFill>
    </fill>
  </fills>
  <borders count="1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6">
    <xf numFmtId="0" fontId="0" fillId="0" borderId="0" applyNumberFormat="0" applyFill="0" applyBorder="0" applyAlignment="0" applyProtection="0">
      <alignment vertical="top"/>
    </xf>
    <xf numFmtId="0" fontId="12" fillId="0" borderId="0"/>
    <xf numFmtId="0" fontId="13" fillId="0" borderId="0"/>
    <xf numFmtId="0" fontId="12" fillId="0" borderId="0"/>
    <xf numFmtId="44" fontId="13" fillId="0" borderId="0" applyFont="0" applyFill="0" applyBorder="0" applyAlignment="0" applyProtection="0"/>
    <xf numFmtId="0" fontId="38" fillId="14" borderId="0" applyNumberFormat="0" applyBorder="0" applyAlignment="0" applyProtection="0"/>
    <xf numFmtId="0" fontId="52" fillId="0" borderId="0"/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53" fillId="0" borderId="0"/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38" fillId="0" borderId="0"/>
    <xf numFmtId="0" fontId="38" fillId="0" borderId="0"/>
    <xf numFmtId="0" fontId="47" fillId="0" borderId="0" applyNumberFormat="0" applyFill="0" applyBorder="0" applyAlignment="0" applyProtection="0">
      <alignment vertical="top"/>
    </xf>
    <xf numFmtId="0" fontId="2" fillId="0" borderId="0"/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38" fillId="0" borderId="0"/>
    <xf numFmtId="168" fontId="53" fillId="0" borderId="0" applyFill="0" applyBorder="0" applyAlignment="0" applyProtection="0"/>
    <xf numFmtId="0" fontId="13" fillId="0" borderId="0"/>
    <xf numFmtId="0" fontId="12" fillId="0" borderId="0"/>
    <xf numFmtId="0" fontId="13" fillId="0" borderId="0"/>
    <xf numFmtId="0" fontId="1" fillId="0" borderId="0"/>
  </cellStyleXfs>
  <cellXfs count="1997">
    <xf numFmtId="0" fontId="0" fillId="0" borderId="0" xfId="0" applyAlignment="1"/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3" fillId="0" borderId="0" xfId="2"/>
    <xf numFmtId="4" fontId="14" fillId="0" borderId="4" xfId="2" applyNumberFormat="1" applyFont="1" applyBorder="1" applyAlignment="1">
      <alignment vertical="center"/>
    </xf>
    <xf numFmtId="0" fontId="13" fillId="0" borderId="0" xfId="2" applyAlignment="1">
      <alignment vertical="top" wrapText="1"/>
    </xf>
    <xf numFmtId="0" fontId="15" fillId="4" borderId="12" xfId="2" applyFont="1" applyFill="1" applyBorder="1" applyAlignment="1">
      <alignment vertical="top" wrapText="1"/>
    </xf>
    <xf numFmtId="0" fontId="14" fillId="5" borderId="8" xfId="2" applyFont="1" applyFill="1" applyBorder="1" applyAlignment="1">
      <alignment vertical="top" wrapText="1"/>
    </xf>
    <xf numFmtId="0" fontId="14" fillId="5" borderId="8" xfId="2" applyFont="1" applyFill="1" applyBorder="1" applyAlignment="1">
      <alignment horizontal="center" vertical="top" wrapText="1"/>
    </xf>
    <xf numFmtId="4" fontId="18" fillId="0" borderId="0" xfId="2" applyNumberFormat="1" applyFont="1" applyAlignment="1">
      <alignment vertical="top"/>
    </xf>
    <xf numFmtId="0" fontId="18" fillId="0" borderId="0" xfId="2" applyFont="1" applyAlignment="1">
      <alignment vertical="top" wrapText="1"/>
    </xf>
    <xf numFmtId="0" fontId="18" fillId="0" borderId="0" xfId="2" applyFont="1" applyAlignment="1">
      <alignment vertical="top"/>
    </xf>
    <xf numFmtId="0" fontId="18" fillId="0" borderId="0" xfId="2" applyFont="1" applyAlignment="1">
      <alignment vertical="center"/>
    </xf>
    <xf numFmtId="0" fontId="19" fillId="0" borderId="10" xfId="2" applyFont="1" applyBorder="1" applyAlignment="1">
      <alignment horizontal="right" vertical="center"/>
    </xf>
    <xf numFmtId="0" fontId="13" fillId="0" borderId="10" xfId="2" applyBorder="1" applyAlignment="1">
      <alignment vertical="center"/>
    </xf>
    <xf numFmtId="0" fontId="13" fillId="0" borderId="4" xfId="2" applyBorder="1" applyAlignment="1">
      <alignment vertical="center"/>
    </xf>
    <xf numFmtId="0" fontId="22" fillId="0" borderId="13" xfId="2" applyFont="1" applyBorder="1" applyAlignment="1">
      <alignment horizontal="center" vertical="top" wrapText="1"/>
    </xf>
    <xf numFmtId="4" fontId="20" fillId="0" borderId="8" xfId="2" applyNumberFormat="1" applyFont="1" applyBorder="1" applyAlignment="1">
      <alignment vertical="top"/>
    </xf>
    <xf numFmtId="4" fontId="15" fillId="0" borderId="8" xfId="2" applyNumberFormat="1" applyFont="1" applyBorder="1" applyAlignment="1">
      <alignment vertical="top"/>
    </xf>
    <xf numFmtId="4" fontId="21" fillId="0" borderId="14" xfId="2" applyNumberFormat="1" applyFont="1" applyBorder="1" applyAlignment="1">
      <alignment horizontal="right" vertical="top" wrapText="1"/>
    </xf>
    <xf numFmtId="4" fontId="21" fillId="0" borderId="13" xfId="2" applyNumberFormat="1" applyFont="1" applyBorder="1" applyAlignment="1">
      <alignment horizontal="right" vertical="top" wrapText="1"/>
    </xf>
    <xf numFmtId="0" fontId="21" fillId="0" borderId="12" xfId="2" applyFont="1" applyBorder="1" applyAlignment="1">
      <alignment vertical="top" wrapText="1"/>
    </xf>
    <xf numFmtId="0" fontId="21" fillId="0" borderId="12" xfId="2" applyFont="1" applyBorder="1" applyAlignment="1">
      <alignment horizontal="center" vertical="top" wrapText="1"/>
    </xf>
    <xf numFmtId="0" fontId="21" fillId="0" borderId="15" xfId="2" applyFont="1" applyBorder="1" applyAlignment="1">
      <alignment vertical="top" wrapText="1"/>
    </xf>
    <xf numFmtId="0" fontId="21" fillId="0" borderId="8" xfId="2" applyFont="1" applyBorder="1" applyAlignment="1">
      <alignment horizontal="center" vertical="top" wrapText="1"/>
    </xf>
    <xf numFmtId="4" fontId="20" fillId="0" borderId="8" xfId="2" applyNumberFormat="1" applyFont="1" applyBorder="1" applyAlignment="1">
      <alignment vertical="center"/>
    </xf>
    <xf numFmtId="0" fontId="13" fillId="0" borderId="8" xfId="2" applyBorder="1"/>
    <xf numFmtId="4" fontId="21" fillId="0" borderId="15" xfId="2" applyNumberFormat="1" applyFont="1" applyBorder="1" applyAlignment="1">
      <alignment horizontal="right" vertical="top" wrapText="1"/>
    </xf>
    <xf numFmtId="4" fontId="21" fillId="0" borderId="8" xfId="2" applyNumberFormat="1" applyFont="1" applyBorder="1" applyAlignment="1">
      <alignment horizontal="right" vertical="top" wrapText="1"/>
    </xf>
    <xf numFmtId="4" fontId="21" fillId="4" borderId="8" xfId="2" applyNumberFormat="1" applyFont="1" applyFill="1" applyBorder="1" applyAlignment="1">
      <alignment horizontal="right" vertical="top" wrapText="1"/>
    </xf>
    <xf numFmtId="0" fontId="21" fillId="4" borderId="8" xfId="2" applyFont="1" applyFill="1" applyBorder="1" applyAlignment="1">
      <alignment vertical="top" wrapText="1"/>
    </xf>
    <xf numFmtId="0" fontId="21" fillId="4" borderId="8" xfId="2" applyFont="1" applyFill="1" applyBorder="1" applyAlignment="1">
      <alignment horizontal="center" vertical="top" wrapText="1"/>
    </xf>
    <xf numFmtId="0" fontId="16" fillId="4" borderId="8" xfId="2" applyFont="1" applyFill="1" applyBorder="1" applyAlignment="1">
      <alignment horizontal="center" vertical="top" wrapText="1"/>
    </xf>
    <xf numFmtId="4" fontId="15" fillId="0" borderId="13" xfId="2" applyNumberFormat="1" applyFont="1" applyBorder="1" applyAlignment="1">
      <alignment vertical="top"/>
    </xf>
    <xf numFmtId="0" fontId="21" fillId="0" borderId="0" xfId="2" applyFont="1" applyBorder="1" applyAlignment="1">
      <alignment vertical="top" wrapText="1"/>
    </xf>
    <xf numFmtId="0" fontId="21" fillId="3" borderId="14" xfId="2" applyFont="1" applyFill="1" applyBorder="1" applyAlignment="1">
      <alignment horizontal="center" vertical="top" wrapText="1"/>
    </xf>
    <xf numFmtId="4" fontId="21" fillId="0" borderId="12" xfId="2" applyNumberFormat="1" applyFont="1" applyBorder="1" applyAlignment="1">
      <alignment horizontal="right" vertical="top" wrapText="1"/>
    </xf>
    <xf numFmtId="0" fontId="22" fillId="0" borderId="9" xfId="2" applyFont="1" applyBorder="1" applyAlignment="1">
      <alignment horizontal="center" vertical="top" wrapText="1"/>
    </xf>
    <xf numFmtId="4" fontId="16" fillId="4" borderId="12" xfId="2" applyNumberFormat="1" applyFont="1" applyFill="1" applyBorder="1" applyAlignment="1">
      <alignment horizontal="right" vertical="top" wrapText="1"/>
    </xf>
    <xf numFmtId="4" fontId="16" fillId="4" borderId="12" xfId="4" applyNumberFormat="1" applyFont="1" applyFill="1" applyBorder="1" applyAlignment="1">
      <alignment horizontal="right" vertical="top" wrapText="1"/>
    </xf>
    <xf numFmtId="0" fontId="16" fillId="4" borderId="12" xfId="2" applyFont="1" applyFill="1" applyBorder="1" applyAlignment="1">
      <alignment vertical="top" wrapText="1"/>
    </xf>
    <xf numFmtId="0" fontId="22" fillId="4" borderId="12" xfId="2" applyFont="1" applyFill="1" applyBorder="1" applyAlignment="1">
      <alignment horizontal="center" vertical="top" wrapText="1"/>
    </xf>
    <xf numFmtId="0" fontId="16" fillId="4" borderId="12" xfId="2" applyFont="1" applyFill="1" applyBorder="1" applyAlignment="1">
      <alignment horizontal="center" vertical="top" wrapText="1"/>
    </xf>
    <xf numFmtId="4" fontId="15" fillId="3" borderId="12" xfId="2" applyNumberFormat="1" applyFont="1" applyFill="1" applyBorder="1" applyAlignment="1">
      <alignment horizontal="right" vertical="top" wrapText="1"/>
    </xf>
    <xf numFmtId="4" fontId="17" fillId="3" borderId="12" xfId="2" applyNumberFormat="1" applyFont="1" applyFill="1" applyBorder="1" applyAlignment="1">
      <alignment horizontal="right" vertical="top" wrapText="1"/>
    </xf>
    <xf numFmtId="0" fontId="21" fillId="0" borderId="8" xfId="2" applyFont="1" applyBorder="1" applyAlignment="1">
      <alignment vertical="top" wrapText="1"/>
    </xf>
    <xf numFmtId="0" fontId="21" fillId="3" borderId="12" xfId="2" applyFont="1" applyFill="1" applyBorder="1" applyAlignment="1">
      <alignment horizontal="center" vertical="top" wrapText="1"/>
    </xf>
    <xf numFmtId="4" fontId="21" fillId="4" borderId="12" xfId="2" applyNumberFormat="1" applyFont="1" applyFill="1" applyBorder="1" applyAlignment="1">
      <alignment horizontal="right" vertical="top" wrapText="1"/>
    </xf>
    <xf numFmtId="0" fontId="16" fillId="4" borderId="8" xfId="2" applyFont="1" applyFill="1" applyBorder="1" applyAlignment="1">
      <alignment vertical="top" wrapText="1"/>
    </xf>
    <xf numFmtId="4" fontId="17" fillId="6" borderId="8" xfId="2" applyNumberFormat="1" applyFont="1" applyFill="1" applyBorder="1" applyAlignment="1">
      <alignment horizontal="right" vertical="top" wrapText="1"/>
    </xf>
    <xf numFmtId="0" fontId="17" fillId="6" borderId="12" xfId="2" applyFont="1" applyFill="1" applyBorder="1" applyAlignment="1">
      <alignment vertical="top" wrapText="1"/>
    </xf>
    <xf numFmtId="0" fontId="22" fillId="6" borderId="12" xfId="2" applyFont="1" applyFill="1" applyBorder="1" applyAlignment="1">
      <alignment horizontal="center" vertical="top" wrapText="1"/>
    </xf>
    <xf numFmtId="0" fontId="22" fillId="6" borderId="15" xfId="2" applyFont="1" applyFill="1" applyBorder="1" applyAlignment="1">
      <alignment horizontal="center" vertical="top" wrapText="1"/>
    </xf>
    <xf numFmtId="0" fontId="17" fillId="6" borderId="8" xfId="2" applyFont="1" applyFill="1" applyBorder="1" applyAlignment="1">
      <alignment horizontal="center" vertical="top" wrapText="1"/>
    </xf>
    <xf numFmtId="4" fontId="20" fillId="0" borderId="12" xfId="2" applyNumberFormat="1" applyFont="1" applyBorder="1" applyAlignment="1">
      <alignment horizontal="right" vertical="center" wrapText="1"/>
    </xf>
    <xf numFmtId="4" fontId="21" fillId="0" borderId="20" xfId="2" applyNumberFormat="1" applyFont="1" applyBorder="1" applyAlignment="1">
      <alignment horizontal="right" vertical="top" wrapText="1"/>
    </xf>
    <xf numFmtId="0" fontId="22" fillId="0" borderId="20" xfId="2" applyFont="1" applyBorder="1" applyAlignment="1">
      <alignment horizontal="center" vertical="top" wrapText="1"/>
    </xf>
    <xf numFmtId="4" fontId="16" fillId="4" borderId="15" xfId="2" applyNumberFormat="1" applyFont="1" applyFill="1" applyBorder="1" applyAlignment="1">
      <alignment horizontal="right" vertical="top" wrapText="1"/>
    </xf>
    <xf numFmtId="0" fontId="16" fillId="4" borderId="15" xfId="2" applyFont="1" applyFill="1" applyBorder="1" applyAlignment="1">
      <alignment vertical="top" wrapText="1"/>
    </xf>
    <xf numFmtId="0" fontId="22" fillId="4" borderId="15" xfId="2" applyFont="1" applyFill="1" applyBorder="1" applyAlignment="1">
      <alignment horizontal="center" vertical="top" wrapText="1"/>
    </xf>
    <xf numFmtId="0" fontId="22" fillId="4" borderId="8" xfId="2" applyFont="1" applyFill="1" applyBorder="1" applyAlignment="1">
      <alignment horizontal="center" vertical="top" wrapText="1"/>
    </xf>
    <xf numFmtId="4" fontId="20" fillId="0" borderId="12" xfId="2" applyNumberFormat="1" applyFont="1" applyBorder="1" applyAlignment="1">
      <alignment horizontal="right" vertical="top" wrapText="1"/>
    </xf>
    <xf numFmtId="4" fontId="23" fillId="0" borderId="8" xfId="2" applyNumberFormat="1" applyFont="1" applyBorder="1" applyAlignment="1">
      <alignment vertical="top"/>
    </xf>
    <xf numFmtId="4" fontId="21" fillId="7" borderId="12" xfId="2" applyNumberFormat="1" applyFont="1" applyFill="1" applyBorder="1" applyAlignment="1">
      <alignment horizontal="right" vertical="top" wrapText="1"/>
    </xf>
    <xf numFmtId="0" fontId="21" fillId="7" borderId="12" xfId="2" applyFont="1" applyFill="1" applyBorder="1" applyAlignment="1">
      <alignment vertical="top" wrapText="1"/>
    </xf>
    <xf numFmtId="0" fontId="21" fillId="7" borderId="12" xfId="2" applyFont="1" applyFill="1" applyBorder="1" applyAlignment="1">
      <alignment horizontal="center" vertical="top" wrapText="1"/>
    </xf>
    <xf numFmtId="0" fontId="16" fillId="7" borderId="20" xfId="2" applyFont="1" applyFill="1" applyBorder="1" applyAlignment="1">
      <alignment horizontal="center" vertical="top" wrapText="1"/>
    </xf>
    <xf numFmtId="4" fontId="17" fillId="6" borderId="12" xfId="2" applyNumberFormat="1" applyFont="1" applyFill="1" applyBorder="1" applyAlignment="1">
      <alignment horizontal="right" vertical="top" wrapText="1"/>
    </xf>
    <xf numFmtId="4" fontId="20" fillId="0" borderId="12" xfId="2" applyNumberFormat="1" applyFont="1" applyBorder="1" applyAlignment="1">
      <alignment vertical="top"/>
    </xf>
    <xf numFmtId="0" fontId="22" fillId="0" borderId="14" xfId="2" applyFont="1" applyBorder="1" applyAlignment="1">
      <alignment horizontal="center" vertical="top" wrapText="1"/>
    </xf>
    <xf numFmtId="4" fontId="14" fillId="8" borderId="8" xfId="2" applyNumberFormat="1" applyFont="1" applyFill="1" applyBorder="1" applyAlignment="1">
      <alignment horizontal="right" vertical="top" wrapText="1"/>
    </xf>
    <xf numFmtId="0" fontId="14" fillId="8" borderId="8" xfId="2" applyFont="1" applyFill="1" applyBorder="1" applyAlignment="1">
      <alignment vertical="top" wrapText="1"/>
    </xf>
    <xf numFmtId="0" fontId="14" fillId="8" borderId="8" xfId="2" applyFont="1" applyFill="1" applyBorder="1" applyAlignment="1">
      <alignment horizontal="center" vertical="top" wrapText="1"/>
    </xf>
    <xf numFmtId="4" fontId="20" fillId="0" borderId="9" xfId="2" applyNumberFormat="1" applyFont="1" applyBorder="1" applyAlignment="1">
      <alignment vertical="top"/>
    </xf>
    <xf numFmtId="4" fontId="20" fillId="0" borderId="14" xfId="2" applyNumberFormat="1" applyFont="1" applyBorder="1" applyAlignment="1">
      <alignment horizontal="right" vertical="top" wrapText="1"/>
    </xf>
    <xf numFmtId="0" fontId="21" fillId="0" borderId="14" xfId="2" applyFont="1" applyBorder="1" applyAlignment="1">
      <alignment vertical="top" wrapText="1"/>
    </xf>
    <xf numFmtId="0" fontId="21" fillId="0" borderId="14" xfId="2" applyFont="1" applyBorder="1" applyAlignment="1">
      <alignment horizontal="center" vertical="top" wrapText="1"/>
    </xf>
    <xf numFmtId="4" fontId="22" fillId="0" borderId="12" xfId="2" applyNumberFormat="1" applyFont="1" applyBorder="1" applyAlignment="1">
      <alignment horizontal="right" vertical="top" wrapText="1"/>
    </xf>
    <xf numFmtId="4" fontId="16" fillId="0" borderId="12" xfId="2" applyNumberFormat="1" applyFont="1" applyBorder="1" applyAlignment="1">
      <alignment horizontal="right" vertical="top" wrapText="1"/>
    </xf>
    <xf numFmtId="0" fontId="13" fillId="0" borderId="12" xfId="2" applyBorder="1"/>
    <xf numFmtId="4" fontId="24" fillId="8" borderId="12" xfId="2" applyNumberFormat="1" applyFont="1" applyFill="1" applyBorder="1" applyAlignment="1">
      <alignment horizontal="right" vertical="top" wrapText="1"/>
    </xf>
    <xf numFmtId="0" fontId="24" fillId="8" borderId="12" xfId="2" applyFont="1" applyFill="1" applyBorder="1" applyAlignment="1">
      <alignment vertical="top" wrapText="1"/>
    </xf>
    <xf numFmtId="0" fontId="24" fillId="8" borderId="12" xfId="2" applyFont="1" applyFill="1" applyBorder="1" applyAlignment="1">
      <alignment horizontal="center" vertical="top" wrapText="1"/>
    </xf>
    <xf numFmtId="0" fontId="25" fillId="8" borderId="8" xfId="2" applyFont="1" applyFill="1" applyBorder="1" applyAlignment="1">
      <alignment horizontal="center" vertical="top" wrapText="1"/>
    </xf>
    <xf numFmtId="4" fontId="15" fillId="0" borderId="12" xfId="2" applyNumberFormat="1" applyFont="1" applyBorder="1" applyAlignment="1">
      <alignment vertical="top"/>
    </xf>
    <xf numFmtId="0" fontId="16" fillId="4" borderId="12" xfId="2" quotePrefix="1" applyFont="1" applyFill="1" applyBorder="1" applyAlignment="1">
      <alignment horizontal="center" vertical="top" wrapText="1"/>
    </xf>
    <xf numFmtId="0" fontId="17" fillId="6" borderId="8" xfId="2" quotePrefix="1" applyFont="1" applyFill="1" applyBorder="1" applyAlignment="1">
      <alignment horizontal="center" vertical="top" wrapText="1"/>
    </xf>
    <xf numFmtId="43" fontId="17" fillId="0" borderId="10" xfId="2" applyNumberFormat="1" applyFont="1" applyFill="1" applyBorder="1" applyAlignment="1">
      <alignment horizontal="center" vertical="center" wrapText="1"/>
    </xf>
    <xf numFmtId="0" fontId="18" fillId="0" borderId="0" xfId="2" applyFont="1"/>
    <xf numFmtId="0" fontId="7" fillId="0" borderId="0" xfId="3" applyFont="1" applyAlignment="1">
      <alignment vertical="top" wrapText="1"/>
    </xf>
    <xf numFmtId="0" fontId="26" fillId="0" borderId="0" xfId="3" applyFont="1"/>
    <xf numFmtId="0" fontId="27" fillId="0" borderId="0" xfId="3" applyFont="1"/>
    <xf numFmtId="0" fontId="28" fillId="0" borderId="0" xfId="1" applyFont="1"/>
    <xf numFmtId="0" fontId="27" fillId="0" borderId="0" xfId="3" applyFont="1" applyAlignment="1">
      <alignment wrapText="1"/>
    </xf>
    <xf numFmtId="0" fontId="27" fillId="0" borderId="0" xfId="3" applyFont="1" applyAlignment="1"/>
    <xf numFmtId="0" fontId="7" fillId="0" borderId="0" xfId="3" applyFont="1" applyAlignment="1">
      <alignment wrapText="1"/>
    </xf>
    <xf numFmtId="0" fontId="29" fillId="0" borderId="0" xfId="1" applyFont="1" applyAlignment="1">
      <alignment horizontal="center" vertical="center"/>
    </xf>
    <xf numFmtId="0" fontId="30" fillId="0" borderId="0" xfId="1" applyFont="1"/>
    <xf numFmtId="0" fontId="32" fillId="0" borderId="22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49" fontId="35" fillId="0" borderId="23" xfId="1" applyNumberFormat="1" applyFont="1" applyBorder="1" applyAlignment="1">
      <alignment horizontal="center" vertical="center" wrapText="1"/>
    </xf>
    <xf numFmtId="0" fontId="34" fillId="0" borderId="24" xfId="1" applyFont="1" applyBorder="1" applyAlignment="1">
      <alignment horizontal="left" vertical="center" wrapText="1"/>
    </xf>
    <xf numFmtId="4" fontId="35" fillId="0" borderId="26" xfId="1" applyNumberFormat="1" applyFont="1" applyBorder="1" applyAlignment="1">
      <alignment horizontal="right" vertical="center" wrapText="1"/>
    </xf>
    <xf numFmtId="0" fontId="37" fillId="0" borderId="28" xfId="1" applyFont="1" applyBorder="1" applyAlignment="1">
      <alignment vertical="center" wrapText="1"/>
    </xf>
    <xf numFmtId="4" fontId="38" fillId="0" borderId="30" xfId="1" applyNumberFormat="1" applyFont="1" applyBorder="1" applyAlignment="1">
      <alignment horizontal="right" vertical="center" wrapText="1"/>
    </xf>
    <xf numFmtId="164" fontId="39" fillId="9" borderId="22" xfId="1" applyNumberFormat="1" applyFont="1" applyFill="1" applyBorder="1" applyAlignment="1">
      <alignment horizontal="left" vertical="top" wrapText="1"/>
    </xf>
    <xf numFmtId="0" fontId="28" fillId="9" borderId="1" xfId="1" applyFont="1" applyFill="1" applyBorder="1" applyAlignment="1">
      <alignment vertical="top" wrapText="1"/>
    </xf>
    <xf numFmtId="0" fontId="28" fillId="9" borderId="3" xfId="1" applyFont="1" applyFill="1" applyBorder="1" applyAlignment="1">
      <alignment vertical="top" wrapText="1"/>
    </xf>
    <xf numFmtId="0" fontId="39" fillId="9" borderId="23" xfId="1" applyFont="1" applyFill="1" applyBorder="1" applyAlignment="1">
      <alignment horizontal="left" vertical="top" wrapText="1"/>
    </xf>
    <xf numFmtId="4" fontId="40" fillId="9" borderId="23" xfId="1" applyNumberFormat="1" applyFont="1" applyFill="1" applyBorder="1" applyAlignment="1">
      <alignment horizontal="right" vertical="top" wrapText="1"/>
    </xf>
    <xf numFmtId="165" fontId="29" fillId="10" borderId="1" xfId="1" applyNumberFormat="1" applyFont="1" applyFill="1" applyBorder="1" applyAlignment="1">
      <alignment horizontal="left" vertical="top" wrapText="1"/>
    </xf>
    <xf numFmtId="0" fontId="28" fillId="10" borderId="3" xfId="1" applyFont="1" applyFill="1" applyBorder="1" applyAlignment="1">
      <alignment vertical="top" wrapText="1"/>
    </xf>
    <xf numFmtId="0" fontId="29" fillId="10" borderId="23" xfId="1" applyFont="1" applyFill="1" applyBorder="1" applyAlignment="1">
      <alignment horizontal="left" vertical="top" wrapText="1"/>
    </xf>
    <xf numFmtId="4" fontId="41" fillId="10" borderId="23" xfId="1" applyNumberFormat="1" applyFont="1" applyFill="1" applyBorder="1" applyAlignment="1">
      <alignment horizontal="right" vertical="top" wrapText="1"/>
    </xf>
    <xf numFmtId="0" fontId="28" fillId="0" borderId="35" xfId="1" applyFont="1" applyBorder="1" applyAlignment="1">
      <alignment vertical="top" wrapText="1"/>
    </xf>
    <xf numFmtId="166" fontId="29" fillId="0" borderId="3" xfId="1" applyNumberFormat="1" applyFont="1" applyBorder="1" applyAlignment="1">
      <alignment horizontal="left" vertical="top" wrapText="1"/>
    </xf>
    <xf numFmtId="0" fontId="29" fillId="0" borderId="23" xfId="1" applyFont="1" applyBorder="1" applyAlignment="1">
      <alignment horizontal="left" vertical="top" wrapText="1"/>
    </xf>
    <xf numFmtId="4" fontId="41" fillId="0" borderId="23" xfId="1" applyNumberFormat="1" applyFont="1" applyBorder="1" applyAlignment="1">
      <alignment horizontal="right" vertical="top" wrapText="1"/>
    </xf>
    <xf numFmtId="4" fontId="28" fillId="0" borderId="8" xfId="1" applyNumberFormat="1" applyFont="1" applyBorder="1" applyAlignment="1">
      <alignment vertical="top" wrapText="1"/>
    </xf>
    <xf numFmtId="0" fontId="28" fillId="10" borderId="36" xfId="1" applyFont="1" applyFill="1" applyBorder="1" applyAlignment="1">
      <alignment vertical="top" wrapText="1"/>
    </xf>
    <xf numFmtId="0" fontId="29" fillId="10" borderId="37" xfId="1" applyFont="1" applyFill="1" applyBorder="1" applyAlignment="1">
      <alignment horizontal="left" vertical="top" wrapText="1"/>
    </xf>
    <xf numFmtId="4" fontId="41" fillId="10" borderId="37" xfId="1" applyNumberFormat="1" applyFont="1" applyFill="1" applyBorder="1" applyAlignment="1">
      <alignment horizontal="right" vertical="top" wrapText="1"/>
    </xf>
    <xf numFmtId="0" fontId="28" fillId="0" borderId="40" xfId="1" applyFont="1" applyBorder="1" applyAlignment="1">
      <alignment vertical="top" wrapText="1"/>
    </xf>
    <xf numFmtId="166" fontId="29" fillId="0" borderId="41" xfId="1" applyNumberFormat="1" applyFont="1" applyBorder="1" applyAlignment="1">
      <alignment horizontal="left" vertical="top" wrapText="1"/>
    </xf>
    <xf numFmtId="0" fontId="29" fillId="0" borderId="42" xfId="1" applyFont="1" applyBorder="1" applyAlignment="1">
      <alignment horizontal="left" vertical="top" wrapText="1"/>
    </xf>
    <xf numFmtId="4" fontId="41" fillId="0" borderId="37" xfId="1" applyNumberFormat="1" applyFont="1" applyBorder="1" applyAlignment="1">
      <alignment horizontal="right" vertical="top" wrapText="1"/>
    </xf>
    <xf numFmtId="4" fontId="28" fillId="0" borderId="9" xfId="1" applyNumberFormat="1" applyFont="1" applyBorder="1" applyAlignment="1">
      <alignment vertical="top" wrapText="1"/>
    </xf>
    <xf numFmtId="0" fontId="30" fillId="0" borderId="11" xfId="1" applyFont="1" applyBorder="1" applyAlignment="1">
      <alignment vertical="center" wrapText="1"/>
    </xf>
    <xf numFmtId="4" fontId="38" fillId="0" borderId="43" xfId="1" applyNumberFormat="1" applyFont="1" applyBorder="1" applyAlignment="1">
      <alignment vertical="center" wrapText="1"/>
    </xf>
    <xf numFmtId="0" fontId="40" fillId="5" borderId="8" xfId="1" applyFont="1" applyFill="1" applyBorder="1" applyAlignment="1">
      <alignment horizontal="left" vertical="center" wrapText="1"/>
    </xf>
    <xf numFmtId="0" fontId="41" fillId="5" borderId="8" xfId="1" applyFont="1" applyFill="1" applyBorder="1" applyAlignment="1">
      <alignment horizontal="left" vertical="center" wrapText="1"/>
    </xf>
    <xf numFmtId="4" fontId="40" fillId="5" borderId="45" xfId="1" applyNumberFormat="1" applyFont="1" applyFill="1" applyBorder="1" applyAlignment="1">
      <alignment vertical="center" wrapText="1"/>
    </xf>
    <xf numFmtId="0" fontId="28" fillId="4" borderId="8" xfId="1" applyFont="1" applyFill="1" applyBorder="1" applyAlignment="1">
      <alignment horizontal="left" vertical="center" wrapText="1"/>
    </xf>
    <xf numFmtId="4" fontId="41" fillId="4" borderId="29" xfId="1" applyNumberFormat="1" applyFont="1" applyFill="1" applyBorder="1" applyAlignment="1">
      <alignment vertical="center" wrapText="1"/>
    </xf>
    <xf numFmtId="4" fontId="41" fillId="4" borderId="8" xfId="1" applyNumberFormat="1" applyFont="1" applyFill="1" applyBorder="1" applyAlignment="1">
      <alignment vertical="center" wrapText="1"/>
    </xf>
    <xf numFmtId="0" fontId="30" fillId="0" borderId="9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left" vertical="top" wrapText="1"/>
    </xf>
    <xf numFmtId="0" fontId="29" fillId="0" borderId="47" xfId="1" applyFont="1" applyBorder="1" applyAlignment="1">
      <alignment horizontal="left" vertical="top" wrapText="1"/>
    </xf>
    <xf numFmtId="4" fontId="41" fillId="0" borderId="48" xfId="1" applyNumberFormat="1" applyFont="1" applyBorder="1" applyAlignment="1">
      <alignment vertical="top" wrapText="1"/>
    </xf>
    <xf numFmtId="4" fontId="41" fillId="0" borderId="8" xfId="1" applyNumberFormat="1" applyFont="1" applyBorder="1" applyAlignment="1">
      <alignment vertical="top" wrapText="1"/>
    </xf>
    <xf numFmtId="4" fontId="42" fillId="0" borderId="8" xfId="0" applyNumberFormat="1" applyFont="1" applyBorder="1" applyAlignment="1">
      <alignment vertical="top" wrapText="1"/>
    </xf>
    <xf numFmtId="0" fontId="40" fillId="5" borderId="29" xfId="1" applyFont="1" applyFill="1" applyBorder="1" applyAlignment="1">
      <alignment horizontal="left" vertical="center" wrapText="1"/>
    </xf>
    <xf numFmtId="4" fontId="40" fillId="5" borderId="48" xfId="1" applyNumberFormat="1" applyFont="1" applyFill="1" applyBorder="1" applyAlignment="1">
      <alignment horizontal="right" vertical="center" wrapText="1"/>
    </xf>
    <xf numFmtId="0" fontId="35" fillId="3" borderId="9" xfId="1" applyFont="1" applyFill="1" applyBorder="1" applyAlignment="1">
      <alignment horizontal="center" vertical="center" wrapText="1"/>
    </xf>
    <xf numFmtId="0" fontId="41" fillId="4" borderId="15" xfId="1" applyFont="1" applyFill="1" applyBorder="1" applyAlignment="1">
      <alignment horizontal="left" vertical="center" wrapText="1"/>
    </xf>
    <xf numFmtId="0" fontId="41" fillId="4" borderId="8" xfId="1" applyFont="1" applyFill="1" applyBorder="1" applyAlignment="1">
      <alignment horizontal="left" vertical="top" wrapText="1"/>
    </xf>
    <xf numFmtId="0" fontId="42" fillId="4" borderId="8" xfId="1" applyFont="1" applyFill="1" applyBorder="1" applyAlignment="1">
      <alignment horizontal="left" vertical="top" wrapText="1"/>
    </xf>
    <xf numFmtId="4" fontId="41" fillId="4" borderId="45" xfId="1" applyNumberFormat="1" applyFont="1" applyFill="1" applyBorder="1" applyAlignment="1">
      <alignment vertical="center" wrapText="1"/>
    </xf>
    <xf numFmtId="0" fontId="35" fillId="3" borderId="13" xfId="1" applyFont="1" applyFill="1" applyBorder="1" applyAlignment="1">
      <alignment horizontal="center" vertical="center" wrapText="1"/>
    </xf>
    <xf numFmtId="0" fontId="40" fillId="3" borderId="15" xfId="1" applyFont="1" applyFill="1" applyBorder="1" applyAlignment="1">
      <alignment horizontal="left" vertical="center" wrapText="1"/>
    </xf>
    <xf numFmtId="0" fontId="41" fillId="3" borderId="8" xfId="1" applyFont="1" applyFill="1" applyBorder="1" applyAlignment="1">
      <alignment horizontal="left" vertical="top" wrapText="1"/>
    </xf>
    <xf numFmtId="0" fontId="29" fillId="0" borderId="49" xfId="1" applyFont="1" applyBorder="1" applyAlignment="1">
      <alignment horizontal="left" vertical="top" wrapText="1"/>
    </xf>
    <xf numFmtId="4" fontId="41" fillId="3" borderId="45" xfId="1" applyNumberFormat="1" applyFont="1" applyFill="1" applyBorder="1" applyAlignment="1">
      <alignment vertical="top" wrapText="1"/>
    </xf>
    <xf numFmtId="0" fontId="28" fillId="4" borderId="29" xfId="1" applyFont="1" applyFill="1" applyBorder="1" applyAlignment="1">
      <alignment horizontal="left" vertical="center" wrapText="1"/>
    </xf>
    <xf numFmtId="4" fontId="41" fillId="4" borderId="48" xfId="1" applyNumberFormat="1" applyFont="1" applyFill="1" applyBorder="1" applyAlignment="1">
      <alignment vertical="center" wrapText="1"/>
    </xf>
    <xf numFmtId="0" fontId="30" fillId="0" borderId="8" xfId="1" applyFont="1" applyBorder="1" applyAlignment="1">
      <alignment horizontal="left" vertical="center" wrapText="1"/>
    </xf>
    <xf numFmtId="0" fontId="28" fillId="0" borderId="51" xfId="1" applyFont="1" applyBorder="1" applyAlignment="1">
      <alignment vertical="top" wrapText="1"/>
    </xf>
    <xf numFmtId="166" fontId="29" fillId="0" borderId="52" xfId="1" applyNumberFormat="1" applyFont="1" applyBorder="1" applyAlignment="1">
      <alignment horizontal="left" vertical="top" wrapText="1"/>
    </xf>
    <xf numFmtId="4" fontId="41" fillId="0" borderId="47" xfId="1" applyNumberFormat="1" applyFont="1" applyBorder="1" applyAlignment="1">
      <alignment horizontal="right" vertical="top" wrapText="1"/>
    </xf>
    <xf numFmtId="0" fontId="40" fillId="3" borderId="11" xfId="1" applyFont="1" applyFill="1" applyBorder="1" applyAlignment="1">
      <alignment horizontal="center" vertical="center" wrapText="1"/>
    </xf>
    <xf numFmtId="0" fontId="28" fillId="4" borderId="53" xfId="1" applyFont="1" applyFill="1" applyBorder="1" applyAlignment="1">
      <alignment horizontal="left" vertical="top" wrapText="1"/>
    </xf>
    <xf numFmtId="166" fontId="29" fillId="4" borderId="54" xfId="1" applyNumberFormat="1" applyFont="1" applyFill="1" applyBorder="1" applyAlignment="1">
      <alignment horizontal="left" vertical="top" wrapText="1"/>
    </xf>
    <xf numFmtId="0" fontId="29" fillId="4" borderId="8" xfId="1" applyFont="1" applyFill="1" applyBorder="1" applyAlignment="1">
      <alignment horizontal="left" vertical="top" wrapText="1"/>
    </xf>
    <xf numFmtId="4" fontId="41" fillId="4" borderId="8" xfId="1" applyNumberFormat="1" applyFont="1" applyFill="1" applyBorder="1" applyAlignment="1">
      <alignment horizontal="right" vertical="top" wrapText="1"/>
    </xf>
    <xf numFmtId="4" fontId="28" fillId="4" borderId="8" xfId="1" applyNumberFormat="1" applyFont="1" applyFill="1" applyBorder="1" applyAlignment="1">
      <alignment vertical="top" wrapText="1"/>
    </xf>
    <xf numFmtId="0" fontId="40" fillId="3" borderId="28" xfId="1" applyFont="1" applyFill="1" applyBorder="1" applyAlignment="1">
      <alignment horizontal="center" vertical="center" wrapText="1"/>
    </xf>
    <xf numFmtId="0" fontId="28" fillId="0" borderId="2" xfId="1" applyFont="1" applyBorder="1" applyAlignment="1">
      <alignment vertical="top" wrapText="1"/>
    </xf>
    <xf numFmtId="166" fontId="29" fillId="0" borderId="0" xfId="1" applyNumberFormat="1" applyFont="1" applyBorder="1" applyAlignment="1">
      <alignment horizontal="left" vertical="top" wrapText="1"/>
    </xf>
    <xf numFmtId="4" fontId="41" fillId="0" borderId="20" xfId="1" applyNumberFormat="1" applyFont="1" applyBorder="1" applyAlignment="1">
      <alignment horizontal="right" vertical="top" wrapText="1"/>
    </xf>
    <xf numFmtId="4" fontId="28" fillId="0" borderId="20" xfId="1" applyNumberFormat="1" applyFont="1" applyBorder="1" applyAlignment="1">
      <alignment vertical="top" wrapText="1"/>
    </xf>
    <xf numFmtId="0" fontId="39" fillId="9" borderId="48" xfId="1" applyFont="1" applyFill="1" applyBorder="1" applyAlignment="1">
      <alignment horizontal="left" vertical="top" wrapText="1"/>
    </xf>
    <xf numFmtId="4" fontId="40" fillId="9" borderId="48" xfId="1" applyNumberFormat="1" applyFont="1" applyFill="1" applyBorder="1" applyAlignment="1">
      <alignment horizontal="right" vertical="top" wrapText="1"/>
    </xf>
    <xf numFmtId="0" fontId="28" fillId="0" borderId="33" xfId="1" applyFont="1" applyFill="1" applyBorder="1" applyAlignment="1">
      <alignment vertical="top" wrapText="1"/>
    </xf>
    <xf numFmtId="165" fontId="29" fillId="10" borderId="51" xfId="1" applyNumberFormat="1" applyFont="1" applyFill="1" applyBorder="1" applyAlignment="1">
      <alignment horizontal="left" vertical="top" wrapText="1"/>
    </xf>
    <xf numFmtId="0" fontId="28" fillId="10" borderId="52" xfId="1" applyFont="1" applyFill="1" applyBorder="1" applyAlignment="1">
      <alignment vertical="top" wrapText="1"/>
    </xf>
    <xf numFmtId="0" fontId="29" fillId="10" borderId="47" xfId="1" applyFont="1" applyFill="1" applyBorder="1" applyAlignment="1">
      <alignment horizontal="left" vertical="top" wrapText="1"/>
    </xf>
    <xf numFmtId="4" fontId="41" fillId="10" borderId="47" xfId="1" applyNumberFormat="1" applyFont="1" applyFill="1" applyBorder="1" applyAlignment="1">
      <alignment horizontal="right" vertical="top" wrapText="1"/>
    </xf>
    <xf numFmtId="0" fontId="28" fillId="0" borderId="34" xfId="1" applyFont="1" applyBorder="1" applyAlignment="1">
      <alignment vertical="top" wrapText="1"/>
    </xf>
    <xf numFmtId="0" fontId="28" fillId="0" borderId="56" xfId="1" applyFont="1" applyBorder="1" applyAlignment="1">
      <alignment vertical="top" wrapText="1"/>
    </xf>
    <xf numFmtId="166" fontId="29" fillId="0" borderId="56" xfId="1" applyNumberFormat="1" applyFont="1" applyBorder="1" applyAlignment="1">
      <alignment horizontal="left" vertical="top" wrapText="1"/>
    </xf>
    <xf numFmtId="4" fontId="41" fillId="0" borderId="49" xfId="1" applyNumberFormat="1" applyFont="1" applyBorder="1" applyAlignment="1">
      <alignment horizontal="right" vertical="top" wrapText="1"/>
    </xf>
    <xf numFmtId="0" fontId="43" fillId="9" borderId="57" xfId="1" applyFont="1" applyFill="1" applyBorder="1" applyAlignment="1">
      <alignment horizontal="left" vertical="top" wrapText="1"/>
    </xf>
    <xf numFmtId="0" fontId="28" fillId="9" borderId="53" xfId="1" applyFont="1" applyFill="1" applyBorder="1" applyAlignment="1">
      <alignment vertical="top" wrapText="1"/>
    </xf>
    <xf numFmtId="166" fontId="29" fillId="9" borderId="58" xfId="1" applyNumberFormat="1" applyFont="1" applyFill="1" applyBorder="1" applyAlignment="1">
      <alignment horizontal="left" vertical="top" wrapText="1"/>
    </xf>
    <xf numFmtId="0" fontId="39" fillId="9" borderId="59" xfId="1" applyFont="1" applyFill="1" applyBorder="1" applyAlignment="1">
      <alignment horizontal="left" vertical="top" wrapText="1"/>
    </xf>
    <xf numFmtId="4" fontId="40" fillId="9" borderId="59" xfId="1" applyNumberFormat="1" applyFont="1" applyFill="1" applyBorder="1" applyAlignment="1">
      <alignment horizontal="right" vertical="top" wrapText="1"/>
    </xf>
    <xf numFmtId="0" fontId="28" fillId="10" borderId="53" xfId="1" applyFont="1" applyFill="1" applyBorder="1" applyAlignment="1">
      <alignment horizontal="left" vertical="top" wrapText="1"/>
    </xf>
    <xf numFmtId="166" fontId="29" fillId="10" borderId="54" xfId="1" applyNumberFormat="1" applyFont="1" applyFill="1" applyBorder="1" applyAlignment="1">
      <alignment horizontal="left" vertical="top" wrapText="1"/>
    </xf>
    <xf numFmtId="0" fontId="29" fillId="10" borderId="59" xfId="1" applyFont="1" applyFill="1" applyBorder="1" applyAlignment="1">
      <alignment horizontal="left" vertical="top" wrapText="1"/>
    </xf>
    <xf numFmtId="4" fontId="41" fillId="10" borderId="59" xfId="1" applyNumberFormat="1" applyFont="1" applyFill="1" applyBorder="1" applyAlignment="1">
      <alignment horizontal="right" vertical="top" wrapText="1"/>
    </xf>
    <xf numFmtId="0" fontId="28" fillId="0" borderId="61" xfId="1" applyFont="1" applyBorder="1" applyAlignment="1">
      <alignment vertical="top" wrapText="1"/>
    </xf>
    <xf numFmtId="166" fontId="29" fillId="0" borderId="62" xfId="1" applyNumberFormat="1" applyFont="1" applyBorder="1" applyAlignment="1">
      <alignment horizontal="left" vertical="top" wrapText="1"/>
    </xf>
    <xf numFmtId="0" fontId="29" fillId="0" borderId="48" xfId="1" applyFont="1" applyBorder="1" applyAlignment="1">
      <alignment horizontal="left" vertical="top" wrapText="1"/>
    </xf>
    <xf numFmtId="4" fontId="41" fillId="0" borderId="48" xfId="1" applyNumberFormat="1" applyFont="1" applyBorder="1" applyAlignment="1">
      <alignment horizontal="right" vertical="top" wrapText="1"/>
    </xf>
    <xf numFmtId="0" fontId="28" fillId="10" borderId="51" xfId="1" applyFont="1" applyFill="1" applyBorder="1" applyAlignment="1">
      <alignment horizontal="left" vertical="top" wrapText="1"/>
    </xf>
    <xf numFmtId="166" fontId="29" fillId="10" borderId="63" xfId="1" applyNumberFormat="1" applyFont="1" applyFill="1" applyBorder="1" applyAlignment="1">
      <alignment horizontal="left" vertical="top" wrapText="1"/>
    </xf>
    <xf numFmtId="166" fontId="29" fillId="0" borderId="65" xfId="1" applyNumberFormat="1" applyFont="1" applyBorder="1" applyAlignment="1">
      <alignment horizontal="left" vertical="top" wrapText="1"/>
    </xf>
    <xf numFmtId="0" fontId="30" fillId="0" borderId="45" xfId="1" applyFont="1" applyBorder="1" applyAlignment="1">
      <alignment vertical="top" wrapText="1"/>
    </xf>
    <xf numFmtId="4" fontId="40" fillId="0" borderId="59" xfId="1" applyNumberFormat="1" applyFont="1" applyBorder="1" applyAlignment="1">
      <alignment horizontal="right" vertical="top" wrapText="1"/>
    </xf>
    <xf numFmtId="0" fontId="40" fillId="5" borderId="8" xfId="1" applyFont="1" applyFill="1" applyBorder="1" applyAlignment="1">
      <alignment horizontal="left" vertical="top" wrapText="1"/>
    </xf>
    <xf numFmtId="0" fontId="28" fillId="5" borderId="8" xfId="1" applyFont="1" applyFill="1" applyBorder="1" applyAlignment="1">
      <alignment vertical="top" wrapText="1"/>
    </xf>
    <xf numFmtId="166" fontId="29" fillId="5" borderId="8" xfId="1" applyNumberFormat="1" applyFont="1" applyFill="1" applyBorder="1" applyAlignment="1">
      <alignment horizontal="left" vertical="top" wrapText="1"/>
    </xf>
    <xf numFmtId="0" fontId="11" fillId="5" borderId="8" xfId="1" applyFont="1" applyFill="1" applyBorder="1" applyAlignment="1">
      <alignment horizontal="left" vertical="top" wrapText="1"/>
    </xf>
    <xf numFmtId="4" fontId="41" fillId="5" borderId="45" xfId="1" applyNumberFormat="1" applyFont="1" applyFill="1" applyBorder="1" applyAlignment="1">
      <alignment horizontal="right" vertical="top" wrapText="1"/>
    </xf>
    <xf numFmtId="0" fontId="28" fillId="4" borderId="8" xfId="1" applyFont="1" applyFill="1" applyBorder="1" applyAlignment="1">
      <alignment horizontal="left" vertical="top" wrapText="1"/>
    </xf>
    <xf numFmtId="166" fontId="29" fillId="4" borderId="8" xfId="1" applyNumberFormat="1" applyFont="1" applyFill="1" applyBorder="1" applyAlignment="1">
      <alignment horizontal="left" vertical="top" wrapText="1"/>
    </xf>
    <xf numFmtId="0" fontId="11" fillId="4" borderId="8" xfId="1" applyFont="1" applyFill="1" applyBorder="1" applyAlignment="1">
      <alignment horizontal="left" vertical="top" wrapText="1"/>
    </xf>
    <xf numFmtId="4" fontId="41" fillId="4" borderId="45" xfId="1" applyNumberFormat="1" applyFont="1" applyFill="1" applyBorder="1" applyAlignment="1">
      <alignment horizontal="right" vertical="top" wrapText="1"/>
    </xf>
    <xf numFmtId="0" fontId="28" fillId="0" borderId="8" xfId="1" applyFont="1" applyBorder="1" applyAlignment="1">
      <alignment vertical="top" wrapText="1"/>
    </xf>
    <xf numFmtId="166" fontId="29" fillId="0" borderId="8" xfId="1" applyNumberFormat="1" applyFont="1" applyBorder="1" applyAlignment="1">
      <alignment horizontal="left" vertical="top" wrapText="1"/>
    </xf>
    <xf numFmtId="0" fontId="29" fillId="0" borderId="8" xfId="1" applyFont="1" applyBorder="1" applyAlignment="1">
      <alignment horizontal="left" vertical="top" wrapText="1"/>
    </xf>
    <xf numFmtId="4" fontId="41" fillId="0" borderId="45" xfId="1" applyNumberFormat="1" applyFont="1" applyBorder="1" applyAlignment="1">
      <alignment horizontal="right" vertical="top" wrapText="1"/>
    </xf>
    <xf numFmtId="0" fontId="28" fillId="12" borderId="1" xfId="1" applyFont="1" applyFill="1" applyBorder="1" applyAlignment="1">
      <alignment horizontal="left" vertical="top" wrapText="1"/>
    </xf>
    <xf numFmtId="0" fontId="28" fillId="0" borderId="66" xfId="1" applyFont="1" applyBorder="1" applyAlignment="1">
      <alignment vertical="top" wrapText="1"/>
    </xf>
    <xf numFmtId="0" fontId="30" fillId="0" borderId="67" xfId="1" applyFont="1" applyFill="1" applyBorder="1" applyAlignment="1">
      <alignment vertical="center" wrapText="1"/>
    </xf>
    <xf numFmtId="164" fontId="39" fillId="9" borderId="69" xfId="1" applyNumberFormat="1" applyFont="1" applyFill="1" applyBorder="1" applyAlignment="1">
      <alignment horizontal="left" vertical="top" wrapText="1"/>
    </xf>
    <xf numFmtId="0" fontId="28" fillId="0" borderId="1" xfId="1" applyFont="1" applyBorder="1" applyAlignment="1">
      <alignment vertical="top" wrapText="1"/>
    </xf>
    <xf numFmtId="0" fontId="30" fillId="0" borderId="28" xfId="1" applyFont="1" applyFill="1" applyBorder="1" applyAlignment="1">
      <alignment horizontal="left" vertical="center" wrapText="1"/>
    </xf>
    <xf numFmtId="4" fontId="38" fillId="0" borderId="48" xfId="1" applyNumberFormat="1" applyFont="1" applyBorder="1" applyAlignment="1">
      <alignment vertical="center" wrapText="1"/>
    </xf>
    <xf numFmtId="164" fontId="39" fillId="9" borderId="22" xfId="1" quotePrefix="1" applyNumberFormat="1" applyFont="1" applyFill="1" applyBorder="1" applyAlignment="1">
      <alignment horizontal="left" vertical="top" wrapText="1"/>
    </xf>
    <xf numFmtId="165" fontId="29" fillId="10" borderId="1" xfId="1" quotePrefix="1" applyNumberFormat="1" applyFont="1" applyFill="1" applyBorder="1" applyAlignment="1">
      <alignment horizontal="left" vertical="top" wrapText="1"/>
    </xf>
    <xf numFmtId="0" fontId="28" fillId="0" borderId="8" xfId="1" applyFont="1" applyFill="1" applyBorder="1" applyAlignment="1">
      <alignment horizontal="left" vertical="top" wrapText="1"/>
    </xf>
    <xf numFmtId="0" fontId="29" fillId="0" borderId="45" xfId="1" applyFont="1" applyBorder="1" applyAlignment="1">
      <alignment horizontal="left" vertical="top" wrapText="1"/>
    </xf>
    <xf numFmtId="0" fontId="40" fillId="5" borderId="20" xfId="1" applyFont="1" applyFill="1" applyBorder="1" applyAlignment="1">
      <alignment horizontal="left" vertical="center" wrapText="1"/>
    </xf>
    <xf numFmtId="0" fontId="40" fillId="5" borderId="64" xfId="1" applyFont="1" applyFill="1" applyBorder="1" applyAlignment="1">
      <alignment horizontal="left" vertical="center" wrapText="1"/>
    </xf>
    <xf numFmtId="4" fontId="40" fillId="5" borderId="48" xfId="1" applyNumberFormat="1" applyFont="1" applyFill="1" applyBorder="1" applyAlignment="1">
      <alignment vertical="center" wrapText="1"/>
    </xf>
    <xf numFmtId="0" fontId="28" fillId="4" borderId="45" xfId="1" applyFont="1" applyFill="1" applyBorder="1" applyAlignment="1">
      <alignment horizontal="left" vertical="center" wrapText="1"/>
    </xf>
    <xf numFmtId="0" fontId="28" fillId="0" borderId="9" xfId="1" applyFont="1" applyFill="1" applyBorder="1" applyAlignment="1">
      <alignment horizontal="left" vertical="center" wrapText="1"/>
    </xf>
    <xf numFmtId="0" fontId="28" fillId="0" borderId="9" xfId="1" applyFont="1" applyFill="1" applyBorder="1" applyAlignment="1">
      <alignment horizontal="left" vertical="top" wrapText="1"/>
    </xf>
    <xf numFmtId="0" fontId="29" fillId="0" borderId="71" xfId="1" applyFont="1" applyBorder="1" applyAlignment="1">
      <alignment horizontal="left" vertical="top" wrapText="1"/>
    </xf>
    <xf numFmtId="4" fontId="41" fillId="0" borderId="72" xfId="1" applyNumberFormat="1" applyFont="1" applyBorder="1" applyAlignment="1">
      <alignment vertical="top" wrapText="1"/>
    </xf>
    <xf numFmtId="0" fontId="29" fillId="0" borderId="37" xfId="1" applyFont="1" applyBorder="1" applyAlignment="1">
      <alignment horizontal="left" vertical="top" wrapText="1"/>
    </xf>
    <xf numFmtId="0" fontId="35" fillId="5" borderId="8" xfId="1" applyFont="1" applyFill="1" applyBorder="1" applyAlignment="1">
      <alignment horizontal="center" vertical="center" wrapText="1"/>
    </xf>
    <xf numFmtId="0" fontId="40" fillId="4" borderId="8" xfId="1" applyFont="1" applyFill="1" applyBorder="1" applyAlignment="1">
      <alignment horizontal="left" vertical="top" wrapText="1"/>
    </xf>
    <xf numFmtId="0" fontId="0" fillId="3" borderId="0" xfId="0" applyFill="1" applyAlignment="1"/>
    <xf numFmtId="4" fontId="41" fillId="3" borderId="45" xfId="1" applyNumberFormat="1" applyFont="1" applyFill="1" applyBorder="1" applyAlignment="1">
      <alignment vertical="center" wrapText="1"/>
    </xf>
    <xf numFmtId="0" fontId="30" fillId="0" borderId="13" xfId="1" applyFont="1" applyFill="1" applyBorder="1" applyAlignment="1">
      <alignment vertical="center" wrapText="1"/>
    </xf>
    <xf numFmtId="0" fontId="28" fillId="4" borderId="15" xfId="1" applyFont="1" applyFill="1" applyBorder="1" applyAlignment="1">
      <alignment horizontal="left" vertical="center" wrapText="1"/>
    </xf>
    <xf numFmtId="0" fontId="28" fillId="0" borderId="13" xfId="1" applyFont="1" applyFill="1" applyBorder="1" applyAlignment="1">
      <alignment vertical="center" wrapText="1"/>
    </xf>
    <xf numFmtId="4" fontId="41" fillId="0" borderId="45" xfId="1" applyNumberFormat="1" applyFont="1" applyBorder="1" applyAlignment="1">
      <alignment vertical="top" wrapText="1"/>
    </xf>
    <xf numFmtId="0" fontId="30" fillId="0" borderId="2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164" fontId="39" fillId="9" borderId="28" xfId="1" applyNumberFormat="1" applyFont="1" applyFill="1" applyBorder="1" applyAlignment="1">
      <alignment horizontal="left" vertical="top" wrapText="1"/>
    </xf>
    <xf numFmtId="0" fontId="28" fillId="9" borderId="8" xfId="1" applyFont="1" applyFill="1" applyBorder="1" applyAlignment="1">
      <alignment vertical="top" wrapText="1"/>
    </xf>
    <xf numFmtId="0" fontId="28" fillId="9" borderId="62" xfId="1" applyFont="1" applyFill="1" applyBorder="1" applyAlignment="1">
      <alignment vertical="top" wrapText="1"/>
    </xf>
    <xf numFmtId="0" fontId="28" fillId="0" borderId="33" xfId="1" applyFont="1" applyFill="1" applyBorder="1" applyAlignment="1">
      <alignment horizontal="left" vertical="top" wrapText="1"/>
    </xf>
    <xf numFmtId="165" fontId="29" fillId="10" borderId="61" xfId="1" applyNumberFormat="1" applyFont="1" applyFill="1" applyBorder="1" applyAlignment="1">
      <alignment horizontal="left" vertical="top" wrapText="1"/>
    </xf>
    <xf numFmtId="0" fontId="28" fillId="0" borderId="34" xfId="1" applyFont="1" applyBorder="1" applyAlignment="1">
      <alignment horizontal="left" vertical="top" wrapText="1"/>
    </xf>
    <xf numFmtId="166" fontId="29" fillId="0" borderId="36" xfId="1" applyNumberFormat="1" applyFont="1" applyBorder="1" applyAlignment="1">
      <alignment horizontal="left" vertical="top" wrapText="1"/>
    </xf>
    <xf numFmtId="0" fontId="28" fillId="0" borderId="11" xfId="1" applyFont="1" applyBorder="1" applyAlignment="1">
      <alignment horizontal="left" vertical="top" wrapText="1"/>
    </xf>
    <xf numFmtId="0" fontId="28" fillId="0" borderId="73" xfId="1" applyFont="1" applyBorder="1" applyAlignment="1">
      <alignment vertical="top" wrapText="1"/>
    </xf>
    <xf numFmtId="166" fontId="29" fillId="0" borderId="74" xfId="1" applyNumberFormat="1" applyFont="1" applyBorder="1" applyAlignment="1">
      <alignment horizontal="left" vertical="top" wrapText="1"/>
    </xf>
    <xf numFmtId="0" fontId="29" fillId="0" borderId="72" xfId="1" applyFont="1" applyBorder="1" applyAlignment="1">
      <alignment horizontal="left" vertical="top" wrapText="1"/>
    </xf>
    <xf numFmtId="4" fontId="41" fillId="0" borderId="11" xfId="1" applyNumberFormat="1" applyFont="1" applyBorder="1" applyAlignment="1">
      <alignment horizontal="right" vertical="top" wrapText="1"/>
    </xf>
    <xf numFmtId="0" fontId="40" fillId="5" borderId="8" xfId="1" applyFont="1" applyFill="1" applyBorder="1" applyAlignment="1">
      <alignment vertical="top" wrapText="1"/>
    </xf>
    <xf numFmtId="166" fontId="11" fillId="5" borderId="8" xfId="1" applyNumberFormat="1" applyFont="1" applyFill="1" applyBorder="1" applyAlignment="1">
      <alignment horizontal="left" vertical="top" wrapText="1"/>
    </xf>
    <xf numFmtId="4" fontId="40" fillId="5" borderId="45" xfId="1" applyNumberFormat="1" applyFont="1" applyFill="1" applyBorder="1" applyAlignment="1">
      <alignment horizontal="right" vertical="top" wrapText="1"/>
    </xf>
    <xf numFmtId="4" fontId="40" fillId="5" borderId="8" xfId="1" applyNumberFormat="1" applyFont="1" applyFill="1" applyBorder="1" applyAlignment="1">
      <alignment horizontal="right" vertical="top" wrapText="1"/>
    </xf>
    <xf numFmtId="0" fontId="40" fillId="5" borderId="75" xfId="1" applyFont="1" applyFill="1" applyBorder="1" applyAlignment="1">
      <alignment horizontal="left" vertical="top" wrapText="1"/>
    </xf>
    <xf numFmtId="0" fontId="40" fillId="5" borderId="53" xfId="1" applyFont="1" applyFill="1" applyBorder="1" applyAlignment="1">
      <alignment horizontal="left" vertical="top" wrapText="1"/>
    </xf>
    <xf numFmtId="166" fontId="11" fillId="5" borderId="58" xfId="1" applyNumberFormat="1" applyFont="1" applyFill="1" applyBorder="1" applyAlignment="1">
      <alignment horizontal="left" vertical="top" wrapText="1"/>
    </xf>
    <xf numFmtId="0" fontId="11" fillId="5" borderId="59" xfId="1" applyFont="1" applyFill="1" applyBorder="1" applyAlignment="1">
      <alignment horizontal="left" vertical="top" wrapText="1"/>
    </xf>
    <xf numFmtId="4" fontId="40" fillId="5" borderId="59" xfId="1" applyNumberFormat="1" applyFont="1" applyFill="1" applyBorder="1" applyAlignment="1">
      <alignment horizontal="right" vertical="top" wrapText="1"/>
    </xf>
    <xf numFmtId="0" fontId="40" fillId="3" borderId="70" xfId="1" applyFont="1" applyFill="1" applyBorder="1" applyAlignment="1">
      <alignment vertical="top" wrapText="1"/>
    </xf>
    <xf numFmtId="0" fontId="41" fillId="4" borderId="53" xfId="1" applyFont="1" applyFill="1" applyBorder="1" applyAlignment="1">
      <alignment horizontal="left" vertical="top" wrapText="1"/>
    </xf>
    <xf numFmtId="166" fontId="42" fillId="4" borderId="58" xfId="1" applyNumberFormat="1" applyFont="1" applyFill="1" applyBorder="1" applyAlignment="1">
      <alignment horizontal="left" vertical="top" wrapText="1"/>
    </xf>
    <xf numFmtId="0" fontId="42" fillId="4" borderId="59" xfId="1" applyFont="1" applyFill="1" applyBorder="1" applyAlignment="1">
      <alignment horizontal="left" vertical="top" wrapText="1"/>
    </xf>
    <xf numFmtId="4" fontId="41" fillId="4" borderId="59" xfId="1" applyNumberFormat="1" applyFont="1" applyFill="1" applyBorder="1" applyAlignment="1">
      <alignment horizontal="right" vertical="top" wrapText="1"/>
    </xf>
    <xf numFmtId="0" fontId="40" fillId="3" borderId="34" xfId="1" applyFont="1" applyFill="1" applyBorder="1" applyAlignment="1">
      <alignment vertical="top" wrapText="1"/>
    </xf>
    <xf numFmtId="0" fontId="41" fillId="3" borderId="53" xfId="1" applyFont="1" applyFill="1" applyBorder="1" applyAlignment="1">
      <alignment horizontal="left" vertical="top" wrapText="1"/>
    </xf>
    <xf numFmtId="4" fontId="41" fillId="3" borderId="59" xfId="1" applyNumberFormat="1" applyFont="1" applyFill="1" applyBorder="1" applyAlignment="1">
      <alignment horizontal="right" vertical="top" wrapText="1"/>
    </xf>
    <xf numFmtId="166" fontId="29" fillId="4" borderId="58" xfId="1" applyNumberFormat="1" applyFont="1" applyFill="1" applyBorder="1" applyAlignment="1">
      <alignment horizontal="left" vertical="top" wrapText="1"/>
    </xf>
    <xf numFmtId="0" fontId="29" fillId="4" borderId="59" xfId="1" applyFont="1" applyFill="1" applyBorder="1" applyAlignment="1">
      <alignment horizontal="left" vertical="top" wrapText="1"/>
    </xf>
    <xf numFmtId="0" fontId="40" fillId="3" borderId="76" xfId="1" applyFont="1" applyFill="1" applyBorder="1" applyAlignment="1">
      <alignment vertical="top" wrapText="1"/>
    </xf>
    <xf numFmtId="4" fontId="41" fillId="0" borderId="72" xfId="1" applyNumberFormat="1" applyFont="1" applyBorder="1" applyAlignment="1">
      <alignment horizontal="right" vertical="top" wrapText="1"/>
    </xf>
    <xf numFmtId="0" fontId="28" fillId="9" borderId="77" xfId="1" applyFont="1" applyFill="1" applyBorder="1" applyAlignment="1">
      <alignment vertical="top" wrapText="1"/>
    </xf>
    <xf numFmtId="0" fontId="28" fillId="9" borderId="78" xfId="1" applyFont="1" applyFill="1" applyBorder="1" applyAlignment="1">
      <alignment vertical="top" wrapText="1"/>
    </xf>
    <xf numFmtId="0" fontId="39" fillId="9" borderId="79" xfId="1" applyFont="1" applyFill="1" applyBorder="1" applyAlignment="1">
      <alignment horizontal="left" vertical="top" wrapText="1"/>
    </xf>
    <xf numFmtId="4" fontId="40" fillId="9" borderId="79" xfId="1" applyNumberFormat="1" applyFont="1" applyFill="1" applyBorder="1" applyAlignment="1">
      <alignment horizontal="right" vertical="top" wrapText="1"/>
    </xf>
    <xf numFmtId="0" fontId="28" fillId="10" borderId="62" xfId="1" applyFont="1" applyFill="1" applyBorder="1" applyAlignment="1">
      <alignment vertical="top" wrapText="1"/>
    </xf>
    <xf numFmtId="0" fontId="29" fillId="10" borderId="48" xfId="1" applyFont="1" applyFill="1" applyBorder="1" applyAlignment="1">
      <alignment horizontal="left" vertical="top" wrapText="1"/>
    </xf>
    <xf numFmtId="4" fontId="41" fillId="10" borderId="48" xfId="1" applyNumberFormat="1" applyFont="1" applyFill="1" applyBorder="1" applyAlignment="1">
      <alignment horizontal="right" vertical="top" wrapText="1"/>
    </xf>
    <xf numFmtId="0" fontId="28" fillId="0" borderId="39" xfId="1" applyFont="1" applyBorder="1" applyAlignment="1">
      <alignment vertical="top" wrapText="1"/>
    </xf>
    <xf numFmtId="0" fontId="28" fillId="0" borderId="81" xfId="1" applyFont="1" applyBorder="1" applyAlignment="1">
      <alignment vertical="top" wrapText="1"/>
    </xf>
    <xf numFmtId="4" fontId="45" fillId="0" borderId="85" xfId="1" applyNumberFormat="1" applyFont="1" applyBorder="1" applyAlignment="1">
      <alignment horizontal="right" vertical="center" wrapText="1"/>
    </xf>
    <xf numFmtId="0" fontId="32" fillId="0" borderId="22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0" fontId="34" fillId="0" borderId="23" xfId="1" applyFont="1" applyBorder="1" applyAlignment="1">
      <alignment horizontal="center" vertical="center" wrapText="1"/>
    </xf>
    <xf numFmtId="0" fontId="36" fillId="0" borderId="8" xfId="1" applyFont="1" applyBorder="1" applyAlignment="1">
      <alignment horizontal="center" vertical="center" wrapText="1"/>
    </xf>
    <xf numFmtId="4" fontId="36" fillId="0" borderId="26" xfId="1" applyNumberFormat="1" applyFont="1" applyBorder="1" applyAlignment="1">
      <alignment horizontal="right" vertical="center" wrapText="1"/>
    </xf>
    <xf numFmtId="0" fontId="30" fillId="0" borderId="89" xfId="1" applyFont="1" applyBorder="1" applyAlignment="1">
      <alignment vertical="center" wrapText="1"/>
    </xf>
    <xf numFmtId="4" fontId="30" fillId="0" borderId="43" xfId="1" applyNumberFormat="1" applyFont="1" applyBorder="1" applyAlignment="1">
      <alignment vertical="center" wrapText="1"/>
    </xf>
    <xf numFmtId="166" fontId="29" fillId="9" borderId="8" xfId="1" applyNumberFormat="1" applyFont="1" applyFill="1" applyBorder="1" applyAlignment="1">
      <alignment horizontal="left" vertical="top" wrapText="1"/>
    </xf>
    <xf numFmtId="0" fontId="39" fillId="9" borderId="8" xfId="1" applyFont="1" applyFill="1" applyBorder="1" applyAlignment="1">
      <alignment horizontal="left" vertical="top" wrapText="1"/>
    </xf>
    <xf numFmtId="4" fontId="40" fillId="9" borderId="8" xfId="1" applyNumberFormat="1" applyFont="1" applyFill="1" applyBorder="1" applyAlignment="1">
      <alignment horizontal="right" vertical="top" wrapText="1"/>
    </xf>
    <xf numFmtId="0" fontId="28" fillId="10" borderId="56" xfId="1" applyFont="1" applyFill="1" applyBorder="1" applyAlignment="1">
      <alignment horizontal="left" vertical="top" wrapText="1"/>
    </xf>
    <xf numFmtId="166" fontId="29" fillId="10" borderId="19" xfId="1" applyNumberFormat="1" applyFont="1" applyFill="1" applyBorder="1" applyAlignment="1">
      <alignment horizontal="left" vertical="top" wrapText="1"/>
    </xf>
    <xf numFmtId="0" fontId="29" fillId="10" borderId="49" xfId="1" applyFont="1" applyFill="1" applyBorder="1" applyAlignment="1">
      <alignment horizontal="left" vertical="top" wrapText="1"/>
    </xf>
    <xf numFmtId="4" fontId="41" fillId="10" borderId="49" xfId="1" applyNumberFormat="1" applyFont="1" applyFill="1" applyBorder="1" applyAlignment="1">
      <alignment horizontal="right" vertical="top" wrapText="1"/>
    </xf>
    <xf numFmtId="0" fontId="43" fillId="9" borderId="8" xfId="1" applyFont="1" applyFill="1" applyBorder="1" applyAlignment="1">
      <alignment horizontal="center" vertical="top" wrapText="1"/>
    </xf>
    <xf numFmtId="0" fontId="43" fillId="11" borderId="9" xfId="1" applyFont="1" applyFill="1" applyBorder="1" applyAlignment="1">
      <alignment horizontal="center" vertical="top" wrapText="1"/>
    </xf>
    <xf numFmtId="0" fontId="28" fillId="4" borderId="8" xfId="1" applyFont="1" applyFill="1" applyBorder="1" applyAlignment="1">
      <alignment vertical="top" wrapText="1"/>
    </xf>
    <xf numFmtId="0" fontId="43" fillId="11" borderId="13" xfId="1" applyFont="1" applyFill="1" applyBorder="1" applyAlignment="1">
      <alignment horizontal="center" vertical="top" wrapText="1"/>
    </xf>
    <xf numFmtId="4" fontId="41" fillId="0" borderId="8" xfId="1" applyNumberFormat="1" applyFont="1" applyBorder="1" applyAlignment="1">
      <alignment horizontal="right" vertical="top" wrapText="1"/>
    </xf>
    <xf numFmtId="0" fontId="43" fillId="9" borderId="8" xfId="1" applyFont="1" applyFill="1" applyBorder="1" applyAlignment="1">
      <alignment horizontal="left" vertical="top" wrapText="1"/>
    </xf>
    <xf numFmtId="0" fontId="43" fillId="11" borderId="34" xfId="1" applyFont="1" applyFill="1" applyBorder="1" applyAlignment="1">
      <alignment horizontal="left" vertical="top" wrapText="1"/>
    </xf>
    <xf numFmtId="0" fontId="43" fillId="11" borderId="13" xfId="1" applyFont="1" applyFill="1" applyBorder="1" applyAlignment="1">
      <alignment horizontal="left" vertical="top" wrapText="1"/>
    </xf>
    <xf numFmtId="0" fontId="28" fillId="0" borderId="9" xfId="1" applyFont="1" applyBorder="1" applyAlignment="1">
      <alignment vertical="top" wrapText="1"/>
    </xf>
    <xf numFmtId="166" fontId="29" fillId="0" borderId="9" xfId="1" applyNumberFormat="1" applyFont="1" applyBorder="1" applyAlignment="1">
      <alignment horizontal="left" vertical="top" wrapText="1"/>
    </xf>
    <xf numFmtId="0" fontId="29" fillId="0" borderId="9" xfId="1" applyFont="1" applyBorder="1" applyAlignment="1">
      <alignment horizontal="left" vertical="top" wrapText="1"/>
    </xf>
    <xf numFmtId="4" fontId="41" fillId="0" borderId="71" xfId="1" applyNumberFormat="1" applyFont="1" applyBorder="1" applyAlignment="1">
      <alignment horizontal="right" vertical="top" wrapText="1"/>
    </xf>
    <xf numFmtId="0" fontId="34" fillId="0" borderId="7" xfId="1" applyFont="1" applyBorder="1" applyAlignment="1">
      <alignment horizontal="left" vertical="center" wrapText="1"/>
    </xf>
    <xf numFmtId="4" fontId="40" fillId="0" borderId="7" xfId="1" applyNumberFormat="1" applyFont="1" applyBorder="1" applyAlignment="1">
      <alignment horizontal="right" vertical="center" wrapText="1"/>
    </xf>
    <xf numFmtId="0" fontId="5" fillId="0" borderId="11" xfId="1" applyFont="1" applyBorder="1" applyAlignment="1">
      <alignment horizontal="left" vertical="center" wrapText="1"/>
    </xf>
    <xf numFmtId="4" fontId="41" fillId="0" borderId="64" xfId="1" applyNumberFormat="1" applyFont="1" applyBorder="1" applyAlignment="1">
      <alignment horizontal="right" vertical="center" wrapText="1"/>
    </xf>
    <xf numFmtId="0" fontId="6" fillId="5" borderId="8" xfId="1" applyFont="1" applyFill="1" applyBorder="1" applyAlignment="1">
      <alignment horizontal="left" vertical="center" wrapText="1"/>
    </xf>
    <xf numFmtId="0" fontId="11" fillId="5" borderId="8" xfId="1" applyFont="1" applyFill="1" applyBorder="1" applyAlignment="1">
      <alignment horizontal="left" vertical="center" wrapText="1"/>
    </xf>
    <xf numFmtId="0" fontId="43" fillId="11" borderId="9" xfId="1" applyFont="1" applyFill="1" applyBorder="1" applyAlignment="1">
      <alignment horizontal="left" vertical="top" wrapText="1"/>
    </xf>
    <xf numFmtId="0" fontId="42" fillId="4" borderId="8" xfId="1" applyFont="1" applyFill="1" applyBorder="1" applyAlignment="1">
      <alignment horizontal="left" vertical="center" wrapText="1"/>
    </xf>
    <xf numFmtId="0" fontId="42" fillId="0" borderId="8" xfId="1" applyFont="1" applyBorder="1" applyAlignment="1">
      <alignment horizontal="left" vertical="center" wrapText="1"/>
    </xf>
    <xf numFmtId="0" fontId="28" fillId="0" borderId="45" xfId="1" applyFont="1" applyBorder="1" applyAlignment="1">
      <alignment horizontal="left" vertical="top" wrapText="1"/>
    </xf>
    <xf numFmtId="0" fontId="42" fillId="0" borderId="9" xfId="1" applyFont="1" applyBorder="1" applyAlignment="1">
      <alignment horizontal="left" vertical="center" wrapText="1"/>
    </xf>
    <xf numFmtId="0" fontId="28" fillId="0" borderId="71" xfId="1" applyFont="1" applyBorder="1" applyAlignment="1">
      <alignment horizontal="left" vertical="top" wrapText="1"/>
    </xf>
    <xf numFmtId="4" fontId="35" fillId="0" borderId="45" xfId="1" applyNumberFormat="1" applyFont="1" applyBorder="1" applyAlignment="1">
      <alignment vertical="center" wrapText="1"/>
    </xf>
    <xf numFmtId="0" fontId="12" fillId="0" borderId="0" xfId="1"/>
    <xf numFmtId="0" fontId="38" fillId="0" borderId="0" xfId="1" applyFont="1"/>
    <xf numFmtId="0" fontId="47" fillId="0" borderId="0" xfId="1" applyFont="1"/>
    <xf numFmtId="0" fontId="48" fillId="0" borderId="0" xfId="1" applyFont="1"/>
    <xf numFmtId="0" fontId="12" fillId="0" borderId="0" xfId="1" applyAlignment="1">
      <alignment horizontal="right"/>
    </xf>
    <xf numFmtId="0" fontId="12" fillId="0" borderId="0" xfId="3"/>
    <xf numFmtId="0" fontId="12" fillId="0" borderId="0" xfId="3" applyAlignment="1">
      <alignment vertical="center"/>
    </xf>
    <xf numFmtId="0" fontId="55" fillId="0" borderId="94" xfId="3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left" vertical="top" wrapText="1"/>
    </xf>
    <xf numFmtId="49" fontId="12" fillId="0" borderId="1" xfId="3" applyNumberFormat="1" applyFont="1" applyBorder="1" applyAlignment="1">
      <alignment horizontal="center" vertical="center"/>
    </xf>
    <xf numFmtId="4" fontId="12" fillId="0" borderId="1" xfId="3" applyNumberFormat="1" applyFont="1" applyBorder="1" applyAlignment="1">
      <alignment horizontal="right" vertical="center"/>
    </xf>
    <xf numFmtId="4" fontId="12" fillId="0" borderId="23" xfId="3" applyNumberFormat="1" applyFont="1" applyBorder="1" applyAlignment="1">
      <alignment horizontal="right" vertical="center"/>
    </xf>
    <xf numFmtId="4" fontId="12" fillId="0" borderId="37" xfId="3" applyNumberFormat="1" applyFont="1" applyBorder="1" applyAlignment="1">
      <alignment horizontal="right" vertical="center"/>
    </xf>
    <xf numFmtId="0" fontId="54" fillId="0" borderId="56" xfId="3" applyFont="1" applyBorder="1" applyAlignment="1">
      <alignment horizontal="left" vertical="top" wrapText="1"/>
    </xf>
    <xf numFmtId="49" fontId="12" fillId="0" borderId="35" xfId="3" applyNumberFormat="1" applyFont="1" applyBorder="1" applyAlignment="1">
      <alignment horizontal="left" vertical="top" wrapText="1"/>
    </xf>
    <xf numFmtId="49" fontId="12" fillId="0" borderId="35" xfId="3" applyNumberFormat="1" applyFont="1" applyBorder="1" applyAlignment="1">
      <alignment horizontal="center" vertical="center"/>
    </xf>
    <xf numFmtId="4" fontId="12" fillId="0" borderId="35" xfId="3" applyNumberFormat="1" applyFont="1" applyBorder="1" applyAlignment="1">
      <alignment horizontal="right" vertical="center"/>
    </xf>
    <xf numFmtId="49" fontId="12" fillId="0" borderId="0" xfId="3" applyNumberFormat="1" applyFont="1" applyBorder="1" applyAlignment="1">
      <alignment horizontal="center" vertical="center"/>
    </xf>
    <xf numFmtId="4" fontId="12" fillId="0" borderId="74" xfId="3" applyNumberFormat="1" applyFont="1" applyBorder="1" applyAlignment="1">
      <alignment horizontal="right" vertical="center"/>
    </xf>
    <xf numFmtId="49" fontId="51" fillId="0" borderId="0" xfId="3" applyNumberFormat="1" applyFont="1" applyBorder="1" applyAlignment="1">
      <alignment horizontal="center" vertical="center"/>
    </xf>
    <xf numFmtId="4" fontId="51" fillId="0" borderId="74" xfId="3" applyNumberFormat="1" applyFont="1" applyBorder="1" applyAlignment="1">
      <alignment horizontal="right" vertical="center"/>
    </xf>
    <xf numFmtId="4" fontId="51" fillId="0" borderId="56" xfId="3" applyNumberFormat="1" applyFont="1" applyBorder="1" applyAlignment="1">
      <alignment horizontal="right" vertical="center"/>
    </xf>
    <xf numFmtId="49" fontId="12" fillId="0" borderId="56" xfId="3" applyNumberFormat="1" applyFont="1" applyBorder="1" applyAlignment="1">
      <alignment horizontal="left" vertical="top" wrapText="1"/>
    </xf>
    <xf numFmtId="49" fontId="12" fillId="0" borderId="56" xfId="3" applyNumberFormat="1" applyFont="1" applyBorder="1" applyAlignment="1">
      <alignment horizontal="center" vertical="center"/>
    </xf>
    <xf numFmtId="4" fontId="12" fillId="0" borderId="56" xfId="3" applyNumberFormat="1" applyFont="1" applyBorder="1" applyAlignment="1">
      <alignment horizontal="right" vertical="center"/>
    </xf>
    <xf numFmtId="4" fontId="12" fillId="0" borderId="49" xfId="3" applyNumberFormat="1" applyFont="1" applyBorder="1" applyAlignment="1">
      <alignment horizontal="right" vertical="center"/>
    </xf>
    <xf numFmtId="4" fontId="12" fillId="0" borderId="51" xfId="3" applyNumberFormat="1" applyFont="1" applyBorder="1" applyAlignment="1">
      <alignment horizontal="right" vertical="center"/>
    </xf>
    <xf numFmtId="49" fontId="12" fillId="0" borderId="51" xfId="3" applyNumberFormat="1" applyFont="1" applyBorder="1" applyAlignment="1">
      <alignment horizontal="left" vertical="top" wrapText="1"/>
    </xf>
    <xf numFmtId="49" fontId="12" fillId="0" borderId="51" xfId="3" applyNumberFormat="1" applyFont="1" applyBorder="1" applyAlignment="1">
      <alignment horizontal="center" vertical="center"/>
    </xf>
    <xf numFmtId="0" fontId="13" fillId="0" borderId="56" xfId="3" applyFont="1" applyBorder="1" applyAlignment="1">
      <alignment horizontal="left" vertical="top" wrapText="1"/>
    </xf>
    <xf numFmtId="49" fontId="13" fillId="0" borderId="56" xfId="3" applyNumberFormat="1" applyFont="1" applyBorder="1" applyAlignment="1">
      <alignment horizontal="center" vertical="center"/>
    </xf>
    <xf numFmtId="4" fontId="13" fillId="0" borderId="56" xfId="3" applyNumberFormat="1" applyFont="1" applyBorder="1" applyAlignment="1">
      <alignment horizontal="right" vertical="center"/>
    </xf>
    <xf numFmtId="0" fontId="58" fillId="0" borderId="56" xfId="3" applyFont="1" applyBorder="1" applyAlignment="1">
      <alignment horizontal="left" vertical="top" wrapText="1"/>
    </xf>
    <xf numFmtId="0" fontId="12" fillId="0" borderId="56" xfId="3" applyFont="1" applyBorder="1" applyAlignment="1">
      <alignment horizontal="left" vertical="top" wrapText="1"/>
    </xf>
    <xf numFmtId="49" fontId="12" fillId="0" borderId="56" xfId="3" applyNumberFormat="1" applyBorder="1" applyAlignment="1">
      <alignment horizontal="center" vertical="center"/>
    </xf>
    <xf numFmtId="4" fontId="12" fillId="0" borderId="56" xfId="3" applyNumberFormat="1" applyBorder="1" applyAlignment="1">
      <alignment horizontal="right" vertical="center"/>
    </xf>
    <xf numFmtId="0" fontId="12" fillId="0" borderId="35" xfId="3" applyFont="1" applyBorder="1" applyAlignment="1">
      <alignment horizontal="left" vertical="top" wrapText="1"/>
    </xf>
    <xf numFmtId="49" fontId="12" fillId="0" borderId="35" xfId="3" applyNumberFormat="1" applyBorder="1" applyAlignment="1">
      <alignment horizontal="center" vertical="center"/>
    </xf>
    <xf numFmtId="4" fontId="12" fillId="0" borderId="35" xfId="3" applyNumberFormat="1" applyBorder="1" applyAlignment="1">
      <alignment horizontal="right" vertical="center"/>
    </xf>
    <xf numFmtId="4" fontId="12" fillId="0" borderId="53" xfId="3" applyNumberFormat="1" applyFont="1" applyBorder="1" applyAlignment="1">
      <alignment horizontal="right" vertical="center"/>
    </xf>
    <xf numFmtId="0" fontId="12" fillId="0" borderId="51" xfId="3" applyFont="1" applyBorder="1" applyAlignment="1">
      <alignment horizontal="left" vertical="top" wrapText="1"/>
    </xf>
    <xf numFmtId="49" fontId="12" fillId="0" borderId="51" xfId="3" applyNumberFormat="1" applyBorder="1" applyAlignment="1">
      <alignment horizontal="center" vertical="center"/>
    </xf>
    <xf numFmtId="4" fontId="12" fillId="0" borderId="51" xfId="3" applyNumberFormat="1" applyBorder="1" applyAlignment="1">
      <alignment horizontal="right" vertical="center"/>
    </xf>
    <xf numFmtId="0" fontId="12" fillId="0" borderId="53" xfId="3" applyFont="1" applyBorder="1" applyAlignment="1">
      <alignment horizontal="left" vertical="top" wrapText="1"/>
    </xf>
    <xf numFmtId="49" fontId="12" fillId="0" borderId="53" xfId="3" applyNumberFormat="1" applyBorder="1" applyAlignment="1">
      <alignment horizontal="center" vertical="center"/>
    </xf>
    <xf numFmtId="4" fontId="12" fillId="0" borderId="53" xfId="3" applyNumberFormat="1" applyBorder="1" applyAlignment="1">
      <alignment horizontal="right" vertical="center"/>
    </xf>
    <xf numFmtId="0" fontId="12" fillId="0" borderId="8" xfId="3" applyFont="1" applyBorder="1" applyAlignment="1">
      <alignment horizontal="left" vertical="top" wrapText="1"/>
    </xf>
    <xf numFmtId="49" fontId="12" fillId="0" borderId="8" xfId="3" applyNumberFormat="1" applyBorder="1" applyAlignment="1">
      <alignment horizontal="center" vertical="center"/>
    </xf>
    <xf numFmtId="4" fontId="12" fillId="0" borderId="8" xfId="3" applyNumberFormat="1" applyBorder="1" applyAlignment="1">
      <alignment horizontal="right" vertical="center"/>
    </xf>
    <xf numFmtId="4" fontId="12" fillId="0" borderId="8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left" vertical="top" wrapText="1"/>
    </xf>
    <xf numFmtId="4" fontId="12" fillId="0" borderId="20" xfId="3" applyNumberFormat="1" applyFont="1" applyBorder="1" applyAlignment="1">
      <alignment horizontal="right" vertical="center"/>
    </xf>
    <xf numFmtId="4" fontId="12" fillId="0" borderId="45" xfId="3" applyNumberFormat="1" applyFont="1" applyBorder="1" applyAlignment="1">
      <alignment horizontal="right" vertical="center"/>
    </xf>
    <xf numFmtId="0" fontId="12" fillId="0" borderId="20" xfId="3" applyFont="1" applyBorder="1" applyAlignment="1">
      <alignment horizontal="left" vertical="top" wrapText="1"/>
    </xf>
    <xf numFmtId="0" fontId="13" fillId="0" borderId="20" xfId="3" applyFont="1" applyBorder="1" applyAlignment="1">
      <alignment horizontal="left" vertical="top" wrapText="1"/>
    </xf>
    <xf numFmtId="0" fontId="54" fillId="0" borderId="51" xfId="3" applyFont="1" applyBorder="1" applyAlignment="1">
      <alignment horizontal="left" vertical="top" wrapText="1"/>
    </xf>
    <xf numFmtId="49" fontId="13" fillId="0" borderId="20" xfId="3" applyNumberFormat="1" applyFont="1" applyBorder="1" applyAlignment="1">
      <alignment horizontal="center" vertical="center"/>
    </xf>
    <xf numFmtId="4" fontId="13" fillId="0" borderId="20" xfId="3" applyNumberFormat="1" applyFont="1" applyBorder="1" applyAlignment="1">
      <alignment horizontal="right" vertical="center"/>
    </xf>
    <xf numFmtId="0" fontId="13" fillId="0" borderId="13" xfId="3" applyFont="1" applyBorder="1" applyAlignment="1">
      <alignment horizontal="left" vertical="top" wrapText="1"/>
    </xf>
    <xf numFmtId="49" fontId="12" fillId="0" borderId="13" xfId="3" applyNumberFormat="1" applyBorder="1" applyAlignment="1">
      <alignment horizontal="center" vertical="center"/>
    </xf>
    <xf numFmtId="4" fontId="12" fillId="0" borderId="13" xfId="3" applyNumberFormat="1" applyBorder="1" applyAlignment="1">
      <alignment horizontal="right" vertical="center"/>
    </xf>
    <xf numFmtId="4" fontId="12" fillId="0" borderId="13" xfId="3" applyNumberFormat="1" applyFont="1" applyBorder="1" applyAlignment="1">
      <alignment horizontal="right" vertical="center"/>
    </xf>
    <xf numFmtId="49" fontId="51" fillId="0" borderId="13" xfId="3" applyNumberFormat="1" applyFont="1" applyBorder="1" applyAlignment="1">
      <alignment horizontal="center" vertical="center"/>
    </xf>
    <xf numFmtId="4" fontId="51" fillId="0" borderId="13" xfId="3" applyNumberFormat="1" applyFont="1" applyBorder="1" applyAlignment="1">
      <alignment horizontal="right" vertical="center"/>
    </xf>
    <xf numFmtId="4" fontId="51" fillId="0" borderId="0" xfId="3" applyNumberFormat="1" applyFont="1" applyBorder="1" applyAlignment="1">
      <alignment horizontal="right" vertical="center"/>
    </xf>
    <xf numFmtId="0" fontId="12" fillId="0" borderId="13" xfId="3" applyFont="1" applyBorder="1" applyAlignment="1">
      <alignment horizontal="left" vertical="top" wrapText="1"/>
    </xf>
    <xf numFmtId="4" fontId="60" fillId="0" borderId="13" xfId="3" applyNumberFormat="1" applyFont="1" applyBorder="1" applyAlignment="1">
      <alignment horizontal="right" vertical="center"/>
    </xf>
    <xf numFmtId="49" fontId="12" fillId="0" borderId="20" xfId="3" applyNumberFormat="1" applyBorder="1" applyAlignment="1">
      <alignment horizontal="center" vertical="center"/>
    </xf>
    <xf numFmtId="49" fontId="51" fillId="0" borderId="20" xfId="3" applyNumberFormat="1" applyFont="1" applyBorder="1" applyAlignment="1">
      <alignment horizontal="center" vertical="center"/>
    </xf>
    <xf numFmtId="4" fontId="51" fillId="0" borderId="20" xfId="3" applyNumberFormat="1" applyFont="1" applyBorder="1" applyAlignment="1">
      <alignment horizontal="right" vertical="center"/>
    </xf>
    <xf numFmtId="4" fontId="60" fillId="0" borderId="20" xfId="3" applyNumberFormat="1" applyFont="1" applyBorder="1" applyAlignment="1">
      <alignment horizontal="right" vertical="center"/>
    </xf>
    <xf numFmtId="4" fontId="12" fillId="0" borderId="20" xfId="3" applyNumberFormat="1" applyBorder="1" applyAlignment="1">
      <alignment horizontal="right" vertical="center"/>
    </xf>
    <xf numFmtId="4" fontId="12" fillId="0" borderId="0" xfId="3" applyNumberFormat="1"/>
    <xf numFmtId="4" fontId="12" fillId="0" borderId="101" xfId="3" applyNumberFormat="1" applyFont="1" applyBorder="1" applyAlignment="1">
      <alignment horizontal="right" vertical="center"/>
    </xf>
    <xf numFmtId="49" fontId="51" fillId="0" borderId="56" xfId="3" applyNumberFormat="1" applyFont="1" applyBorder="1" applyAlignment="1">
      <alignment horizontal="center" vertical="center"/>
    </xf>
    <xf numFmtId="0" fontId="51" fillId="0" borderId="56" xfId="3" applyFont="1" applyBorder="1" applyAlignment="1">
      <alignment horizontal="left" vertical="top" wrapText="1"/>
    </xf>
    <xf numFmtId="4" fontId="55" fillId="0" borderId="81" xfId="3" applyNumberFormat="1" applyFont="1" applyBorder="1"/>
    <xf numFmtId="0" fontId="12" fillId="0" borderId="0" xfId="3" applyFont="1"/>
    <xf numFmtId="0" fontId="12" fillId="0" borderId="0" xfId="3" applyFont="1" applyAlignment="1">
      <alignment wrapText="1"/>
    </xf>
    <xf numFmtId="0" fontId="17" fillId="5" borderId="21" xfId="2" applyFont="1" applyFill="1" applyBorder="1" applyAlignment="1">
      <alignment horizontal="center" vertical="center" wrapText="1"/>
    </xf>
    <xf numFmtId="0" fontId="62" fillId="5" borderId="106" xfId="2" applyFont="1" applyFill="1" applyBorder="1" applyAlignment="1">
      <alignment horizontal="center" vertical="center" wrapText="1"/>
    </xf>
    <xf numFmtId="0" fontId="17" fillId="5" borderId="106" xfId="2" applyFont="1" applyFill="1" applyBorder="1" applyAlignment="1">
      <alignment horizontal="left" vertical="center" wrapText="1"/>
    </xf>
    <xf numFmtId="167" fontId="17" fillId="5" borderId="106" xfId="2" applyNumberFormat="1" applyFont="1" applyFill="1" applyBorder="1" applyAlignment="1">
      <alignment horizontal="right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15" fillId="7" borderId="12" xfId="2" applyFont="1" applyFill="1" applyBorder="1" applyAlignment="1">
      <alignment horizontal="center" vertical="center" wrapText="1"/>
    </xf>
    <xf numFmtId="0" fontId="62" fillId="7" borderId="12" xfId="2" applyFont="1" applyFill="1" applyBorder="1" applyAlignment="1">
      <alignment horizontal="center" vertical="center" wrapText="1"/>
    </xf>
    <xf numFmtId="0" fontId="15" fillId="7" borderId="12" xfId="2" applyFont="1" applyFill="1" applyBorder="1" applyAlignment="1">
      <alignment horizontal="left" vertical="center" wrapText="1"/>
    </xf>
    <xf numFmtId="167" fontId="15" fillId="7" borderId="12" xfId="2" applyNumberFormat="1" applyFont="1" applyFill="1" applyBorder="1" applyAlignment="1">
      <alignment horizontal="right" vertical="center" wrapText="1"/>
    </xf>
    <xf numFmtId="0" fontId="15" fillId="0" borderId="8" xfId="2" applyFont="1" applyFill="1" applyBorder="1" applyAlignment="1">
      <alignment horizontal="center" vertical="center" wrapText="1"/>
    </xf>
    <xf numFmtId="167" fontId="15" fillId="3" borderId="12" xfId="2" applyNumberFormat="1" applyFont="1" applyFill="1" applyBorder="1" applyAlignment="1">
      <alignment horizontal="right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left" vertical="center" wrapText="1"/>
    </xf>
    <xf numFmtId="0" fontId="62" fillId="0" borderId="13" xfId="2" applyFont="1" applyFill="1" applyBorder="1" applyAlignment="1">
      <alignment horizontal="center" vertical="center" wrapText="1"/>
    </xf>
    <xf numFmtId="0" fontId="15" fillId="7" borderId="8" xfId="2" applyFont="1" applyFill="1" applyBorder="1" applyAlignment="1">
      <alignment horizontal="center" vertical="center" wrapText="1"/>
    </xf>
    <xf numFmtId="0" fontId="15" fillId="7" borderId="15" xfId="2" applyFont="1" applyFill="1" applyBorder="1" applyAlignment="1">
      <alignment horizontal="center" vertical="center" wrapText="1"/>
    </xf>
    <xf numFmtId="0" fontId="15" fillId="7" borderId="15" xfId="2" applyFont="1" applyFill="1" applyBorder="1" applyAlignment="1">
      <alignment horizontal="left" vertical="center" wrapText="1"/>
    </xf>
    <xf numFmtId="167" fontId="15" fillId="7" borderId="15" xfId="2" applyNumberFormat="1" applyFont="1" applyFill="1" applyBorder="1" applyAlignment="1">
      <alignment horizontal="right" vertical="center" wrapText="1"/>
    </xf>
    <xf numFmtId="0" fontId="15" fillId="0" borderId="14" xfId="2" applyFont="1" applyFill="1" applyBorder="1" applyAlignment="1">
      <alignment horizontal="center" vertical="center" wrapText="1"/>
    </xf>
    <xf numFmtId="167" fontId="15" fillId="0" borderId="8" xfId="2" applyNumberFormat="1" applyFont="1" applyFill="1" applyBorder="1" applyAlignment="1">
      <alignment horizontal="right" vertical="center" wrapText="1"/>
    </xf>
    <xf numFmtId="167" fontId="15" fillId="0" borderId="15" xfId="2" applyNumberFormat="1" applyFont="1" applyFill="1" applyBorder="1" applyAlignment="1">
      <alignment horizontal="right" vertical="center" wrapText="1"/>
    </xf>
    <xf numFmtId="0" fontId="15" fillId="0" borderId="20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167" fontId="15" fillId="0" borderId="12" xfId="2" applyNumberFormat="1" applyFont="1" applyFill="1" applyBorder="1" applyAlignment="1">
      <alignment horizontal="right" vertical="center" wrapText="1"/>
    </xf>
    <xf numFmtId="0" fontId="15" fillId="7" borderId="20" xfId="2" applyFont="1" applyFill="1" applyBorder="1" applyAlignment="1">
      <alignment horizontal="center" vertical="center" wrapText="1"/>
    </xf>
    <xf numFmtId="0" fontId="17" fillId="6" borderId="8" xfId="2" applyFont="1" applyFill="1" applyBorder="1" applyAlignment="1">
      <alignment horizontal="center" vertical="center" wrapText="1"/>
    </xf>
    <xf numFmtId="0" fontId="22" fillId="6" borderId="15" xfId="2" applyFont="1" applyFill="1" applyBorder="1" applyAlignment="1">
      <alignment horizontal="center" vertical="center" wrapText="1"/>
    </xf>
    <xf numFmtId="0" fontId="22" fillId="6" borderId="12" xfId="2" applyFont="1" applyFill="1" applyBorder="1" applyAlignment="1">
      <alignment horizontal="center" vertical="center" wrapText="1"/>
    </xf>
    <xf numFmtId="0" fontId="17" fillId="6" borderId="12" xfId="2" applyFont="1" applyFill="1" applyBorder="1" applyAlignment="1">
      <alignment vertical="center" wrapText="1"/>
    </xf>
    <xf numFmtId="4" fontId="17" fillId="6" borderId="12" xfId="2" applyNumberFormat="1" applyFont="1" applyFill="1" applyBorder="1" applyAlignment="1">
      <alignment horizontal="right" vertical="center" wrapText="1"/>
    </xf>
    <xf numFmtId="0" fontId="16" fillId="15" borderId="8" xfId="2" applyFont="1" applyFill="1" applyBorder="1" applyAlignment="1">
      <alignment horizontal="center" vertical="top" wrapText="1"/>
    </xf>
    <xf numFmtId="0" fontId="22" fillId="15" borderId="15" xfId="2" applyFont="1" applyFill="1" applyBorder="1" applyAlignment="1">
      <alignment horizontal="center" vertical="top" wrapText="1"/>
    </xf>
    <xf numFmtId="0" fontId="16" fillId="15" borderId="15" xfId="2" applyFont="1" applyFill="1" applyBorder="1" applyAlignment="1">
      <alignment vertical="top" wrapText="1"/>
    </xf>
    <xf numFmtId="4" fontId="16" fillId="15" borderId="15" xfId="2" applyNumberFormat="1" applyFont="1" applyFill="1" applyBorder="1" applyAlignment="1">
      <alignment horizontal="right" vertical="top" wrapText="1"/>
    </xf>
    <xf numFmtId="0" fontId="16" fillId="15" borderId="12" xfId="2" applyFont="1" applyFill="1" applyBorder="1" applyAlignment="1">
      <alignment horizontal="center" vertical="top" wrapText="1"/>
    </xf>
    <xf numFmtId="0" fontId="22" fillId="15" borderId="12" xfId="2" applyFont="1" applyFill="1" applyBorder="1" applyAlignment="1">
      <alignment horizontal="center" vertical="top" wrapText="1"/>
    </xf>
    <xf numFmtId="0" fontId="16" fillId="15" borderId="12" xfId="2" applyFont="1" applyFill="1" applyBorder="1" applyAlignment="1">
      <alignment vertical="top" wrapText="1"/>
    </xf>
    <xf numFmtId="4" fontId="16" fillId="15" borderId="12" xfId="4" applyNumberFormat="1" applyFont="1" applyFill="1" applyBorder="1" applyAlignment="1">
      <alignment horizontal="right" vertical="top" wrapText="1"/>
    </xf>
    <xf numFmtId="0" fontId="22" fillId="0" borderId="13" xfId="2" applyFont="1" applyBorder="1" applyAlignment="1">
      <alignment vertical="top" wrapText="1"/>
    </xf>
    <xf numFmtId="0" fontId="16" fillId="5" borderId="20" xfId="2" applyFont="1" applyFill="1" applyBorder="1" applyAlignment="1">
      <alignment horizontal="center" vertical="top" wrapText="1"/>
    </xf>
    <xf numFmtId="0" fontId="16" fillId="5" borderId="12" xfId="2" applyFont="1" applyFill="1" applyBorder="1" applyAlignment="1">
      <alignment horizontal="center" vertical="top" wrapText="1"/>
    </xf>
    <xf numFmtId="0" fontId="16" fillId="5" borderId="12" xfId="2" applyFont="1" applyFill="1" applyBorder="1" applyAlignment="1">
      <alignment vertical="top" wrapText="1"/>
    </xf>
    <xf numFmtId="4" fontId="16" fillId="5" borderId="12" xfId="2" applyNumberFormat="1" applyFont="1" applyFill="1" applyBorder="1" applyAlignment="1">
      <alignment horizontal="right" vertical="top" wrapText="1"/>
    </xf>
    <xf numFmtId="4" fontId="14" fillId="5" borderId="8" xfId="2" applyNumberFormat="1" applyFont="1" applyFill="1" applyBorder="1" applyAlignment="1">
      <alignment horizontal="right" vertical="top" wrapText="1"/>
    </xf>
    <xf numFmtId="0" fontId="21" fillId="7" borderId="8" xfId="2" applyFont="1" applyFill="1" applyBorder="1" applyAlignment="1">
      <alignment horizontal="center" vertical="top" wrapText="1"/>
    </xf>
    <xf numFmtId="0" fontId="21" fillId="7" borderId="8" xfId="2" applyFont="1" applyFill="1" applyBorder="1" applyAlignment="1">
      <alignment vertical="top" wrapText="1"/>
    </xf>
    <xf numFmtId="4" fontId="21" fillId="7" borderId="8" xfId="2" applyNumberFormat="1" applyFont="1" applyFill="1" applyBorder="1" applyAlignment="1">
      <alignment horizontal="right" vertical="top" wrapText="1"/>
    </xf>
    <xf numFmtId="0" fontId="21" fillId="0" borderId="17" xfId="2" applyFont="1" applyBorder="1" applyAlignment="1">
      <alignment horizontal="center" vertical="top" wrapText="1"/>
    </xf>
    <xf numFmtId="0" fontId="21" fillId="0" borderId="17" xfId="2" applyFont="1" applyBorder="1" applyAlignment="1">
      <alignment vertical="top" wrapText="1"/>
    </xf>
    <xf numFmtId="4" fontId="21" fillId="0" borderId="17" xfId="2" applyNumberFormat="1" applyFont="1" applyBorder="1" applyAlignment="1">
      <alignment horizontal="right" vertical="top" wrapText="1"/>
    </xf>
    <xf numFmtId="0" fontId="55" fillId="0" borderId="10" xfId="2" applyFont="1" applyBorder="1" applyAlignment="1">
      <alignment horizontal="right" vertical="center"/>
    </xf>
    <xf numFmtId="4" fontId="55" fillId="0" borderId="10" xfId="2" applyNumberFormat="1" applyFont="1" applyBorder="1" applyAlignment="1">
      <alignment vertical="center"/>
    </xf>
    <xf numFmtId="0" fontId="38" fillId="0" borderId="0" xfId="40"/>
    <xf numFmtId="0" fontId="38" fillId="0" borderId="0" xfId="40" applyAlignment="1">
      <alignment vertical="center"/>
    </xf>
    <xf numFmtId="0" fontId="40" fillId="0" borderId="1" xfId="40" applyFont="1" applyBorder="1" applyAlignment="1">
      <alignment horizontal="center" vertical="center" wrapText="1"/>
    </xf>
    <xf numFmtId="0" fontId="48" fillId="0" borderId="1" xfId="40" applyFont="1" applyBorder="1" applyAlignment="1">
      <alignment horizontal="left" vertical="center" wrapText="1"/>
    </xf>
    <xf numFmtId="0" fontId="48" fillId="0" borderId="1" xfId="40" applyFont="1" applyBorder="1" applyAlignment="1">
      <alignment horizontal="center" vertical="center"/>
    </xf>
    <xf numFmtId="0" fontId="48" fillId="0" borderId="3" xfId="40" applyFont="1" applyBorder="1" applyAlignment="1">
      <alignment horizontal="center" vertical="center"/>
    </xf>
    <xf numFmtId="0" fontId="38" fillId="0" borderId="35" xfId="40" applyFont="1" applyBorder="1" applyAlignment="1">
      <alignment vertical="center"/>
    </xf>
    <xf numFmtId="0" fontId="41" fillId="0" borderId="2" xfId="40" applyFont="1" applyBorder="1" applyAlignment="1">
      <alignment vertical="center" wrapText="1"/>
    </xf>
    <xf numFmtId="168" fontId="41" fillId="0" borderId="74" xfId="40" applyNumberFormat="1" applyFont="1" applyBorder="1" applyAlignment="1">
      <alignment horizontal="center" vertical="center" wrapText="1"/>
    </xf>
    <xf numFmtId="168" fontId="41" fillId="0" borderId="2" xfId="40" applyNumberFormat="1" applyFont="1" applyBorder="1" applyAlignment="1">
      <alignment horizontal="center" vertical="center" wrapText="1"/>
    </xf>
    <xf numFmtId="167" fontId="41" fillId="0" borderId="2" xfId="40" applyNumberFormat="1" applyFont="1" applyBorder="1" applyAlignment="1">
      <alignment horizontal="center" vertical="center" wrapText="1"/>
    </xf>
    <xf numFmtId="0" fontId="38" fillId="0" borderId="2" xfId="40" applyFont="1" applyBorder="1" applyAlignment="1">
      <alignment vertical="center"/>
    </xf>
    <xf numFmtId="0" fontId="63" fillId="0" borderId="2" xfId="40" applyFont="1" applyBorder="1" applyAlignment="1">
      <alignment vertical="center" wrapText="1"/>
    </xf>
    <xf numFmtId="167" fontId="63" fillId="0" borderId="74" xfId="40" applyNumberFormat="1" applyFont="1" applyBorder="1" applyAlignment="1">
      <alignment horizontal="right" vertical="center" wrapText="1"/>
    </xf>
    <xf numFmtId="0" fontId="64" fillId="0" borderId="88" xfId="30" applyFont="1" applyBorder="1" applyAlignment="1">
      <alignment vertical="top" wrapText="1"/>
    </xf>
    <xf numFmtId="0" fontId="64" fillId="0" borderId="88" xfId="14" applyFont="1" applyBorder="1" applyAlignment="1">
      <alignment vertical="center" wrapText="1"/>
    </xf>
    <xf numFmtId="167" fontId="41" fillId="0" borderId="74" xfId="40" applyNumberFormat="1" applyFont="1" applyBorder="1" applyAlignment="1">
      <alignment horizontal="center" vertical="center" wrapText="1"/>
    </xf>
    <xf numFmtId="0" fontId="64" fillId="0" borderId="88" xfId="14" applyFont="1" applyBorder="1" applyAlignment="1">
      <alignment vertical="top" wrapText="1"/>
    </xf>
    <xf numFmtId="0" fontId="38" fillId="0" borderId="56" xfId="40" applyFont="1" applyBorder="1" applyAlignment="1">
      <alignment vertical="top"/>
    </xf>
    <xf numFmtId="0" fontId="38" fillId="0" borderId="107" xfId="40" applyFont="1" applyBorder="1" applyAlignment="1">
      <alignment vertical="center"/>
    </xf>
    <xf numFmtId="0" fontId="38" fillId="0" borderId="2" xfId="40" applyFont="1" applyBorder="1" applyAlignment="1">
      <alignment vertical="top"/>
    </xf>
    <xf numFmtId="168" fontId="63" fillId="0" borderId="74" xfId="40" applyNumberFormat="1" applyFont="1" applyBorder="1" applyAlignment="1">
      <alignment horizontal="center" vertical="center" wrapText="1"/>
    </xf>
    <xf numFmtId="0" fontId="67" fillId="0" borderId="2" xfId="40" applyFont="1" applyBorder="1" applyAlignment="1">
      <alignment vertical="center" wrapText="1"/>
    </xf>
    <xf numFmtId="168" fontId="67" fillId="0" borderId="2" xfId="40" applyNumberFormat="1" applyFont="1" applyBorder="1" applyAlignment="1">
      <alignment horizontal="center" vertical="center" wrapText="1"/>
    </xf>
    <xf numFmtId="168" fontId="48" fillId="0" borderId="74" xfId="40" applyNumberFormat="1" applyFont="1" applyBorder="1" applyAlignment="1">
      <alignment horizontal="center" vertical="center" wrapText="1"/>
    </xf>
    <xf numFmtId="168" fontId="48" fillId="0" borderId="2" xfId="40" applyNumberFormat="1" applyFont="1" applyBorder="1" applyAlignment="1">
      <alignment horizontal="center" vertical="center" wrapText="1"/>
    </xf>
    <xf numFmtId="167" fontId="48" fillId="0" borderId="2" xfId="40" applyNumberFormat="1" applyFont="1" applyBorder="1" applyAlignment="1">
      <alignment horizontal="center" vertical="center" wrapText="1"/>
    </xf>
    <xf numFmtId="0" fontId="68" fillId="0" borderId="61" xfId="40" applyFont="1" applyBorder="1" applyAlignment="1">
      <alignment vertical="center" wrapText="1"/>
    </xf>
    <xf numFmtId="168" fontId="69" fillId="0" borderId="62" xfId="40" applyNumberFormat="1" applyFont="1" applyBorder="1" applyAlignment="1">
      <alignment horizontal="center" vertical="center" wrapText="1"/>
    </xf>
    <xf numFmtId="168" fontId="48" fillId="0" borderId="62" xfId="40" applyNumberFormat="1" applyFont="1" applyBorder="1" applyAlignment="1">
      <alignment horizontal="center" vertical="center" wrapText="1"/>
    </xf>
    <xf numFmtId="168" fontId="48" fillId="0" borderId="61" xfId="40" applyNumberFormat="1" applyFont="1" applyBorder="1" applyAlignment="1">
      <alignment horizontal="center" vertical="center" wrapText="1"/>
    </xf>
    <xf numFmtId="167" fontId="48" fillId="0" borderId="56" xfId="40" applyNumberFormat="1" applyFont="1" applyBorder="1" applyAlignment="1">
      <alignment horizontal="center" vertical="center" wrapText="1"/>
    </xf>
    <xf numFmtId="0" fontId="38" fillId="0" borderId="61" xfId="40" applyFont="1" applyBorder="1" applyAlignment="1">
      <alignment vertical="top"/>
    </xf>
    <xf numFmtId="0" fontId="2" fillId="0" borderId="0" xfId="30"/>
    <xf numFmtId="0" fontId="70" fillId="0" borderId="0" xfId="3" applyFont="1" applyAlignment="1"/>
    <xf numFmtId="0" fontId="17" fillId="5" borderId="20" xfId="2" applyFont="1" applyFill="1" applyBorder="1" applyAlignment="1">
      <alignment horizontal="center" vertical="center" wrapText="1"/>
    </xf>
    <xf numFmtId="0" fontId="62" fillId="5" borderId="20" xfId="2" applyFont="1" applyFill="1" applyBorder="1" applyAlignment="1">
      <alignment horizontal="center" vertical="center" wrapText="1"/>
    </xf>
    <xf numFmtId="0" fontId="17" fillId="5" borderId="20" xfId="2" applyFont="1" applyFill="1" applyBorder="1" applyAlignment="1">
      <alignment horizontal="left" vertical="center" wrapText="1"/>
    </xf>
    <xf numFmtId="4" fontId="17" fillId="5" borderId="8" xfId="2" applyNumberFormat="1" applyFont="1" applyFill="1" applyBorder="1" applyAlignment="1">
      <alignment horizontal="right" vertical="center" wrapText="1"/>
    </xf>
    <xf numFmtId="0" fontId="62" fillId="0" borderId="108" xfId="2" applyFont="1" applyFill="1" applyBorder="1" applyAlignment="1">
      <alignment horizontal="center" vertical="center" wrapText="1"/>
    </xf>
    <xf numFmtId="4" fontId="15" fillId="7" borderId="8" xfId="2" applyNumberFormat="1" applyFont="1" applyFill="1" applyBorder="1" applyAlignment="1">
      <alignment horizontal="right" vertical="center" wrapText="1"/>
    </xf>
    <xf numFmtId="0" fontId="62" fillId="0" borderId="8" xfId="2" applyFont="1" applyFill="1" applyBorder="1" applyAlignment="1">
      <alignment horizontal="center" vertical="center" wrapText="1"/>
    </xf>
    <xf numFmtId="0" fontId="15" fillId="0" borderId="8" xfId="2" applyFont="1" applyBorder="1" applyAlignment="1">
      <alignment vertical="top" wrapText="1"/>
    </xf>
    <xf numFmtId="4" fontId="15" fillId="0" borderId="8" xfId="2" applyNumberFormat="1" applyFont="1" applyFill="1" applyBorder="1" applyAlignment="1">
      <alignment horizontal="right" vertical="center" wrapText="1"/>
    </xf>
    <xf numFmtId="0" fontId="2" fillId="0" borderId="8" xfId="30" applyBorder="1"/>
    <xf numFmtId="0" fontId="71" fillId="0" borderId="8" xfId="30" applyFont="1" applyBorder="1" applyAlignment="1">
      <alignment horizontal="center" vertical="center"/>
    </xf>
    <xf numFmtId="0" fontId="71" fillId="0" borderId="8" xfId="30" applyFont="1" applyBorder="1" applyAlignment="1">
      <alignment vertical="center" wrapText="1"/>
    </xf>
    <xf numFmtId="4" fontId="72" fillId="0" borderId="8" xfId="30" applyNumberFormat="1" applyFont="1" applyBorder="1"/>
    <xf numFmtId="4" fontId="71" fillId="0" borderId="8" xfId="30" applyNumberFormat="1" applyFont="1" applyBorder="1" applyAlignment="1">
      <alignment vertical="center"/>
    </xf>
    <xf numFmtId="4" fontId="73" fillId="0" borderId="8" xfId="30" applyNumberFormat="1" applyFont="1" applyBorder="1" applyAlignment="1">
      <alignment vertical="center"/>
    </xf>
    <xf numFmtId="0" fontId="72" fillId="0" borderId="0" xfId="30" applyFont="1"/>
    <xf numFmtId="0" fontId="47" fillId="0" borderId="0" xfId="27" applyFont="1" applyAlignment="1">
      <alignment vertical="top"/>
    </xf>
    <xf numFmtId="0" fontId="7" fillId="0" borderId="0" xfId="27" applyFont="1" applyAlignment="1">
      <alignment horizontal="left" vertical="top"/>
    </xf>
    <xf numFmtId="0" fontId="38" fillId="0" borderId="0" xfId="27"/>
    <xf numFmtId="0" fontId="38" fillId="0" borderId="0" xfId="27" applyBorder="1"/>
    <xf numFmtId="0" fontId="45" fillId="0" borderId="0" xfId="27" applyFont="1" applyBorder="1" applyAlignment="1">
      <alignment vertical="center"/>
    </xf>
    <xf numFmtId="49" fontId="75" fillId="17" borderId="1" xfId="27" applyNumberFormat="1" applyFont="1" applyFill="1" applyBorder="1" applyAlignment="1" applyProtection="1">
      <alignment horizontal="center" vertical="center" wrapText="1"/>
      <protection locked="0"/>
    </xf>
    <xf numFmtId="49" fontId="75" fillId="17" borderId="1" xfId="27" applyNumberFormat="1" applyFont="1" applyFill="1" applyBorder="1" applyAlignment="1" applyProtection="1">
      <alignment horizontal="left" vertical="center" wrapText="1"/>
      <protection locked="0"/>
    </xf>
    <xf numFmtId="169" fontId="75" fillId="17" borderId="23" xfId="27" applyNumberFormat="1" applyFont="1" applyFill="1" applyBorder="1" applyAlignment="1" applyProtection="1">
      <alignment horizontal="right" vertical="center" wrapText="1"/>
      <protection locked="0"/>
    </xf>
    <xf numFmtId="0" fontId="76" fillId="0" borderId="0" xfId="27" applyFont="1"/>
    <xf numFmtId="49" fontId="75" fillId="18" borderId="1" xfId="27" applyNumberFormat="1" applyFont="1" applyFill="1" applyBorder="1" applyAlignment="1" applyProtection="1">
      <alignment horizontal="center" vertical="center" wrapText="1"/>
      <protection locked="0"/>
    </xf>
    <xf numFmtId="49" fontId="78" fillId="18" borderId="1" xfId="27" applyNumberFormat="1" applyFont="1" applyFill="1" applyBorder="1" applyAlignment="1" applyProtection="1">
      <alignment horizontal="center" vertical="center" wrapText="1"/>
      <protection locked="0"/>
    </xf>
    <xf numFmtId="49" fontId="75" fillId="18" borderId="1" xfId="27" applyNumberFormat="1" applyFont="1" applyFill="1" applyBorder="1" applyAlignment="1" applyProtection="1">
      <alignment horizontal="left" vertical="center" wrapText="1"/>
      <protection locked="0"/>
    </xf>
    <xf numFmtId="169" fontId="75" fillId="18" borderId="23" xfId="27" applyNumberFormat="1" applyFont="1" applyFill="1" applyBorder="1" applyAlignment="1" applyProtection="1">
      <alignment horizontal="right" vertical="center" wrapText="1"/>
      <protection locked="0"/>
    </xf>
    <xf numFmtId="49" fontId="75" fillId="16" borderId="1" xfId="27" applyNumberFormat="1" applyFont="1" applyFill="1" applyBorder="1" applyAlignment="1" applyProtection="1">
      <alignment horizontal="center" vertical="center" wrapText="1"/>
      <protection locked="0"/>
    </xf>
    <xf numFmtId="49" fontId="75" fillId="16" borderId="1" xfId="27" applyNumberFormat="1" applyFont="1" applyFill="1" applyBorder="1" applyAlignment="1" applyProtection="1">
      <alignment horizontal="left" vertical="center" wrapText="1"/>
      <protection locked="0"/>
    </xf>
    <xf numFmtId="169" fontId="75" fillId="16" borderId="23" xfId="27" applyNumberFormat="1" applyFont="1" applyFill="1" applyBorder="1" applyAlignment="1" applyProtection="1">
      <alignment horizontal="right" vertical="center" wrapText="1"/>
      <protection locked="0"/>
    </xf>
    <xf numFmtId="49" fontId="80" fillId="16" borderId="0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1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1" xfId="27" applyNumberFormat="1" applyFont="1" applyFill="1" applyBorder="1" applyAlignment="1" applyProtection="1">
      <alignment horizontal="left" vertical="center" wrapText="1"/>
      <protection locked="0"/>
    </xf>
    <xf numFmtId="169" fontId="81" fillId="16" borderId="23" xfId="27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27" applyFont="1"/>
    <xf numFmtId="49" fontId="79" fillId="16" borderId="1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1" xfId="27" applyNumberFormat="1" applyFont="1" applyFill="1" applyBorder="1" applyAlignment="1" applyProtection="1">
      <alignment horizontal="left" vertical="center" wrapText="1"/>
      <protection locked="0"/>
    </xf>
    <xf numFmtId="169" fontId="79" fillId="16" borderId="23" xfId="27" applyNumberFormat="1" applyFont="1" applyFill="1" applyBorder="1" applyAlignment="1" applyProtection="1">
      <alignment horizontal="right" vertical="center" wrapText="1"/>
      <protection locked="0"/>
    </xf>
    <xf numFmtId="4" fontId="82" fillId="0" borderId="8" xfId="27" applyNumberFormat="1" applyFont="1" applyBorder="1" applyAlignment="1">
      <alignment vertical="center"/>
    </xf>
    <xf numFmtId="4" fontId="82" fillId="0" borderId="8" xfId="27" applyNumberFormat="1" applyFont="1" applyBorder="1"/>
    <xf numFmtId="4" fontId="74" fillId="0" borderId="8" xfId="27" applyNumberFormat="1" applyFont="1" applyBorder="1" applyAlignment="1">
      <alignment vertical="center"/>
    </xf>
    <xf numFmtId="49" fontId="79" fillId="16" borderId="35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35" xfId="27" applyNumberFormat="1" applyFont="1" applyFill="1" applyBorder="1" applyAlignment="1" applyProtection="1">
      <alignment horizontal="left" vertical="center" wrapText="1"/>
      <protection locked="0"/>
    </xf>
    <xf numFmtId="49" fontId="84" fillId="16" borderId="8" xfId="27" applyNumberFormat="1" applyFont="1" applyFill="1" applyBorder="1" applyAlignment="1" applyProtection="1">
      <alignment horizontal="center" vertical="center" wrapText="1"/>
      <protection locked="0"/>
    </xf>
    <xf numFmtId="49" fontId="75" fillId="16" borderId="8" xfId="27" applyNumberFormat="1" applyFont="1" applyFill="1" applyBorder="1" applyAlignment="1" applyProtection="1">
      <alignment horizontal="left" vertical="center" wrapText="1"/>
      <protection locked="0"/>
    </xf>
    <xf numFmtId="169" fontId="75" fillId="19" borderId="23" xfId="27" applyNumberFormat="1" applyFont="1" applyFill="1" applyBorder="1" applyAlignment="1" applyProtection="1">
      <alignment horizontal="right" vertical="center" wrapText="1"/>
      <protection locked="0"/>
    </xf>
    <xf numFmtId="49" fontId="85" fillId="16" borderId="0" xfId="27" applyNumberFormat="1" applyFont="1" applyFill="1" applyBorder="1" applyAlignment="1" applyProtection="1">
      <alignment horizontal="center" vertical="center" wrapText="1"/>
      <protection locked="0"/>
    </xf>
    <xf numFmtId="49" fontId="79" fillId="19" borderId="1" xfId="27" applyNumberFormat="1" applyFont="1" applyFill="1" applyBorder="1" applyAlignment="1" applyProtection="1">
      <alignment horizontal="left" vertical="center" wrapText="1"/>
      <protection locked="0"/>
    </xf>
    <xf numFmtId="49" fontId="75" fillId="16" borderId="8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9" xfId="27" applyNumberFormat="1" applyFont="1" applyFill="1" applyBorder="1" applyAlignment="1" applyProtection="1">
      <alignment horizontal="center" vertical="center" wrapText="1"/>
      <protection locked="0"/>
    </xf>
    <xf numFmtId="49" fontId="75" fillId="16" borderId="35" xfId="27" applyNumberFormat="1" applyFont="1" applyFill="1" applyBorder="1" applyAlignment="1" applyProtection="1">
      <alignment horizontal="left" vertical="center" wrapText="1"/>
      <protection locked="0"/>
    </xf>
    <xf numFmtId="4" fontId="75" fillId="16" borderId="23" xfId="27" applyNumberFormat="1" applyFont="1" applyFill="1" applyBorder="1" applyAlignment="1" applyProtection="1">
      <alignment horizontal="right" vertical="center" wrapText="1"/>
      <protection locked="0"/>
    </xf>
    <xf numFmtId="169" fontId="86" fillId="16" borderId="23" xfId="27" applyNumberFormat="1" applyFont="1" applyFill="1" applyBorder="1" applyAlignment="1" applyProtection="1">
      <alignment horizontal="right" vertical="center" wrapText="1"/>
      <protection locked="0"/>
    </xf>
    <xf numFmtId="49" fontId="79" fillId="16" borderId="3" xfId="27" applyNumberFormat="1" applyFont="1" applyFill="1" applyBorder="1" applyAlignment="1" applyProtection="1">
      <alignment horizontal="center" vertical="center" wrapText="1"/>
      <protection locked="0"/>
    </xf>
    <xf numFmtId="169" fontId="87" fillId="16" borderId="23" xfId="27" applyNumberFormat="1" applyFont="1" applyFill="1" applyBorder="1" applyAlignment="1" applyProtection="1">
      <alignment horizontal="right" vertical="center" wrapText="1"/>
      <protection locked="0"/>
    </xf>
    <xf numFmtId="169" fontId="87" fillId="17" borderId="23" xfId="27" applyNumberFormat="1" applyFont="1" applyFill="1" applyBorder="1" applyAlignment="1" applyProtection="1">
      <alignment horizontal="right" vertical="center" wrapText="1"/>
      <protection locked="0"/>
    </xf>
    <xf numFmtId="49" fontId="75" fillId="19" borderId="1" xfId="27" applyNumberFormat="1" applyFont="1" applyFill="1" applyBorder="1" applyAlignment="1" applyProtection="1">
      <alignment horizontal="center" vertical="center" wrapText="1"/>
      <protection locked="0"/>
    </xf>
    <xf numFmtId="169" fontId="87" fillId="18" borderId="23" xfId="27" applyNumberFormat="1" applyFont="1" applyFill="1" applyBorder="1" applyAlignment="1" applyProtection="1">
      <alignment horizontal="right" vertical="center" wrapText="1"/>
      <protection locked="0"/>
    </xf>
    <xf numFmtId="49" fontId="81" fillId="16" borderId="3" xfId="27" applyNumberFormat="1" applyFont="1" applyFill="1" applyBorder="1" applyAlignment="1" applyProtection="1">
      <alignment horizontal="left" vertical="center" wrapText="1"/>
      <protection locked="0"/>
    </xf>
    <xf numFmtId="49" fontId="81" fillId="16" borderId="36" xfId="27" applyNumberFormat="1" applyFont="1" applyFill="1" applyBorder="1" applyAlignment="1" applyProtection="1">
      <alignment horizontal="left" vertical="center" wrapText="1"/>
      <protection locked="0"/>
    </xf>
    <xf numFmtId="169" fontId="79" fillId="16" borderId="37" xfId="27" applyNumberFormat="1" applyFont="1" applyFill="1" applyBorder="1" applyAlignment="1" applyProtection="1">
      <alignment horizontal="right" vertical="center" wrapText="1"/>
      <protection locked="0"/>
    </xf>
    <xf numFmtId="169" fontId="75" fillId="16" borderId="45" xfId="27" applyNumberFormat="1" applyFont="1" applyFill="1" applyBorder="1" applyAlignment="1" applyProtection="1">
      <alignment horizontal="right" vertical="center" wrapText="1"/>
      <protection locked="0"/>
    </xf>
    <xf numFmtId="49" fontId="81" fillId="16" borderId="20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8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110" xfId="27" applyNumberFormat="1" applyFont="1" applyFill="1" applyBorder="1" applyAlignment="1" applyProtection="1">
      <alignment horizontal="center" vertical="center" wrapText="1"/>
      <protection locked="0"/>
    </xf>
    <xf numFmtId="169" fontId="81" fillId="16" borderId="37" xfId="27" applyNumberFormat="1" applyFont="1" applyFill="1" applyBorder="1" applyAlignment="1" applyProtection="1">
      <alignment horizontal="right" vertical="center" wrapText="1"/>
      <protection locked="0"/>
    </xf>
    <xf numFmtId="49" fontId="84" fillId="16" borderId="8" xfId="27" applyNumberFormat="1" applyFont="1" applyFill="1" applyBorder="1" applyAlignment="1" applyProtection="1">
      <alignment horizontal="left" vertical="center" wrapText="1"/>
      <protection locked="0"/>
    </xf>
    <xf numFmtId="169" fontId="84" fillId="16" borderId="45" xfId="27" applyNumberFormat="1" applyFont="1" applyFill="1" applyBorder="1" applyAlignment="1" applyProtection="1">
      <alignment horizontal="right" vertical="center" wrapText="1"/>
      <protection locked="0"/>
    </xf>
    <xf numFmtId="49" fontId="81" fillId="16" borderId="8" xfId="27" applyNumberFormat="1" applyFont="1" applyFill="1" applyBorder="1" applyAlignment="1" applyProtection="1">
      <alignment horizontal="left" vertical="center" wrapText="1"/>
      <protection locked="0"/>
    </xf>
    <xf numFmtId="49" fontId="75" fillId="18" borderId="8" xfId="27" applyNumberFormat="1" applyFont="1" applyFill="1" applyBorder="1" applyAlignment="1" applyProtection="1">
      <alignment horizontal="center" vertical="center" wrapText="1"/>
      <protection locked="0"/>
    </xf>
    <xf numFmtId="49" fontId="75" fillId="16" borderId="3" xfId="27" applyNumberFormat="1" applyFont="1" applyFill="1" applyBorder="1" applyAlignment="1" applyProtection="1">
      <alignment horizontal="center" vertical="center" wrapText="1"/>
      <protection locked="0"/>
    </xf>
    <xf numFmtId="49" fontId="87" fillId="16" borderId="1" xfId="27" applyNumberFormat="1" applyFont="1" applyFill="1" applyBorder="1" applyAlignment="1" applyProtection="1">
      <alignment horizontal="left" vertical="center" wrapText="1"/>
      <protection locked="0"/>
    </xf>
    <xf numFmtId="49" fontId="79" fillId="16" borderId="51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51" xfId="27" applyNumberFormat="1" applyFont="1" applyFill="1" applyBorder="1" applyAlignment="1" applyProtection="1">
      <alignment horizontal="left" vertical="center" wrapText="1"/>
      <protection locked="0"/>
    </xf>
    <xf numFmtId="169" fontId="79" fillId="16" borderId="47" xfId="27" applyNumberFormat="1" applyFont="1" applyFill="1" applyBorder="1" applyAlignment="1" applyProtection="1">
      <alignment horizontal="right" vertical="center" wrapText="1"/>
      <protection locked="0"/>
    </xf>
    <xf numFmtId="49" fontId="75" fillId="20" borderId="13" xfId="27" applyNumberFormat="1" applyFont="1" applyFill="1" applyBorder="1" applyAlignment="1" applyProtection="1">
      <alignment horizontal="center" vertical="center" wrapText="1"/>
      <protection locked="0"/>
    </xf>
    <xf numFmtId="169" fontId="75" fillId="20" borderId="45" xfId="27" applyNumberFormat="1" applyFont="1" applyFill="1" applyBorder="1" applyAlignment="1" applyProtection="1">
      <alignment horizontal="right" vertical="center" wrapText="1"/>
      <protection locked="0"/>
    </xf>
    <xf numFmtId="49" fontId="80" fillId="16" borderId="88" xfId="27" applyNumberFormat="1" applyFont="1" applyFill="1" applyBorder="1" applyAlignment="1" applyProtection="1">
      <alignment vertical="center" wrapText="1"/>
      <protection locked="0"/>
    </xf>
    <xf numFmtId="49" fontId="85" fillId="16" borderId="9" xfId="27" applyNumberFormat="1" applyFont="1" applyFill="1" applyBorder="1" applyAlignment="1" applyProtection="1">
      <alignment vertical="center" wrapText="1"/>
      <protection locked="0"/>
    </xf>
    <xf numFmtId="49" fontId="81" fillId="16" borderId="8" xfId="27" applyNumberFormat="1" applyFont="1" applyFill="1" applyBorder="1" applyAlignment="1" applyProtection="1">
      <alignment vertical="center" wrapText="1"/>
      <protection locked="0"/>
    </xf>
    <xf numFmtId="169" fontId="81" fillId="16" borderId="64" xfId="27" applyNumberFormat="1" applyFont="1" applyFill="1" applyBorder="1" applyAlignment="1" applyProtection="1">
      <alignment horizontal="right" vertical="center" wrapText="1"/>
      <protection locked="0"/>
    </xf>
    <xf numFmtId="49" fontId="85" fillId="16" borderId="20" xfId="27" applyNumberFormat="1" applyFont="1" applyFill="1" applyBorder="1" applyAlignment="1" applyProtection="1">
      <alignment vertical="center" wrapText="1"/>
      <protection locked="0"/>
    </xf>
    <xf numFmtId="169" fontId="79" fillId="16" borderId="45" xfId="27" applyNumberFormat="1" applyFont="1" applyFill="1" applyBorder="1" applyAlignment="1" applyProtection="1">
      <alignment horizontal="right" vertical="center" wrapText="1"/>
      <protection locked="0"/>
    </xf>
    <xf numFmtId="49" fontId="79" fillId="16" borderId="0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49" xfId="27" applyNumberFormat="1" applyFont="1" applyFill="1" applyBorder="1" applyAlignment="1" applyProtection="1">
      <alignment horizontal="center" vertical="center" wrapText="1"/>
      <protection locked="0"/>
    </xf>
    <xf numFmtId="49" fontId="87" fillId="18" borderId="1" xfId="27" applyNumberFormat="1" applyFont="1" applyFill="1" applyBorder="1" applyAlignment="1" applyProtection="1">
      <alignment horizontal="center" vertical="center" wrapText="1"/>
      <protection locked="0"/>
    </xf>
    <xf numFmtId="49" fontId="87" fillId="18" borderId="35" xfId="27" applyNumberFormat="1" applyFont="1" applyFill="1" applyBorder="1" applyAlignment="1" applyProtection="1">
      <alignment horizontal="center" vertical="center" wrapText="1"/>
      <protection locked="0"/>
    </xf>
    <xf numFmtId="49" fontId="87" fillId="18" borderId="35" xfId="27" applyNumberFormat="1" applyFont="1" applyFill="1" applyBorder="1" applyAlignment="1" applyProtection="1">
      <alignment horizontal="left" vertical="center" wrapText="1"/>
      <protection locked="0"/>
    </xf>
    <xf numFmtId="170" fontId="87" fillId="18" borderId="37" xfId="27" applyNumberFormat="1" applyFont="1" applyFill="1" applyBorder="1" applyAlignment="1" applyProtection="1">
      <alignment horizontal="right" vertical="center" wrapText="1"/>
      <protection locked="0"/>
    </xf>
    <xf numFmtId="0" fontId="83" fillId="3" borderId="0" xfId="27" applyFont="1" applyFill="1"/>
    <xf numFmtId="49" fontId="87" fillId="19" borderId="8" xfId="27" applyNumberFormat="1" applyFont="1" applyFill="1" applyBorder="1" applyAlignment="1" applyProtection="1">
      <alignment horizontal="center" vertical="center" wrapText="1"/>
      <protection locked="0"/>
    </xf>
    <xf numFmtId="49" fontId="87" fillId="19" borderId="8" xfId="27" applyNumberFormat="1" applyFont="1" applyFill="1" applyBorder="1" applyAlignment="1" applyProtection="1">
      <alignment horizontal="left" vertical="center" wrapText="1"/>
      <protection locked="0"/>
    </xf>
    <xf numFmtId="170" fontId="87" fillId="19" borderId="45" xfId="27" applyNumberFormat="1" applyFont="1" applyFill="1" applyBorder="1" applyAlignment="1" applyProtection="1">
      <alignment horizontal="right" vertical="center" wrapText="1"/>
      <protection locked="0"/>
    </xf>
    <xf numFmtId="49" fontId="85" fillId="16" borderId="13" xfId="27" applyNumberFormat="1" applyFont="1" applyFill="1" applyBorder="1" applyAlignment="1" applyProtection="1">
      <alignment vertical="center" wrapText="1"/>
      <protection locked="0"/>
    </xf>
    <xf numFmtId="0" fontId="48" fillId="0" borderId="20" xfId="27" applyFont="1" applyBorder="1" applyAlignment="1">
      <alignment vertical="top" wrapText="1"/>
    </xf>
    <xf numFmtId="0" fontId="48" fillId="0" borderId="0" xfId="27" applyFont="1" applyBorder="1" applyAlignment="1">
      <alignment vertical="center" wrapText="1"/>
    </xf>
    <xf numFmtId="0" fontId="90" fillId="0" borderId="0" xfId="27" applyFont="1" applyAlignment="1">
      <alignment wrapText="1"/>
    </xf>
    <xf numFmtId="169" fontId="91" fillId="16" borderId="8" xfId="27" applyNumberFormat="1" applyFont="1" applyFill="1" applyBorder="1" applyAlignment="1" applyProtection="1">
      <alignment horizontal="right" vertical="center" wrapText="1"/>
      <protection locked="0"/>
    </xf>
    <xf numFmtId="0" fontId="38" fillId="0" borderId="11" xfId="27" applyBorder="1"/>
    <xf numFmtId="0" fontId="35" fillId="0" borderId="0" xfId="27" applyFont="1" applyBorder="1"/>
    <xf numFmtId="0" fontId="92" fillId="0" borderId="112" xfId="27" applyFont="1" applyBorder="1"/>
    <xf numFmtId="0" fontId="93" fillId="0" borderId="0" xfId="27" applyFont="1" applyBorder="1"/>
    <xf numFmtId="169" fontId="63" fillId="0" borderId="14" xfId="27" applyNumberFormat="1" applyFont="1" applyBorder="1"/>
    <xf numFmtId="0" fontId="38" fillId="0" borderId="113" xfId="27" applyBorder="1"/>
    <xf numFmtId="169" fontId="63" fillId="0" borderId="114" xfId="27" applyNumberFormat="1" applyFont="1" applyBorder="1"/>
    <xf numFmtId="0" fontId="47" fillId="0" borderId="0" xfId="27" applyFont="1"/>
    <xf numFmtId="169" fontId="47" fillId="0" borderId="0" xfId="27" applyNumberFormat="1" applyFont="1"/>
    <xf numFmtId="0" fontId="13" fillId="0" borderId="0" xfId="42"/>
    <xf numFmtId="0" fontId="27" fillId="0" borderId="0" xfId="44" applyFont="1" applyAlignment="1"/>
    <xf numFmtId="0" fontId="50" fillId="0" borderId="0" xfId="42" applyFont="1" applyBorder="1" applyAlignment="1">
      <alignment horizontal="left" vertical="center" wrapText="1"/>
    </xf>
    <xf numFmtId="0" fontId="94" fillId="0" borderId="9" xfId="42" applyFont="1" applyBorder="1" applyAlignment="1">
      <alignment vertical="center"/>
    </xf>
    <xf numFmtId="0" fontId="94" fillId="0" borderId="9" xfId="42" applyFont="1" applyBorder="1" applyAlignment="1">
      <alignment horizontal="center" vertical="center"/>
    </xf>
    <xf numFmtId="0" fontId="94" fillId="0" borderId="9" xfId="42" applyFont="1" applyBorder="1" applyAlignment="1">
      <alignment horizontal="center" vertical="center" wrapText="1"/>
    </xf>
    <xf numFmtId="0" fontId="18" fillId="0" borderId="8" xfId="42" applyFont="1" applyBorder="1" applyAlignment="1">
      <alignment horizontal="center" vertical="center" wrapText="1"/>
    </xf>
    <xf numFmtId="0" fontId="18" fillId="5" borderId="45" xfId="42" applyFont="1" applyFill="1" applyBorder="1" applyAlignment="1">
      <alignment horizontal="left" vertical="top"/>
    </xf>
    <xf numFmtId="0" fontId="18" fillId="5" borderId="15" xfId="42" applyFont="1" applyFill="1" applyBorder="1" applyAlignment="1">
      <alignment horizontal="left" vertical="top"/>
    </xf>
    <xf numFmtId="0" fontId="94" fillId="5" borderId="8" xfId="42" applyFont="1" applyFill="1" applyBorder="1" applyAlignment="1">
      <alignment horizontal="left" vertical="top" wrapText="1"/>
    </xf>
    <xf numFmtId="4" fontId="94" fillId="5" borderId="8" xfId="42" applyNumberFormat="1" applyFont="1" applyFill="1" applyBorder="1" applyAlignment="1">
      <alignment horizontal="right" vertical="top"/>
    </xf>
    <xf numFmtId="0" fontId="13" fillId="0" borderId="112" xfId="42" applyBorder="1"/>
    <xf numFmtId="0" fontId="23" fillId="4" borderId="8" xfId="42" applyFont="1" applyFill="1" applyBorder="1" applyAlignment="1">
      <alignment horizontal="left" vertical="top"/>
    </xf>
    <xf numFmtId="0" fontId="23" fillId="4" borderId="8" xfId="42" applyFont="1" applyFill="1" applyBorder="1" applyAlignment="1">
      <alignment horizontal="left" vertical="top" wrapText="1"/>
    </xf>
    <xf numFmtId="4" fontId="23" fillId="4" borderId="8" xfId="42" applyNumberFormat="1" applyFont="1" applyFill="1" applyBorder="1" applyAlignment="1">
      <alignment horizontal="right" vertical="top" wrapText="1"/>
    </xf>
    <xf numFmtId="0" fontId="13" fillId="0" borderId="20" xfId="42" applyBorder="1"/>
    <xf numFmtId="0" fontId="13" fillId="0" borderId="19" xfId="42" applyBorder="1" applyAlignment="1">
      <alignment horizontal="left"/>
    </xf>
    <xf numFmtId="0" fontId="23" fillId="0" borderId="8" xfId="42" applyFont="1" applyBorder="1" applyAlignment="1">
      <alignment horizontal="left" vertical="top" wrapText="1"/>
    </xf>
    <xf numFmtId="4" fontId="23" fillId="0" borderId="8" xfId="42" applyNumberFormat="1" applyFont="1" applyBorder="1" applyAlignment="1">
      <alignment horizontal="right" vertical="top"/>
    </xf>
    <xf numFmtId="0" fontId="13" fillId="0" borderId="20" xfId="42" applyBorder="1" applyAlignment="1">
      <alignment horizontal="left"/>
    </xf>
    <xf numFmtId="0" fontId="46" fillId="0" borderId="0" xfId="42" applyFont="1" applyBorder="1" applyAlignment="1">
      <alignment horizontal="left" vertical="center"/>
    </xf>
    <xf numFmtId="0" fontId="94" fillId="0" borderId="9" xfId="42" applyFont="1" applyBorder="1" applyAlignment="1">
      <alignment horizontal="left" vertical="center"/>
    </xf>
    <xf numFmtId="0" fontId="18" fillId="5" borderId="8" xfId="42" applyFont="1" applyFill="1" applyBorder="1" applyAlignment="1">
      <alignment horizontal="left" vertical="top" wrapText="1"/>
    </xf>
    <xf numFmtId="4" fontId="18" fillId="5" borderId="15" xfId="42" applyNumberFormat="1" applyFont="1" applyFill="1" applyBorder="1" applyAlignment="1">
      <alignment horizontal="right" vertical="top"/>
    </xf>
    <xf numFmtId="0" fontId="13" fillId="0" borderId="9" xfId="42" applyBorder="1"/>
    <xf numFmtId="0" fontId="94" fillId="4" borderId="8" xfId="42" applyFont="1" applyFill="1" applyBorder="1" applyAlignment="1">
      <alignment horizontal="left" vertical="top" wrapText="1"/>
    </xf>
    <xf numFmtId="4" fontId="23" fillId="4" borderId="15" xfId="42" applyNumberFormat="1" applyFont="1" applyFill="1" applyBorder="1" applyAlignment="1">
      <alignment horizontal="right" vertical="top"/>
    </xf>
    <xf numFmtId="0" fontId="13" fillId="0" borderId="13" xfId="42" applyBorder="1"/>
    <xf numFmtId="0" fontId="23" fillId="0" borderId="9" xfId="42" applyFont="1" applyBorder="1" applyAlignment="1">
      <alignment horizontal="left" vertical="top" wrapText="1"/>
    </xf>
    <xf numFmtId="4" fontId="23" fillId="3" borderId="110" xfId="42" applyNumberFormat="1" applyFont="1" applyFill="1" applyBorder="1" applyAlignment="1">
      <alignment horizontal="right" vertical="top"/>
    </xf>
    <xf numFmtId="0" fontId="23" fillId="3" borderId="9" xfId="42" applyFont="1" applyFill="1" applyBorder="1" applyAlignment="1">
      <alignment horizontal="left" vertical="top"/>
    </xf>
    <xf numFmtId="0" fontId="23" fillId="0" borderId="9" xfId="42" applyFont="1" applyFill="1" applyBorder="1" applyAlignment="1">
      <alignment horizontal="left" vertical="top"/>
    </xf>
    <xf numFmtId="4" fontId="23" fillId="0" borderId="110" xfId="42" applyNumberFormat="1" applyFont="1" applyFill="1" applyBorder="1" applyAlignment="1">
      <alignment horizontal="right" vertical="top"/>
    </xf>
    <xf numFmtId="4" fontId="23" fillId="0" borderId="8" xfId="42" applyNumberFormat="1" applyFont="1" applyBorder="1" applyAlignment="1">
      <alignment vertical="top"/>
    </xf>
    <xf numFmtId="0" fontId="23" fillId="0" borderId="13" xfId="42" applyFont="1" applyBorder="1" applyAlignment="1">
      <alignment horizontal="left"/>
    </xf>
    <xf numFmtId="4" fontId="23" fillId="0" borderId="110" xfId="42" applyNumberFormat="1" applyFont="1" applyBorder="1" applyAlignment="1">
      <alignment horizontal="right" vertical="top"/>
    </xf>
    <xf numFmtId="0" fontId="13" fillId="0" borderId="13" xfId="42" applyBorder="1" applyAlignment="1">
      <alignment horizontal="left"/>
    </xf>
    <xf numFmtId="0" fontId="13" fillId="4" borderId="8" xfId="42" applyFill="1" applyBorder="1" applyAlignment="1">
      <alignment horizontal="left" vertical="top"/>
    </xf>
    <xf numFmtId="0" fontId="13" fillId="0" borderId="9" xfId="42" applyBorder="1" applyAlignment="1">
      <alignment horizontal="left"/>
    </xf>
    <xf numFmtId="4" fontId="23" fillId="0" borderId="15" xfId="42" applyNumberFormat="1" applyFont="1" applyBorder="1" applyAlignment="1">
      <alignment horizontal="right" vertical="top"/>
    </xf>
    <xf numFmtId="0" fontId="23" fillId="4" borderId="20" xfId="42" applyFont="1" applyFill="1" applyBorder="1" applyAlignment="1">
      <alignment horizontal="left" vertical="top"/>
    </xf>
    <xf numFmtId="0" fontId="13" fillId="0" borderId="8" xfId="42" applyBorder="1" applyAlignment="1">
      <alignment horizontal="left"/>
    </xf>
    <xf numFmtId="0" fontId="13" fillId="0" borderId="0" xfId="42" applyBorder="1"/>
    <xf numFmtId="0" fontId="13" fillId="0" borderId="0" xfId="42" applyBorder="1" applyAlignment="1">
      <alignment horizontal="left"/>
    </xf>
    <xf numFmtId="168" fontId="30" fillId="0" borderId="0" xfId="41" applyFont="1" applyFill="1" applyBorder="1" applyAlignment="1" applyProtection="1"/>
    <xf numFmtId="0" fontId="96" fillId="0" borderId="0" xfId="43" applyFont="1" applyBorder="1" applyAlignment="1">
      <alignment horizontal="center"/>
    </xf>
    <xf numFmtId="0" fontId="27" fillId="0" borderId="0" xfId="43" applyFont="1"/>
    <xf numFmtId="0" fontId="30" fillId="0" borderId="0" xfId="43" applyFont="1"/>
    <xf numFmtId="0" fontId="97" fillId="0" borderId="0" xfId="43" applyFont="1" applyBorder="1" applyAlignment="1">
      <alignment horizontal="left"/>
    </xf>
    <xf numFmtId="168" fontId="98" fillId="0" borderId="0" xfId="41" applyFont="1" applyFill="1" applyBorder="1" applyAlignment="1" applyProtection="1">
      <alignment horizontal="right" vertical="center"/>
    </xf>
    <xf numFmtId="168" fontId="36" fillId="0" borderId="0" xfId="41" applyFont="1" applyFill="1" applyBorder="1" applyAlignment="1" applyProtection="1">
      <alignment horizontal="center" vertical="center"/>
    </xf>
    <xf numFmtId="168" fontId="30" fillId="0" borderId="0" xfId="41" applyFont="1" applyFill="1" applyBorder="1" applyAlignment="1" applyProtection="1">
      <alignment horizontal="center"/>
    </xf>
    <xf numFmtId="0" fontId="38" fillId="0" borderId="0" xfId="17" applyFont="1" applyAlignment="1">
      <alignment horizontal="center" vertical="center"/>
    </xf>
    <xf numFmtId="168" fontId="36" fillId="0" borderId="0" xfId="41" applyFont="1" applyFill="1" applyBorder="1" applyAlignment="1" applyProtection="1">
      <alignment horizontal="center"/>
    </xf>
    <xf numFmtId="168" fontId="31" fillId="0" borderId="0" xfId="41" applyFont="1" applyFill="1" applyBorder="1" applyAlignment="1" applyProtection="1">
      <alignment horizontal="center"/>
    </xf>
    <xf numFmtId="168" fontId="27" fillId="0" borderId="1" xfId="41" applyFont="1" applyFill="1" applyBorder="1" applyAlignment="1" applyProtection="1">
      <alignment vertical="center"/>
    </xf>
    <xf numFmtId="0" fontId="28" fillId="0" borderId="0" xfId="43" applyFont="1" applyAlignment="1">
      <alignment vertical="top"/>
    </xf>
    <xf numFmtId="0" fontId="30" fillId="0" borderId="0" xfId="43" applyFont="1" applyAlignment="1">
      <alignment vertical="center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4" fontId="10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6" fillId="2" borderId="111" xfId="0" applyNumberFormat="1" applyFont="1" applyFill="1" applyBorder="1" applyAlignment="1" applyProtection="1">
      <alignment horizontal="center" vertical="center" wrapText="1"/>
      <protection locked="0"/>
    </xf>
    <xf numFmtId="10" fontId="102" fillId="0" borderId="15" xfId="0" applyNumberFormat="1" applyFont="1" applyFill="1" applyBorder="1" applyAlignment="1" applyProtection="1">
      <alignment horizontal="right" vertical="center"/>
      <protection locked="0"/>
    </xf>
    <xf numFmtId="49" fontId="8" fillId="21" borderId="61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61" xfId="0" applyNumberFormat="1" applyFont="1" applyFill="1" applyBorder="1" applyAlignment="1" applyProtection="1">
      <alignment horizontal="left" vertical="center" wrapText="1"/>
      <protection locked="0"/>
    </xf>
    <xf numFmtId="4" fontId="8" fillId="21" borderId="61" xfId="0" applyNumberFormat="1" applyFont="1" applyFill="1" applyBorder="1" applyAlignment="1" applyProtection="1">
      <alignment horizontal="right" vertical="center" wrapText="1"/>
      <protection locked="0"/>
    </xf>
    <xf numFmtId="4" fontId="8" fillId="21" borderId="48" xfId="0" applyNumberFormat="1" applyFont="1" applyFill="1" applyBorder="1" applyAlignment="1" applyProtection="1">
      <alignment horizontal="right" vertical="center" wrapText="1"/>
      <protection locked="0"/>
    </xf>
    <xf numFmtId="4" fontId="8" fillId="21" borderId="118" xfId="0" applyNumberFormat="1" applyFont="1" applyFill="1" applyBorder="1" applyAlignment="1" applyProtection="1">
      <alignment horizontal="right" vertical="center" wrapText="1"/>
      <protection locked="0"/>
    </xf>
    <xf numFmtId="4" fontId="8" fillId="21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21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1" xfId="0" applyNumberFormat="1" applyFont="1" applyFill="1" applyBorder="1" applyAlignment="1" applyProtection="1">
      <alignment horizontal="left" vertical="center" wrapText="1"/>
      <protection locked="0"/>
    </xf>
    <xf numFmtId="4" fontId="8" fillId="21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1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21" borderId="117" xfId="0" applyNumberFormat="1" applyFont="1" applyFill="1" applyBorder="1" applyAlignment="1" applyProtection="1">
      <alignment horizontal="right" vertical="center" wrapText="1"/>
      <protection locked="0"/>
    </xf>
    <xf numFmtId="4" fontId="8" fillId="21" borderId="45" xfId="0" applyNumberFormat="1" applyFont="1" applyFill="1" applyBorder="1" applyAlignment="1" applyProtection="1">
      <alignment horizontal="right" vertical="center" wrapText="1"/>
      <protection locked="0"/>
    </xf>
    <xf numFmtId="10" fontId="101" fillId="22" borderId="15" xfId="0" applyNumberFormat="1" applyFont="1" applyFill="1" applyBorder="1" applyAlignment="1" applyProtection="1">
      <alignment horizontal="right" vertical="center"/>
      <protection locked="0"/>
    </xf>
    <xf numFmtId="49" fontId="10" fillId="2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3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2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10" fillId="23" borderId="35" xfId="0" applyNumberFormat="1" applyFont="1" applyFill="1" applyBorder="1" applyAlignment="1" applyProtection="1">
      <alignment horizontal="right" vertical="center" wrapText="1"/>
      <protection locked="0"/>
    </xf>
    <xf numFmtId="4" fontId="10" fillId="23" borderId="37" xfId="0" applyNumberFormat="1" applyFont="1" applyFill="1" applyBorder="1" applyAlignment="1" applyProtection="1">
      <alignment horizontal="right" vertical="center" wrapText="1"/>
      <protection locked="0"/>
    </xf>
    <xf numFmtId="4" fontId="10" fillId="23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3" borderId="117" xfId="0" applyNumberFormat="1" applyFont="1" applyFill="1" applyBorder="1" applyAlignment="1" applyProtection="1">
      <alignment horizontal="right" vertical="center" wrapText="1"/>
      <protection locked="0"/>
    </xf>
    <xf numFmtId="10" fontId="102" fillId="24" borderId="15" xfId="0" applyNumberFormat="1" applyFont="1" applyFill="1" applyBorder="1" applyAlignment="1" applyProtection="1">
      <alignment horizontal="right" vertical="center"/>
      <protection locked="0"/>
    </xf>
    <xf numFmtId="4" fontId="10" fillId="23" borderId="4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10" fontId="102" fillId="0" borderId="110" xfId="0" applyNumberFormat="1" applyFont="1" applyFill="1" applyBorder="1" applyAlignment="1" applyProtection="1">
      <alignment horizontal="right" vertical="center"/>
      <protection locked="0"/>
    </xf>
    <xf numFmtId="0" fontId="103" fillId="0" borderId="119" xfId="0" applyNumberFormat="1" applyFont="1" applyFill="1" applyBorder="1" applyAlignment="1" applyProtection="1">
      <alignment horizontal="left" vertical="top" wrapText="1"/>
      <protection locked="0"/>
    </xf>
    <xf numFmtId="49" fontId="10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5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3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7" xfId="0" applyNumberFormat="1" applyFont="1" applyFill="1" applyBorder="1" applyAlignment="1" applyProtection="1">
      <alignment horizontal="right" vertical="center" wrapText="1"/>
      <protection locked="0"/>
    </xf>
    <xf numFmtId="10" fontId="102" fillId="0" borderId="8" xfId="0" applyNumberFormat="1" applyFont="1" applyFill="1" applyBorder="1" applyAlignment="1" applyProtection="1">
      <alignment horizontal="right" vertical="center"/>
      <protection locked="0"/>
    </xf>
    <xf numFmtId="4" fontId="11" fillId="0" borderId="119" xfId="0" applyNumberFormat="1" applyFont="1" applyFill="1" applyBorder="1" applyAlignment="1" applyProtection="1">
      <alignment horizontal="right" vertical="center"/>
      <protection locked="0"/>
    </xf>
    <xf numFmtId="4" fontId="103" fillId="0" borderId="119" xfId="0" applyNumberFormat="1" applyFont="1" applyFill="1" applyBorder="1" applyAlignment="1" applyProtection="1">
      <alignment horizontal="right"/>
      <protection locked="0"/>
    </xf>
    <xf numFmtId="4" fontId="103" fillId="0" borderId="119" xfId="0" applyNumberFormat="1" applyFont="1" applyFill="1" applyBorder="1" applyAlignment="1" applyProtection="1">
      <alignment horizontal="right" vertical="top"/>
      <protection locked="0"/>
    </xf>
    <xf numFmtId="4" fontId="105" fillId="0" borderId="121" xfId="0" applyNumberFormat="1" applyFont="1" applyFill="1" applyBorder="1" applyAlignment="1" applyProtection="1">
      <alignment horizontal="left"/>
      <protection locked="0"/>
    </xf>
    <xf numFmtId="4" fontId="105" fillId="0" borderId="121" xfId="0" applyNumberFormat="1" applyFont="1" applyFill="1" applyBorder="1" applyAlignment="1" applyProtection="1">
      <alignment horizontal="right"/>
      <protection locked="0"/>
    </xf>
    <xf numFmtId="49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74" xfId="3" applyNumberFormat="1" applyFont="1" applyBorder="1" applyAlignment="1">
      <alignment horizontal="center" vertical="center"/>
    </xf>
    <xf numFmtId="4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10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10" fontId="102" fillId="0" borderId="8" xfId="0" applyNumberFormat="1" applyFont="1" applyFill="1" applyBorder="1" applyAlignment="1" applyProtection="1">
      <alignment vertical="center"/>
      <protection locked="0"/>
    </xf>
    <xf numFmtId="10" fontId="102" fillId="24" borderId="8" xfId="0" applyNumberFormat="1" applyFont="1" applyFill="1" applyBorder="1" applyAlignment="1" applyProtection="1">
      <alignment vertical="center"/>
      <protection locked="0"/>
    </xf>
    <xf numFmtId="10" fontId="8" fillId="21" borderId="1" xfId="0" applyNumberFormat="1" applyFont="1" applyFill="1" applyBorder="1" applyAlignment="1" applyProtection="1">
      <alignment vertical="center" wrapText="1"/>
      <protection locked="0"/>
    </xf>
    <xf numFmtId="4" fontId="103" fillId="0" borderId="124" xfId="0" applyNumberFormat="1" applyFont="1" applyFill="1" applyBorder="1" applyAlignment="1" applyProtection="1">
      <alignment horizontal="right" vertical="top"/>
      <protection locked="0"/>
    </xf>
    <xf numFmtId="4" fontId="103" fillId="0" borderId="121" xfId="0" applyNumberFormat="1" applyFont="1" applyFill="1" applyBorder="1" applyAlignment="1" applyProtection="1">
      <alignment horizontal="right" vertical="top"/>
      <protection locked="0"/>
    </xf>
    <xf numFmtId="0" fontId="5" fillId="0" borderId="0" xfId="9" applyNumberFormat="1" applyFont="1" applyFill="1" applyBorder="1" applyAlignment="1" applyProtection="1">
      <alignment horizontal="left"/>
      <protection locked="0"/>
    </xf>
    <xf numFmtId="4" fontId="106" fillId="3" borderId="119" xfId="9" applyNumberFormat="1" applyFont="1" applyFill="1" applyBorder="1" applyAlignment="1" applyProtection="1">
      <alignment horizontal="right" vertical="center"/>
      <protection locked="0"/>
    </xf>
    <xf numFmtId="4" fontId="107" fillId="0" borderId="121" xfId="9" applyNumberFormat="1" applyFont="1" applyFill="1" applyBorder="1" applyAlignment="1" applyProtection="1">
      <protection locked="0"/>
    </xf>
    <xf numFmtId="4" fontId="42" fillId="0" borderId="119" xfId="9" applyNumberFormat="1" applyFont="1" applyFill="1" applyBorder="1" applyAlignment="1" applyProtection="1">
      <alignment horizontal="right"/>
      <protection locked="0"/>
    </xf>
    <xf numFmtId="0" fontId="103" fillId="0" borderId="119" xfId="9" applyNumberFormat="1" applyFont="1" applyFill="1" applyBorder="1" applyAlignment="1" applyProtection="1">
      <alignment vertical="center" wrapText="1"/>
      <protection locked="0"/>
    </xf>
    <xf numFmtId="4" fontId="103" fillId="0" borderId="119" xfId="9" applyNumberFormat="1" applyFont="1" applyFill="1" applyBorder="1" applyAlignment="1" applyProtection="1">
      <alignment horizontal="right" vertical="top"/>
      <protection locked="0"/>
    </xf>
    <xf numFmtId="4" fontId="42" fillId="0" borderId="119" xfId="9" applyNumberFormat="1" applyFont="1" applyFill="1" applyBorder="1" applyAlignment="1" applyProtection="1">
      <alignment horizontal="right" vertical="center"/>
      <protection locked="0"/>
    </xf>
    <xf numFmtId="4" fontId="106" fillId="0" borderId="119" xfId="9" applyNumberFormat="1" applyFont="1" applyFill="1" applyBorder="1" applyAlignment="1" applyProtection="1">
      <alignment horizontal="right" vertical="center"/>
      <protection locked="0"/>
    </xf>
    <xf numFmtId="0" fontId="5" fillId="0" borderId="0" xfId="7" applyNumberFormat="1" applyFont="1" applyFill="1" applyBorder="1" applyAlignment="1" applyProtection="1">
      <alignment horizontal="left"/>
      <protection locked="0"/>
    </xf>
    <xf numFmtId="0" fontId="6" fillId="0" borderId="123" xfId="0" applyNumberFormat="1" applyFont="1" applyFill="1" applyBorder="1" applyAlignment="1" applyProtection="1">
      <alignment horizontal="left"/>
      <protection locked="0"/>
    </xf>
    <xf numFmtId="0" fontId="5" fillId="0" borderId="125" xfId="0" applyNumberFormat="1" applyFont="1" applyFill="1" applyBorder="1" applyAlignment="1" applyProtection="1">
      <alignment horizontal="left"/>
      <protection locked="0"/>
    </xf>
    <xf numFmtId="0" fontId="104" fillId="0" borderId="121" xfId="0" applyNumberFormat="1" applyFont="1" applyFill="1" applyBorder="1" applyAlignment="1" applyProtection="1">
      <alignment horizontal="left"/>
      <protection locked="0"/>
    </xf>
    <xf numFmtId="0" fontId="5" fillId="0" borderId="122" xfId="0" applyNumberFormat="1" applyFont="1" applyFill="1" applyBorder="1" applyAlignment="1" applyProtection="1">
      <alignment horizontal="left"/>
      <protection locked="0"/>
    </xf>
    <xf numFmtId="0" fontId="104" fillId="0" borderId="121" xfId="0" applyNumberFormat="1" applyFont="1" applyFill="1" applyBorder="1" applyAlignment="1" applyProtection="1">
      <alignment horizontal="left" vertical="top" wrapText="1"/>
      <protection locked="0"/>
    </xf>
    <xf numFmtId="0" fontId="103" fillId="0" borderId="121" xfId="0" applyNumberFormat="1" applyFont="1" applyFill="1" applyBorder="1" applyAlignment="1" applyProtection="1">
      <alignment horizontal="left" vertical="top" wrapText="1"/>
      <protection locked="0"/>
    </xf>
    <xf numFmtId="0" fontId="103" fillId="0" borderId="119" xfId="0" applyNumberFormat="1" applyFont="1" applyFill="1" applyBorder="1" applyAlignment="1" applyProtection="1">
      <alignment horizontal="right" vertical="top"/>
      <protection locked="0"/>
    </xf>
    <xf numFmtId="0" fontId="103" fillId="0" borderId="126" xfId="0" applyNumberFormat="1" applyFont="1" applyFill="1" applyBorder="1" applyAlignment="1" applyProtection="1">
      <alignment horizontal="right" vertical="top"/>
      <protection locked="0"/>
    </xf>
    <xf numFmtId="0" fontId="103" fillId="0" borderId="127" xfId="0" applyNumberFormat="1" applyFont="1" applyFill="1" applyBorder="1" applyAlignment="1" applyProtection="1">
      <alignment horizontal="right" vertical="top"/>
      <protection locked="0"/>
    </xf>
    <xf numFmtId="0" fontId="103" fillId="0" borderId="122" xfId="0" applyNumberFormat="1" applyFont="1" applyFill="1" applyBorder="1" applyAlignment="1" applyProtection="1">
      <alignment horizontal="right" vertical="top"/>
      <protection locked="0"/>
    </xf>
    <xf numFmtId="0" fontId="13" fillId="0" borderId="8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/>
    </xf>
    <xf numFmtId="4" fontId="12" fillId="0" borderId="128" xfId="1" applyNumberFormat="1" applyFont="1" applyBorder="1" applyAlignment="1">
      <alignment vertical="top"/>
    </xf>
    <xf numFmtId="4" fontId="12" fillId="0" borderId="132" xfId="1" applyNumberFormat="1" applyFont="1" applyBorder="1" applyAlignment="1">
      <alignment vertical="top"/>
    </xf>
    <xf numFmtId="4" fontId="12" fillId="0" borderId="1" xfId="1" applyNumberFormat="1" applyFont="1" applyBorder="1" applyAlignment="1">
      <alignment vertical="top"/>
    </xf>
    <xf numFmtId="4" fontId="12" fillId="0" borderId="23" xfId="1" applyNumberFormat="1" applyFont="1" applyBorder="1" applyAlignment="1">
      <alignment vertical="top"/>
    </xf>
    <xf numFmtId="0" fontId="12" fillId="0" borderId="35" xfId="1" applyFont="1" applyBorder="1" applyAlignment="1">
      <alignment horizontal="center" vertical="top"/>
    </xf>
    <xf numFmtId="4" fontId="12" fillId="0" borderId="35" xfId="1" applyNumberFormat="1" applyFont="1" applyBorder="1" applyAlignment="1">
      <alignment vertical="top"/>
    </xf>
    <xf numFmtId="4" fontId="12" fillId="0" borderId="37" xfId="1" applyNumberFormat="1" applyFont="1" applyBorder="1" applyAlignment="1">
      <alignment vertical="top"/>
    </xf>
    <xf numFmtId="4" fontId="55" fillId="0" borderId="35" xfId="1" applyNumberFormat="1" applyFont="1" applyBorder="1" applyAlignment="1">
      <alignment vertical="top"/>
    </xf>
    <xf numFmtId="0" fontId="55" fillId="0" borderId="98" xfId="1" applyFont="1" applyBorder="1" applyAlignment="1">
      <alignment horizontal="right" vertical="top"/>
    </xf>
    <xf numFmtId="4" fontId="60" fillId="0" borderId="35" xfId="1" applyNumberFormat="1" applyFont="1" applyBorder="1" applyAlignment="1">
      <alignment vertical="top"/>
    </xf>
    <xf numFmtId="4" fontId="108" fillId="0" borderId="35" xfId="1" applyNumberFormat="1" applyFont="1" applyBorder="1" applyAlignment="1">
      <alignment vertical="top"/>
    </xf>
    <xf numFmtId="0" fontId="55" fillId="13" borderId="95" xfId="1" applyFont="1" applyFill="1" applyBorder="1" applyAlignment="1">
      <alignment horizontal="right" vertical="top"/>
    </xf>
    <xf numFmtId="0" fontId="55" fillId="13" borderId="1" xfId="1" applyFont="1" applyFill="1" applyBorder="1" applyAlignment="1">
      <alignment horizontal="right" vertical="top"/>
    </xf>
    <xf numFmtId="4" fontId="55" fillId="13" borderId="1" xfId="1" applyNumberFormat="1" applyFont="1" applyFill="1" applyBorder="1" applyAlignment="1">
      <alignment horizontal="right" vertical="center"/>
    </xf>
    <xf numFmtId="4" fontId="55" fillId="13" borderId="23" xfId="1" applyNumberFormat="1" applyFont="1" applyFill="1" applyBorder="1" applyAlignment="1">
      <alignment horizontal="right" vertical="center"/>
    </xf>
    <xf numFmtId="0" fontId="55" fillId="13" borderId="99" xfId="1" applyFont="1" applyFill="1" applyBorder="1" applyAlignment="1">
      <alignment horizontal="right" vertical="top"/>
    </xf>
    <xf numFmtId="0" fontId="55" fillId="13" borderId="40" xfId="1" applyFont="1" applyFill="1" applyBorder="1" applyAlignment="1">
      <alignment horizontal="right" vertical="top"/>
    </xf>
    <xf numFmtId="0" fontId="55" fillId="13" borderId="40" xfId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35" xfId="1" applyFont="1" applyBorder="1" applyAlignment="1">
      <alignment horizontal="left" vertical="center" wrapText="1"/>
    </xf>
    <xf numFmtId="0" fontId="60" fillId="0" borderId="35" xfId="1" applyFont="1" applyBorder="1" applyAlignment="1">
      <alignment horizontal="left" vertical="center" wrapText="1"/>
    </xf>
    <xf numFmtId="0" fontId="55" fillId="13" borderId="1" xfId="1" applyFont="1" applyFill="1" applyBorder="1" applyAlignment="1">
      <alignment horizontal="right" vertical="center" wrapText="1"/>
    </xf>
    <xf numFmtId="0" fontId="13" fillId="0" borderId="95" xfId="1" applyFont="1" applyBorder="1" applyAlignment="1">
      <alignment horizontal="right" vertical="top"/>
    </xf>
    <xf numFmtId="0" fontId="13" fillId="0" borderId="97" xfId="1" applyFont="1" applyBorder="1" applyAlignment="1">
      <alignment horizontal="right" vertical="top"/>
    </xf>
    <xf numFmtId="0" fontId="13" fillId="0" borderId="98" xfId="1" applyFont="1" applyBorder="1" applyAlignment="1">
      <alignment horizontal="right" vertical="top"/>
    </xf>
    <xf numFmtId="0" fontId="12" fillId="0" borderId="134" xfId="1" applyFont="1" applyBorder="1" applyAlignment="1">
      <alignment horizontal="center" vertical="top"/>
    </xf>
    <xf numFmtId="4" fontId="12" fillId="0" borderId="9" xfId="1" applyNumberFormat="1" applyFont="1" applyBorder="1" applyAlignment="1">
      <alignment vertical="top"/>
    </xf>
    <xf numFmtId="4" fontId="12" fillId="0" borderId="8" xfId="1" applyNumberFormat="1" applyFont="1" applyBorder="1" applyAlignment="1">
      <alignment vertical="top"/>
    </xf>
    <xf numFmtId="4" fontId="12" fillId="0" borderId="8" xfId="1" applyNumberFormat="1" applyFont="1" applyBorder="1" applyAlignment="1">
      <alignment horizontal="center" vertical="top"/>
    </xf>
    <xf numFmtId="4" fontId="18" fillId="0" borderId="8" xfId="1" applyNumberFormat="1" applyFont="1" applyBorder="1" applyAlignment="1">
      <alignment vertical="top"/>
    </xf>
    <xf numFmtId="10" fontId="12" fillId="0" borderId="139" xfId="1" applyNumberFormat="1" applyFont="1" applyBorder="1" applyAlignment="1">
      <alignment vertical="top"/>
    </xf>
    <xf numFmtId="10" fontId="12" fillId="0" borderId="139" xfId="1" applyNumberFormat="1" applyFont="1" applyBorder="1" applyAlignment="1">
      <alignment horizontal="center" vertical="top"/>
    </xf>
    <xf numFmtId="4" fontId="55" fillId="13" borderId="96" xfId="1" applyNumberFormat="1" applyFont="1" applyFill="1" applyBorder="1" applyAlignment="1">
      <alignment horizontal="center" vertical="center"/>
    </xf>
    <xf numFmtId="4" fontId="55" fillId="13" borderId="100" xfId="1" applyNumberFormat="1" applyFont="1" applyFill="1" applyBorder="1" applyAlignment="1">
      <alignment horizontal="center" vertical="center"/>
    </xf>
    <xf numFmtId="0" fontId="40" fillId="0" borderId="0" xfId="3" applyFont="1"/>
    <xf numFmtId="4" fontId="12" fillId="0" borderId="131" xfId="3" applyNumberFormat="1" applyFont="1" applyBorder="1" applyAlignment="1">
      <alignment horizontal="right" vertical="center"/>
    </xf>
    <xf numFmtId="4" fontId="51" fillId="0" borderId="134" xfId="3" applyNumberFormat="1" applyFont="1" applyBorder="1" applyAlignment="1">
      <alignment horizontal="right" vertical="center"/>
    </xf>
    <xf numFmtId="4" fontId="12" fillId="0" borderId="0" xfId="3" applyNumberFormat="1" applyFont="1" applyBorder="1" applyAlignment="1">
      <alignment horizontal="right" vertical="center"/>
    </xf>
    <xf numFmtId="0" fontId="56" fillId="0" borderId="30" xfId="3" applyFont="1" applyBorder="1" applyAlignment="1">
      <alignment horizontal="center" vertical="center" wrapText="1"/>
    </xf>
    <xf numFmtId="0" fontId="54" fillId="0" borderId="144" xfId="3" applyFont="1" applyBorder="1" applyAlignment="1">
      <alignment horizontal="left" vertical="top" wrapText="1"/>
    </xf>
    <xf numFmtId="4" fontId="12" fillId="0" borderId="47" xfId="3" applyNumberFormat="1" applyFont="1" applyBorder="1" applyAlignment="1">
      <alignment horizontal="right" vertical="center"/>
    </xf>
    <xf numFmtId="10" fontId="12" fillId="0" borderId="8" xfId="3" applyNumberFormat="1" applyFont="1" applyBorder="1" applyAlignment="1">
      <alignment horizontal="right" vertical="center"/>
    </xf>
    <xf numFmtId="10" fontId="51" fillId="0" borderId="134" xfId="3" applyNumberFormat="1" applyFont="1" applyBorder="1" applyAlignment="1">
      <alignment horizontal="right" vertical="center"/>
    </xf>
    <xf numFmtId="10" fontId="51" fillId="0" borderId="56" xfId="3" applyNumberFormat="1" applyFont="1" applyBorder="1" applyAlignment="1">
      <alignment horizontal="right" vertical="center"/>
    </xf>
    <xf numFmtId="10" fontId="12" fillId="0" borderId="13" xfId="3" applyNumberFormat="1" applyFont="1" applyBorder="1" applyAlignment="1">
      <alignment horizontal="right" vertical="center"/>
    </xf>
    <xf numFmtId="10" fontId="51" fillId="0" borderId="13" xfId="3" applyNumberFormat="1" applyFont="1" applyBorder="1" applyAlignment="1">
      <alignment horizontal="right" vertical="center"/>
    </xf>
    <xf numFmtId="10" fontId="51" fillId="0" borderId="20" xfId="3" applyNumberFormat="1" applyFont="1" applyBorder="1" applyAlignment="1">
      <alignment horizontal="right" vertical="center"/>
    </xf>
    <xf numFmtId="10" fontId="12" fillId="0" borderId="9" xfId="3" applyNumberFormat="1" applyFont="1" applyBorder="1" applyAlignment="1">
      <alignment horizontal="right" vertical="center"/>
    </xf>
    <xf numFmtId="10" fontId="55" fillId="0" borderId="81" xfId="3" applyNumberFormat="1" applyFont="1" applyBorder="1" applyAlignment="1">
      <alignment vertical="center"/>
    </xf>
    <xf numFmtId="10" fontId="17" fillId="6" borderId="12" xfId="2" applyNumberFormat="1" applyFont="1" applyFill="1" applyBorder="1" applyAlignment="1">
      <alignment horizontal="right" vertical="top" wrapText="1"/>
    </xf>
    <xf numFmtId="10" fontId="16" fillId="4" borderId="12" xfId="2" applyNumberFormat="1" applyFont="1" applyFill="1" applyBorder="1" applyAlignment="1">
      <alignment horizontal="right" vertical="top" wrapText="1"/>
    </xf>
    <xf numFmtId="10" fontId="21" fillId="0" borderId="12" xfId="2" applyNumberFormat="1" applyFont="1" applyBorder="1" applyAlignment="1">
      <alignment horizontal="right" vertical="top" wrapText="1"/>
    </xf>
    <xf numFmtId="10" fontId="21" fillId="0" borderId="14" xfId="2" applyNumberFormat="1" applyFont="1" applyBorder="1" applyAlignment="1">
      <alignment horizontal="right" vertical="top" wrapText="1"/>
    </xf>
    <xf numFmtId="10" fontId="24" fillId="8" borderId="12" xfId="2" applyNumberFormat="1" applyFont="1" applyFill="1" applyBorder="1" applyAlignment="1">
      <alignment horizontal="right" vertical="top" wrapText="1"/>
    </xf>
    <xf numFmtId="10" fontId="21" fillId="7" borderId="12" xfId="2" applyNumberFormat="1" applyFont="1" applyFill="1" applyBorder="1" applyAlignment="1">
      <alignment horizontal="right" vertical="top" wrapText="1"/>
    </xf>
    <xf numFmtId="10" fontId="16" fillId="0" borderId="12" xfId="2" applyNumberFormat="1" applyFont="1" applyBorder="1" applyAlignment="1">
      <alignment horizontal="right" vertical="top" wrapText="1"/>
    </xf>
    <xf numFmtId="10" fontId="14" fillId="8" borderId="8" xfId="2" applyNumberFormat="1" applyFont="1" applyFill="1" applyBorder="1" applyAlignment="1">
      <alignment horizontal="right" vertical="top" wrapText="1"/>
    </xf>
    <xf numFmtId="10" fontId="21" fillId="0" borderId="15" xfId="2" applyNumberFormat="1" applyFont="1" applyBorder="1" applyAlignment="1">
      <alignment horizontal="right" vertical="top" wrapText="1"/>
    </xf>
    <xf numFmtId="10" fontId="21" fillId="4" borderId="8" xfId="2" applyNumberFormat="1" applyFont="1" applyFill="1" applyBorder="1" applyAlignment="1">
      <alignment horizontal="right" vertical="top" wrapText="1"/>
    </xf>
    <xf numFmtId="10" fontId="16" fillId="4" borderId="15" xfId="2" applyNumberFormat="1" applyFont="1" applyFill="1" applyBorder="1" applyAlignment="1">
      <alignment horizontal="right" vertical="top" wrapText="1"/>
    </xf>
    <xf numFmtId="10" fontId="17" fillId="6" borderId="8" xfId="2" applyNumberFormat="1" applyFont="1" applyFill="1" applyBorder="1" applyAlignment="1">
      <alignment horizontal="right" vertical="top" wrapText="1"/>
    </xf>
    <xf numFmtId="10" fontId="15" fillId="3" borderId="12" xfId="2" applyNumberFormat="1" applyFont="1" applyFill="1" applyBorder="1" applyAlignment="1">
      <alignment horizontal="right" vertical="top" wrapText="1"/>
    </xf>
    <xf numFmtId="10" fontId="17" fillId="3" borderId="12" xfId="2" applyNumberFormat="1" applyFont="1" applyFill="1" applyBorder="1" applyAlignment="1">
      <alignment horizontal="right" vertical="top" wrapText="1"/>
    </xf>
    <xf numFmtId="10" fontId="16" fillId="4" borderId="12" xfId="4" applyNumberFormat="1" applyFont="1" applyFill="1" applyBorder="1" applyAlignment="1">
      <alignment horizontal="right" vertical="top" wrapText="1"/>
    </xf>
    <xf numFmtId="10" fontId="21" fillId="0" borderId="8" xfId="2" applyNumberFormat="1" applyFont="1" applyBorder="1" applyAlignment="1">
      <alignment horizontal="right" vertical="top" wrapText="1"/>
    </xf>
    <xf numFmtId="10" fontId="13" fillId="0" borderId="8" xfId="2" applyNumberFormat="1" applyBorder="1"/>
    <xf numFmtId="10" fontId="20" fillId="0" borderId="8" xfId="2" applyNumberFormat="1" applyFont="1" applyBorder="1" applyAlignment="1">
      <alignment vertical="top"/>
    </xf>
    <xf numFmtId="10" fontId="20" fillId="0" borderId="12" xfId="2" applyNumberFormat="1" applyFont="1" applyBorder="1" applyAlignment="1">
      <alignment vertical="top"/>
    </xf>
    <xf numFmtId="10" fontId="20" fillId="0" borderId="8" xfId="2" applyNumberFormat="1" applyFont="1" applyBorder="1" applyAlignment="1">
      <alignment vertical="center"/>
    </xf>
    <xf numFmtId="10" fontId="13" fillId="0" borderId="12" xfId="2" applyNumberFormat="1" applyBorder="1"/>
    <xf numFmtId="10" fontId="23" fillId="0" borderId="8" xfId="2" applyNumberFormat="1" applyFont="1" applyBorder="1" applyAlignment="1">
      <alignment vertical="top"/>
    </xf>
    <xf numFmtId="10" fontId="21" fillId="4" borderId="12" xfId="2" applyNumberFormat="1" applyFont="1" applyFill="1" applyBorder="1" applyAlignment="1">
      <alignment horizontal="right" vertical="top" wrapText="1"/>
    </xf>
    <xf numFmtId="10" fontId="14" fillId="0" borderId="4" xfId="2" applyNumberFormat="1" applyFont="1" applyBorder="1" applyAlignment="1">
      <alignment vertical="center"/>
    </xf>
    <xf numFmtId="0" fontId="21" fillId="0" borderId="20" xfId="2" applyFont="1" applyBorder="1" applyAlignment="1">
      <alignment vertical="top" wrapText="1"/>
    </xf>
    <xf numFmtId="4" fontId="21" fillId="0" borderId="133" xfId="2" applyNumberFormat="1" applyFont="1" applyBorder="1" applyAlignment="1">
      <alignment horizontal="right" vertical="top" wrapText="1"/>
    </xf>
    <xf numFmtId="10" fontId="21" fillId="0" borderId="133" xfId="2" applyNumberFormat="1" applyFont="1" applyBorder="1" applyAlignment="1">
      <alignment horizontal="right" vertical="top" wrapText="1"/>
    </xf>
    <xf numFmtId="4" fontId="20" fillId="0" borderId="133" xfId="2" applyNumberFormat="1" applyFont="1" applyBorder="1" applyAlignment="1">
      <alignment vertical="top"/>
    </xf>
    <xf numFmtId="0" fontId="51" fillId="0" borderId="145" xfId="2" applyFont="1" applyBorder="1"/>
    <xf numFmtId="0" fontId="51" fillId="0" borderId="119" xfId="2" applyFont="1" applyBorder="1"/>
    <xf numFmtId="4" fontId="51" fillId="0" borderId="119" xfId="2" applyNumberFormat="1" applyFont="1" applyBorder="1"/>
    <xf numFmtId="10" fontId="51" fillId="0" borderId="119" xfId="2" applyNumberFormat="1" applyFont="1" applyBorder="1"/>
    <xf numFmtId="0" fontId="51" fillId="0" borderId="0" xfId="2" applyFont="1" applyBorder="1"/>
    <xf numFmtId="4" fontId="51" fillId="0" borderId="0" xfId="2" applyNumberFormat="1" applyFont="1" applyBorder="1"/>
    <xf numFmtId="10" fontId="51" fillId="0" borderId="0" xfId="2" applyNumberFormat="1" applyFont="1" applyBorder="1"/>
    <xf numFmtId="0" fontId="40" fillId="0" borderId="0" xfId="3" applyFont="1" applyAlignment="1"/>
    <xf numFmtId="10" fontId="17" fillId="5" borderId="8" xfId="2" applyNumberFormat="1" applyFont="1" applyFill="1" applyBorder="1" applyAlignment="1">
      <alignment horizontal="right" vertical="center" wrapText="1"/>
    </xf>
    <xf numFmtId="10" fontId="15" fillId="7" borderId="8" xfId="2" applyNumberFormat="1" applyFont="1" applyFill="1" applyBorder="1" applyAlignment="1">
      <alignment horizontal="right" vertical="center" wrapText="1"/>
    </xf>
    <xf numFmtId="10" fontId="2" fillId="0" borderId="8" xfId="30" applyNumberFormat="1" applyBorder="1" applyAlignment="1"/>
    <xf numFmtId="10" fontId="15" fillId="0" borderId="8" xfId="2" applyNumberFormat="1" applyFont="1" applyFill="1" applyBorder="1" applyAlignment="1">
      <alignment horizontal="right" vertical="center" wrapText="1"/>
    </xf>
    <xf numFmtId="10" fontId="72" fillId="0" borderId="8" xfId="30" applyNumberFormat="1" applyFont="1" applyBorder="1"/>
    <xf numFmtId="10" fontId="73" fillId="0" borderId="8" xfId="30" applyNumberFormat="1" applyFont="1" applyBorder="1" applyAlignment="1">
      <alignment vertical="center"/>
    </xf>
    <xf numFmtId="10" fontId="71" fillId="0" borderId="8" xfId="30" applyNumberFormat="1" applyFont="1" applyBorder="1" applyAlignment="1">
      <alignment vertical="center"/>
    </xf>
    <xf numFmtId="10" fontId="111" fillId="0" borderId="8" xfId="30" applyNumberFormat="1" applyFont="1" applyBorder="1" applyAlignment="1">
      <alignment vertical="center"/>
    </xf>
    <xf numFmtId="0" fontId="56" fillId="0" borderId="0" xfId="3" applyFont="1"/>
    <xf numFmtId="0" fontId="12" fillId="0" borderId="0" xfId="3" applyBorder="1" applyAlignment="1">
      <alignment vertical="center"/>
    </xf>
    <xf numFmtId="0" fontId="12" fillId="0" borderId="0" xfId="3" applyBorder="1"/>
    <xf numFmtId="0" fontId="49" fillId="0" borderId="87" xfId="3" applyFont="1" applyBorder="1" applyAlignment="1">
      <alignment horizontal="center" vertical="center"/>
    </xf>
    <xf numFmtId="49" fontId="18" fillId="0" borderId="1" xfId="3" applyNumberFormat="1" applyFont="1" applyBorder="1" applyAlignment="1">
      <alignment horizontal="center" vertical="top" wrapText="1"/>
    </xf>
    <xf numFmtId="49" fontId="18" fillId="0" borderId="51" xfId="3" applyNumberFormat="1" applyFont="1" applyBorder="1" applyAlignment="1">
      <alignment horizontal="center" vertical="top" wrapText="1"/>
    </xf>
    <xf numFmtId="49" fontId="18" fillId="0" borderId="134" xfId="3" applyNumberFormat="1" applyFont="1" applyBorder="1" applyAlignment="1">
      <alignment horizontal="center" vertical="top" wrapText="1"/>
    </xf>
    <xf numFmtId="49" fontId="12" fillId="0" borderId="131" xfId="3" applyNumberFormat="1" applyFont="1" applyBorder="1" applyAlignment="1">
      <alignment horizontal="left" vertical="top" wrapText="1"/>
    </xf>
    <xf numFmtId="0" fontId="54" fillId="0" borderId="134" xfId="3" applyFont="1" applyBorder="1" applyAlignment="1">
      <alignment horizontal="left" vertical="top" wrapText="1"/>
    </xf>
    <xf numFmtId="49" fontId="51" fillId="0" borderId="131" xfId="3" applyNumberFormat="1" applyFont="1" applyBorder="1" applyAlignment="1">
      <alignment horizontal="left" vertical="top" wrapText="1"/>
    </xf>
    <xf numFmtId="4" fontId="51" fillId="0" borderId="131" xfId="3" applyNumberFormat="1" applyFont="1" applyBorder="1" applyAlignment="1">
      <alignment horizontal="right" vertical="center"/>
    </xf>
    <xf numFmtId="0" fontId="57" fillId="0" borderId="134" xfId="3" applyFont="1" applyBorder="1" applyAlignment="1">
      <alignment horizontal="left" vertical="top" wrapText="1"/>
    </xf>
    <xf numFmtId="49" fontId="18" fillId="0" borderId="56" xfId="3" applyNumberFormat="1" applyFont="1" applyBorder="1" applyAlignment="1">
      <alignment horizontal="center" vertical="top" wrapText="1"/>
    </xf>
    <xf numFmtId="49" fontId="18" fillId="0" borderId="61" xfId="3" applyNumberFormat="1" applyFont="1" applyBorder="1" applyAlignment="1">
      <alignment horizontal="center" vertical="top" wrapText="1"/>
    </xf>
    <xf numFmtId="0" fontId="12" fillId="0" borderId="134" xfId="3" applyFont="1" applyBorder="1" applyAlignment="1">
      <alignment horizontal="left" vertical="top" wrapText="1"/>
    </xf>
    <xf numFmtId="49" fontId="12" fillId="0" borderId="134" xfId="3" applyNumberFormat="1" applyBorder="1" applyAlignment="1">
      <alignment horizontal="center" vertical="center"/>
    </xf>
    <xf numFmtId="4" fontId="12" fillId="0" borderId="134" xfId="3" applyNumberFormat="1" applyBorder="1" applyAlignment="1">
      <alignment horizontal="right" vertical="center"/>
    </xf>
    <xf numFmtId="4" fontId="12" fillId="0" borderId="134" xfId="3" applyNumberFormat="1" applyFont="1" applyBorder="1" applyAlignment="1">
      <alignment horizontal="right" vertical="center"/>
    </xf>
    <xf numFmtId="0" fontId="54" fillId="0" borderId="75" xfId="3" applyFont="1" applyBorder="1" applyAlignment="1">
      <alignment horizontal="left" vertical="top" wrapText="1"/>
    </xf>
    <xf numFmtId="0" fontId="54" fillId="0" borderId="66" xfId="3" applyFont="1" applyBorder="1" applyAlignment="1">
      <alignment horizontal="left" vertical="top" wrapText="1"/>
    </xf>
    <xf numFmtId="0" fontId="59" fillId="0" borderId="34" xfId="3" applyFont="1" applyBorder="1" applyAlignment="1">
      <alignment horizontal="left" vertical="top" wrapText="1"/>
    </xf>
    <xf numFmtId="49" fontId="18" fillId="0" borderId="88" xfId="3" applyNumberFormat="1" applyFont="1" applyBorder="1" applyAlignment="1">
      <alignment horizontal="center" vertical="top" wrapText="1"/>
    </xf>
    <xf numFmtId="0" fontId="54" fillId="0" borderId="34" xfId="3" applyFont="1" applyBorder="1" applyAlignment="1">
      <alignment horizontal="left" vertical="top" wrapText="1"/>
    </xf>
    <xf numFmtId="4" fontId="51" fillId="0" borderId="111" xfId="3" applyNumberFormat="1" applyFont="1" applyBorder="1" applyAlignment="1">
      <alignment horizontal="right" vertical="center"/>
    </xf>
    <xf numFmtId="49" fontId="18" fillId="0" borderId="35" xfId="3" applyNumberFormat="1" applyFont="1" applyBorder="1" applyAlignment="1">
      <alignment horizontal="center" vertical="top" wrapText="1"/>
    </xf>
    <xf numFmtId="0" fontId="54" fillId="0" borderId="70" xfId="3" applyFont="1" applyBorder="1" applyAlignment="1">
      <alignment horizontal="left" vertical="top" wrapText="1"/>
    </xf>
    <xf numFmtId="49" fontId="61" fillId="0" borderId="131" xfId="3" applyNumberFormat="1" applyFont="1" applyBorder="1" applyAlignment="1">
      <alignment horizontal="center" vertical="center"/>
    </xf>
    <xf numFmtId="49" fontId="51" fillId="0" borderId="134" xfId="3" applyNumberFormat="1" applyFont="1" applyBorder="1" applyAlignment="1">
      <alignment horizontal="center" vertical="center"/>
    </xf>
    <xf numFmtId="0" fontId="51" fillId="0" borderId="134" xfId="3" applyFont="1" applyBorder="1" applyAlignment="1">
      <alignment horizontal="left" vertical="top" wrapText="1"/>
    </xf>
    <xf numFmtId="10" fontId="17" fillId="5" borderId="106" xfId="2" applyNumberFormat="1" applyFont="1" applyFill="1" applyBorder="1" applyAlignment="1">
      <alignment horizontal="right" vertical="center" wrapText="1"/>
    </xf>
    <xf numFmtId="10" fontId="15" fillId="7" borderId="12" xfId="2" applyNumberFormat="1" applyFont="1" applyFill="1" applyBorder="1" applyAlignment="1">
      <alignment horizontal="right" vertical="center" wrapText="1"/>
    </xf>
    <xf numFmtId="10" fontId="15" fillId="3" borderId="12" xfId="2" applyNumberFormat="1" applyFont="1" applyFill="1" applyBorder="1" applyAlignment="1">
      <alignment horizontal="right" vertical="center" wrapText="1"/>
    </xf>
    <xf numFmtId="10" fontId="15" fillId="7" borderId="15" xfId="2" applyNumberFormat="1" applyFont="1" applyFill="1" applyBorder="1" applyAlignment="1">
      <alignment horizontal="right" vertical="center" wrapText="1"/>
    </xf>
    <xf numFmtId="10" fontId="15" fillId="0" borderId="15" xfId="2" applyNumberFormat="1" applyFont="1" applyFill="1" applyBorder="1" applyAlignment="1">
      <alignment horizontal="right" vertical="center" wrapText="1"/>
    </xf>
    <xf numFmtId="10" fontId="15" fillId="0" borderId="12" xfId="2" applyNumberFormat="1" applyFont="1" applyFill="1" applyBorder="1" applyAlignment="1">
      <alignment horizontal="right" vertical="center" wrapText="1"/>
    </xf>
    <xf numFmtId="10" fontId="17" fillId="6" borderId="12" xfId="2" applyNumberFormat="1" applyFont="1" applyFill="1" applyBorder="1" applyAlignment="1">
      <alignment horizontal="right" vertical="center" wrapText="1"/>
    </xf>
    <xf numFmtId="10" fontId="16" fillId="15" borderId="15" xfId="2" applyNumberFormat="1" applyFont="1" applyFill="1" applyBorder="1" applyAlignment="1">
      <alignment horizontal="right" vertical="top" wrapText="1"/>
    </xf>
    <xf numFmtId="10" fontId="16" fillId="15" borderId="12" xfId="4" applyNumberFormat="1" applyFont="1" applyFill="1" applyBorder="1" applyAlignment="1">
      <alignment horizontal="right" vertical="top" wrapText="1"/>
    </xf>
    <xf numFmtId="10" fontId="16" fillId="5" borderId="12" xfId="2" applyNumberFormat="1" applyFont="1" applyFill="1" applyBorder="1" applyAlignment="1">
      <alignment horizontal="right" vertical="top" wrapText="1"/>
    </xf>
    <xf numFmtId="10" fontId="14" fillId="5" borderId="8" xfId="2" applyNumberFormat="1" applyFont="1" applyFill="1" applyBorder="1" applyAlignment="1">
      <alignment horizontal="right" vertical="top" wrapText="1"/>
    </xf>
    <xf numFmtId="10" fontId="21" fillId="7" borderId="8" xfId="2" applyNumberFormat="1" applyFont="1" applyFill="1" applyBorder="1" applyAlignment="1">
      <alignment horizontal="right" vertical="top" wrapText="1"/>
    </xf>
    <xf numFmtId="10" fontId="21" fillId="0" borderId="17" xfId="2" applyNumberFormat="1" applyFont="1" applyBorder="1" applyAlignment="1">
      <alignment horizontal="right" vertical="top" wrapText="1"/>
    </xf>
    <xf numFmtId="10" fontId="55" fillId="0" borderId="10" xfId="2" applyNumberFormat="1" applyFont="1" applyBorder="1" applyAlignment="1">
      <alignment vertical="center"/>
    </xf>
    <xf numFmtId="10" fontId="3" fillId="0" borderId="8" xfId="0" applyNumberFormat="1" applyFont="1" applyBorder="1" applyAlignment="1">
      <alignment horizontal="center" vertical="center" wrapText="1"/>
    </xf>
    <xf numFmtId="10" fontId="35" fillId="0" borderId="27" xfId="1" applyNumberFormat="1" applyFont="1" applyBorder="1" applyAlignment="1">
      <alignment horizontal="right" vertical="center" wrapText="1"/>
    </xf>
    <xf numFmtId="10" fontId="38" fillId="0" borderId="31" xfId="1" applyNumberFormat="1" applyFont="1" applyBorder="1" applyAlignment="1">
      <alignment horizontal="right" vertical="center" wrapText="1"/>
    </xf>
    <xf numFmtId="10" fontId="40" fillId="9" borderId="32" xfId="1" applyNumberFormat="1" applyFont="1" applyFill="1" applyBorder="1" applyAlignment="1">
      <alignment horizontal="right" vertical="top" wrapText="1"/>
    </xf>
    <xf numFmtId="10" fontId="41" fillId="10" borderId="32" xfId="1" applyNumberFormat="1" applyFont="1" applyFill="1" applyBorder="1" applyAlignment="1">
      <alignment horizontal="right" vertical="top" wrapText="1"/>
    </xf>
    <xf numFmtId="10" fontId="28" fillId="0" borderId="8" xfId="1" applyNumberFormat="1" applyFont="1" applyBorder="1" applyAlignment="1">
      <alignment vertical="top" wrapText="1"/>
    </xf>
    <xf numFmtId="10" fontId="41" fillId="10" borderId="38" xfId="1" applyNumberFormat="1" applyFont="1" applyFill="1" applyBorder="1" applyAlignment="1">
      <alignment horizontal="right" vertical="top" wrapText="1"/>
    </xf>
    <xf numFmtId="10" fontId="28" fillId="0" borderId="9" xfId="1" applyNumberFormat="1" applyFont="1" applyBorder="1" applyAlignment="1">
      <alignment vertical="top" wrapText="1"/>
    </xf>
    <xf numFmtId="10" fontId="38" fillId="0" borderId="44" xfId="1" applyNumberFormat="1" applyFont="1" applyBorder="1" applyAlignment="1">
      <alignment vertical="center" wrapText="1"/>
    </xf>
    <xf numFmtId="10" fontId="40" fillId="5" borderId="8" xfId="1" applyNumberFormat="1" applyFont="1" applyFill="1" applyBorder="1" applyAlignment="1">
      <alignment vertical="center" wrapText="1"/>
    </xf>
    <xf numFmtId="10" fontId="41" fillId="4" borderId="46" xfId="1" applyNumberFormat="1" applyFont="1" applyFill="1" applyBorder="1" applyAlignment="1">
      <alignment vertical="center" wrapText="1"/>
    </xf>
    <xf numFmtId="10" fontId="42" fillId="0" borderId="8" xfId="0" applyNumberFormat="1" applyFont="1" applyBorder="1" applyAlignment="1">
      <alignment vertical="top" wrapText="1"/>
    </xf>
    <xf numFmtId="10" fontId="40" fillId="5" borderId="8" xfId="1" applyNumberFormat="1" applyFont="1" applyFill="1" applyBorder="1" applyAlignment="1">
      <alignment horizontal="right" vertical="center" wrapText="1"/>
    </xf>
    <xf numFmtId="10" fontId="41" fillId="4" borderId="8" xfId="1" applyNumberFormat="1" applyFont="1" applyFill="1" applyBorder="1" applyAlignment="1">
      <alignment vertical="center" wrapText="1"/>
    </xf>
    <xf numFmtId="10" fontId="41" fillId="3" borderId="8" xfId="1" applyNumberFormat="1" applyFont="1" applyFill="1" applyBorder="1" applyAlignment="1">
      <alignment vertical="top" wrapText="1"/>
    </xf>
    <xf numFmtId="10" fontId="41" fillId="4" borderId="50" xfId="1" applyNumberFormat="1" applyFont="1" applyFill="1" applyBorder="1" applyAlignment="1">
      <alignment vertical="center" wrapText="1"/>
    </xf>
    <xf numFmtId="10" fontId="28" fillId="4" borderId="8" xfId="1" applyNumberFormat="1" applyFont="1" applyFill="1" applyBorder="1" applyAlignment="1">
      <alignment vertical="top" wrapText="1"/>
    </xf>
    <xf numFmtId="10" fontId="28" fillId="0" borderId="20" xfId="1" applyNumberFormat="1" applyFont="1" applyBorder="1" applyAlignment="1">
      <alignment vertical="top" wrapText="1"/>
    </xf>
    <xf numFmtId="10" fontId="40" fillId="9" borderId="50" xfId="1" applyNumberFormat="1" applyFont="1" applyFill="1" applyBorder="1" applyAlignment="1">
      <alignment horizontal="right" vertical="top" wrapText="1"/>
    </xf>
    <xf numFmtId="10" fontId="41" fillId="10" borderId="55" xfId="1" applyNumberFormat="1" applyFont="1" applyFill="1" applyBorder="1" applyAlignment="1">
      <alignment horizontal="right" vertical="top" wrapText="1"/>
    </xf>
    <xf numFmtId="10" fontId="40" fillId="9" borderId="60" xfId="1" applyNumberFormat="1" applyFont="1" applyFill="1" applyBorder="1" applyAlignment="1">
      <alignment horizontal="right" vertical="top" wrapText="1"/>
    </xf>
    <xf numFmtId="10" fontId="41" fillId="10" borderId="60" xfId="1" applyNumberFormat="1" applyFont="1" applyFill="1" applyBorder="1" applyAlignment="1">
      <alignment horizontal="right" vertical="top" wrapText="1"/>
    </xf>
    <xf numFmtId="10" fontId="40" fillId="0" borderId="60" xfId="1" applyNumberFormat="1" applyFont="1" applyBorder="1" applyAlignment="1">
      <alignment horizontal="right" vertical="top" wrapText="1"/>
    </xf>
    <xf numFmtId="10" fontId="41" fillId="5" borderId="8" xfId="1" applyNumberFormat="1" applyFont="1" applyFill="1" applyBorder="1" applyAlignment="1">
      <alignment horizontal="right" vertical="top" wrapText="1"/>
    </xf>
    <xf numFmtId="10" fontId="41" fillId="4" borderId="8" xfId="1" applyNumberFormat="1" applyFont="1" applyFill="1" applyBorder="1" applyAlignment="1">
      <alignment horizontal="right" vertical="top" wrapText="1"/>
    </xf>
    <xf numFmtId="10" fontId="38" fillId="0" borderId="50" xfId="1" applyNumberFormat="1" applyFont="1" applyBorder="1" applyAlignment="1">
      <alignment vertical="center" wrapText="1"/>
    </xf>
    <xf numFmtId="10" fontId="40" fillId="5" borderId="50" xfId="1" applyNumberFormat="1" applyFont="1" applyFill="1" applyBorder="1" applyAlignment="1">
      <alignment vertical="center" wrapText="1"/>
    </xf>
    <xf numFmtId="10" fontId="40" fillId="5" borderId="45" xfId="1" applyNumberFormat="1" applyFont="1" applyFill="1" applyBorder="1" applyAlignment="1">
      <alignment vertical="center" wrapText="1"/>
    </xf>
    <xf numFmtId="10" fontId="41" fillId="3" borderId="8" xfId="1" applyNumberFormat="1" applyFont="1" applyFill="1" applyBorder="1" applyAlignment="1">
      <alignment vertical="center" wrapText="1"/>
    </xf>
    <xf numFmtId="10" fontId="40" fillId="5" borderId="8" xfId="1" applyNumberFormat="1" applyFont="1" applyFill="1" applyBorder="1" applyAlignment="1">
      <alignment horizontal="right" vertical="top" wrapText="1"/>
    </xf>
    <xf numFmtId="10" fontId="40" fillId="5" borderId="60" xfId="1" applyNumberFormat="1" applyFont="1" applyFill="1" applyBorder="1" applyAlignment="1">
      <alignment horizontal="right" vertical="top" wrapText="1"/>
    </xf>
    <xf numFmtId="10" fontId="41" fillId="4" borderId="60" xfId="1" applyNumberFormat="1" applyFont="1" applyFill="1" applyBorder="1" applyAlignment="1">
      <alignment horizontal="right" vertical="top" wrapText="1"/>
    </xf>
    <xf numFmtId="10" fontId="40" fillId="9" borderId="80" xfId="1" applyNumberFormat="1" applyFont="1" applyFill="1" applyBorder="1" applyAlignment="1">
      <alignment horizontal="right" vertical="top" wrapText="1"/>
    </xf>
    <xf numFmtId="10" fontId="41" fillId="10" borderId="50" xfId="1" applyNumberFormat="1" applyFont="1" applyFill="1" applyBorder="1" applyAlignment="1">
      <alignment horizontal="right" vertical="top" wrapText="1"/>
    </xf>
    <xf numFmtId="10" fontId="45" fillId="0" borderId="86" xfId="1" applyNumberFormat="1" applyFont="1" applyBorder="1" applyAlignment="1">
      <alignment horizontal="right" vertical="center" wrapText="1"/>
    </xf>
    <xf numFmtId="10" fontId="36" fillId="0" borderId="88" xfId="1" applyNumberFormat="1" applyFont="1" applyBorder="1" applyAlignment="1">
      <alignment horizontal="right" vertical="center" wrapText="1"/>
    </xf>
    <xf numFmtId="10" fontId="30" fillId="0" borderId="21" xfId="1" applyNumberFormat="1" applyFont="1" applyBorder="1" applyAlignment="1">
      <alignment vertical="center" wrapText="1"/>
    </xf>
    <xf numFmtId="10" fontId="40" fillId="9" borderId="8" xfId="1" applyNumberFormat="1" applyFont="1" applyFill="1" applyBorder="1" applyAlignment="1">
      <alignment horizontal="right" vertical="top" wrapText="1"/>
    </xf>
    <xf numFmtId="10" fontId="41" fillId="10" borderId="92" xfId="1" applyNumberFormat="1" applyFont="1" applyFill="1" applyBorder="1" applyAlignment="1">
      <alignment horizontal="right" vertical="top" wrapText="1"/>
    </xf>
    <xf numFmtId="10" fontId="40" fillId="0" borderId="4" xfId="1" applyNumberFormat="1" applyFont="1" applyBorder="1" applyAlignment="1">
      <alignment horizontal="right" vertical="center" wrapText="1"/>
    </xf>
    <xf numFmtId="10" fontId="41" fillId="0" borderId="20" xfId="1" applyNumberFormat="1" applyFont="1" applyBorder="1" applyAlignment="1">
      <alignment horizontal="right" vertical="center" wrapText="1"/>
    </xf>
    <xf numFmtId="10" fontId="35" fillId="0" borderId="88" xfId="1" applyNumberFormat="1" applyFont="1" applyBorder="1" applyAlignment="1">
      <alignment vertical="center" wrapText="1"/>
    </xf>
    <xf numFmtId="10" fontId="35" fillId="0" borderId="8" xfId="1" applyNumberFormat="1" applyFont="1" applyBorder="1" applyAlignment="1">
      <alignment vertical="center" wrapText="1"/>
    </xf>
    <xf numFmtId="0" fontId="38" fillId="0" borderId="134" xfId="40" applyFont="1" applyBorder="1" applyAlignment="1">
      <alignment vertical="top"/>
    </xf>
    <xf numFmtId="0" fontId="38" fillId="0" borderId="134" xfId="40" applyFont="1" applyBorder="1" applyAlignment="1">
      <alignment vertical="center"/>
    </xf>
    <xf numFmtId="0" fontId="41" fillId="0" borderId="134" xfId="40" applyFont="1" applyBorder="1" applyAlignment="1">
      <alignment vertical="center" wrapText="1"/>
    </xf>
    <xf numFmtId="168" fontId="41" fillId="0" borderId="134" xfId="40" applyNumberFormat="1" applyFont="1" applyBorder="1" applyAlignment="1">
      <alignment horizontal="center" vertical="center" wrapText="1"/>
    </xf>
    <xf numFmtId="167" fontId="41" fillId="0" borderId="134" xfId="40" applyNumberFormat="1" applyFont="1" applyBorder="1" applyAlignment="1">
      <alignment horizontal="center" vertical="center" wrapText="1"/>
    </xf>
    <xf numFmtId="4" fontId="45" fillId="0" borderId="8" xfId="40" applyNumberFormat="1" applyFont="1" applyBorder="1" applyAlignment="1">
      <alignment horizontal="right"/>
    </xf>
    <xf numFmtId="168" fontId="45" fillId="0" borderId="36" xfId="40" applyNumberFormat="1" applyFont="1" applyBorder="1" applyAlignment="1">
      <alignment horizontal="right" vertical="center" wrapText="1"/>
    </xf>
    <xf numFmtId="168" fontId="41" fillId="0" borderId="74" xfId="40" applyNumberFormat="1" applyFont="1" applyBorder="1" applyAlignment="1">
      <alignment horizontal="right" vertical="center" wrapText="1"/>
    </xf>
    <xf numFmtId="168" fontId="41" fillId="0" borderId="2" xfId="40" applyNumberFormat="1" applyFont="1" applyBorder="1" applyAlignment="1">
      <alignment horizontal="right" vertical="center" wrapText="1"/>
    </xf>
    <xf numFmtId="167" fontId="41" fillId="0" borderId="2" xfId="40" applyNumberFormat="1" applyFont="1" applyBorder="1" applyAlignment="1">
      <alignment horizontal="right" vertical="center" wrapText="1"/>
    </xf>
    <xf numFmtId="168" fontId="41" fillId="0" borderId="134" xfId="40" applyNumberFormat="1" applyFont="1" applyBorder="1" applyAlignment="1">
      <alignment horizontal="right" vertical="center" wrapText="1"/>
    </xf>
    <xf numFmtId="167" fontId="41" fillId="0" borderId="134" xfId="40" applyNumberFormat="1" applyFont="1" applyBorder="1" applyAlignment="1">
      <alignment horizontal="right" vertical="center" wrapText="1"/>
    </xf>
    <xf numFmtId="10" fontId="35" fillId="4" borderId="62" xfId="40" applyNumberFormat="1" applyFont="1" applyFill="1" applyBorder="1" applyAlignment="1">
      <alignment horizontal="right" vertical="center" wrapText="1"/>
    </xf>
    <xf numFmtId="10" fontId="35" fillId="4" borderId="8" xfId="40" applyNumberFormat="1" applyFont="1" applyFill="1" applyBorder="1" applyAlignment="1">
      <alignment horizontal="right" vertical="center" wrapText="1"/>
    </xf>
    <xf numFmtId="10" fontId="45" fillId="4" borderId="8" xfId="40" applyNumberFormat="1" applyFont="1" applyFill="1" applyBorder="1"/>
    <xf numFmtId="0" fontId="112" fillId="0" borderId="8" xfId="42" applyFont="1" applyBorder="1" applyAlignment="1">
      <alignment horizontal="center" vertical="center" wrapText="1"/>
    </xf>
    <xf numFmtId="10" fontId="18" fillId="5" borderId="15" xfId="42" applyNumberFormat="1" applyFont="1" applyFill="1" applyBorder="1" applyAlignment="1">
      <alignment horizontal="right" vertical="top"/>
    </xf>
    <xf numFmtId="10" fontId="23" fillId="4" borderId="15" xfId="42" applyNumberFormat="1" applyFont="1" applyFill="1" applyBorder="1" applyAlignment="1">
      <alignment horizontal="right" vertical="top"/>
    </xf>
    <xf numFmtId="10" fontId="23" fillId="0" borderId="8" xfId="42" applyNumberFormat="1" applyFont="1" applyBorder="1" applyAlignment="1">
      <alignment vertical="top"/>
    </xf>
    <xf numFmtId="10" fontId="94" fillId="5" borderId="8" xfId="42" applyNumberFormat="1" applyFont="1" applyFill="1" applyBorder="1" applyAlignment="1">
      <alignment horizontal="right" vertical="top"/>
    </xf>
    <xf numFmtId="10" fontId="23" fillId="4" borderId="8" xfId="42" applyNumberFormat="1" applyFont="1" applyFill="1" applyBorder="1" applyAlignment="1">
      <alignment horizontal="right" vertical="top" wrapText="1"/>
    </xf>
    <xf numFmtId="10" fontId="23" fillId="0" borderId="8" xfId="42" applyNumberFormat="1" applyFont="1" applyBorder="1"/>
    <xf numFmtId="0" fontId="40" fillId="0" borderId="0" xfId="44" applyFont="1" applyAlignment="1">
      <alignment horizontal="left"/>
    </xf>
    <xf numFmtId="0" fontId="46" fillId="0" borderId="0" xfId="42" applyFont="1" applyBorder="1" applyAlignment="1">
      <alignment horizontal="left" vertical="center"/>
    </xf>
    <xf numFmtId="0" fontId="50" fillId="0" borderId="0" xfId="42" applyFont="1" applyBorder="1" applyAlignment="1">
      <alignment horizontal="left" vertical="center" wrapText="1"/>
    </xf>
    <xf numFmtId="10" fontId="75" fillId="17" borderId="32" xfId="27" applyNumberFormat="1" applyFont="1" applyFill="1" applyBorder="1" applyAlignment="1" applyProtection="1">
      <alignment horizontal="right" vertical="center" wrapText="1"/>
      <protection locked="0"/>
    </xf>
    <xf numFmtId="10" fontId="75" fillId="18" borderId="32" xfId="27" applyNumberFormat="1" applyFont="1" applyFill="1" applyBorder="1" applyAlignment="1" applyProtection="1">
      <alignment horizontal="right" vertical="center" wrapText="1"/>
      <protection locked="0"/>
    </xf>
    <xf numFmtId="10" fontId="75" fillId="16" borderId="32" xfId="27" applyNumberFormat="1" applyFont="1" applyFill="1" applyBorder="1" applyAlignment="1" applyProtection="1">
      <alignment horizontal="right" vertical="center" wrapText="1"/>
      <protection locked="0"/>
    </xf>
    <xf numFmtId="10" fontId="74" fillId="0" borderId="8" xfId="27" applyNumberFormat="1" applyFont="1" applyBorder="1"/>
    <xf numFmtId="10" fontId="74" fillId="0" borderId="8" xfId="27" applyNumberFormat="1" applyFont="1" applyBorder="1" applyAlignment="1">
      <alignment vertical="center"/>
    </xf>
    <xf numFmtId="10" fontId="88" fillId="16" borderId="32" xfId="27" applyNumberFormat="1" applyFont="1" applyFill="1" applyBorder="1" applyAlignment="1" applyProtection="1">
      <alignment horizontal="right" vertical="center" wrapText="1"/>
      <protection locked="0"/>
    </xf>
    <xf numFmtId="10" fontId="87" fillId="17" borderId="32" xfId="27" applyNumberFormat="1" applyFont="1" applyFill="1" applyBorder="1" applyAlignment="1" applyProtection="1">
      <alignment horizontal="right" vertical="center" wrapText="1"/>
      <protection locked="0"/>
    </xf>
    <xf numFmtId="10" fontId="87" fillId="18" borderId="32" xfId="27" applyNumberFormat="1" applyFont="1" applyFill="1" applyBorder="1" applyAlignment="1" applyProtection="1">
      <alignment horizontal="right" vertical="center" wrapText="1"/>
      <protection locked="0"/>
    </xf>
    <xf numFmtId="10" fontId="75" fillId="16" borderId="8" xfId="27" applyNumberFormat="1" applyFont="1" applyFill="1" applyBorder="1" applyAlignment="1" applyProtection="1">
      <alignment horizontal="right" vertical="center" wrapText="1"/>
      <protection locked="0"/>
    </xf>
    <xf numFmtId="10" fontId="84" fillId="16" borderId="8" xfId="27" applyNumberFormat="1" applyFont="1" applyFill="1" applyBorder="1" applyAlignment="1" applyProtection="1">
      <alignment horizontal="right" vertical="center" wrapText="1"/>
      <protection locked="0"/>
    </xf>
    <xf numFmtId="10" fontId="75" fillId="20" borderId="8" xfId="27" applyNumberFormat="1" applyFont="1" applyFill="1" applyBorder="1" applyAlignment="1" applyProtection="1">
      <alignment horizontal="right" vertical="center" wrapText="1"/>
      <protection locked="0"/>
    </xf>
    <xf numFmtId="10" fontId="87" fillId="18" borderId="38" xfId="27" applyNumberFormat="1" applyFont="1" applyFill="1" applyBorder="1" applyAlignment="1" applyProtection="1">
      <alignment horizontal="right" vertical="center" wrapText="1"/>
      <protection locked="0"/>
    </xf>
    <xf numFmtId="10" fontId="87" fillId="19" borderId="8" xfId="27" applyNumberFormat="1" applyFont="1" applyFill="1" applyBorder="1" applyAlignment="1" applyProtection="1">
      <alignment horizontal="right" vertical="center" wrapText="1"/>
      <protection locked="0"/>
    </xf>
    <xf numFmtId="10" fontId="91" fillId="16" borderId="8" xfId="27" applyNumberFormat="1" applyFont="1" applyFill="1" applyBorder="1" applyAlignment="1" applyProtection="1">
      <alignment horizontal="right" vertical="center" wrapText="1"/>
      <protection locked="0"/>
    </xf>
    <xf numFmtId="10" fontId="38" fillId="0" borderId="14" xfId="27" applyNumberFormat="1" applyBorder="1"/>
    <xf numFmtId="10" fontId="63" fillId="0" borderId="14" xfId="27" applyNumberFormat="1" applyFont="1" applyBorder="1"/>
    <xf numFmtId="10" fontId="63" fillId="0" borderId="114" xfId="27" applyNumberFormat="1" applyFont="1" applyBorder="1"/>
    <xf numFmtId="4" fontId="74" fillId="0" borderId="8" xfId="27" applyNumberFormat="1" applyFont="1" applyBorder="1"/>
    <xf numFmtId="4" fontId="83" fillId="0" borderId="8" xfId="27" applyNumberFormat="1" applyFont="1" applyBorder="1"/>
    <xf numFmtId="4" fontId="74" fillId="0" borderId="20" xfId="27" applyNumberFormat="1" applyFont="1" applyBorder="1" applyAlignment="1">
      <alignment vertical="center"/>
    </xf>
    <xf numFmtId="4" fontId="75" fillId="17" borderId="23" xfId="27" applyNumberFormat="1" applyFont="1" applyFill="1" applyBorder="1" applyAlignment="1" applyProtection="1">
      <alignment horizontal="right" vertical="center" wrapText="1"/>
      <protection locked="0"/>
    </xf>
    <xf numFmtId="4" fontId="75" fillId="18" borderId="23" xfId="27" applyNumberFormat="1" applyFont="1" applyFill="1" applyBorder="1" applyAlignment="1" applyProtection="1">
      <alignment horizontal="right" vertical="center" wrapText="1"/>
      <protection locked="0"/>
    </xf>
    <xf numFmtId="4" fontId="87" fillId="16" borderId="23" xfId="27" applyNumberFormat="1" applyFont="1" applyFill="1" applyBorder="1" applyAlignment="1" applyProtection="1">
      <alignment horizontal="right" vertical="center" wrapText="1"/>
      <protection locked="0"/>
    </xf>
    <xf numFmtId="4" fontId="87" fillId="17" borderId="23" xfId="27" applyNumberFormat="1" applyFont="1" applyFill="1" applyBorder="1" applyAlignment="1" applyProtection="1">
      <alignment horizontal="right" vertical="center" wrapText="1"/>
      <protection locked="0"/>
    </xf>
    <xf numFmtId="4" fontId="87" fillId="18" borderId="23" xfId="27" applyNumberFormat="1" applyFont="1" applyFill="1" applyBorder="1" applyAlignment="1" applyProtection="1">
      <alignment horizontal="right" vertical="center" wrapText="1"/>
      <protection locked="0"/>
    </xf>
    <xf numFmtId="4" fontId="75" fillId="16" borderId="45" xfId="27" applyNumberFormat="1" applyFont="1" applyFill="1" applyBorder="1" applyAlignment="1" applyProtection="1">
      <alignment horizontal="right" vertical="center" wrapText="1"/>
      <protection locked="0"/>
    </xf>
    <xf numFmtId="4" fontId="84" fillId="16" borderId="45" xfId="27" applyNumberFormat="1" applyFont="1" applyFill="1" applyBorder="1" applyAlignment="1" applyProtection="1">
      <alignment horizontal="right" vertical="center" wrapText="1"/>
      <protection locked="0"/>
    </xf>
    <xf numFmtId="4" fontId="75" fillId="20" borderId="45" xfId="27" applyNumberFormat="1" applyFont="1" applyFill="1" applyBorder="1" applyAlignment="1" applyProtection="1">
      <alignment horizontal="right" vertical="center" wrapText="1"/>
      <protection locked="0"/>
    </xf>
    <xf numFmtId="4" fontId="87" fillId="19" borderId="45" xfId="27" applyNumberFormat="1" applyFont="1" applyFill="1" applyBorder="1" applyAlignment="1" applyProtection="1">
      <alignment horizontal="right" vertical="center" wrapText="1"/>
      <protection locked="0"/>
    </xf>
    <xf numFmtId="4" fontId="38" fillId="0" borderId="108" xfId="27" applyNumberFormat="1" applyBorder="1"/>
    <xf numFmtId="0" fontId="94" fillId="0" borderId="4" xfId="42" applyFont="1" applyBorder="1" applyAlignment="1">
      <alignment horizontal="center" vertical="center"/>
    </xf>
    <xf numFmtId="0" fontId="18" fillId="5" borderId="45" xfId="42" applyFont="1" applyFill="1" applyBorder="1" applyAlignment="1">
      <alignment horizontal="left" vertical="center"/>
    </xf>
    <xf numFmtId="0" fontId="18" fillId="5" borderId="15" xfId="42" applyFont="1" applyFill="1" applyBorder="1" applyAlignment="1">
      <alignment horizontal="left" vertical="center"/>
    </xf>
    <xf numFmtId="0" fontId="94" fillId="5" borderId="8" xfId="42" applyFont="1" applyFill="1" applyBorder="1" applyAlignment="1">
      <alignment horizontal="left" vertical="center"/>
    </xf>
    <xf numFmtId="0" fontId="23" fillId="4" borderId="8" xfId="42" applyFont="1" applyFill="1" applyBorder="1" applyAlignment="1">
      <alignment horizontal="left" vertical="center"/>
    </xf>
    <xf numFmtId="0" fontId="23" fillId="4" borderId="8" xfId="42" applyFont="1" applyFill="1" applyBorder="1" applyAlignment="1">
      <alignment horizontal="left" vertical="center" wrapText="1"/>
    </xf>
    <xf numFmtId="0" fontId="23" fillId="0" borderId="9" xfId="42" quotePrefix="1" applyFont="1" applyBorder="1" applyAlignment="1">
      <alignment horizontal="left" vertical="top"/>
    </xf>
    <xf numFmtId="0" fontId="23" fillId="0" borderId="9" xfId="42" applyFont="1" applyBorder="1" applyAlignment="1">
      <alignment horizontal="left" vertical="top"/>
    </xf>
    <xf numFmtId="0" fontId="23" fillId="3" borderId="108" xfId="42" applyFont="1" applyFill="1" applyBorder="1" applyAlignment="1">
      <alignment horizontal="left" vertical="center"/>
    </xf>
    <xf numFmtId="0" fontId="23" fillId="0" borderId="8" xfId="42" applyFont="1" applyBorder="1" applyAlignment="1">
      <alignment horizontal="left" vertical="top"/>
    </xf>
    <xf numFmtId="49" fontId="23" fillId="0" borderId="8" xfId="42" applyNumberFormat="1" applyFont="1" applyBorder="1" applyAlignment="1">
      <alignment horizontal="left" vertical="top" wrapText="1"/>
    </xf>
    <xf numFmtId="0" fontId="23" fillId="3" borderId="108" xfId="42" applyFont="1" applyFill="1" applyBorder="1" applyAlignment="1">
      <alignment horizontal="left" vertical="top"/>
    </xf>
    <xf numFmtId="0" fontId="23" fillId="3" borderId="9" xfId="42" applyFont="1" applyFill="1" applyBorder="1" applyAlignment="1">
      <alignment horizontal="left" vertical="top" wrapText="1"/>
    </xf>
    <xf numFmtId="49" fontId="61" fillId="3" borderId="108" xfId="42" applyNumberFormat="1" applyFont="1" applyFill="1" applyBorder="1" applyAlignment="1">
      <alignment horizontal="left" vertical="top"/>
    </xf>
    <xf numFmtId="49" fontId="23" fillId="0" borderId="9" xfId="42" applyNumberFormat="1" applyFont="1" applyBorder="1" applyAlignment="1">
      <alignment horizontal="left" vertical="top" wrapText="1"/>
    </xf>
    <xf numFmtId="0" fontId="115" fillId="0" borderId="0" xfId="42" applyFont="1" applyBorder="1"/>
    <xf numFmtId="4" fontId="51" fillId="0" borderId="0" xfId="42" applyNumberFormat="1" applyFont="1" applyBorder="1" applyAlignment="1">
      <alignment horizontal="left"/>
    </xf>
    <xf numFmtId="4" fontId="51" fillId="0" borderId="0" xfId="42" applyNumberFormat="1" applyFont="1" applyBorder="1" applyAlignment="1">
      <alignment horizontal="left" vertical="top"/>
    </xf>
    <xf numFmtId="0" fontId="58" fillId="0" borderId="0" xfId="42" applyFont="1" applyBorder="1" applyAlignment="1">
      <alignment horizontal="left" vertical="top" wrapText="1"/>
    </xf>
    <xf numFmtId="0" fontId="58" fillId="0" borderId="0" xfId="42" applyFont="1" applyBorder="1" applyAlignment="1">
      <alignment horizontal="left" vertical="top"/>
    </xf>
    <xf numFmtId="0" fontId="13" fillId="0" borderId="0" xfId="42" applyBorder="1" applyAlignment="1">
      <alignment horizontal="left" vertical="top"/>
    </xf>
    <xf numFmtId="0" fontId="13" fillId="0" borderId="0" xfId="42" applyAlignment="1">
      <alignment horizontal="left" vertical="top"/>
    </xf>
    <xf numFmtId="0" fontId="13" fillId="0" borderId="0" xfId="42" applyAlignment="1">
      <alignment vertical="top"/>
    </xf>
    <xf numFmtId="4" fontId="18" fillId="0" borderId="0" xfId="42" applyNumberFormat="1" applyFont="1" applyAlignment="1">
      <alignment horizontal="left"/>
    </xf>
    <xf numFmtId="0" fontId="18" fillId="0" borderId="0" xfId="42" applyFont="1" applyBorder="1" applyAlignment="1">
      <alignment vertical="top" wrapText="1"/>
    </xf>
    <xf numFmtId="0" fontId="13" fillId="0" borderId="0" xfId="42" applyFont="1"/>
    <xf numFmtId="0" fontId="51" fillId="0" borderId="0" xfId="42" applyFont="1" applyBorder="1"/>
    <xf numFmtId="4" fontId="23" fillId="4" borderId="45" xfId="42" applyNumberFormat="1" applyFont="1" applyFill="1" applyBorder="1" applyAlignment="1">
      <alignment horizontal="right" vertical="center" wrapText="1"/>
    </xf>
    <xf numFmtId="4" fontId="23" fillId="4" borderId="54" xfId="42" applyNumberFormat="1" applyFont="1" applyFill="1" applyBorder="1" applyAlignment="1">
      <alignment horizontal="right" vertical="center"/>
    </xf>
    <xf numFmtId="4" fontId="23" fillId="0" borderId="150" xfId="42" applyNumberFormat="1" applyFont="1" applyBorder="1" applyAlignment="1">
      <alignment horizontal="right" vertical="top"/>
    </xf>
    <xf numFmtId="4" fontId="23" fillId="0" borderId="54" xfId="42" applyNumberFormat="1" applyFont="1" applyBorder="1" applyAlignment="1">
      <alignment horizontal="right" vertical="top"/>
    </xf>
    <xf numFmtId="4" fontId="23" fillId="3" borderId="150" xfId="42" applyNumberFormat="1" applyFont="1" applyFill="1" applyBorder="1" applyAlignment="1">
      <alignment horizontal="right" vertical="top"/>
    </xf>
    <xf numFmtId="4" fontId="61" fillId="3" borderId="0" xfId="42" applyNumberFormat="1" applyFont="1" applyFill="1" applyBorder="1" applyAlignment="1">
      <alignment horizontal="right" vertical="top"/>
    </xf>
    <xf numFmtId="4" fontId="23" fillId="4" borderId="8" xfId="42" applyNumberFormat="1" applyFont="1" applyFill="1" applyBorder="1" applyAlignment="1">
      <alignment horizontal="right" vertical="center" wrapText="1"/>
    </xf>
    <xf numFmtId="4" fontId="23" fillId="3" borderId="9" xfId="42" applyNumberFormat="1" applyFont="1" applyFill="1" applyBorder="1" applyAlignment="1">
      <alignment horizontal="right" vertical="top"/>
    </xf>
    <xf numFmtId="4" fontId="23" fillId="4" borderId="8" xfId="42" applyNumberFormat="1" applyFont="1" applyFill="1" applyBorder="1" applyAlignment="1">
      <alignment horizontal="right" vertical="center"/>
    </xf>
    <xf numFmtId="10" fontId="23" fillId="4" borderId="8" xfId="42" applyNumberFormat="1" applyFont="1" applyFill="1" applyBorder="1" applyAlignment="1">
      <alignment horizontal="right" vertical="center"/>
    </xf>
    <xf numFmtId="10" fontId="23" fillId="3" borderId="110" xfId="42" applyNumberFormat="1" applyFont="1" applyFill="1" applyBorder="1" applyAlignment="1">
      <alignment horizontal="right" vertical="top"/>
    </xf>
    <xf numFmtId="10" fontId="23" fillId="4" borderId="8" xfId="42" applyNumberFormat="1" applyFont="1" applyFill="1" applyBorder="1" applyAlignment="1">
      <alignment horizontal="right" vertical="center" wrapText="1"/>
    </xf>
    <xf numFmtId="4" fontId="94" fillId="5" borderId="64" xfId="42" applyNumberFormat="1" applyFont="1" applyFill="1" applyBorder="1" applyAlignment="1">
      <alignment horizontal="right" vertical="center"/>
    </xf>
    <xf numFmtId="10" fontId="94" fillId="5" borderId="20" xfId="42" applyNumberFormat="1" applyFont="1" applyFill="1" applyBorder="1" applyAlignment="1">
      <alignment horizontal="right" vertical="center"/>
    </xf>
    <xf numFmtId="0" fontId="113" fillId="0" borderId="4" xfId="42" applyFont="1" applyBorder="1" applyAlignment="1">
      <alignment horizontal="center" vertical="center" wrapText="1"/>
    </xf>
    <xf numFmtId="10" fontId="23" fillId="0" borderId="9" xfId="42" applyNumberFormat="1" applyFont="1" applyBorder="1" applyAlignment="1">
      <alignment vertical="top"/>
    </xf>
    <xf numFmtId="0" fontId="13" fillId="0" borderId="0" xfId="42" applyFont="1" applyBorder="1" applyAlignment="1">
      <alignment horizontal="center"/>
    </xf>
    <xf numFmtId="0" fontId="13" fillId="0" borderId="0" xfId="42" applyFont="1" applyBorder="1" applyAlignment="1">
      <alignment horizontal="center" vertical="top"/>
    </xf>
    <xf numFmtId="0" fontId="13" fillId="0" borderId="0" xfId="42" applyFont="1" applyAlignment="1">
      <alignment horizontal="center" vertical="top"/>
    </xf>
    <xf numFmtId="0" fontId="112" fillId="0" borderId="4" xfId="42" applyFont="1" applyBorder="1" applyAlignment="1">
      <alignment vertical="center"/>
    </xf>
    <xf numFmtId="4" fontId="94" fillId="5" borderId="20" xfId="42" applyNumberFormat="1" applyFont="1" applyFill="1" applyBorder="1" applyAlignment="1">
      <alignment horizontal="right" vertical="center"/>
    </xf>
    <xf numFmtId="10" fontId="94" fillId="0" borderId="4" xfId="42" applyNumberFormat="1" applyFont="1" applyBorder="1" applyAlignment="1">
      <alignment horizontal="right" vertical="center"/>
    </xf>
    <xf numFmtId="4" fontId="94" fillId="0" borderId="7" xfId="42" applyNumberFormat="1" applyFont="1" applyBorder="1" applyAlignment="1">
      <alignment horizontal="right" vertical="center"/>
    </xf>
    <xf numFmtId="0" fontId="94" fillId="5" borderId="104" xfId="42" applyFont="1" applyFill="1" applyBorder="1" applyAlignment="1">
      <alignment horizontal="left" vertical="center"/>
    </xf>
    <xf numFmtId="0" fontId="94" fillId="5" borderId="15" xfId="42" applyFont="1" applyFill="1" applyBorder="1" applyAlignment="1">
      <alignment horizontal="left" vertical="center"/>
    </xf>
    <xf numFmtId="0" fontId="94" fillId="5" borderId="8" xfId="42" applyFont="1" applyFill="1" applyBorder="1" applyAlignment="1">
      <alignment horizontal="left" vertical="center" wrapText="1"/>
    </xf>
    <xf numFmtId="4" fontId="94" fillId="5" borderId="151" xfId="42" applyNumberFormat="1" applyFont="1" applyFill="1" applyBorder="1" applyAlignment="1">
      <alignment horizontal="right" vertical="center"/>
    </xf>
    <xf numFmtId="0" fontId="58" fillId="0" borderId="4" xfId="42" applyFont="1" applyBorder="1" applyAlignment="1">
      <alignment horizontal="center" vertical="top" wrapText="1"/>
    </xf>
    <xf numFmtId="0" fontId="58" fillId="0" borderId="4" xfId="42" applyFont="1" applyBorder="1" applyAlignment="1">
      <alignment horizontal="center" vertical="top"/>
    </xf>
    <xf numFmtId="0" fontId="58" fillId="0" borderId="4" xfId="42" applyFont="1" applyBorder="1" applyAlignment="1">
      <alignment vertical="top" wrapText="1"/>
    </xf>
    <xf numFmtId="4" fontId="13" fillId="0" borderId="0" xfId="42" applyNumberFormat="1" applyBorder="1" applyAlignment="1">
      <alignment horizontal="left"/>
    </xf>
    <xf numFmtId="0" fontId="22" fillId="0" borderId="108" xfId="2" applyFont="1" applyBorder="1" applyAlignment="1">
      <alignment horizontal="center" vertical="top" wrapText="1"/>
    </xf>
    <xf numFmtId="10" fontId="20" fillId="0" borderId="133" xfId="2" applyNumberFormat="1" applyFont="1" applyBorder="1" applyAlignment="1">
      <alignment vertical="center"/>
    </xf>
    <xf numFmtId="4" fontId="20" fillId="0" borderId="133" xfId="2" applyNumberFormat="1" applyFont="1" applyBorder="1" applyAlignment="1">
      <alignment vertical="center"/>
    </xf>
    <xf numFmtId="4" fontId="116" fillId="8" borderId="12" xfId="2" applyNumberFormat="1" applyFont="1" applyFill="1" applyBorder="1" applyAlignment="1">
      <alignment vertical="top"/>
    </xf>
    <xf numFmtId="10" fontId="116" fillId="8" borderId="12" xfId="2" applyNumberFormat="1" applyFont="1" applyFill="1" applyBorder="1" applyAlignment="1">
      <alignment vertical="top"/>
    </xf>
    <xf numFmtId="4" fontId="20" fillId="7" borderId="12" xfId="2" applyNumberFormat="1" applyFont="1" applyFill="1" applyBorder="1" applyAlignment="1">
      <alignment horizontal="right" vertical="top" wrapText="1"/>
    </xf>
    <xf numFmtId="10" fontId="20" fillId="7" borderId="12" xfId="2" applyNumberFormat="1" applyFont="1" applyFill="1" applyBorder="1" applyAlignment="1">
      <alignment vertical="top"/>
    </xf>
    <xf numFmtId="0" fontId="13" fillId="3" borderId="0" xfId="2" applyFill="1"/>
    <xf numFmtId="43" fontId="17" fillId="3" borderId="10" xfId="2" applyNumberFormat="1" applyFont="1" applyFill="1" applyBorder="1" applyAlignment="1">
      <alignment vertical="center" wrapText="1"/>
    </xf>
    <xf numFmtId="0" fontId="59" fillId="0" borderId="17" xfId="2" applyFont="1" applyBorder="1" applyAlignment="1">
      <alignment wrapText="1"/>
    </xf>
    <xf numFmtId="4" fontId="18" fillId="0" borderId="4" xfId="2" applyNumberFormat="1" applyFont="1" applyBorder="1"/>
    <xf numFmtId="0" fontId="35" fillId="24" borderId="53" xfId="40" applyFont="1" applyFill="1" applyBorder="1" applyAlignment="1">
      <alignment horizontal="left" vertical="center"/>
    </xf>
    <xf numFmtId="168" fontId="35" fillId="24" borderId="58" xfId="40" applyNumberFormat="1" applyFont="1" applyFill="1" applyBorder="1" applyAlignment="1">
      <alignment horizontal="right" vertical="center" wrapText="1"/>
    </xf>
    <xf numFmtId="0" fontId="35" fillId="26" borderId="53" xfId="40" applyFont="1" applyFill="1" applyBorder="1" applyAlignment="1">
      <alignment horizontal="left" vertical="center" wrapText="1"/>
    </xf>
    <xf numFmtId="167" fontId="35" fillId="26" borderId="58" xfId="40" applyNumberFormat="1" applyFont="1" applyFill="1" applyBorder="1" applyAlignment="1">
      <alignment horizontal="right" vertical="center" wrapText="1"/>
    </xf>
    <xf numFmtId="0" fontId="35" fillId="24" borderId="61" xfId="40" applyFont="1" applyFill="1" applyBorder="1" applyAlignment="1">
      <alignment vertical="center" wrapText="1"/>
    </xf>
    <xf numFmtId="168" fontId="35" fillId="24" borderId="62" xfId="40" applyNumberFormat="1" applyFont="1" applyFill="1" applyBorder="1" applyAlignment="1">
      <alignment horizontal="right" vertical="center" wrapText="1"/>
    </xf>
    <xf numFmtId="168" fontId="35" fillId="24" borderId="61" xfId="40" applyNumberFormat="1" applyFont="1" applyFill="1" applyBorder="1" applyAlignment="1">
      <alignment horizontal="right" vertical="center" wrapText="1"/>
    </xf>
    <xf numFmtId="167" fontId="35" fillId="24" borderId="53" xfId="40" applyNumberFormat="1" applyFont="1" applyFill="1" applyBorder="1" applyAlignment="1">
      <alignment horizontal="right" vertical="center" wrapText="1"/>
    </xf>
    <xf numFmtId="4" fontId="23" fillId="0" borderId="8" xfId="42" applyNumberFormat="1" applyFont="1" applyBorder="1"/>
    <xf numFmtId="169" fontId="86" fillId="16" borderId="23" xfId="27" applyNumberFormat="1" applyFont="1" applyFill="1" applyBorder="1" applyAlignment="1" applyProtection="1">
      <alignment horizontal="right" vertical="top" wrapText="1"/>
      <protection locked="0"/>
    </xf>
    <xf numFmtId="4" fontId="74" fillId="0" borderId="8" xfId="27" applyNumberFormat="1" applyFont="1" applyBorder="1" applyAlignment="1">
      <alignment vertical="top"/>
    </xf>
    <xf numFmtId="169" fontId="79" fillId="16" borderId="23" xfId="27" applyNumberFormat="1" applyFont="1" applyFill="1" applyBorder="1" applyAlignment="1" applyProtection="1">
      <alignment horizontal="right" vertical="top" wrapText="1"/>
      <protection locked="0"/>
    </xf>
    <xf numFmtId="10" fontId="74" fillId="0" borderId="8" xfId="27" applyNumberFormat="1" applyFont="1" applyBorder="1" applyAlignment="1">
      <alignment vertical="top"/>
    </xf>
    <xf numFmtId="169" fontId="38" fillId="0" borderId="14" xfId="27" applyNumberFormat="1" applyBorder="1"/>
    <xf numFmtId="4" fontId="117" fillId="0" borderId="119" xfId="0" applyNumberFormat="1" applyFont="1" applyBorder="1" applyAlignment="1"/>
    <xf numFmtId="0" fontId="117" fillId="0" borderId="122" xfId="0" applyFont="1" applyBorder="1" applyAlignment="1"/>
    <xf numFmtId="4" fontId="0" fillId="0" borderId="0" xfId="0" applyNumberFormat="1" applyAlignment="1"/>
    <xf numFmtId="4" fontId="117" fillId="0" borderId="124" xfId="0" applyNumberFormat="1" applyFont="1" applyBorder="1" applyAlignment="1"/>
    <xf numFmtId="10" fontId="117" fillId="0" borderId="119" xfId="0" applyNumberFormat="1" applyFont="1" applyBorder="1" applyAlignment="1"/>
    <xf numFmtId="0" fontId="104" fillId="0" borderId="0" xfId="0" applyFont="1" applyAlignment="1"/>
    <xf numFmtId="49" fontId="18" fillId="0" borderId="128" xfId="3" applyNumberFormat="1" applyFont="1" applyBorder="1" applyAlignment="1">
      <alignment horizontal="center" vertical="top" wrapText="1"/>
    </xf>
    <xf numFmtId="49" fontId="12" fillId="0" borderId="128" xfId="3" applyNumberFormat="1" applyFont="1" applyBorder="1" applyAlignment="1">
      <alignment horizontal="left" vertical="top" wrapText="1"/>
    </xf>
    <xf numFmtId="49" fontId="12" fillId="0" borderId="128" xfId="3" applyNumberFormat="1" applyFont="1" applyBorder="1" applyAlignment="1">
      <alignment horizontal="center" vertical="center"/>
    </xf>
    <xf numFmtId="4" fontId="12" fillId="0" borderId="128" xfId="3" applyNumberFormat="1" applyFont="1" applyBorder="1" applyAlignment="1">
      <alignment horizontal="right" vertical="center"/>
    </xf>
    <xf numFmtId="4" fontId="12" fillId="0" borderId="132" xfId="3" applyNumberFormat="1" applyFont="1" applyBorder="1" applyAlignment="1">
      <alignment horizontal="right" vertical="center"/>
    </xf>
    <xf numFmtId="10" fontId="12" fillId="0" borderId="20" xfId="3" applyNumberFormat="1" applyFont="1" applyBorder="1" applyAlignment="1">
      <alignment horizontal="right" vertical="center"/>
    </xf>
    <xf numFmtId="10" fontId="51" fillId="0" borderId="108" xfId="3" applyNumberFormat="1" applyFont="1" applyBorder="1" applyAlignment="1">
      <alignment horizontal="right" vertical="center"/>
    </xf>
    <xf numFmtId="10" fontId="51" fillId="0" borderId="2" xfId="3" applyNumberFormat="1" applyFont="1" applyBorder="1" applyAlignment="1">
      <alignment horizontal="right" vertical="center"/>
    </xf>
    <xf numFmtId="0" fontId="54" fillId="0" borderId="56" xfId="3" applyFont="1" applyBorder="1" applyAlignment="1">
      <alignment horizontal="center" vertical="center" wrapText="1"/>
    </xf>
    <xf numFmtId="4" fontId="13" fillId="0" borderId="0" xfId="2" applyNumberFormat="1"/>
    <xf numFmtId="4" fontId="102" fillId="0" borderId="117" xfId="0" applyNumberFormat="1" applyFont="1" applyFill="1" applyBorder="1" applyAlignment="1" applyProtection="1">
      <alignment horizontal="right" vertical="center"/>
      <protection locked="0"/>
    </xf>
    <xf numFmtId="49" fontId="10" fillId="2" borderId="13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102" fillId="0" borderId="8" xfId="0" applyNumberFormat="1" applyFont="1" applyFill="1" applyBorder="1" applyAlignment="1" applyProtection="1">
      <alignment horizontal="right" vertical="center"/>
      <protection locked="0"/>
    </xf>
    <xf numFmtId="4" fontId="74" fillId="0" borderId="45" xfId="0" applyNumberFormat="1" applyFont="1" applyFill="1" applyBorder="1" applyAlignment="1" applyProtection="1">
      <alignment horizontal="right" vertical="center"/>
      <protection locked="0"/>
    </xf>
    <xf numFmtId="4" fontId="102" fillId="0" borderId="45" xfId="0" applyNumberFormat="1" applyFont="1" applyFill="1" applyBorder="1" applyAlignment="1" applyProtection="1">
      <alignment horizontal="right" vertical="center"/>
      <protection locked="0"/>
    </xf>
    <xf numFmtId="10" fontId="10" fillId="23" borderId="3" xfId="0" applyNumberFormat="1" applyFont="1" applyFill="1" applyBorder="1" applyAlignment="1" applyProtection="1">
      <alignment horizontal="right" vertical="center" wrapText="1"/>
      <protection locked="0"/>
    </xf>
    <xf numFmtId="49" fontId="8" fillId="21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10" fillId="23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101" fillId="21" borderId="8" xfId="0" applyNumberFormat="1" applyFont="1" applyFill="1" applyBorder="1" applyAlignment="1" applyProtection="1">
      <alignment horizontal="right" vertical="center" wrapText="1"/>
      <protection locked="0"/>
    </xf>
    <xf numFmtId="4" fontId="101" fillId="21" borderId="45" xfId="0" applyNumberFormat="1" applyFont="1" applyFill="1" applyBorder="1" applyAlignment="1" applyProtection="1">
      <alignment horizontal="right" vertical="center" wrapText="1"/>
      <protection locked="0"/>
    </xf>
    <xf numFmtId="4" fontId="102" fillId="23" borderId="8" xfId="0" applyNumberFormat="1" applyFont="1" applyFill="1" applyBorder="1" applyAlignment="1" applyProtection="1">
      <alignment horizontal="right" vertical="center" wrapText="1"/>
      <protection locked="0"/>
    </xf>
    <xf numFmtId="4" fontId="102" fillId="23" borderId="45" xfId="0" applyNumberFormat="1" applyFont="1" applyFill="1" applyBorder="1" applyAlignment="1" applyProtection="1">
      <alignment horizontal="right" vertical="center" wrapText="1"/>
      <protection locked="0"/>
    </xf>
    <xf numFmtId="4" fontId="102" fillId="23" borderId="117" xfId="0" applyNumberFormat="1" applyFont="1" applyFill="1" applyBorder="1" applyAlignment="1" applyProtection="1">
      <alignment horizontal="right" vertical="center" wrapText="1"/>
      <protection locked="0"/>
    </xf>
    <xf numFmtId="4" fontId="101" fillId="21" borderId="117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117" xfId="0" applyNumberFormat="1" applyFont="1" applyFill="1" applyBorder="1" applyAlignment="1" applyProtection="1">
      <alignment horizontal="right" vertical="center"/>
      <protection locked="0"/>
    </xf>
    <xf numFmtId="0" fontId="102" fillId="0" borderId="8" xfId="0" applyNumberFormat="1" applyFont="1" applyFill="1" applyBorder="1" applyAlignment="1" applyProtection="1">
      <alignment horizontal="right" vertical="center"/>
      <protection locked="0"/>
    </xf>
    <xf numFmtId="4" fontId="102" fillId="24" borderId="117" xfId="0" applyNumberFormat="1" applyFont="1" applyFill="1" applyBorder="1" applyAlignment="1" applyProtection="1">
      <alignment horizontal="right" vertical="center"/>
      <protection locked="0"/>
    </xf>
    <xf numFmtId="4" fontId="102" fillId="24" borderId="8" xfId="0" applyNumberFormat="1" applyFont="1" applyFill="1" applyBorder="1" applyAlignment="1" applyProtection="1">
      <alignment horizontal="right" vertical="center"/>
      <protection locked="0"/>
    </xf>
    <xf numFmtId="49" fontId="10" fillId="2" borderId="131" xfId="0" applyNumberFormat="1" applyFont="1" applyFill="1" applyBorder="1" applyAlignment="1" applyProtection="1">
      <alignment horizontal="center" vertical="center" wrapText="1"/>
      <protection locked="0"/>
    </xf>
    <xf numFmtId="49" fontId="10" fillId="2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3" borderId="8" xfId="0" quotePrefix="1" applyNumberFormat="1" applyFont="1" applyFill="1" applyBorder="1" applyAlignment="1" applyProtection="1">
      <alignment horizontal="center" vertical="center" wrapText="1"/>
      <protection locked="0"/>
    </xf>
    <xf numFmtId="4" fontId="102" fillId="0" borderId="117" xfId="0" applyNumberFormat="1" applyFont="1" applyFill="1" applyBorder="1" applyAlignment="1" applyProtection="1">
      <alignment vertical="center"/>
      <protection locked="0"/>
    </xf>
    <xf numFmtId="4" fontId="102" fillId="0" borderId="8" xfId="0" applyNumberFormat="1" applyFont="1" applyFill="1" applyBorder="1" applyAlignment="1" applyProtection="1">
      <alignment vertical="center"/>
      <protection locked="0"/>
    </xf>
    <xf numFmtId="4" fontId="102" fillId="0" borderId="45" xfId="0" applyNumberFormat="1" applyFont="1" applyFill="1" applyBorder="1" applyAlignment="1" applyProtection="1">
      <alignment vertical="center"/>
      <protection locked="0"/>
    </xf>
    <xf numFmtId="49" fontId="9" fillId="2" borderId="134" xfId="0" applyNumberFormat="1" applyFont="1" applyFill="1" applyBorder="1" applyAlignment="1" applyProtection="1">
      <alignment horizontal="center" vertical="center" wrapText="1"/>
      <protection locked="0"/>
    </xf>
    <xf numFmtId="49" fontId="9" fillId="27" borderId="134" xfId="0" applyNumberFormat="1" applyFont="1" applyFill="1" applyBorder="1" applyAlignment="1" applyProtection="1">
      <alignment horizontal="center" vertical="center" wrapText="1"/>
      <protection locked="0"/>
    </xf>
    <xf numFmtId="49" fontId="10" fillId="27" borderId="134" xfId="0" applyNumberFormat="1" applyFont="1" applyFill="1" applyBorder="1" applyAlignment="1" applyProtection="1">
      <alignment horizontal="center" vertical="center" wrapText="1"/>
      <protection locked="0"/>
    </xf>
    <xf numFmtId="4" fontId="10" fillId="27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27" borderId="23" xfId="0" applyNumberFormat="1" applyFont="1" applyFill="1" applyBorder="1" applyAlignment="1" applyProtection="1">
      <alignment horizontal="right" vertical="center" wrapText="1"/>
      <protection locked="0"/>
    </xf>
    <xf numFmtId="4" fontId="102" fillId="27" borderId="117" xfId="0" applyNumberFormat="1" applyFont="1" applyFill="1" applyBorder="1" applyAlignment="1" applyProtection="1">
      <alignment horizontal="right" vertical="center" wrapText="1"/>
      <protection locked="0"/>
    </xf>
    <xf numFmtId="10" fontId="102" fillId="3" borderId="15" xfId="0" applyNumberFormat="1" applyFont="1" applyFill="1" applyBorder="1" applyAlignment="1" applyProtection="1">
      <alignment horizontal="right" vertical="center"/>
      <protection locked="0"/>
    </xf>
    <xf numFmtId="4" fontId="102" fillId="27" borderId="8" xfId="0" applyNumberFormat="1" applyFont="1" applyFill="1" applyBorder="1" applyAlignment="1" applyProtection="1">
      <alignment horizontal="right" vertical="center" wrapText="1"/>
      <protection locked="0"/>
    </xf>
    <xf numFmtId="4" fontId="102" fillId="27" borderId="45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49" fontId="102" fillId="27" borderId="1" xfId="0" applyNumberFormat="1" applyFont="1" applyFill="1" applyBorder="1" applyAlignment="1" applyProtection="1">
      <alignment horizontal="left" vertical="center" wrapText="1"/>
      <protection locked="0"/>
    </xf>
    <xf numFmtId="4" fontId="102" fillId="27" borderId="1" xfId="0" applyNumberFormat="1" applyFont="1" applyFill="1" applyBorder="1" applyAlignment="1" applyProtection="1">
      <alignment horizontal="right" vertical="center" wrapText="1"/>
      <protection locked="0"/>
    </xf>
    <xf numFmtId="4" fontId="102" fillId="27" borderId="23" xfId="0" applyNumberFormat="1" applyFont="1" applyFill="1" applyBorder="1" applyAlignment="1" applyProtection="1">
      <alignment horizontal="right" vertical="center" wrapText="1"/>
      <protection locked="0"/>
    </xf>
    <xf numFmtId="49" fontId="102" fillId="27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10" fillId="2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3" xfId="0" applyNumberFormat="1" applyFont="1" applyFill="1" applyBorder="1" applyAlignment="1" applyProtection="1">
      <alignment horizontal="center" vertical="center" wrapText="1"/>
      <protection locked="0"/>
    </xf>
    <xf numFmtId="4" fontId="101" fillId="22" borderId="8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102" fillId="0" borderId="120" xfId="0" applyNumberFormat="1" applyFont="1" applyFill="1" applyBorder="1" applyAlignment="1" applyProtection="1">
      <alignment horizontal="right" vertical="center"/>
      <protection locked="0"/>
    </xf>
    <xf numFmtId="4" fontId="102" fillId="0" borderId="9" xfId="0" applyNumberFormat="1" applyFont="1" applyFill="1" applyBorder="1" applyAlignment="1" applyProtection="1">
      <alignment horizontal="right" vertical="center"/>
      <protection locked="0"/>
    </xf>
    <xf numFmtId="4" fontId="102" fillId="0" borderId="71" xfId="0" applyNumberFormat="1" applyFont="1" applyFill="1" applyBorder="1" applyAlignment="1" applyProtection="1">
      <alignment horizontal="right" vertical="center"/>
      <protection locked="0"/>
    </xf>
    <xf numFmtId="49" fontId="10" fillId="23" borderId="8" xfId="0" applyNumberFormat="1" applyFont="1" applyFill="1" applyBorder="1" applyAlignment="1" applyProtection="1">
      <alignment horizontal="left" vertical="center" wrapText="1"/>
      <protection locked="0"/>
    </xf>
    <xf numFmtId="10" fontId="102" fillId="24" borderId="8" xfId="0" applyNumberFormat="1" applyFont="1" applyFill="1" applyBorder="1" applyAlignment="1" applyProtection="1">
      <alignment horizontal="right" vertical="center"/>
      <protection locked="0"/>
    </xf>
    <xf numFmtId="4" fontId="42" fillId="0" borderId="123" xfId="0" applyNumberFormat="1" applyFont="1" applyFill="1" applyBorder="1" applyAlignment="1" applyProtection="1">
      <alignment horizontal="left"/>
      <protection locked="0"/>
    </xf>
    <xf numFmtId="0" fontId="103" fillId="0" borderId="154" xfId="0" applyNumberFormat="1" applyFont="1" applyFill="1" applyBorder="1" applyAlignment="1" applyProtection="1">
      <alignment horizontal="right" vertical="top"/>
      <protection locked="0"/>
    </xf>
    <xf numFmtId="49" fontId="103" fillId="0" borderId="124" xfId="0" applyNumberFormat="1" applyFont="1" applyFill="1" applyBorder="1" applyAlignment="1" applyProtection="1">
      <alignment horizontal="left" vertical="top" wrapText="1"/>
      <protection locked="0"/>
    </xf>
    <xf numFmtId="4" fontId="103" fillId="0" borderId="124" xfId="0" applyNumberFormat="1" applyFont="1" applyFill="1" applyBorder="1" applyAlignment="1" applyProtection="1">
      <alignment horizontal="right"/>
      <protection locked="0"/>
    </xf>
    <xf numFmtId="4" fontId="103" fillId="0" borderId="121" xfId="0" applyNumberFormat="1" applyFont="1" applyFill="1" applyBorder="1" applyAlignment="1" applyProtection="1">
      <alignment horizontal="right"/>
      <protection locked="0"/>
    </xf>
    <xf numFmtId="0" fontId="6" fillId="0" borderId="124" xfId="0" applyNumberFormat="1" applyFont="1" applyFill="1" applyBorder="1" applyAlignment="1" applyProtection="1">
      <alignment horizontal="left" vertical="center"/>
      <protection locked="0"/>
    </xf>
    <xf numFmtId="0" fontId="6" fillId="0" borderId="124" xfId="0" applyNumberFormat="1" applyFont="1" applyFill="1" applyBorder="1" applyAlignment="1" applyProtection="1">
      <alignment horizontal="left" vertical="center" wrapText="1"/>
      <protection locked="0"/>
    </xf>
    <xf numFmtId="4" fontId="8" fillId="21" borderId="132" xfId="0" applyNumberFormat="1" applyFont="1" applyFill="1" applyBorder="1" applyAlignment="1" applyProtection="1">
      <alignment horizontal="right" vertical="center" wrapText="1"/>
      <protection locked="0"/>
    </xf>
    <xf numFmtId="10" fontId="101" fillId="21" borderId="155" xfId="0" applyNumberFormat="1" applyFont="1" applyFill="1" applyBorder="1" applyAlignment="1" applyProtection="1">
      <alignment horizontal="right" vertical="center" wrapText="1"/>
      <protection locked="0"/>
    </xf>
    <xf numFmtId="10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10" fillId="23" borderId="156" xfId="0" applyNumberFormat="1" applyFont="1" applyFill="1" applyBorder="1" applyAlignment="1" applyProtection="1">
      <alignment horizontal="right" vertical="center" wrapText="1"/>
      <protection locked="0"/>
    </xf>
    <xf numFmtId="4" fontId="8" fillId="21" borderId="156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0" xfId="0" applyNumberFormat="1" applyFont="1" applyFill="1" applyBorder="1" applyAlignment="1" applyProtection="1">
      <alignment horizontal="left"/>
      <protection locked="0"/>
    </xf>
    <xf numFmtId="49" fontId="8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8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64" xfId="0" applyNumberFormat="1" applyFont="1" applyFill="1" applyBorder="1" applyAlignment="1" applyProtection="1">
      <alignment horizontal="right" vertical="center" wrapText="1"/>
      <protection locked="0"/>
    </xf>
    <xf numFmtId="4" fontId="102" fillId="0" borderId="157" xfId="0" applyNumberFormat="1" applyFont="1" applyFill="1" applyBorder="1" applyAlignment="1" applyProtection="1">
      <alignment horizontal="right" vertical="center"/>
      <protection locked="0"/>
    </xf>
    <xf numFmtId="10" fontId="102" fillId="0" borderId="133" xfId="0" applyNumberFormat="1" applyFont="1" applyFill="1" applyBorder="1" applyAlignment="1" applyProtection="1">
      <alignment horizontal="right" vertical="center"/>
      <protection locked="0"/>
    </xf>
    <xf numFmtId="4" fontId="102" fillId="0" borderId="20" xfId="0" applyNumberFormat="1" applyFont="1" applyFill="1" applyBorder="1" applyAlignment="1" applyProtection="1">
      <alignment horizontal="right" vertical="center"/>
      <protection locked="0"/>
    </xf>
    <xf numFmtId="4" fontId="23" fillId="0" borderId="71" xfId="42" applyNumberFormat="1" applyFont="1" applyBorder="1" applyAlignment="1">
      <alignment horizontal="right" vertical="top"/>
    </xf>
    <xf numFmtId="0" fontId="23" fillId="0" borderId="8" xfId="42" quotePrefix="1" applyFont="1" applyBorder="1" applyAlignment="1">
      <alignment horizontal="left" vertical="top"/>
    </xf>
    <xf numFmtId="4" fontId="23" fillId="0" borderId="9" xfId="42" applyNumberFormat="1" applyFont="1" applyBorder="1" applyAlignment="1">
      <alignment horizontal="right" vertical="top"/>
    </xf>
    <xf numFmtId="4" fontId="23" fillId="0" borderId="9" xfId="42" applyNumberFormat="1" applyFont="1" applyBorder="1" applyAlignment="1">
      <alignment vertical="top"/>
    </xf>
    <xf numFmtId="4" fontId="94" fillId="0" borderId="4" xfId="42" applyNumberFormat="1" applyFont="1" applyBorder="1" applyAlignment="1">
      <alignment vertical="center"/>
    </xf>
    <xf numFmtId="10" fontId="101" fillId="22" borderId="8" xfId="0" applyNumberFormat="1" applyFont="1" applyFill="1" applyBorder="1" applyAlignment="1" applyProtection="1">
      <alignment horizontal="right" vertical="center"/>
      <protection locked="0"/>
    </xf>
    <xf numFmtId="10" fontId="11" fillId="0" borderId="119" xfId="0" applyNumberFormat="1" applyFont="1" applyFill="1" applyBorder="1" applyAlignment="1" applyProtection="1">
      <alignment horizontal="right" vertical="center"/>
      <protection locked="0"/>
    </xf>
    <xf numFmtId="10" fontId="103" fillId="0" borderId="119" xfId="0" applyNumberFormat="1" applyFont="1" applyFill="1" applyBorder="1" applyAlignment="1" applyProtection="1">
      <alignment horizontal="right"/>
      <protection locked="0"/>
    </xf>
    <xf numFmtId="10" fontId="103" fillId="0" borderId="121" xfId="0" applyNumberFormat="1" applyFont="1" applyFill="1" applyBorder="1" applyAlignment="1" applyProtection="1">
      <alignment horizontal="right"/>
      <protection locked="0"/>
    </xf>
    <xf numFmtId="10" fontId="103" fillId="0" borderId="119" xfId="0" applyNumberFormat="1" applyFont="1" applyFill="1" applyBorder="1" applyAlignment="1" applyProtection="1">
      <alignment horizontal="right" vertical="top"/>
      <protection locked="0"/>
    </xf>
    <xf numFmtId="10" fontId="105" fillId="0" borderId="121" xfId="0" applyNumberFormat="1" applyFont="1" applyFill="1" applyBorder="1" applyAlignment="1" applyProtection="1">
      <alignment horizontal="right"/>
      <protection locked="0"/>
    </xf>
    <xf numFmtId="10" fontId="103" fillId="0" borderId="121" xfId="0" applyNumberFormat="1" applyFont="1" applyFill="1" applyBorder="1" applyAlignment="1" applyProtection="1">
      <alignment horizontal="right" vertical="top"/>
      <protection locked="0"/>
    </xf>
    <xf numFmtId="4" fontId="118" fillId="0" borderId="0" xfId="9" applyNumberFormat="1" applyFont="1" applyFill="1" applyBorder="1" applyAlignment="1" applyProtection="1">
      <alignment horizontal="left"/>
      <protection locked="0"/>
    </xf>
    <xf numFmtId="4" fontId="42" fillId="0" borderId="121" xfId="9" applyNumberFormat="1" applyFont="1" applyFill="1" applyBorder="1" applyAlignment="1" applyProtection="1">
      <alignment horizontal="right"/>
      <protection locked="0"/>
    </xf>
    <xf numFmtId="10" fontId="106" fillId="3" borderId="119" xfId="9" applyNumberFormat="1" applyFont="1" applyFill="1" applyBorder="1" applyAlignment="1" applyProtection="1">
      <alignment horizontal="right" vertical="center"/>
      <protection locked="0"/>
    </xf>
    <xf numFmtId="10" fontId="42" fillId="0" borderId="119" xfId="9" applyNumberFormat="1" applyFont="1" applyFill="1" applyBorder="1" applyAlignment="1" applyProtection="1">
      <alignment horizontal="right"/>
      <protection locked="0"/>
    </xf>
    <xf numFmtId="10" fontId="103" fillId="0" borderId="119" xfId="9" applyNumberFormat="1" applyFont="1" applyFill="1" applyBorder="1" applyAlignment="1" applyProtection="1">
      <alignment horizontal="right" vertical="top"/>
      <protection locked="0"/>
    </xf>
    <xf numFmtId="10" fontId="103" fillId="0" borderId="119" xfId="9" applyNumberFormat="1" applyFont="1" applyFill="1" applyBorder="1" applyAlignment="1" applyProtection="1">
      <alignment horizontal="right" vertical="center"/>
      <protection locked="0"/>
    </xf>
    <xf numFmtId="10" fontId="106" fillId="0" borderId="119" xfId="9" applyNumberFormat="1" applyFont="1" applyFill="1" applyBorder="1" applyAlignment="1" applyProtection="1">
      <alignment horizontal="right" vertical="center"/>
      <protection locked="0"/>
    </xf>
    <xf numFmtId="4" fontId="105" fillId="0" borderId="0" xfId="0" applyNumberFormat="1" applyFont="1" applyFill="1" applyBorder="1" applyAlignment="1" applyProtection="1">
      <alignment horizontal="left"/>
      <protection locked="0"/>
    </xf>
    <xf numFmtId="0" fontId="104" fillId="0" borderId="121" xfId="9" applyNumberFormat="1" applyFont="1" applyFill="1" applyBorder="1" applyAlignment="1" applyProtection="1">
      <alignment vertical="center" wrapText="1"/>
      <protection locked="0"/>
    </xf>
    <xf numFmtId="4" fontId="104" fillId="0" borderId="121" xfId="9" applyNumberFormat="1" applyFont="1" applyFill="1" applyBorder="1" applyAlignment="1" applyProtection="1">
      <alignment horizontal="right" vertical="top"/>
      <protection locked="0"/>
    </xf>
    <xf numFmtId="4" fontId="120" fillId="0" borderId="119" xfId="9" applyNumberFormat="1" applyFont="1" applyFill="1" applyBorder="1" applyAlignment="1" applyProtection="1">
      <alignment horizontal="right" vertical="top"/>
      <protection locked="0"/>
    </xf>
    <xf numFmtId="4" fontId="69" fillId="0" borderId="119" xfId="9" applyNumberFormat="1" applyFont="1" applyFill="1" applyBorder="1" applyAlignment="1" applyProtection="1">
      <alignment horizontal="right" vertical="top"/>
      <protection locked="0"/>
    </xf>
    <xf numFmtId="0" fontId="121" fillId="0" borderId="119" xfId="9" applyNumberFormat="1" applyFont="1" applyFill="1" applyBorder="1" applyAlignment="1" applyProtection="1">
      <alignment vertical="center" wrapText="1"/>
      <protection locked="0"/>
    </xf>
    <xf numFmtId="4" fontId="121" fillId="0" borderId="119" xfId="9" applyNumberFormat="1" applyFont="1" applyFill="1" applyBorder="1" applyAlignment="1" applyProtection="1">
      <alignment horizontal="right" vertical="center"/>
      <protection locked="0"/>
    </xf>
    <xf numFmtId="0" fontId="35" fillId="26" borderId="128" xfId="40" applyFont="1" applyFill="1" applyBorder="1" applyAlignment="1">
      <alignment vertical="center" wrapText="1"/>
    </xf>
    <xf numFmtId="167" fontId="35" fillId="26" borderId="155" xfId="40" applyNumberFormat="1" applyFont="1" applyFill="1" applyBorder="1" applyAlignment="1">
      <alignment horizontal="right" vertical="center" wrapText="1"/>
    </xf>
    <xf numFmtId="167" fontId="35" fillId="26" borderId="128" xfId="40" applyNumberFormat="1" applyFont="1" applyFill="1" applyBorder="1" applyAlignment="1">
      <alignment horizontal="right" vertical="center" wrapText="1"/>
    </xf>
    <xf numFmtId="167" fontId="35" fillId="26" borderId="56" xfId="40" applyNumberFormat="1" applyFont="1" applyFill="1" applyBorder="1" applyAlignment="1">
      <alignment horizontal="right" vertical="center" wrapText="1"/>
    </xf>
    <xf numFmtId="0" fontId="68" fillId="0" borderId="56" xfId="40" applyFont="1" applyBorder="1" applyAlignment="1">
      <alignment vertical="center" wrapText="1"/>
    </xf>
    <xf numFmtId="168" fontId="69" fillId="0" borderId="144" xfId="40" applyNumberFormat="1" applyFont="1" applyBorder="1" applyAlignment="1">
      <alignment horizontal="center" vertical="center" wrapText="1"/>
    </xf>
    <xf numFmtId="168" fontId="48" fillId="0" borderId="144" xfId="40" applyNumberFormat="1" applyFont="1" applyBorder="1" applyAlignment="1">
      <alignment horizontal="center" vertical="center" wrapText="1"/>
    </xf>
    <xf numFmtId="168" fontId="48" fillId="0" borderId="56" xfId="40" applyNumberFormat="1" applyFont="1" applyBorder="1" applyAlignment="1">
      <alignment horizontal="center" vertical="center" wrapText="1"/>
    </xf>
    <xf numFmtId="164" fontId="11" fillId="9" borderId="1" xfId="41" applyNumberFormat="1" applyFont="1" applyFill="1" applyBorder="1" applyAlignment="1" applyProtection="1">
      <alignment horizontal="left" vertical="center"/>
    </xf>
    <xf numFmtId="168" fontId="41" fillId="9" borderId="1" xfId="41" applyFont="1" applyFill="1" applyBorder="1" applyAlignment="1" applyProtection="1">
      <alignment vertical="center"/>
    </xf>
    <xf numFmtId="168" fontId="41" fillId="9" borderId="3" xfId="41" applyFont="1" applyFill="1" applyBorder="1" applyAlignment="1" applyProtection="1">
      <alignment vertical="center"/>
    </xf>
    <xf numFmtId="168" fontId="11" fillId="9" borderId="23" xfId="41" applyFont="1" applyFill="1" applyBorder="1" applyAlignment="1" applyProtection="1">
      <alignment horizontal="left" vertical="center"/>
    </xf>
    <xf numFmtId="4" fontId="11" fillId="9" borderId="23" xfId="41" applyNumberFormat="1" applyFont="1" applyFill="1" applyBorder="1" applyAlignment="1" applyProtection="1">
      <alignment horizontal="right" vertical="center"/>
    </xf>
    <xf numFmtId="10" fontId="11" fillId="9" borderId="32" xfId="41" applyNumberFormat="1" applyFont="1" applyFill="1" applyBorder="1" applyAlignment="1" applyProtection="1">
      <alignment horizontal="right" vertical="center"/>
    </xf>
    <xf numFmtId="168" fontId="41" fillId="0" borderId="115" xfId="41" applyFont="1" applyFill="1" applyBorder="1" applyAlignment="1" applyProtection="1">
      <alignment vertical="top"/>
    </xf>
    <xf numFmtId="165" fontId="42" fillId="10" borderId="1" xfId="41" applyNumberFormat="1" applyFont="1" applyFill="1" applyBorder="1" applyAlignment="1" applyProtection="1">
      <alignment horizontal="left" vertical="top"/>
    </xf>
    <xf numFmtId="168" fontId="41" fillId="10" borderId="3" xfId="41" applyFont="1" applyFill="1" applyBorder="1" applyAlignment="1" applyProtection="1">
      <alignment vertical="top"/>
    </xf>
    <xf numFmtId="168" fontId="42" fillId="10" borderId="23" xfId="41" applyFont="1" applyFill="1" applyBorder="1" applyAlignment="1" applyProtection="1">
      <alignment horizontal="left" vertical="top"/>
    </xf>
    <xf numFmtId="4" fontId="42" fillId="10" borderId="23" xfId="41" applyNumberFormat="1" applyFont="1" applyFill="1" applyBorder="1" applyAlignment="1" applyProtection="1">
      <alignment horizontal="right" vertical="top"/>
    </xf>
    <xf numFmtId="10" fontId="42" fillId="10" borderId="32" xfId="41" applyNumberFormat="1" applyFont="1" applyFill="1" applyBorder="1" applyAlignment="1" applyProtection="1">
      <alignment horizontal="right" vertical="top"/>
    </xf>
    <xf numFmtId="166" fontId="42" fillId="0" borderId="3" xfId="41" applyNumberFormat="1" applyFont="1" applyFill="1" applyBorder="1" applyAlignment="1" applyProtection="1">
      <alignment horizontal="left" vertical="top"/>
    </xf>
    <xf numFmtId="168" fontId="42" fillId="0" borderId="23" xfId="41" applyFont="1" applyFill="1" applyBorder="1" applyAlignment="1" applyProtection="1">
      <alignment horizontal="left" vertical="top"/>
    </xf>
    <xf numFmtId="4" fontId="42" fillId="0" borderId="23" xfId="41" applyNumberFormat="1" applyFont="1" applyFill="1" applyBorder="1" applyAlignment="1" applyProtection="1">
      <alignment horizontal="right" vertical="top"/>
    </xf>
    <xf numFmtId="10" fontId="41" fillId="0" borderId="8" xfId="43" applyNumberFormat="1" applyFont="1" applyBorder="1" applyAlignment="1">
      <alignment vertical="top"/>
    </xf>
    <xf numFmtId="166" fontId="42" fillId="0" borderId="36" xfId="41" applyNumberFormat="1" applyFont="1" applyFill="1" applyBorder="1" applyAlignment="1" applyProtection="1">
      <alignment horizontal="left" vertical="top"/>
    </xf>
    <xf numFmtId="0" fontId="42" fillId="0" borderId="23" xfId="1" applyFont="1" applyBorder="1" applyAlignment="1">
      <alignment vertical="top" wrapText="1"/>
    </xf>
    <xf numFmtId="4" fontId="42" fillId="0" borderId="37" xfId="41" applyNumberFormat="1" applyFont="1" applyFill="1" applyBorder="1" applyAlignment="1" applyProtection="1">
      <alignment horizontal="right" vertical="top"/>
    </xf>
    <xf numFmtId="4" fontId="41" fillId="0" borderId="8" xfId="43" applyNumberFormat="1" applyFont="1" applyBorder="1" applyAlignment="1">
      <alignment vertical="top"/>
    </xf>
    <xf numFmtId="168" fontId="42" fillId="0" borderId="23" xfId="41" applyFont="1" applyFill="1" applyBorder="1" applyAlignment="1" applyProtection="1">
      <alignment vertical="top"/>
    </xf>
    <xf numFmtId="168" fontId="42" fillId="0" borderId="23" xfId="41" applyFont="1" applyFill="1" applyBorder="1" applyAlignment="1" applyProtection="1">
      <alignment vertical="top" wrapText="1"/>
    </xf>
    <xf numFmtId="168" fontId="41" fillId="0" borderId="81" xfId="41" applyFont="1" applyFill="1" applyBorder="1" applyAlignment="1" applyProtection="1">
      <alignment vertical="top"/>
    </xf>
    <xf numFmtId="166" fontId="42" fillId="0" borderId="62" xfId="41" applyNumberFormat="1" applyFont="1" applyFill="1" applyBorder="1" applyAlignment="1" applyProtection="1">
      <alignment horizontal="left" vertical="top"/>
    </xf>
    <xf numFmtId="168" fontId="42" fillId="0" borderId="48" xfId="41" applyFont="1" applyFill="1" applyBorder="1" applyAlignment="1" applyProtection="1">
      <alignment vertical="top"/>
    </xf>
    <xf numFmtId="4" fontId="42" fillId="0" borderId="48" xfId="41" applyNumberFormat="1" applyFont="1" applyFill="1" applyBorder="1" applyAlignment="1" applyProtection="1">
      <alignment horizontal="right" vertical="top"/>
    </xf>
    <xf numFmtId="168" fontId="38" fillId="0" borderId="61" xfId="41" applyFont="1" applyFill="1" applyBorder="1" applyAlignment="1" applyProtection="1">
      <alignment vertical="center"/>
    </xf>
    <xf numFmtId="168" fontId="38" fillId="0" borderId="116" xfId="41" applyFont="1" applyFill="1" applyBorder="1" applyAlignment="1" applyProtection="1">
      <alignment vertical="center"/>
    </xf>
    <xf numFmtId="168" fontId="6" fillId="0" borderId="30" xfId="41" applyFont="1" applyFill="1" applyBorder="1" applyAlignment="1" applyProtection="1">
      <alignment horizontal="right" vertical="center"/>
    </xf>
    <xf numFmtId="4" fontId="6" fillId="0" borderId="30" xfId="41" applyNumberFormat="1" applyFont="1" applyFill="1" applyBorder="1" applyAlignment="1" applyProtection="1">
      <alignment horizontal="right" vertical="center"/>
    </xf>
    <xf numFmtId="10" fontId="6" fillId="0" borderId="31" xfId="41" applyNumberFormat="1" applyFont="1" applyFill="1" applyBorder="1" applyAlignment="1" applyProtection="1">
      <alignment horizontal="right" vertical="center"/>
    </xf>
    <xf numFmtId="168" fontId="7" fillId="0" borderId="1" xfId="41" applyFont="1" applyFill="1" applyBorder="1" applyAlignment="1" applyProtection="1">
      <alignment horizontal="center" vertical="center"/>
    </xf>
    <xf numFmtId="168" fontId="7" fillId="0" borderId="35" xfId="41" applyFont="1" applyFill="1" applyBorder="1" applyAlignment="1" applyProtection="1">
      <alignment horizontal="center" vertical="center"/>
    </xf>
    <xf numFmtId="168" fontId="6" fillId="0" borderId="23" xfId="41" applyFont="1" applyFill="1" applyBorder="1" applyAlignment="1" applyProtection="1">
      <alignment horizontal="center" vertical="center"/>
    </xf>
    <xf numFmtId="0" fontId="40" fillId="0" borderId="9" xfId="42" applyFont="1" applyBorder="1" applyAlignment="1">
      <alignment horizontal="center" vertical="center" wrapText="1"/>
    </xf>
    <xf numFmtId="0" fontId="35" fillId="0" borderId="8" xfId="42" applyFont="1" applyBorder="1" applyAlignment="1">
      <alignment horizontal="center" vertical="center" wrapText="1"/>
    </xf>
    <xf numFmtId="0" fontId="70" fillId="0" borderId="8" xfId="42" applyFont="1" applyBorder="1" applyAlignment="1">
      <alignment horizontal="center" vertical="center" wrapText="1"/>
    </xf>
    <xf numFmtId="164" fontId="11" fillId="9" borderId="23" xfId="41" applyNumberFormat="1" applyFont="1" applyFill="1" applyBorder="1" applyAlignment="1" applyProtection="1">
      <alignment vertical="top"/>
    </xf>
    <xf numFmtId="164" fontId="11" fillId="9" borderId="8" xfId="41" applyNumberFormat="1" applyFont="1" applyFill="1" applyBorder="1" applyAlignment="1" applyProtection="1">
      <alignment vertical="top"/>
    </xf>
    <xf numFmtId="164" fontId="11" fillId="9" borderId="3" xfId="41" applyNumberFormat="1" applyFont="1" applyFill="1" applyBorder="1" applyAlignment="1" applyProtection="1">
      <alignment vertical="top"/>
    </xf>
    <xf numFmtId="49" fontId="11" fillId="9" borderId="23" xfId="41" applyNumberFormat="1" applyFont="1" applyFill="1" applyBorder="1" applyAlignment="1" applyProtection="1">
      <alignment horizontal="left" vertical="top" wrapText="1"/>
    </xf>
    <xf numFmtId="4" fontId="11" fillId="9" borderId="23" xfId="41" applyNumberFormat="1" applyFont="1" applyFill="1" applyBorder="1" applyAlignment="1" applyProtection="1">
      <alignment horizontal="right" vertical="top"/>
    </xf>
    <xf numFmtId="10" fontId="11" fillId="9" borderId="8" xfId="41" applyNumberFormat="1" applyFont="1" applyFill="1" applyBorder="1" applyAlignment="1" applyProtection="1">
      <alignment horizontal="right" vertical="top"/>
    </xf>
    <xf numFmtId="165" fontId="42" fillId="10" borderId="61" xfId="41" applyNumberFormat="1" applyFont="1" applyFill="1" applyBorder="1" applyAlignment="1" applyProtection="1">
      <alignment horizontal="left" vertical="top"/>
    </xf>
    <xf numFmtId="168" fontId="42" fillId="10" borderId="1" xfId="41" applyFont="1" applyFill="1" applyBorder="1" applyAlignment="1" applyProtection="1">
      <alignment horizontal="left" vertical="top" wrapText="1"/>
    </xf>
    <xf numFmtId="10" fontId="42" fillId="10" borderId="8" xfId="41" applyNumberFormat="1" applyFont="1" applyFill="1" applyBorder="1" applyAlignment="1" applyProtection="1">
      <alignment horizontal="right" vertical="top"/>
    </xf>
    <xf numFmtId="168" fontId="41" fillId="0" borderId="1" xfId="41" applyFont="1" applyFill="1" applyBorder="1" applyAlignment="1" applyProtection="1">
      <alignment vertical="top"/>
    </xf>
    <xf numFmtId="171" fontId="42" fillId="0" borderId="3" xfId="41" applyNumberFormat="1" applyFont="1" applyFill="1" applyBorder="1" applyAlignment="1" applyProtection="1">
      <alignment horizontal="left" vertical="top"/>
    </xf>
    <xf numFmtId="168" fontId="42" fillId="0" borderId="23" xfId="41" applyFont="1" applyFill="1" applyBorder="1" applyAlignment="1" applyProtection="1">
      <alignment horizontal="left" vertical="top" wrapText="1"/>
    </xf>
    <xf numFmtId="4" fontId="41" fillId="0" borderId="45" xfId="43" applyNumberFormat="1" applyFont="1" applyBorder="1" applyAlignment="1">
      <alignment vertical="top"/>
    </xf>
    <xf numFmtId="168" fontId="38" fillId="0" borderId="1" xfId="41" applyFont="1" applyFill="1" applyBorder="1" applyAlignment="1" applyProtection="1">
      <alignment vertical="center"/>
    </xf>
    <xf numFmtId="168" fontId="38" fillId="0" borderId="3" xfId="41" applyFont="1" applyFill="1" applyBorder="1" applyAlignment="1" applyProtection="1">
      <alignment vertical="center"/>
    </xf>
    <xf numFmtId="168" fontId="6" fillId="0" borderId="23" xfId="41" applyFont="1" applyFill="1" applyBorder="1" applyAlignment="1" applyProtection="1">
      <alignment horizontal="right" vertical="center"/>
    </xf>
    <xf numFmtId="4" fontId="6" fillId="0" borderId="23" xfId="41" applyNumberFormat="1" applyFont="1" applyFill="1" applyBorder="1" applyAlignment="1" applyProtection="1">
      <alignment horizontal="right" vertical="center"/>
    </xf>
    <xf numFmtId="10" fontId="6" fillId="0" borderId="8" xfId="41" applyNumberFormat="1" applyFont="1" applyFill="1" applyBorder="1" applyAlignment="1" applyProtection="1">
      <alignment horizontal="right" vertical="center"/>
    </xf>
    <xf numFmtId="168" fontId="5" fillId="0" borderId="0" xfId="41" applyFont="1" applyFill="1" applyBorder="1" applyAlignment="1" applyProtection="1">
      <alignment horizontal="left" vertical="top"/>
    </xf>
    <xf numFmtId="172" fontId="5" fillId="0" borderId="0" xfId="41" applyNumberFormat="1" applyFont="1" applyFill="1" applyBorder="1" applyAlignment="1" applyProtection="1">
      <alignment horizontal="left" vertical="top"/>
    </xf>
    <xf numFmtId="168" fontId="38" fillId="0" borderId="0" xfId="41" applyFont="1" applyFill="1" applyBorder="1" applyAlignment="1" applyProtection="1"/>
    <xf numFmtId="4" fontId="38" fillId="0" borderId="0" xfId="41" applyNumberFormat="1" applyFont="1" applyFill="1" applyBorder="1" applyAlignment="1" applyProtection="1"/>
    <xf numFmtId="0" fontId="38" fillId="0" borderId="0" xfId="43" applyFont="1"/>
    <xf numFmtId="168" fontId="46" fillId="0" borderId="0" xfId="41" applyFont="1" applyFill="1" applyBorder="1" applyAlignment="1" applyProtection="1">
      <alignment horizontal="center"/>
    </xf>
    <xf numFmtId="168" fontId="42" fillId="0" borderId="23" xfId="41" applyFont="1" applyFill="1" applyBorder="1" applyAlignment="1" applyProtection="1"/>
    <xf numFmtId="0" fontId="18" fillId="5" borderId="54" xfId="42" applyFont="1" applyFill="1" applyBorder="1" applyAlignment="1">
      <alignment horizontal="left" vertical="top"/>
    </xf>
    <xf numFmtId="4" fontId="95" fillId="0" borderId="114" xfId="42" applyNumberFormat="1" applyFont="1" applyBorder="1" applyAlignment="1">
      <alignment horizontal="right" vertical="center"/>
    </xf>
    <xf numFmtId="10" fontId="95" fillId="0" borderId="114" xfId="42" applyNumberFormat="1" applyFont="1" applyBorder="1" applyAlignment="1">
      <alignment horizontal="right" vertical="center"/>
    </xf>
    <xf numFmtId="0" fontId="23" fillId="0" borderId="8" xfId="42" quotePrefix="1" applyFont="1" applyBorder="1" applyAlignment="1">
      <alignment horizontal="left" vertical="center"/>
    </xf>
    <xf numFmtId="0" fontId="23" fillId="0" borderId="8" xfId="42" applyFont="1" applyBorder="1" applyAlignment="1">
      <alignment horizontal="left" vertical="center" wrapText="1"/>
    </xf>
    <xf numFmtId="4" fontId="23" fillId="0" borderId="8" xfId="42" applyNumberFormat="1" applyFont="1" applyBorder="1" applyAlignment="1">
      <alignment horizontal="right" vertical="center"/>
    </xf>
    <xf numFmtId="4" fontId="23" fillId="0" borderId="8" xfId="42" applyNumberFormat="1" applyFont="1" applyBorder="1" applyAlignment="1">
      <alignment vertical="center"/>
    </xf>
    <xf numFmtId="10" fontId="23" fillId="0" borderId="8" xfId="42" applyNumberFormat="1" applyFont="1" applyBorder="1" applyAlignment="1">
      <alignment vertical="center"/>
    </xf>
    <xf numFmtId="4" fontId="18" fillId="0" borderId="20" xfId="42" applyNumberFormat="1" applyFont="1" applyBorder="1" applyAlignment="1">
      <alignment horizontal="right" vertical="center"/>
    </xf>
    <xf numFmtId="10" fontId="18" fillId="0" borderId="20" xfId="42" applyNumberFormat="1" applyFont="1" applyBorder="1" applyAlignment="1">
      <alignment horizontal="right" vertical="center"/>
    </xf>
    <xf numFmtId="0" fontId="18" fillId="5" borderId="8" xfId="42" applyFont="1" applyFill="1" applyBorder="1" applyAlignment="1">
      <alignment horizontal="left" vertical="center"/>
    </xf>
    <xf numFmtId="0" fontId="13" fillId="0" borderId="112" xfId="42" applyBorder="1" applyAlignment="1">
      <alignment horizontal="center"/>
    </xf>
    <xf numFmtId="0" fontId="112" fillId="0" borderId="4" xfId="42" applyFont="1" applyBorder="1" applyAlignment="1">
      <alignment horizontal="left" vertical="center"/>
    </xf>
    <xf numFmtId="4" fontId="94" fillId="0" borderId="103" xfId="42" applyNumberFormat="1" applyFont="1" applyBorder="1" applyAlignment="1">
      <alignment horizontal="right" vertical="center"/>
    </xf>
    <xf numFmtId="4" fontId="94" fillId="0" borderId="10" xfId="42" applyNumberFormat="1" applyFont="1" applyBorder="1" applyAlignment="1">
      <alignment horizontal="right" vertical="center"/>
    </xf>
    <xf numFmtId="10" fontId="94" fillId="0" borderId="10" xfId="42" applyNumberFormat="1" applyFont="1" applyBorder="1" applyAlignment="1">
      <alignment horizontal="right" vertical="center"/>
    </xf>
    <xf numFmtId="4" fontId="94" fillId="0" borderId="10" xfId="42" applyNumberFormat="1" applyFont="1" applyBorder="1" applyAlignment="1">
      <alignment vertical="center"/>
    </xf>
    <xf numFmtId="0" fontId="11" fillId="0" borderId="0" xfId="7" applyNumberFormat="1" applyFont="1" applyFill="1" applyBorder="1" applyAlignment="1" applyProtection="1">
      <alignment horizontal="left"/>
      <protection locked="0"/>
    </xf>
    <xf numFmtId="49" fontId="7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7" fillId="2" borderId="23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100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" applyNumberFormat="1" applyFont="1" applyFill="1" applyBorder="1" applyAlignment="1" applyProtection="1">
      <alignment horizontal="left" vertical="center" wrapText="1"/>
      <protection locked="0"/>
    </xf>
    <xf numFmtId="49" fontId="8" fillId="21" borderId="1" xfId="7" applyNumberFormat="1" applyFont="1" applyFill="1" applyBorder="1" applyAlignment="1" applyProtection="1">
      <alignment horizontal="center" vertical="center" wrapText="1"/>
      <protection locked="0"/>
    </xf>
    <xf numFmtId="4" fontId="8" fillId="21" borderId="1" xfId="7" applyNumberFormat="1" applyFont="1" applyFill="1" applyBorder="1" applyAlignment="1" applyProtection="1">
      <alignment horizontal="right" vertical="center" wrapText="1"/>
      <protection locked="0"/>
    </xf>
    <xf numFmtId="10" fontId="8" fillId="21" borderId="1" xfId="7" applyNumberFormat="1" applyFont="1" applyFill="1" applyBorder="1" applyAlignment="1" applyProtection="1">
      <alignment vertical="center" wrapText="1"/>
      <protection locked="0"/>
    </xf>
    <xf numFmtId="49" fontId="10" fillId="23" borderId="1" xfId="7" applyNumberFormat="1" applyFont="1" applyFill="1" applyBorder="1" applyAlignment="1" applyProtection="1">
      <alignment horizontal="center" vertical="center" wrapText="1"/>
      <protection locked="0"/>
    </xf>
    <xf numFmtId="49" fontId="9" fillId="23" borderId="1" xfId="7" applyNumberFormat="1" applyFont="1" applyFill="1" applyBorder="1" applyAlignment="1" applyProtection="1">
      <alignment horizontal="center" vertical="center" wrapText="1"/>
      <protection locked="0"/>
    </xf>
    <xf numFmtId="49" fontId="10" fillId="23" borderId="1" xfId="7" applyNumberFormat="1" applyFont="1" applyFill="1" applyBorder="1" applyAlignment="1" applyProtection="1">
      <alignment horizontal="left" vertical="center" wrapText="1"/>
      <protection locked="0"/>
    </xf>
    <xf numFmtId="4" fontId="10" fillId="23" borderId="1" xfId="7" applyNumberFormat="1" applyFont="1" applyFill="1" applyBorder="1" applyAlignment="1" applyProtection="1">
      <alignment horizontal="right" vertical="center" wrapText="1"/>
      <protection locked="0"/>
    </xf>
    <xf numFmtId="10" fontId="10" fillId="23" borderId="1" xfId="7" applyNumberFormat="1" applyFont="1" applyFill="1" applyBorder="1" applyAlignment="1" applyProtection="1">
      <alignment vertical="center" wrapText="1"/>
      <protection locked="0"/>
    </xf>
    <xf numFmtId="49" fontId="10" fillId="2" borderId="134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7" applyNumberFormat="1" applyFont="1" applyFill="1" applyBorder="1" applyAlignment="1" applyProtection="1">
      <alignment horizontal="left" vertical="center" wrapText="1"/>
      <protection locked="0"/>
    </xf>
    <xf numFmtId="4" fontId="10" fillId="2" borderId="1" xfId="7" applyNumberFormat="1" applyFont="1" applyFill="1" applyBorder="1" applyAlignment="1" applyProtection="1">
      <alignment horizontal="right" vertical="center" wrapText="1"/>
      <protection locked="0"/>
    </xf>
    <xf numFmtId="4" fontId="10" fillId="2" borderId="23" xfId="7" applyNumberFormat="1" applyFont="1" applyFill="1" applyBorder="1" applyAlignment="1" applyProtection="1">
      <alignment horizontal="right" vertical="center" wrapText="1"/>
      <protection locked="0"/>
    </xf>
    <xf numFmtId="4" fontId="102" fillId="0" borderId="8" xfId="7" applyNumberFormat="1" applyFont="1" applyFill="1" applyBorder="1" applyAlignment="1" applyProtection="1">
      <alignment horizontal="right" vertical="center"/>
      <protection locked="0"/>
    </xf>
    <xf numFmtId="10" fontId="102" fillId="0" borderId="8" xfId="7" applyNumberFormat="1" applyFont="1" applyFill="1" applyBorder="1" applyAlignment="1" applyProtection="1">
      <alignment vertical="center"/>
      <protection locked="0"/>
    </xf>
    <xf numFmtId="4" fontId="10" fillId="23" borderId="1" xfId="7" applyNumberFormat="1" applyFont="1" applyFill="1" applyBorder="1" applyAlignment="1" applyProtection="1">
      <alignment vertical="center" wrapText="1"/>
      <protection locked="0"/>
    </xf>
    <xf numFmtId="10" fontId="101" fillId="22" borderId="8" xfId="7" applyNumberFormat="1" applyFont="1" applyFill="1" applyBorder="1" applyAlignment="1" applyProtection="1">
      <alignment horizontal="right" vertical="center"/>
      <protection locked="0"/>
    </xf>
    <xf numFmtId="10" fontId="102" fillId="24" borderId="8" xfId="7" applyNumberFormat="1" applyFont="1" applyFill="1" applyBorder="1" applyAlignment="1" applyProtection="1">
      <alignment horizontal="right" vertical="center"/>
      <protection locked="0"/>
    </xf>
    <xf numFmtId="10" fontId="102" fillId="0" borderId="8" xfId="7" applyNumberFormat="1" applyFont="1" applyFill="1" applyBorder="1" applyAlignment="1" applyProtection="1">
      <alignment horizontal="right" vertical="center"/>
      <protection locked="0"/>
    </xf>
    <xf numFmtId="4" fontId="10" fillId="27" borderId="1" xfId="7" applyNumberFormat="1" applyFont="1" applyFill="1" applyBorder="1" applyAlignment="1" applyProtection="1">
      <alignment horizontal="right" vertical="center" wrapText="1"/>
      <protection locked="0"/>
    </xf>
    <xf numFmtId="10" fontId="102" fillId="3" borderId="8" xfId="7" applyNumberFormat="1" applyFont="1" applyFill="1" applyBorder="1" applyAlignment="1" applyProtection="1">
      <alignment horizontal="right" vertical="center"/>
      <protection locked="0"/>
    </xf>
    <xf numFmtId="0" fontId="5" fillId="3" borderId="0" xfId="7" applyNumberFormat="1" applyFont="1" applyFill="1" applyBorder="1" applyAlignment="1" applyProtection="1">
      <alignment horizontal="left"/>
      <protection locked="0"/>
    </xf>
    <xf numFmtId="4" fontId="102" fillId="23" borderId="1" xfId="7" applyNumberFormat="1" applyFont="1" applyFill="1" applyBorder="1" applyAlignment="1" applyProtection="1">
      <alignment horizontal="right" vertical="center" wrapText="1"/>
      <protection locked="0"/>
    </xf>
    <xf numFmtId="4" fontId="11" fillId="2" borderId="3" xfId="7" applyNumberFormat="1" applyFont="1" applyFill="1" applyBorder="1" applyAlignment="1" applyProtection="1">
      <alignment horizontal="right" vertical="center" wrapText="1"/>
      <protection locked="0"/>
    </xf>
    <xf numFmtId="10" fontId="11" fillId="2" borderId="3" xfId="7" applyNumberFormat="1" applyFont="1" applyFill="1" applyBorder="1" applyAlignment="1" applyProtection="1">
      <alignment horizontal="right" vertical="center" wrapText="1"/>
      <protection locked="0"/>
    </xf>
    <xf numFmtId="4" fontId="42" fillId="0" borderId="0" xfId="9" applyNumberFormat="1" applyFont="1" applyFill="1" applyBorder="1" applyAlignment="1" applyProtection="1">
      <alignment horizontal="right"/>
      <protection locked="0"/>
    </xf>
    <xf numFmtId="10" fontId="42" fillId="0" borderId="0" xfId="9" applyNumberFormat="1" applyFont="1" applyFill="1" applyBorder="1" applyAlignment="1" applyProtection="1">
      <alignment horizontal="right"/>
      <protection locked="0"/>
    </xf>
    <xf numFmtId="0" fontId="28" fillId="0" borderId="108" xfId="1" applyFont="1" applyFill="1" applyBorder="1" applyAlignment="1">
      <alignment horizontal="left" vertical="center" wrapText="1"/>
    </xf>
    <xf numFmtId="0" fontId="28" fillId="0" borderId="108" xfId="1" applyFont="1" applyFill="1" applyBorder="1" applyAlignment="1">
      <alignment horizontal="left" vertical="top" wrapText="1"/>
    </xf>
    <xf numFmtId="4" fontId="41" fillId="0" borderId="11" xfId="1" applyNumberFormat="1" applyFont="1" applyBorder="1" applyAlignment="1">
      <alignment vertical="top" wrapText="1"/>
    </xf>
    <xf numFmtId="4" fontId="44" fillId="0" borderId="20" xfId="0" applyNumberFormat="1" applyFont="1" applyBorder="1" applyAlignment="1">
      <alignment vertical="top" wrapText="1"/>
    </xf>
    <xf numFmtId="10" fontId="44" fillId="0" borderId="20" xfId="0" applyNumberFormat="1" applyFont="1" applyBorder="1" applyAlignment="1">
      <alignment vertical="top" wrapText="1"/>
    </xf>
    <xf numFmtId="0" fontId="122" fillId="0" borderId="7" xfId="42" applyFont="1" applyBorder="1" applyAlignment="1">
      <alignment horizontal="center" vertical="center" wrapText="1"/>
    </xf>
    <xf numFmtId="0" fontId="122" fillId="0" borderId="4" xfId="42" applyFont="1" applyBorder="1" applyAlignment="1">
      <alignment horizontal="center" vertical="center" wrapText="1"/>
    </xf>
    <xf numFmtId="4" fontId="102" fillId="0" borderId="0" xfId="7" applyNumberFormat="1" applyFont="1" applyFill="1" applyBorder="1" applyAlignment="1" applyProtection="1">
      <alignment horizontal="right" vertical="center"/>
      <protection locked="0"/>
    </xf>
    <xf numFmtId="4" fontId="102" fillId="24" borderId="8" xfId="7" applyNumberFormat="1" applyFont="1" applyFill="1" applyBorder="1" applyAlignment="1" applyProtection="1">
      <alignment horizontal="right" vertical="center"/>
      <protection locked="0"/>
    </xf>
    <xf numFmtId="4" fontId="102" fillId="0" borderId="160" xfId="7" applyNumberFormat="1" applyFont="1" applyFill="1" applyBorder="1" applyAlignment="1" applyProtection="1">
      <alignment horizontal="right" vertical="center"/>
      <protection locked="0"/>
    </xf>
    <xf numFmtId="49" fontId="10" fillId="23" borderId="22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31" xfId="7" applyNumberFormat="1" applyFont="1" applyFill="1" applyBorder="1" applyAlignment="1" applyProtection="1">
      <alignment horizontal="center" vertical="center" wrapText="1"/>
      <protection locked="0"/>
    </xf>
    <xf numFmtId="49" fontId="10" fillId="23" borderId="8" xfId="7" applyNumberFormat="1" applyFont="1" applyFill="1" applyBorder="1" applyAlignment="1" applyProtection="1">
      <alignment horizontal="center" vertical="center" wrapText="1"/>
      <protection locked="0"/>
    </xf>
    <xf numFmtId="4" fontId="10" fillId="2" borderId="32" xfId="7" applyNumberFormat="1" applyFont="1" applyFill="1" applyBorder="1" applyAlignment="1" applyProtection="1">
      <alignment horizontal="right" vertical="center" wrapText="1"/>
      <protection locked="0"/>
    </xf>
    <xf numFmtId="49" fontId="80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35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35" xfId="7" applyNumberFormat="1" applyFont="1" applyFill="1" applyBorder="1" applyAlignment="1" applyProtection="1">
      <alignment horizontal="left" vertical="center" wrapText="1"/>
      <protection locked="0"/>
    </xf>
    <xf numFmtId="4" fontId="10" fillId="2" borderId="35" xfId="7" applyNumberFormat="1" applyFont="1" applyFill="1" applyBorder="1" applyAlignment="1" applyProtection="1">
      <alignment horizontal="right" vertical="center" wrapText="1"/>
      <protection locked="0"/>
    </xf>
    <xf numFmtId="4" fontId="10" fillId="2" borderId="37" xfId="7" applyNumberFormat="1" applyFont="1" applyFill="1" applyBorder="1" applyAlignment="1" applyProtection="1">
      <alignment horizontal="right" vertical="center" wrapText="1"/>
      <protection locked="0"/>
    </xf>
    <xf numFmtId="4" fontId="102" fillId="0" borderId="9" xfId="7" applyNumberFormat="1" applyFont="1" applyFill="1" applyBorder="1" applyAlignment="1" applyProtection="1">
      <alignment horizontal="right" vertical="center"/>
      <protection locked="0"/>
    </xf>
    <xf numFmtId="10" fontId="102" fillId="0" borderId="9" xfId="7" applyNumberFormat="1" applyFont="1" applyFill="1" applyBorder="1" applyAlignment="1" applyProtection="1">
      <alignment horizontal="right" vertical="center"/>
      <protection locked="0"/>
    </xf>
    <xf numFmtId="49" fontId="10" fillId="2" borderId="128" xfId="7" applyNumberFormat="1" applyFont="1" applyFill="1" applyBorder="1" applyAlignment="1" applyProtection="1">
      <alignment horizontal="center" vertical="center" wrapText="1"/>
      <protection locked="0"/>
    </xf>
    <xf numFmtId="4" fontId="10" fillId="2" borderId="128" xfId="7" applyNumberFormat="1" applyFont="1" applyFill="1" applyBorder="1" applyAlignment="1" applyProtection="1">
      <alignment horizontal="right" vertical="center" wrapText="1"/>
      <protection locked="0"/>
    </xf>
    <xf numFmtId="4" fontId="10" fillId="2" borderId="132" xfId="7" applyNumberFormat="1" applyFont="1" applyFill="1" applyBorder="1" applyAlignment="1" applyProtection="1">
      <alignment horizontal="right" vertical="center" wrapText="1"/>
      <protection locked="0"/>
    </xf>
    <xf numFmtId="10" fontId="102" fillId="0" borderId="20" xfId="7" applyNumberFormat="1" applyFont="1" applyFill="1" applyBorder="1" applyAlignment="1" applyProtection="1">
      <alignment horizontal="right" vertical="center"/>
      <protection locked="0"/>
    </xf>
    <xf numFmtId="4" fontId="10" fillId="2" borderId="8" xfId="7" applyNumberFormat="1" applyFont="1" applyFill="1" applyBorder="1" applyAlignment="1" applyProtection="1">
      <alignment horizontal="right" vertical="center" wrapText="1"/>
      <protection locked="0"/>
    </xf>
    <xf numFmtId="4" fontId="10" fillId="23" borderId="8" xfId="7" applyNumberFormat="1" applyFont="1" applyFill="1" applyBorder="1" applyAlignment="1" applyProtection="1">
      <alignment horizontal="right" vertical="center" wrapText="1"/>
      <protection locked="0"/>
    </xf>
    <xf numFmtId="4" fontId="8" fillId="21" borderId="128" xfId="7" applyNumberFormat="1" applyFont="1" applyFill="1" applyBorder="1" applyAlignment="1" applyProtection="1">
      <alignment horizontal="right" vertical="center" wrapText="1"/>
      <protection locked="0"/>
    </xf>
    <xf numFmtId="10" fontId="102" fillId="0" borderId="8" xfId="7" applyNumberFormat="1" applyFont="1" applyFill="1" applyBorder="1" applyAlignment="1" applyProtection="1">
      <alignment horizontal="right" vertical="center" wrapText="1"/>
      <protection locked="0"/>
    </xf>
    <xf numFmtId="49" fontId="80" fillId="2" borderId="1" xfId="7" applyNumberFormat="1" applyFont="1" applyFill="1" applyBorder="1" applyAlignment="1" applyProtection="1">
      <alignment horizontal="center" vertical="center" wrapText="1"/>
      <protection locked="0"/>
    </xf>
    <xf numFmtId="4" fontId="10" fillId="27" borderId="0" xfId="7" applyNumberFormat="1" applyFont="1" applyFill="1" applyBorder="1" applyAlignment="1" applyProtection="1">
      <alignment horizontal="right" vertical="center" wrapText="1"/>
      <protection locked="0"/>
    </xf>
    <xf numFmtId="49" fontId="9" fillId="2" borderId="131" xfId="7" applyNumberFormat="1" applyFont="1" applyFill="1" applyBorder="1" applyAlignment="1" applyProtection="1">
      <alignment horizontal="center" vertical="center" wrapText="1"/>
      <protection locked="0"/>
    </xf>
    <xf numFmtId="49" fontId="10" fillId="23" borderId="35" xfId="7" applyNumberFormat="1" applyFont="1" applyFill="1" applyBorder="1" applyAlignment="1" applyProtection="1">
      <alignment horizontal="center" vertical="center" wrapText="1"/>
      <protection locked="0"/>
    </xf>
    <xf numFmtId="49" fontId="9" fillId="23" borderId="35" xfId="7" applyNumberFormat="1" applyFont="1" applyFill="1" applyBorder="1" applyAlignment="1" applyProtection="1">
      <alignment horizontal="center" vertical="center" wrapText="1"/>
      <protection locked="0"/>
    </xf>
    <xf numFmtId="4" fontId="10" fillId="23" borderId="35" xfId="7" applyNumberFormat="1" applyFont="1" applyFill="1" applyBorder="1" applyAlignment="1" applyProtection="1">
      <alignment horizontal="right" vertical="center" wrapText="1"/>
      <protection locked="0"/>
    </xf>
    <xf numFmtId="10" fontId="102" fillId="24" borderId="9" xfId="7" applyNumberFormat="1" applyFont="1" applyFill="1" applyBorder="1" applyAlignment="1" applyProtection="1">
      <alignment horizontal="right" vertical="center"/>
      <protection locked="0"/>
    </xf>
    <xf numFmtId="4" fontId="102" fillId="0" borderId="20" xfId="7" applyNumberFormat="1" applyFont="1" applyFill="1" applyBorder="1" applyAlignment="1" applyProtection="1">
      <alignment horizontal="right" vertical="center"/>
      <protection locked="0"/>
    </xf>
    <xf numFmtId="4" fontId="10" fillId="27" borderId="8" xfId="7" applyNumberFormat="1" applyFont="1" applyFill="1" applyBorder="1" applyAlignment="1" applyProtection="1">
      <alignment horizontal="right" vertical="center" wrapText="1"/>
      <protection locked="0"/>
    </xf>
    <xf numFmtId="49" fontId="10" fillId="27" borderId="71" xfId="7" applyNumberFormat="1" applyFont="1" applyFill="1" applyBorder="1" applyAlignment="1" applyProtection="1">
      <alignment horizontal="center" vertical="center" wrapText="1"/>
      <protection locked="0"/>
    </xf>
    <xf numFmtId="49" fontId="102" fillId="27" borderId="8" xfId="7" applyNumberFormat="1" applyFont="1" applyFill="1" applyBorder="1" applyAlignment="1" applyProtection="1">
      <alignment horizontal="center" vertical="center" wrapText="1"/>
      <protection locked="0"/>
    </xf>
    <xf numFmtId="49" fontId="80" fillId="27" borderId="1" xfId="7" applyNumberFormat="1" applyFont="1" applyFill="1" applyBorder="1" applyAlignment="1" applyProtection="1">
      <alignment horizontal="center" vertical="center" wrapText="1"/>
      <protection locked="0"/>
    </xf>
    <xf numFmtId="4" fontId="10" fillId="27" borderId="161" xfId="7" applyNumberFormat="1" applyFont="1" applyFill="1" applyBorder="1" applyAlignment="1" applyProtection="1">
      <alignment horizontal="right" vertical="center" wrapText="1"/>
      <protection locked="0"/>
    </xf>
    <xf numFmtId="49" fontId="102" fillId="27" borderId="1" xfId="7" applyNumberFormat="1" applyFont="1" applyFill="1" applyBorder="1" applyAlignment="1" applyProtection="1">
      <alignment horizontal="center" vertical="center" wrapText="1"/>
      <protection locked="0"/>
    </xf>
    <xf numFmtId="4" fontId="10" fillId="27" borderId="32" xfId="7" applyNumberFormat="1" applyFont="1" applyFill="1" applyBorder="1" applyAlignment="1" applyProtection="1">
      <alignment horizontal="right" vertical="center" wrapText="1"/>
      <protection locked="0"/>
    </xf>
    <xf numFmtId="49" fontId="81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9" fillId="23" borderId="1" xfId="7" applyNumberFormat="1" applyFont="1" applyFill="1" applyBorder="1" applyAlignment="1" applyProtection="1">
      <alignment horizontal="left" vertical="center" wrapText="1"/>
      <protection locked="0"/>
    </xf>
    <xf numFmtId="49" fontId="10" fillId="23" borderId="109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32" xfId="7" applyNumberFormat="1" applyFont="1" applyFill="1" applyBorder="1" applyAlignment="1" applyProtection="1">
      <alignment horizontal="left" vertical="center" wrapText="1"/>
      <protection locked="0"/>
    </xf>
    <xf numFmtId="10" fontId="102" fillId="24" borderId="8" xfId="7" applyNumberFormat="1" applyFont="1" applyFill="1" applyBorder="1" applyAlignment="1" applyProtection="1">
      <alignment horizontal="right" vertical="center" wrapText="1"/>
      <protection locked="0"/>
    </xf>
    <xf numFmtId="4" fontId="102" fillId="24" borderId="8" xfId="7" applyNumberFormat="1" applyFont="1" applyFill="1" applyBorder="1" applyAlignment="1" applyProtection="1">
      <alignment horizontal="right" vertical="center" wrapText="1"/>
      <protection locked="0"/>
    </xf>
    <xf numFmtId="49" fontId="10" fillId="23" borderId="8" xfId="7" applyNumberFormat="1" applyFont="1" applyFill="1" applyBorder="1" applyAlignment="1" applyProtection="1">
      <alignment horizontal="left" vertical="center" wrapText="1"/>
      <protection locked="0"/>
    </xf>
    <xf numFmtId="4" fontId="10" fillId="23" borderId="128" xfId="7" applyNumberFormat="1" applyFont="1" applyFill="1" applyBorder="1" applyAlignment="1" applyProtection="1">
      <alignment horizontal="right" vertical="center" wrapText="1"/>
      <protection locked="0"/>
    </xf>
    <xf numFmtId="4" fontId="102" fillId="0" borderId="159" xfId="7" applyNumberFormat="1" applyFont="1" applyFill="1" applyBorder="1" applyAlignment="1" applyProtection="1">
      <alignment horizontal="right" vertical="center"/>
      <protection locked="0"/>
    </xf>
    <xf numFmtId="10" fontId="12" fillId="0" borderId="140" xfId="1" applyNumberFormat="1" applyFont="1" applyBorder="1" applyAlignment="1">
      <alignment vertical="top"/>
    </xf>
    <xf numFmtId="0" fontId="54" fillId="0" borderId="56" xfId="3" applyFont="1" applyBorder="1" applyAlignment="1">
      <alignment horizontal="left" vertical="center" wrapText="1"/>
    </xf>
    <xf numFmtId="0" fontId="124" fillId="0" borderId="0" xfId="3" applyFont="1" applyAlignment="1">
      <alignment wrapText="1"/>
    </xf>
    <xf numFmtId="49" fontId="12" fillId="0" borderId="132" xfId="3" applyNumberFormat="1" applyFont="1" applyBorder="1" applyAlignment="1">
      <alignment horizontal="left" vertical="top" wrapText="1"/>
    </xf>
    <xf numFmtId="49" fontId="54" fillId="0" borderId="35" xfId="3" applyNumberFormat="1" applyFont="1" applyBorder="1" applyAlignment="1">
      <alignment horizontal="center"/>
    </xf>
    <xf numFmtId="49" fontId="54" fillId="0" borderId="37" xfId="3" applyNumberFormat="1" applyFont="1" applyBorder="1" applyAlignment="1">
      <alignment horizontal="center"/>
    </xf>
    <xf numFmtId="49" fontId="12" fillId="0" borderId="8" xfId="3" applyNumberFormat="1" applyFont="1" applyBorder="1" applyAlignment="1">
      <alignment horizontal="center" vertical="center"/>
    </xf>
    <xf numFmtId="49" fontId="12" fillId="0" borderId="8" xfId="3" applyNumberFormat="1" applyFont="1" applyBorder="1" applyAlignment="1">
      <alignment horizontal="right" vertical="center"/>
    </xf>
    <xf numFmtId="49" fontId="12" fillId="0" borderId="8" xfId="3" applyNumberFormat="1" applyFont="1" applyBorder="1" applyAlignment="1">
      <alignment horizontal="left" vertical="top" wrapText="1"/>
    </xf>
    <xf numFmtId="49" fontId="54" fillId="0" borderId="8" xfId="3" applyNumberFormat="1" applyFont="1" applyBorder="1" applyAlignment="1">
      <alignment horizontal="left" vertical="top" wrapText="1"/>
    </xf>
    <xf numFmtId="0" fontId="13" fillId="0" borderId="144" xfId="3" applyFont="1" applyBorder="1" applyAlignment="1">
      <alignment horizontal="left" vertical="top" wrapText="1"/>
    </xf>
    <xf numFmtId="49" fontId="18" fillId="0" borderId="8" xfId="3" applyNumberFormat="1" applyFont="1" applyBorder="1" applyAlignment="1">
      <alignment horizontal="center" vertical="top" wrapText="1"/>
    </xf>
    <xf numFmtId="4" fontId="51" fillId="0" borderId="8" xfId="3" applyNumberFormat="1" applyFont="1" applyBorder="1" applyAlignment="1">
      <alignment horizontal="right" vertical="center"/>
    </xf>
    <xf numFmtId="49" fontId="13" fillId="0" borderId="8" xfId="3" applyNumberFormat="1" applyFont="1" applyBorder="1" applyAlignment="1">
      <alignment horizontal="left" vertical="top" wrapText="1"/>
    </xf>
    <xf numFmtId="49" fontId="13" fillId="0" borderId="8" xfId="3" applyNumberFormat="1" applyFont="1" applyBorder="1" applyAlignment="1">
      <alignment horizontal="center" vertical="center"/>
    </xf>
    <xf numFmtId="4" fontId="13" fillId="0" borderId="8" xfId="3" applyNumberFormat="1" applyFont="1" applyBorder="1" applyAlignment="1">
      <alignment horizontal="right" vertical="center"/>
    </xf>
    <xf numFmtId="4" fontId="13" fillId="0" borderId="45" xfId="3" applyNumberFormat="1" applyFont="1" applyBorder="1" applyAlignment="1">
      <alignment horizontal="right" vertical="center"/>
    </xf>
    <xf numFmtId="4" fontId="13" fillId="0" borderId="53" xfId="3" applyNumberFormat="1" applyFont="1" applyBorder="1" applyAlignment="1">
      <alignment horizontal="right" vertical="center"/>
    </xf>
    <xf numFmtId="0" fontId="58" fillId="0" borderId="53" xfId="3" applyFont="1" applyBorder="1" applyAlignment="1">
      <alignment horizontal="left" vertical="top" wrapText="1"/>
    </xf>
    <xf numFmtId="49" fontId="12" fillId="0" borderId="144" xfId="3" applyNumberFormat="1" applyBorder="1" applyAlignment="1">
      <alignment horizontal="center" vertical="center"/>
    </xf>
    <xf numFmtId="4" fontId="55" fillId="0" borderId="81" xfId="3" applyNumberFormat="1" applyFont="1" applyBorder="1" applyAlignment="1">
      <alignment wrapText="1"/>
    </xf>
    <xf numFmtId="49" fontId="12" fillId="0" borderId="69" xfId="3" applyNumberFormat="1" applyBorder="1" applyAlignment="1">
      <alignment horizontal="center" vertical="center"/>
    </xf>
    <xf numFmtId="0" fontId="125" fillId="0" borderId="0" xfId="3" applyFont="1" applyAlignment="1">
      <alignment wrapText="1"/>
    </xf>
    <xf numFmtId="49" fontId="12" fillId="0" borderId="107" xfId="3" applyNumberFormat="1" applyBorder="1" applyAlignment="1">
      <alignment horizontal="center" vertical="center"/>
    </xf>
    <xf numFmtId="4" fontId="12" fillId="0" borderId="107" xfId="3" applyNumberFormat="1" applyBorder="1" applyAlignment="1">
      <alignment horizontal="right" vertical="center"/>
    </xf>
    <xf numFmtId="4" fontId="12" fillId="0" borderId="107" xfId="3" applyNumberFormat="1" applyFont="1" applyBorder="1" applyAlignment="1">
      <alignment horizontal="right" vertical="center"/>
    </xf>
    <xf numFmtId="49" fontId="12" fillId="0" borderId="164" xfId="3" applyNumberForma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/>
    </xf>
    <xf numFmtId="49" fontId="12" fillId="0" borderId="20" xfId="3" applyNumberFormat="1" applyFont="1" applyBorder="1" applyAlignment="1">
      <alignment horizontal="center" vertical="center"/>
    </xf>
    <xf numFmtId="49" fontId="54" fillId="0" borderId="20" xfId="3" applyNumberFormat="1" applyFont="1" applyBorder="1" applyAlignment="1">
      <alignment horizontal="left" vertical="top" wrapText="1"/>
    </xf>
    <xf numFmtId="49" fontId="12" fillId="0" borderId="8" xfId="3" applyNumberFormat="1" applyFont="1" applyBorder="1" applyAlignment="1">
      <alignment horizontal="center"/>
    </xf>
    <xf numFmtId="49" fontId="18" fillId="0" borderId="128" xfId="3" applyNumberFormat="1" applyFont="1" applyBorder="1" applyAlignment="1">
      <alignment horizontal="center" vertical="top"/>
    </xf>
    <xf numFmtId="49" fontId="18" fillId="0" borderId="132" xfId="3" applyNumberFormat="1" applyFont="1" applyBorder="1" applyAlignment="1">
      <alignment horizontal="center" vertical="top"/>
    </xf>
    <xf numFmtId="49" fontId="18" fillId="0" borderId="151" xfId="3" applyNumberFormat="1" applyFont="1" applyBorder="1" applyAlignment="1">
      <alignment horizontal="center" vertical="top" wrapText="1"/>
    </xf>
    <xf numFmtId="0" fontId="58" fillId="0" borderId="8" xfId="3" applyFont="1" applyBorder="1" applyAlignment="1">
      <alignment horizontal="left" vertical="top" wrapText="1"/>
    </xf>
    <xf numFmtId="0" fontId="54" fillId="0" borderId="8" xfId="3" applyFont="1" applyBorder="1" applyAlignment="1">
      <alignment horizontal="left" vertical="top" wrapText="1"/>
    </xf>
    <xf numFmtId="0" fontId="47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9" fontId="12" fillId="0" borderId="8" xfId="3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49" fontId="23" fillId="0" borderId="8" xfId="3" applyNumberFormat="1" applyFont="1" applyBorder="1" applyAlignment="1">
      <alignment horizontal="center" vertical="center"/>
    </xf>
    <xf numFmtId="0" fontId="21" fillId="0" borderId="133" xfId="2" applyFont="1" applyBorder="1" applyAlignment="1">
      <alignment horizontal="center" vertical="top" wrapText="1"/>
    </xf>
    <xf numFmtId="0" fontId="21" fillId="0" borderId="133" xfId="2" applyFont="1" applyBorder="1" applyAlignment="1">
      <alignment vertical="top" wrapText="1"/>
    </xf>
    <xf numFmtId="0" fontId="21" fillId="7" borderId="133" xfId="2" applyFont="1" applyFill="1" applyBorder="1" applyAlignment="1">
      <alignment horizontal="center" vertical="top" wrapText="1"/>
    </xf>
    <xf numFmtId="0" fontId="21" fillId="7" borderId="133" xfId="2" applyFont="1" applyFill="1" applyBorder="1" applyAlignment="1">
      <alignment vertical="top" wrapText="1"/>
    </xf>
    <xf numFmtId="4" fontId="21" fillId="7" borderId="133" xfId="2" applyNumberFormat="1" applyFont="1" applyFill="1" applyBorder="1" applyAlignment="1">
      <alignment horizontal="right" vertical="top" wrapText="1"/>
    </xf>
    <xf numFmtId="10" fontId="21" fillId="7" borderId="133" xfId="2" applyNumberFormat="1" applyFont="1" applyFill="1" applyBorder="1" applyAlignment="1">
      <alignment horizontal="right" vertical="top" wrapText="1"/>
    </xf>
    <xf numFmtId="10" fontId="20" fillId="7" borderId="133" xfId="2" applyNumberFormat="1" applyFont="1" applyFill="1" applyBorder="1" applyAlignment="1">
      <alignment vertical="center"/>
    </xf>
    <xf numFmtId="4" fontId="20" fillId="0" borderId="133" xfId="2" applyNumberFormat="1" applyFont="1" applyBorder="1" applyAlignment="1">
      <alignment horizontal="right" vertical="top" wrapText="1"/>
    </xf>
    <xf numFmtId="4" fontId="21" fillId="0" borderId="108" xfId="2" applyNumberFormat="1" applyFont="1" applyBorder="1" applyAlignment="1">
      <alignment horizontal="right" vertical="top" wrapText="1"/>
    </xf>
    <xf numFmtId="4" fontId="15" fillId="0" borderId="9" xfId="2" applyNumberFormat="1" applyFont="1" applyBorder="1" applyAlignment="1">
      <alignment vertical="top"/>
    </xf>
    <xf numFmtId="10" fontId="20" fillId="0" borderId="9" xfId="2" applyNumberFormat="1" applyFont="1" applyBorder="1" applyAlignment="1">
      <alignment vertical="top"/>
    </xf>
    <xf numFmtId="0" fontId="51" fillId="0" borderId="165" xfId="2" applyFont="1" applyBorder="1"/>
    <xf numFmtId="4" fontId="19" fillId="0" borderId="8" xfId="2" applyNumberFormat="1" applyFont="1" applyBorder="1" applyAlignment="1">
      <alignment vertical="center"/>
    </xf>
    <xf numFmtId="10" fontId="19" fillId="0" borderId="8" xfId="2" applyNumberFormat="1" applyFont="1" applyBorder="1" applyAlignment="1">
      <alignment vertical="center"/>
    </xf>
    <xf numFmtId="4" fontId="102" fillId="0" borderId="166" xfId="0" applyNumberFormat="1" applyFont="1" applyFill="1" applyBorder="1" applyAlignment="1" applyProtection="1">
      <alignment horizontal="right" vertical="center"/>
      <protection locked="0"/>
    </xf>
    <xf numFmtId="49" fontId="10" fillId="27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7" borderId="1" xfId="0" applyNumberFormat="1" applyFont="1" applyFill="1" applyBorder="1" applyAlignment="1" applyProtection="1">
      <alignment horizontal="left" vertical="center" wrapText="1"/>
      <protection locked="0"/>
    </xf>
    <xf numFmtId="49" fontId="102" fillId="27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7" borderId="1" xfId="0" applyNumberFormat="1" applyFont="1" applyFill="1" applyBorder="1" applyAlignment="1" applyProtection="1">
      <alignment horizontal="left" vertical="top" wrapText="1"/>
      <protection locked="0"/>
    </xf>
    <xf numFmtId="49" fontId="10" fillId="2" borderId="7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8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2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32" xfId="0" applyNumberFormat="1" applyFont="1" applyFill="1" applyBorder="1" applyAlignment="1" applyProtection="1">
      <alignment horizontal="right" vertical="center" wrapText="1"/>
      <protection locked="0"/>
    </xf>
    <xf numFmtId="4" fontId="102" fillId="0" borderId="64" xfId="0" applyNumberFormat="1" applyFont="1" applyFill="1" applyBorder="1" applyAlignment="1" applyProtection="1">
      <alignment horizontal="right" vertical="center"/>
      <protection locked="0"/>
    </xf>
    <xf numFmtId="4" fontId="102" fillId="0" borderId="167" xfId="0" applyNumberFormat="1" applyFont="1" applyFill="1" applyBorder="1" applyAlignment="1" applyProtection="1">
      <alignment horizontal="right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64" xfId="0" applyNumberFormat="1" applyFont="1" applyFill="1" applyBorder="1" applyAlignment="1" applyProtection="1">
      <alignment horizontal="center" vertical="center" wrapText="1"/>
      <protection locked="0"/>
    </xf>
    <xf numFmtId="49" fontId="8" fillId="27" borderId="134" xfId="0" applyNumberFormat="1" applyFont="1" applyFill="1" applyBorder="1" applyAlignment="1" applyProtection="1">
      <alignment horizontal="center" vertical="center" wrapText="1"/>
      <protection locked="0"/>
    </xf>
    <xf numFmtId="4" fontId="8" fillId="23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27" borderId="131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35" xfId="0" applyNumberFormat="1" applyFont="1" applyFill="1" applyBorder="1" applyAlignment="1" applyProtection="1">
      <alignment horizontal="left" vertical="center" wrapText="1"/>
      <protection locked="0"/>
    </xf>
    <xf numFmtId="4" fontId="8" fillId="21" borderId="120" xfId="0" applyNumberFormat="1" applyFont="1" applyFill="1" applyBorder="1" applyAlignment="1" applyProtection="1">
      <alignment horizontal="right" vertical="center" wrapText="1"/>
      <protection locked="0"/>
    </xf>
    <xf numFmtId="10" fontId="101" fillId="22" borderId="110" xfId="0" applyNumberFormat="1" applyFont="1" applyFill="1" applyBorder="1" applyAlignment="1" applyProtection="1">
      <alignment horizontal="right" vertical="center"/>
      <protection locked="0"/>
    </xf>
    <xf numFmtId="49" fontId="8" fillId="27" borderId="128" xfId="0" applyNumberFormat="1" applyFont="1" applyFill="1" applyBorder="1" applyAlignment="1" applyProtection="1">
      <alignment horizontal="center" vertical="center" wrapText="1"/>
      <protection locked="0"/>
    </xf>
    <xf numFmtId="49" fontId="8" fillId="2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3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27" borderId="128" xfId="0" applyNumberFormat="1" applyFont="1" applyFill="1" applyBorder="1" applyAlignment="1" applyProtection="1">
      <alignment horizontal="left" vertical="center" wrapText="1"/>
      <protection locked="0"/>
    </xf>
    <xf numFmtId="49" fontId="10" fillId="27" borderId="128" xfId="0" applyNumberFormat="1" applyFont="1" applyFill="1" applyBorder="1" applyAlignment="1" applyProtection="1">
      <alignment horizontal="center" vertical="center" wrapText="1"/>
      <protection locked="0"/>
    </xf>
    <xf numFmtId="4" fontId="10" fillId="27" borderId="128" xfId="0" applyNumberFormat="1" applyFont="1" applyFill="1" applyBorder="1" applyAlignment="1" applyProtection="1">
      <alignment horizontal="right" vertical="center" wrapText="1"/>
      <protection locked="0"/>
    </xf>
    <xf numFmtId="4" fontId="10" fillId="27" borderId="132" xfId="0" applyNumberFormat="1" applyFont="1" applyFill="1" applyBorder="1" applyAlignment="1" applyProtection="1">
      <alignment horizontal="right" vertical="center" wrapText="1"/>
      <protection locked="0"/>
    </xf>
    <xf numFmtId="4" fontId="10" fillId="27" borderId="166" xfId="0" applyNumberFormat="1" applyFont="1" applyFill="1" applyBorder="1" applyAlignment="1" applyProtection="1">
      <alignment horizontal="right" vertical="center" wrapText="1"/>
      <protection locked="0"/>
    </xf>
    <xf numFmtId="10" fontId="102" fillId="3" borderId="133" xfId="0" applyNumberFormat="1" applyFont="1" applyFill="1" applyBorder="1" applyAlignment="1" applyProtection="1">
      <alignment horizontal="right" vertical="center"/>
      <protection locked="0"/>
    </xf>
    <xf numFmtId="4" fontId="10" fillId="27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27" borderId="64" xfId="0" applyNumberFormat="1" applyFont="1" applyFill="1" applyBorder="1" applyAlignment="1" applyProtection="1">
      <alignment horizontal="right" vertical="center" wrapText="1"/>
      <protection locked="0"/>
    </xf>
    <xf numFmtId="49" fontId="10" fillId="23" borderId="128" xfId="0" applyNumberFormat="1" applyFont="1" applyFill="1" applyBorder="1" applyAlignment="1" applyProtection="1">
      <alignment horizontal="left" vertical="center" wrapText="1"/>
      <protection locked="0"/>
    </xf>
    <xf numFmtId="4" fontId="10" fillId="23" borderId="128" xfId="0" applyNumberFormat="1" applyFont="1" applyFill="1" applyBorder="1" applyAlignment="1" applyProtection="1">
      <alignment horizontal="right" vertical="center" wrapText="1"/>
      <protection locked="0"/>
    </xf>
    <xf numFmtId="4" fontId="102" fillId="24" borderId="20" xfId="0" applyNumberFormat="1" applyFont="1" applyFill="1" applyBorder="1" applyAlignment="1" applyProtection="1">
      <alignment horizontal="right" vertical="center"/>
      <protection locked="0"/>
    </xf>
    <xf numFmtId="49" fontId="10" fillId="23" borderId="155" xfId="0" applyNumberFormat="1" applyFont="1" applyFill="1" applyBorder="1" applyAlignment="1" applyProtection="1">
      <alignment horizontal="center" vertical="center" wrapText="1"/>
      <protection locked="0"/>
    </xf>
    <xf numFmtId="4" fontId="102" fillId="3" borderId="8" xfId="0" applyNumberFormat="1" applyFont="1" applyFill="1" applyBorder="1" applyAlignment="1" applyProtection="1">
      <alignment horizontal="right" vertical="center"/>
      <protection locked="0"/>
    </xf>
    <xf numFmtId="4" fontId="102" fillId="22" borderId="8" xfId="0" applyNumberFormat="1" applyFont="1" applyFill="1" applyBorder="1" applyAlignment="1" applyProtection="1">
      <alignment horizontal="right" vertical="center"/>
      <protection locked="0"/>
    </xf>
    <xf numFmtId="49" fontId="10" fillId="23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10" fillId="2" borderId="7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68" xfId="0" applyNumberFormat="1" applyFont="1" applyFill="1" applyBorder="1" applyAlignment="1" applyProtection="1">
      <alignment horizontal="center" vertical="center" wrapText="1"/>
      <protection locked="0"/>
    </xf>
    <xf numFmtId="4" fontId="35" fillId="0" borderId="131" xfId="1" applyNumberFormat="1" applyFont="1" applyBorder="1" applyAlignment="1">
      <alignment vertical="center" wrapText="1"/>
    </xf>
    <xf numFmtId="0" fontId="41" fillId="0" borderId="9" xfId="1" applyFont="1" applyBorder="1" applyAlignment="1">
      <alignment vertical="top" wrapText="1"/>
    </xf>
    <xf numFmtId="0" fontId="41" fillId="11" borderId="13" xfId="1" applyFont="1" applyFill="1" applyBorder="1" applyAlignment="1">
      <alignment horizontal="left" vertical="top" wrapText="1"/>
    </xf>
    <xf numFmtId="167" fontId="67" fillId="0" borderId="74" xfId="40" applyNumberFormat="1" applyFont="1" applyBorder="1" applyAlignment="1">
      <alignment horizontal="right" vertical="center" wrapText="1"/>
    </xf>
    <xf numFmtId="49" fontId="10" fillId="16" borderId="128" xfId="27" applyNumberFormat="1" applyFont="1" applyFill="1" applyBorder="1" applyAlignment="1" applyProtection="1">
      <alignment horizontal="center" vertical="center" wrapText="1"/>
      <protection locked="0"/>
    </xf>
    <xf numFmtId="49" fontId="10" fillId="16" borderId="107" xfId="27" applyNumberFormat="1" applyFont="1" applyFill="1" applyBorder="1" applyAlignment="1" applyProtection="1">
      <alignment horizontal="center" vertical="center" wrapText="1"/>
      <protection locked="0"/>
    </xf>
    <xf numFmtId="0" fontId="74" fillId="0" borderId="9" xfId="27" applyFont="1" applyBorder="1" applyAlignment="1">
      <alignment horizontal="center" vertical="center" wrapText="1"/>
    </xf>
    <xf numFmtId="49" fontId="10" fillId="16" borderId="132" xfId="27" applyNumberFormat="1" applyFont="1" applyFill="1" applyBorder="1" applyAlignment="1" applyProtection="1">
      <alignment horizontal="left" vertical="center" wrapText="1"/>
      <protection locked="0"/>
    </xf>
    <xf numFmtId="169" fontId="75" fillId="17" borderId="132" xfId="27" applyNumberFormat="1" applyFont="1" applyFill="1" applyBorder="1" applyAlignment="1" applyProtection="1">
      <alignment horizontal="right" vertical="center" wrapText="1"/>
      <protection locked="0"/>
    </xf>
    <xf numFmtId="4" fontId="75" fillId="17" borderId="132" xfId="27" applyNumberFormat="1" applyFont="1" applyFill="1" applyBorder="1" applyAlignment="1" applyProtection="1">
      <alignment horizontal="right" vertical="center" wrapText="1"/>
      <protection locked="0"/>
    </xf>
    <xf numFmtId="170" fontId="74" fillId="0" borderId="8" xfId="27" applyNumberFormat="1" applyFont="1" applyBorder="1" applyAlignment="1">
      <alignment horizontal="right" vertical="center" wrapText="1"/>
    </xf>
    <xf numFmtId="49" fontId="8" fillId="16" borderId="128" xfId="27" applyNumberFormat="1" applyFont="1" applyFill="1" applyBorder="1" applyAlignment="1" applyProtection="1">
      <alignment horizontal="center" vertical="center" wrapText="1"/>
      <protection locked="0"/>
    </xf>
    <xf numFmtId="49" fontId="8" fillId="16" borderId="132" xfId="27" applyNumberFormat="1" applyFont="1" applyFill="1" applyBorder="1" applyAlignment="1" applyProtection="1">
      <alignment horizontal="left" vertical="center" wrapText="1"/>
      <protection locked="0"/>
    </xf>
    <xf numFmtId="170" fontId="88" fillId="0" borderId="8" xfId="27" applyNumberFormat="1" applyFont="1" applyBorder="1" applyAlignment="1">
      <alignment horizontal="right" vertical="center" wrapText="1"/>
    </xf>
    <xf numFmtId="49" fontId="80" fillId="16" borderId="168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35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35" xfId="27" applyNumberFormat="1" applyFont="1" applyFill="1" applyBorder="1" applyAlignment="1" applyProtection="1">
      <alignment horizontal="left" vertical="center" wrapText="1"/>
      <protection locked="0"/>
    </xf>
    <xf numFmtId="0" fontId="16" fillId="7" borderId="8" xfId="2" applyFont="1" applyFill="1" applyBorder="1" applyAlignment="1">
      <alignment horizontal="center" vertical="top" wrapText="1"/>
    </xf>
    <xf numFmtId="4" fontId="51" fillId="0" borderId="0" xfId="42" applyNumberFormat="1" applyFont="1" applyAlignment="1">
      <alignment horizontal="left" vertical="top"/>
    </xf>
    <xf numFmtId="4" fontId="23" fillId="3" borderId="8" xfId="42" applyNumberFormat="1" applyFont="1" applyFill="1" applyBorder="1" applyAlignment="1">
      <alignment vertical="top"/>
    </xf>
    <xf numFmtId="10" fontId="23" fillId="3" borderId="8" xfId="42" applyNumberFormat="1" applyFont="1" applyFill="1" applyBorder="1" applyAlignment="1">
      <alignment vertical="top"/>
    </xf>
    <xf numFmtId="0" fontId="23" fillId="3" borderId="9" xfId="42" applyFont="1" applyFill="1" applyBorder="1" applyAlignment="1">
      <alignment horizontal="left" wrapText="1"/>
    </xf>
    <xf numFmtId="4" fontId="23" fillId="3" borderId="9" xfId="42" applyNumberFormat="1" applyFont="1" applyFill="1" applyBorder="1" applyAlignment="1">
      <alignment vertical="top"/>
    </xf>
    <xf numFmtId="0" fontId="114" fillId="3" borderId="108" xfId="42" applyFont="1" applyFill="1" applyBorder="1" applyAlignment="1">
      <alignment horizontal="left" wrapText="1"/>
    </xf>
    <xf numFmtId="4" fontId="23" fillId="3" borderId="108" xfId="42" applyNumberFormat="1" applyFont="1" applyFill="1" applyBorder="1" applyAlignment="1">
      <alignment vertical="top"/>
    </xf>
    <xf numFmtId="10" fontId="23" fillId="3" borderId="108" xfId="42" applyNumberFormat="1" applyFont="1" applyFill="1" applyBorder="1"/>
    <xf numFmtId="0" fontId="61" fillId="3" borderId="108" xfId="42" applyFont="1" applyFill="1" applyBorder="1" applyAlignment="1">
      <alignment horizontal="left" wrapText="1"/>
    </xf>
    <xf numFmtId="4" fontId="61" fillId="3" borderId="108" xfId="42" applyNumberFormat="1" applyFont="1" applyFill="1" applyBorder="1" applyAlignment="1">
      <alignment vertical="top"/>
    </xf>
    <xf numFmtId="10" fontId="61" fillId="3" borderId="108" xfId="42" applyNumberFormat="1" applyFont="1" applyFill="1" applyBorder="1" applyAlignment="1">
      <alignment vertical="top"/>
    </xf>
    <xf numFmtId="4" fontId="23" fillId="3" borderId="20" xfId="42" applyNumberFormat="1" applyFont="1" applyFill="1" applyBorder="1" applyAlignment="1">
      <alignment vertical="top"/>
    </xf>
    <xf numFmtId="4" fontId="61" fillId="3" borderId="20" xfId="42" applyNumberFormat="1" applyFont="1" applyFill="1" applyBorder="1" applyAlignment="1">
      <alignment vertical="top"/>
    </xf>
    <xf numFmtId="0" fontId="23" fillId="3" borderId="8" xfId="42" applyFont="1" applyFill="1" applyBorder="1" applyAlignment="1">
      <alignment horizontal="left" vertical="top"/>
    </xf>
    <xf numFmtId="0" fontId="23" fillId="3" borderId="8" xfId="42" applyFont="1" applyFill="1" applyBorder="1" applyAlignment="1">
      <alignment horizontal="left" vertical="top" wrapText="1"/>
    </xf>
    <xf numFmtId="4" fontId="23" fillId="3" borderId="54" xfId="42" applyNumberFormat="1" applyFont="1" applyFill="1" applyBorder="1" applyAlignment="1">
      <alignment horizontal="right" vertical="top"/>
    </xf>
    <xf numFmtId="49" fontId="23" fillId="3" borderId="8" xfId="42" applyNumberFormat="1" applyFont="1" applyFill="1" applyBorder="1" applyAlignment="1">
      <alignment horizontal="left" vertical="top" wrapText="1"/>
    </xf>
    <xf numFmtId="0" fontId="23" fillId="3" borderId="20" xfId="42" applyFont="1" applyFill="1" applyBorder="1" applyAlignment="1">
      <alignment horizontal="left" vertical="top"/>
    </xf>
    <xf numFmtId="49" fontId="23" fillId="3" borderId="20" xfId="42" applyNumberFormat="1" applyFont="1" applyFill="1" applyBorder="1" applyAlignment="1">
      <alignment horizontal="left" vertical="top" wrapText="1"/>
    </xf>
    <xf numFmtId="4" fontId="23" fillId="3" borderId="151" xfId="42" applyNumberFormat="1" applyFont="1" applyFill="1" applyBorder="1" applyAlignment="1">
      <alignment horizontal="right" vertical="top"/>
    </xf>
    <xf numFmtId="49" fontId="10" fillId="23" borderId="128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21" borderId="51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51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4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1" xfId="9" applyNumberFormat="1" applyFont="1" applyFill="1" applyBorder="1" applyAlignment="1" applyProtection="1">
      <alignment horizontal="left"/>
      <protection locked="0"/>
    </xf>
    <xf numFmtId="0" fontId="6" fillId="0" borderId="122" xfId="9" applyNumberFormat="1" applyFont="1" applyFill="1" applyBorder="1" applyAlignment="1" applyProtection="1">
      <alignment horizontal="left"/>
      <protection locked="0"/>
    </xf>
    <xf numFmtId="49" fontId="9" fillId="2" borderId="168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68" xfId="7" applyNumberFormat="1" applyFont="1" applyFill="1" applyBorder="1" applyAlignment="1" applyProtection="1">
      <alignment horizontal="center" vertical="center" wrapText="1"/>
      <protection locked="0"/>
    </xf>
    <xf numFmtId="49" fontId="8" fillId="27" borderId="168" xfId="7" applyNumberFormat="1" applyFont="1" applyFill="1" applyBorder="1" applyAlignment="1" applyProtection="1">
      <alignment horizontal="center" vertical="center" wrapText="1"/>
      <protection locked="0"/>
    </xf>
    <xf numFmtId="49" fontId="10" fillId="27" borderId="168" xfId="7" applyNumberFormat="1" applyFont="1" applyFill="1" applyBorder="1" applyAlignment="1" applyProtection="1">
      <alignment horizontal="center" vertical="center" wrapText="1"/>
      <protection locked="0"/>
    </xf>
    <xf numFmtId="4" fontId="8" fillId="21" borderId="132" xfId="7" applyNumberFormat="1" applyFont="1" applyFill="1" applyBorder="1" applyAlignment="1" applyProtection="1">
      <alignment horizontal="right" vertical="center" wrapText="1"/>
      <protection locked="0"/>
    </xf>
    <xf numFmtId="4" fontId="8" fillId="21" borderId="8" xfId="7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7" applyNumberFormat="1" applyFont="1" applyFill="1" applyBorder="1" applyAlignment="1" applyProtection="1">
      <alignment horizontal="left"/>
      <protection locked="0"/>
    </xf>
    <xf numFmtId="173" fontId="105" fillId="0" borderId="121" xfId="9" applyNumberFormat="1" applyFont="1" applyFill="1" applyBorder="1" applyAlignment="1" applyProtection="1">
      <protection locked="0"/>
    </xf>
    <xf numFmtId="173" fontId="42" fillId="0" borderId="0" xfId="7" applyNumberFormat="1" applyFont="1" applyFill="1" applyBorder="1" applyAlignment="1" applyProtection="1">
      <alignment horizontal="left"/>
      <protection locked="0"/>
    </xf>
    <xf numFmtId="4" fontId="126" fillId="0" borderId="121" xfId="9" applyNumberFormat="1" applyFont="1" applyFill="1" applyBorder="1" applyAlignment="1" applyProtection="1">
      <protection locked="0"/>
    </xf>
    <xf numFmtId="0" fontId="126" fillId="0" borderId="121" xfId="9" applyNumberFormat="1" applyFont="1" applyFill="1" applyBorder="1" applyAlignment="1" applyProtection="1">
      <protection locked="0"/>
    </xf>
    <xf numFmtId="49" fontId="18" fillId="0" borderId="8" xfId="3" applyNumberFormat="1" applyFont="1" applyBorder="1" applyAlignment="1">
      <alignment horizontal="center" vertical="top" wrapText="1"/>
    </xf>
    <xf numFmtId="43" fontId="17" fillId="0" borderId="10" xfId="2" applyNumberFormat="1" applyFont="1" applyFill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top" wrapText="1"/>
    </xf>
    <xf numFmtId="0" fontId="22" fillId="0" borderId="13" xfId="2" applyFont="1" applyBorder="1" applyAlignment="1">
      <alignment horizontal="center" vertical="top" wrapText="1"/>
    </xf>
    <xf numFmtId="0" fontId="22" fillId="0" borderId="20" xfId="2" applyFont="1" applyBorder="1" applyAlignment="1">
      <alignment horizontal="center" vertical="top" wrapText="1"/>
    </xf>
    <xf numFmtId="4" fontId="10" fillId="23" borderId="169" xfId="0" applyNumberFormat="1" applyFont="1" applyFill="1" applyBorder="1" applyAlignment="1" applyProtection="1">
      <alignment horizontal="right" vertical="center" wrapText="1"/>
      <protection locked="0"/>
    </xf>
    <xf numFmtId="10" fontId="47" fillId="23" borderId="170" xfId="0" applyNumberFormat="1" applyFont="1" applyFill="1" applyBorder="1" applyAlignment="1" applyProtection="1">
      <alignment horizontal="right" vertical="center" wrapText="1"/>
      <protection locked="0"/>
    </xf>
    <xf numFmtId="10" fontId="47" fillId="24" borderId="15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wrapText="1"/>
    </xf>
    <xf numFmtId="49" fontId="8" fillId="21" borderId="1" xfId="7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10" fillId="23" borderId="35" xfId="7" applyNumberFormat="1" applyFont="1" applyFill="1" applyBorder="1" applyAlignment="1" applyProtection="1">
      <alignment horizontal="left" vertical="center" wrapText="1"/>
      <protection locked="0"/>
    </xf>
    <xf numFmtId="49" fontId="10" fillId="27" borderId="8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128" xfId="7" applyNumberFormat="1" applyFont="1" applyFill="1" applyBorder="1" applyAlignment="1" applyProtection="1">
      <alignment horizontal="left" vertical="center" wrapText="1"/>
      <protection locked="0"/>
    </xf>
    <xf numFmtId="49" fontId="10" fillId="23" borderId="1" xfId="7" applyNumberFormat="1" applyFont="1" applyFill="1" applyBorder="1" applyAlignment="1" applyProtection="1">
      <alignment horizontal="left" wrapText="1"/>
      <protection locked="0"/>
    </xf>
    <xf numFmtId="0" fontId="6" fillId="0" borderId="0" xfId="9" applyNumberFormat="1" applyFont="1" applyFill="1" applyBorder="1" applyAlignment="1" applyProtection="1">
      <alignment horizontal="left"/>
      <protection locked="0"/>
    </xf>
    <xf numFmtId="0" fontId="106" fillId="3" borderId="119" xfId="9" applyNumberFormat="1" applyFont="1" applyFill="1" applyBorder="1" applyAlignment="1" applyProtection="1">
      <alignment horizontal="left" vertical="center"/>
      <protection locked="0"/>
    </xf>
    <xf numFmtId="0" fontId="119" fillId="0" borderId="121" xfId="9" applyNumberFormat="1" applyFont="1" applyFill="1" applyBorder="1" applyAlignment="1" applyProtection="1">
      <alignment horizontal="left"/>
      <protection locked="0"/>
    </xf>
    <xf numFmtId="0" fontId="42" fillId="0" borderId="119" xfId="9" applyNumberFormat="1" applyFont="1" applyFill="1" applyBorder="1" applyAlignment="1" applyProtection="1">
      <alignment horizontal="left"/>
      <protection locked="0"/>
    </xf>
    <xf numFmtId="0" fontId="103" fillId="0" borderId="119" xfId="9" applyNumberFormat="1" applyFont="1" applyFill="1" applyBorder="1" applyAlignment="1" applyProtection="1">
      <alignment horizontal="left" vertical="center" wrapText="1"/>
      <protection locked="0"/>
    </xf>
    <xf numFmtId="0" fontId="42" fillId="0" borderId="119" xfId="9" applyNumberFormat="1" applyFont="1" applyFill="1" applyBorder="1" applyAlignment="1" applyProtection="1">
      <alignment horizontal="left" vertical="center" wrapText="1"/>
      <protection locked="0"/>
    </xf>
    <xf numFmtId="0" fontId="6" fillId="0" borderId="121" xfId="9" applyNumberFormat="1" applyFont="1" applyFill="1" applyBorder="1" applyAlignment="1" applyProtection="1">
      <alignment horizontal="left" wrapText="1"/>
      <protection locked="0"/>
    </xf>
    <xf numFmtId="0" fontId="106" fillId="0" borderId="119" xfId="9" applyNumberFormat="1" applyFont="1" applyFill="1" applyBorder="1" applyAlignment="1" applyProtection="1">
      <alignment horizontal="left" vertical="center"/>
      <protection locked="0"/>
    </xf>
    <xf numFmtId="0" fontId="5" fillId="0" borderId="119" xfId="9" applyNumberFormat="1" applyFont="1" applyFill="1" applyBorder="1" applyAlignment="1" applyProtection="1">
      <alignment horizontal="left" wrapText="1"/>
      <protection locked="0"/>
    </xf>
    <xf numFmtId="0" fontId="42" fillId="0" borderId="0" xfId="9" applyNumberFormat="1" applyFont="1" applyFill="1" applyBorder="1" applyAlignment="1" applyProtection="1">
      <alignment horizontal="left" vertical="center" wrapText="1"/>
      <protection locked="0"/>
    </xf>
    <xf numFmtId="0" fontId="128" fillId="0" borderId="0" xfId="7" applyNumberFormat="1" applyFont="1" applyFill="1" applyBorder="1" applyAlignment="1" applyProtection="1">
      <alignment horizontal="left"/>
      <protection locked="0"/>
    </xf>
    <xf numFmtId="0" fontId="129" fillId="0" borderId="0" xfId="7" applyNumberFormat="1" applyFont="1" applyFill="1" applyBorder="1" applyAlignment="1" applyProtection="1">
      <alignment horizontal="left"/>
      <protection locked="0"/>
    </xf>
    <xf numFmtId="0" fontId="128" fillId="0" borderId="0" xfId="7" applyNumberFormat="1" applyFont="1" applyFill="1" applyBorder="1" applyAlignment="1" applyProtection="1">
      <alignment horizontal="left" vertical="center"/>
      <protection locked="0"/>
    </xf>
    <xf numFmtId="0" fontId="12" fillId="0" borderId="0" xfId="3" applyFill="1"/>
    <xf numFmtId="0" fontId="22" fillId="0" borderId="13" xfId="2" applyFont="1" applyBorder="1" applyAlignment="1">
      <alignment horizontal="center" vertical="top" wrapText="1"/>
    </xf>
    <xf numFmtId="10" fontId="13" fillId="0" borderId="8" xfId="3" applyNumberFormat="1" applyFont="1" applyBorder="1" applyAlignment="1">
      <alignment horizontal="right" vertical="center"/>
    </xf>
    <xf numFmtId="49" fontId="18" fillId="0" borderId="53" xfId="3" applyNumberFormat="1" applyFont="1" applyBorder="1" applyAlignment="1">
      <alignment horizontal="center" vertical="top" wrapText="1"/>
    </xf>
    <xf numFmtId="49" fontId="51" fillId="0" borderId="112" xfId="3" applyNumberFormat="1" applyFont="1" applyBorder="1" applyAlignment="1">
      <alignment horizontal="center" vertical="center"/>
    </xf>
    <xf numFmtId="4" fontId="51" fillId="0" borderId="112" xfId="3" applyNumberFormat="1" applyFont="1" applyBorder="1" applyAlignment="1">
      <alignment horizontal="right" vertical="center"/>
    </xf>
    <xf numFmtId="49" fontId="60" fillId="0" borderId="112" xfId="3" applyNumberFormat="1" applyFont="1" applyBorder="1" applyAlignment="1">
      <alignment horizontal="center" vertical="center"/>
    </xf>
    <xf numFmtId="4" fontId="60" fillId="0" borderId="0" xfId="3" applyNumberFormat="1" applyFont="1" applyBorder="1" applyAlignment="1">
      <alignment horizontal="right" vertical="center"/>
    </xf>
    <xf numFmtId="4" fontId="60" fillId="0" borderId="112" xfId="3" applyNumberFormat="1" applyFont="1" applyBorder="1" applyAlignment="1">
      <alignment horizontal="right" vertical="center"/>
    </xf>
    <xf numFmtId="10" fontId="60" fillId="0" borderId="112" xfId="3" applyNumberFormat="1" applyFont="1" applyBorder="1" applyAlignment="1">
      <alignment horizontal="right" vertical="center"/>
    </xf>
    <xf numFmtId="49" fontId="60" fillId="0" borderId="64" xfId="3" applyNumberFormat="1" applyFont="1" applyBorder="1" applyAlignment="1">
      <alignment horizontal="center" vertical="center"/>
    </xf>
    <xf numFmtId="4" fontId="60" fillId="0" borderId="151" xfId="3" applyNumberFormat="1" applyFont="1" applyBorder="1" applyAlignment="1">
      <alignment horizontal="right" vertical="center"/>
    </xf>
    <xf numFmtId="4" fontId="60" fillId="0" borderId="64" xfId="3" applyNumberFormat="1" applyFont="1" applyBorder="1" applyAlignment="1">
      <alignment horizontal="right" vertical="center"/>
    </xf>
    <xf numFmtId="10" fontId="60" fillId="0" borderId="64" xfId="3" applyNumberFormat="1" applyFont="1" applyBorder="1" applyAlignment="1">
      <alignment horizontal="right" vertical="center"/>
    </xf>
    <xf numFmtId="49" fontId="60" fillId="0" borderId="134" xfId="3" applyNumberFormat="1" applyFont="1" applyBorder="1" applyAlignment="1">
      <alignment horizontal="center" vertical="center"/>
    </xf>
    <xf numFmtId="4" fontId="60" fillId="0" borderId="134" xfId="3" applyNumberFormat="1" applyFont="1" applyBorder="1" applyAlignment="1">
      <alignment horizontal="right" vertical="center"/>
    </xf>
    <xf numFmtId="4" fontId="60" fillId="0" borderId="56" xfId="3" applyNumberFormat="1" applyFont="1" applyBorder="1" applyAlignment="1">
      <alignment horizontal="right" vertical="center"/>
    </xf>
    <xf numFmtId="49" fontId="60" fillId="0" borderId="56" xfId="3" applyNumberFormat="1" applyFont="1" applyBorder="1" applyAlignment="1">
      <alignment horizontal="center" vertical="center"/>
    </xf>
    <xf numFmtId="4" fontId="60" fillId="0" borderId="168" xfId="3" applyNumberFormat="1" applyFont="1" applyBorder="1" applyAlignment="1">
      <alignment horizontal="right" vertical="center"/>
    </xf>
    <xf numFmtId="10" fontId="60" fillId="0" borderId="88" xfId="3" applyNumberFormat="1" applyFont="1" applyBorder="1" applyAlignment="1">
      <alignment horizontal="right" vertical="center"/>
    </xf>
    <xf numFmtId="10" fontId="60" fillId="0" borderId="92" xfId="3" applyNumberFormat="1" applyFont="1" applyBorder="1" applyAlignment="1">
      <alignment horizontal="right" vertical="center"/>
    </xf>
    <xf numFmtId="4" fontId="12" fillId="0" borderId="9" xfId="3" applyNumberFormat="1" applyFont="1" applyBorder="1" applyAlignment="1">
      <alignment horizontal="right" vertical="center"/>
    </xf>
    <xf numFmtId="4" fontId="12" fillId="0" borderId="163" xfId="3" applyNumberFormat="1" applyFont="1" applyBorder="1" applyAlignment="1">
      <alignment horizontal="right" vertical="center"/>
    </xf>
    <xf numFmtId="10" fontId="12" fillId="0" borderId="163" xfId="3" applyNumberFormat="1" applyFont="1" applyBorder="1" applyAlignment="1">
      <alignment horizontal="right" vertical="center"/>
    </xf>
    <xf numFmtId="49" fontId="51" fillId="0" borderId="11" xfId="3" applyNumberFormat="1" applyFont="1" applyBorder="1" applyAlignment="1">
      <alignment horizontal="center" vertical="center"/>
    </xf>
    <xf numFmtId="4" fontId="51" fillId="0" borderId="11" xfId="3" applyNumberFormat="1" applyFont="1" applyBorder="1" applyAlignment="1">
      <alignment horizontal="right" vertical="center"/>
    </xf>
    <xf numFmtId="0" fontId="13" fillId="0" borderId="11" xfId="42" applyBorder="1"/>
    <xf numFmtId="49" fontId="4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41" fillId="0" borderId="37" xfId="41" applyNumberFormat="1" applyFont="1" applyFill="1" applyBorder="1" applyAlignment="1" applyProtection="1">
      <alignment horizontal="right" vertical="top"/>
    </xf>
    <xf numFmtId="4" fontId="41" fillId="0" borderId="23" xfId="41" applyNumberFormat="1" applyFont="1" applyFill="1" applyBorder="1" applyAlignment="1" applyProtection="1">
      <alignment horizontal="right" vertical="top"/>
    </xf>
    <xf numFmtId="49" fontId="80" fillId="16" borderId="13" xfId="27" applyNumberFormat="1" applyFont="1" applyFill="1" applyBorder="1" applyAlignment="1" applyProtection="1">
      <alignment horizontal="center" vertical="center" wrapText="1"/>
      <protection locked="0"/>
    </xf>
    <xf numFmtId="10" fontId="20" fillId="0" borderId="9" xfId="2" applyNumberFormat="1" applyFont="1" applyBorder="1" applyAlignment="1">
      <alignment vertical="center"/>
    </xf>
    <xf numFmtId="43" fontId="17" fillId="0" borderId="10" xfId="2" applyNumberFormat="1" applyFont="1" applyFill="1" applyBorder="1" applyAlignment="1">
      <alignment horizontal="center" vertical="center" wrapText="1"/>
    </xf>
    <xf numFmtId="49" fontId="10" fillId="16" borderId="77" xfId="27" applyNumberFormat="1" applyFont="1" applyFill="1" applyBorder="1" applyAlignment="1" applyProtection="1">
      <alignment horizontal="center" vertical="center" wrapText="1"/>
      <protection locked="0"/>
    </xf>
    <xf numFmtId="49" fontId="75" fillId="17" borderId="128" xfId="27" applyNumberFormat="1" applyFont="1" applyFill="1" applyBorder="1" applyAlignment="1" applyProtection="1">
      <alignment horizontal="center" vertical="center" wrapText="1"/>
      <protection locked="0"/>
    </xf>
    <xf numFmtId="49" fontId="10" fillId="16" borderId="168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1" xfId="27" applyNumberFormat="1" applyFont="1" applyFill="1" applyBorder="1" applyAlignment="1" applyProtection="1">
      <alignment horizontal="center" vertical="center" wrapText="1"/>
      <protection locked="0"/>
    </xf>
    <xf numFmtId="49" fontId="77" fillId="16" borderId="168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168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131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128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128" xfId="27" applyNumberFormat="1" applyFont="1" applyFill="1" applyBorder="1" applyAlignment="1" applyProtection="1">
      <alignment horizontal="left" vertical="center" wrapText="1"/>
      <protection locked="0"/>
    </xf>
    <xf numFmtId="49" fontId="75" fillId="19" borderId="168" xfId="27" applyNumberFormat="1" applyFont="1" applyFill="1" applyBorder="1" applyAlignment="1" applyProtection="1">
      <alignment horizontal="center" vertical="center" wrapText="1"/>
      <protection locked="0"/>
    </xf>
    <xf numFmtId="4" fontId="75" fillId="19" borderId="37" xfId="27" applyNumberFormat="1" applyFont="1" applyFill="1" applyBorder="1" applyAlignment="1" applyProtection="1">
      <alignment horizontal="right" vertical="center" wrapText="1"/>
      <protection locked="0"/>
    </xf>
    <xf numFmtId="10" fontId="75" fillId="19" borderId="38" xfId="27" applyNumberFormat="1" applyFont="1" applyFill="1" applyBorder="1" applyAlignment="1" applyProtection="1">
      <alignment horizontal="right" vertical="center" wrapText="1"/>
      <protection locked="0"/>
    </xf>
    <xf numFmtId="49" fontId="75" fillId="16" borderId="0" xfId="27" applyNumberFormat="1" applyFont="1" applyFill="1" applyBorder="1" applyAlignment="1" applyProtection="1">
      <alignment horizontal="center" vertical="center" wrapText="1"/>
      <protection locked="0"/>
    </xf>
    <xf numFmtId="49" fontId="85" fillId="16" borderId="168" xfId="27" applyNumberFormat="1" applyFont="1" applyFill="1" applyBorder="1" applyAlignment="1" applyProtection="1">
      <alignment horizontal="center" vertical="center" wrapText="1"/>
      <protection locked="0"/>
    </xf>
    <xf numFmtId="169" fontId="87" fillId="19" borderId="37" xfId="27" applyNumberFormat="1" applyFont="1" applyFill="1" applyBorder="1" applyAlignment="1" applyProtection="1">
      <alignment horizontal="right" vertical="center" wrapText="1"/>
      <protection locked="0"/>
    </xf>
    <xf numFmtId="4" fontId="88" fillId="0" borderId="9" xfId="27" applyNumberFormat="1" applyFont="1" applyBorder="1" applyAlignment="1">
      <alignment vertical="center"/>
    </xf>
    <xf numFmtId="10" fontId="87" fillId="0" borderId="9" xfId="27" applyNumberFormat="1" applyFont="1" applyBorder="1" applyAlignment="1">
      <alignment vertical="center"/>
    </xf>
    <xf numFmtId="49" fontId="79" fillId="16" borderId="23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8" xfId="27" applyNumberFormat="1" applyFont="1" applyFill="1" applyBorder="1" applyAlignment="1" applyProtection="1">
      <alignment horizontal="left" vertical="center" wrapText="1"/>
      <protection locked="0"/>
    </xf>
    <xf numFmtId="169" fontId="86" fillId="19" borderId="8" xfId="27" applyNumberFormat="1" applyFont="1" applyFill="1" applyBorder="1" applyAlignment="1" applyProtection="1">
      <alignment horizontal="right" vertical="center" wrapText="1"/>
      <protection locked="0"/>
    </xf>
    <xf numFmtId="10" fontId="86" fillId="0" borderId="9" xfId="27" applyNumberFormat="1" applyFont="1" applyBorder="1" applyAlignment="1">
      <alignment vertical="center"/>
    </xf>
    <xf numFmtId="49" fontId="75" fillId="18" borderId="128" xfId="27" applyNumberFormat="1" applyFont="1" applyFill="1" applyBorder="1" applyAlignment="1" applyProtection="1">
      <alignment horizontal="left" vertical="center" wrapText="1"/>
      <protection locked="0"/>
    </xf>
    <xf numFmtId="169" fontId="87" fillId="18" borderId="132" xfId="27" applyNumberFormat="1" applyFont="1" applyFill="1" applyBorder="1" applyAlignment="1" applyProtection="1">
      <alignment horizontal="right" vertical="center" wrapText="1"/>
      <protection locked="0"/>
    </xf>
    <xf numFmtId="4" fontId="87" fillId="18" borderId="132" xfId="27" applyNumberFormat="1" applyFont="1" applyFill="1" applyBorder="1" applyAlignment="1" applyProtection="1">
      <alignment horizontal="right" vertical="center" wrapText="1"/>
      <protection locked="0"/>
    </xf>
    <xf numFmtId="10" fontId="87" fillId="18" borderId="148" xfId="27" applyNumberFormat="1" applyFont="1" applyFill="1" applyBorder="1" applyAlignment="1" applyProtection="1">
      <alignment horizontal="right" vertical="center" wrapText="1"/>
      <protection locked="0"/>
    </xf>
    <xf numFmtId="49" fontId="81" fillId="16" borderId="155" xfId="27" applyNumberFormat="1" applyFont="1" applyFill="1" applyBorder="1" applyAlignment="1" applyProtection="1">
      <alignment horizontal="left" vertical="center" wrapText="1"/>
      <protection locked="0"/>
    </xf>
    <xf numFmtId="169" fontId="81" fillId="16" borderId="132" xfId="27" applyNumberFormat="1" applyFont="1" applyFill="1" applyBorder="1" applyAlignment="1" applyProtection="1">
      <alignment horizontal="right" vertical="center" wrapText="1"/>
      <protection locked="0"/>
    </xf>
    <xf numFmtId="49" fontId="80" fillId="16" borderId="108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109" xfId="27" applyNumberFormat="1" applyFont="1" applyFill="1" applyBorder="1" applyAlignment="1" applyProtection="1">
      <alignment horizontal="left" vertical="center" wrapText="1"/>
      <protection locked="0"/>
    </xf>
    <xf numFmtId="169" fontId="81" fillId="16" borderId="8" xfId="27" applyNumberFormat="1" applyFont="1" applyFill="1" applyBorder="1" applyAlignment="1" applyProtection="1">
      <alignment horizontal="right" vertical="center" wrapText="1"/>
      <protection locked="0"/>
    </xf>
    <xf numFmtId="4" fontId="81" fillId="16" borderId="45" xfId="27" applyNumberFormat="1" applyFont="1" applyFill="1" applyBorder="1" applyAlignment="1" applyProtection="1">
      <alignment horizontal="right" vertical="center" wrapText="1"/>
      <protection locked="0"/>
    </xf>
    <xf numFmtId="169" fontId="81" fillId="16" borderId="171" xfId="27" applyNumberFormat="1" applyFont="1" applyFill="1" applyBorder="1" applyAlignment="1" applyProtection="1">
      <alignment horizontal="right" vertical="center" wrapText="1"/>
      <protection locked="0"/>
    </xf>
    <xf numFmtId="49" fontId="77" fillId="16" borderId="131" xfId="27" applyNumberFormat="1" applyFont="1" applyFill="1" applyBorder="1" applyAlignment="1" applyProtection="1">
      <alignment horizontal="center" vertical="center" wrapText="1"/>
      <protection locked="0"/>
    </xf>
    <xf numFmtId="49" fontId="78" fillId="18" borderId="155" xfId="27" applyNumberFormat="1" applyFont="1" applyFill="1" applyBorder="1" applyAlignment="1" applyProtection="1">
      <alignment horizontal="center" vertical="center" wrapText="1"/>
      <protection locked="0"/>
    </xf>
    <xf numFmtId="49" fontId="79" fillId="16" borderId="131" xfId="27" applyNumberFormat="1" applyFont="1" applyFill="1" applyBorder="1" applyAlignment="1" applyProtection="1">
      <alignment horizontal="center" vertical="center" wrapText="1"/>
      <protection locked="0"/>
    </xf>
    <xf numFmtId="49" fontId="85" fillId="16" borderId="168" xfId="27" applyNumberFormat="1" applyFont="1" applyFill="1" applyBorder="1" applyAlignment="1" applyProtection="1">
      <alignment vertical="center" wrapText="1"/>
      <protection locked="0"/>
    </xf>
    <xf numFmtId="169" fontId="79" fillId="16" borderId="132" xfId="27" applyNumberFormat="1" applyFont="1" applyFill="1" applyBorder="1" applyAlignment="1" applyProtection="1">
      <alignment horizontal="right" vertical="center" wrapText="1"/>
      <protection locked="0"/>
    </xf>
    <xf numFmtId="49" fontId="80" fillId="16" borderId="148" xfId="27" applyNumberFormat="1" applyFont="1" applyFill="1" applyBorder="1" applyAlignment="1" applyProtection="1">
      <alignment vertical="center" wrapText="1"/>
      <protection locked="0"/>
    </xf>
    <xf numFmtId="49" fontId="79" fillId="16" borderId="155" xfId="27" applyNumberFormat="1" applyFont="1" applyFill="1" applyBorder="1" applyAlignment="1" applyProtection="1">
      <alignment horizontal="center" vertical="center" wrapText="1"/>
      <protection locked="0"/>
    </xf>
    <xf numFmtId="49" fontId="89" fillId="16" borderId="168" xfId="27" applyNumberFormat="1" applyFont="1" applyFill="1" applyBorder="1" applyAlignment="1" applyProtection="1">
      <alignment horizontal="center" vertical="center" wrapText="1"/>
      <protection locked="0"/>
    </xf>
    <xf numFmtId="49" fontId="75" fillId="18" borderId="128" xfId="27" applyNumberFormat="1" applyFont="1" applyFill="1" applyBorder="1" applyAlignment="1" applyProtection="1">
      <alignment horizontal="center" vertical="center" wrapText="1"/>
      <protection locked="0"/>
    </xf>
    <xf numFmtId="49" fontId="78" fillId="18" borderId="128" xfId="27" applyNumberFormat="1" applyFont="1" applyFill="1" applyBorder="1" applyAlignment="1" applyProtection="1">
      <alignment horizontal="center" vertical="center" wrapText="1"/>
      <protection locked="0"/>
    </xf>
    <xf numFmtId="169" fontId="75" fillId="18" borderId="132" xfId="27" applyNumberFormat="1" applyFont="1" applyFill="1" applyBorder="1" applyAlignment="1" applyProtection="1">
      <alignment horizontal="right" vertical="center" wrapText="1"/>
      <protection locked="0"/>
    </xf>
    <xf numFmtId="4" fontId="75" fillId="18" borderId="132" xfId="27" applyNumberFormat="1" applyFont="1" applyFill="1" applyBorder="1" applyAlignment="1" applyProtection="1">
      <alignment horizontal="right" vertical="center" wrapText="1"/>
      <protection locked="0"/>
    </xf>
    <xf numFmtId="10" fontId="75" fillId="18" borderId="148" xfId="27" applyNumberFormat="1" applyFont="1" applyFill="1" applyBorder="1" applyAlignment="1" applyProtection="1">
      <alignment horizontal="right" vertical="center" wrapText="1"/>
      <protection locked="0"/>
    </xf>
    <xf numFmtId="4" fontId="74" fillId="0" borderId="9" xfId="27" applyNumberFormat="1" applyFont="1" applyBorder="1" applyAlignment="1">
      <alignment vertical="center"/>
    </xf>
    <xf numFmtId="10" fontId="74" fillId="0" borderId="9" xfId="27" applyNumberFormat="1" applyFont="1" applyBorder="1" applyAlignment="1">
      <alignment vertical="center"/>
    </xf>
    <xf numFmtId="49" fontId="81" fillId="16" borderId="23" xfId="27" applyNumberFormat="1" applyFont="1" applyFill="1" applyBorder="1" applyAlignment="1" applyProtection="1">
      <alignment horizontal="left" vertical="center" wrapText="1"/>
      <protection locked="0"/>
    </xf>
    <xf numFmtId="169" fontId="75" fillId="16" borderId="132" xfId="27" applyNumberFormat="1" applyFont="1" applyFill="1" applyBorder="1" applyAlignment="1" applyProtection="1">
      <alignment horizontal="right" vertical="center" wrapText="1"/>
      <protection locked="0"/>
    </xf>
    <xf numFmtId="4" fontId="75" fillId="16" borderId="132" xfId="27" applyNumberFormat="1" applyFont="1" applyFill="1" applyBorder="1" applyAlignment="1" applyProtection="1">
      <alignment horizontal="right" vertical="center" wrapText="1"/>
      <protection locked="0"/>
    </xf>
    <xf numFmtId="10" fontId="75" fillId="16" borderId="148" xfId="27" applyNumberFormat="1" applyFont="1" applyFill="1" applyBorder="1" applyAlignment="1" applyProtection="1">
      <alignment horizontal="right" vertical="center" wrapText="1"/>
      <protection locked="0"/>
    </xf>
    <xf numFmtId="49" fontId="75" fillId="16" borderId="128" xfId="27" applyNumberFormat="1" applyFont="1" applyFill="1" applyBorder="1" applyAlignment="1" applyProtection="1">
      <alignment horizontal="center" vertical="center" wrapText="1"/>
      <protection locked="0"/>
    </xf>
    <xf numFmtId="49" fontId="75" fillId="16" borderId="128" xfId="27" applyNumberFormat="1" applyFont="1" applyFill="1" applyBorder="1" applyAlignment="1" applyProtection="1">
      <alignment horizontal="left" vertical="center" wrapText="1"/>
      <protection locked="0"/>
    </xf>
    <xf numFmtId="49" fontId="87" fillId="19" borderId="131" xfId="27" applyNumberFormat="1" applyFont="1" applyFill="1" applyBorder="1" applyAlignment="1" applyProtection="1">
      <alignment horizontal="center" vertical="center" wrapText="1"/>
      <protection locked="0"/>
    </xf>
    <xf numFmtId="49" fontId="91" fillId="16" borderId="171" xfId="27" applyNumberFormat="1" applyFont="1" applyFill="1" applyBorder="1" applyAlignment="1" applyProtection="1">
      <alignment horizontal="right" vertical="center" wrapText="1"/>
      <protection locked="0"/>
    </xf>
    <xf numFmtId="0" fontId="38" fillId="0" borderId="111" xfId="27" applyBorder="1"/>
    <xf numFmtId="0" fontId="93" fillId="0" borderId="111" xfId="27" applyFont="1" applyBorder="1"/>
    <xf numFmtId="4" fontId="127" fillId="0" borderId="0" xfId="9" applyNumberFormat="1" applyFont="1" applyFill="1" applyBorder="1" applyAlignment="1" applyProtection="1">
      <alignment horizontal="left"/>
      <protection locked="0"/>
    </xf>
    <xf numFmtId="4" fontId="21" fillId="0" borderId="8" xfId="2" applyNumberFormat="1" applyFont="1" applyBorder="1" applyAlignment="1">
      <alignment vertical="top"/>
    </xf>
    <xf numFmtId="10" fontId="21" fillId="0" borderId="8" xfId="2" applyNumberFormat="1" applyFont="1" applyBorder="1" applyAlignment="1">
      <alignment vertical="top"/>
    </xf>
    <xf numFmtId="0" fontId="130" fillId="5" borderId="15" xfId="2" applyFont="1" applyFill="1" applyBorder="1" applyAlignment="1">
      <alignment horizontal="center" vertical="top" wrapText="1"/>
    </xf>
    <xf numFmtId="0" fontId="130" fillId="5" borderId="12" xfId="2" applyFont="1" applyFill="1" applyBorder="1" applyAlignment="1">
      <alignment horizontal="center" vertical="top" wrapText="1"/>
    </xf>
    <xf numFmtId="0" fontId="14" fillId="5" borderId="12" xfId="2" applyFont="1" applyFill="1" applyBorder="1" applyAlignment="1">
      <alignment vertical="top" wrapText="1"/>
    </xf>
    <xf numFmtId="4" fontId="131" fillId="5" borderId="14" xfId="2" applyNumberFormat="1" applyFont="1" applyFill="1" applyBorder="1" applyAlignment="1">
      <alignment horizontal="right" vertical="center" wrapText="1"/>
    </xf>
    <xf numFmtId="10" fontId="131" fillId="5" borderId="14" xfId="2" applyNumberFormat="1" applyFont="1" applyFill="1" applyBorder="1" applyAlignment="1">
      <alignment horizontal="right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top" wrapText="1"/>
    </xf>
    <xf numFmtId="0" fontId="130" fillId="4" borderId="15" xfId="2" applyFont="1" applyFill="1" applyBorder="1" applyAlignment="1">
      <alignment horizontal="center" vertical="top" wrapText="1"/>
    </xf>
    <xf numFmtId="49" fontId="15" fillId="25" borderId="1" xfId="0" applyNumberFormat="1" applyFont="1" applyFill="1" applyBorder="1" applyAlignment="1" applyProtection="1">
      <alignment horizontal="left" vertical="center" wrapText="1"/>
      <protection locked="0"/>
    </xf>
    <xf numFmtId="4" fontId="132" fillId="4" borderId="15" xfId="2" applyNumberFormat="1" applyFont="1" applyFill="1" applyBorder="1" applyAlignment="1">
      <alignment horizontal="right" vertical="top" wrapText="1"/>
    </xf>
    <xf numFmtId="10" fontId="132" fillId="4" borderId="15" xfId="2" applyNumberFormat="1" applyFont="1" applyFill="1" applyBorder="1" applyAlignment="1">
      <alignment horizontal="right" vertical="top" wrapText="1"/>
    </xf>
    <xf numFmtId="0" fontId="132" fillId="0" borderId="14" xfId="2" quotePrefix="1" applyFont="1" applyFill="1" applyBorder="1" applyAlignment="1">
      <alignment horizontal="center" vertical="center" wrapText="1"/>
    </xf>
    <xf numFmtId="0" fontId="132" fillId="0" borderId="8" xfId="2" quotePrefix="1" applyFont="1" applyFill="1" applyBorder="1" applyAlignment="1">
      <alignment horizontal="center" vertical="center" wrapText="1"/>
    </xf>
    <xf numFmtId="0" fontId="132" fillId="0" borderId="15" xfId="2" applyFont="1" applyFill="1" applyBorder="1" applyAlignment="1">
      <alignment horizontal="left" vertical="center" wrapText="1"/>
    </xf>
    <xf numFmtId="4" fontId="132" fillId="0" borderId="15" xfId="2" applyNumberFormat="1" applyFont="1" applyFill="1" applyBorder="1" applyAlignment="1">
      <alignment horizontal="right" vertical="center" wrapText="1"/>
    </xf>
    <xf numFmtId="4" fontId="132" fillId="3" borderId="8" xfId="2" applyNumberFormat="1" applyFont="1" applyFill="1" applyBorder="1" applyAlignment="1">
      <alignment horizontal="right" vertical="center" wrapText="1"/>
    </xf>
    <xf numFmtId="10" fontId="132" fillId="3" borderId="8" xfId="2" applyNumberFormat="1" applyFont="1" applyFill="1" applyBorder="1" applyAlignment="1">
      <alignment horizontal="right" vertical="center" wrapText="1"/>
    </xf>
    <xf numFmtId="4" fontId="133" fillId="3" borderId="8" xfId="2" applyNumberFormat="1" applyFont="1" applyFill="1" applyBorder="1" applyAlignment="1">
      <alignment horizontal="right" vertical="center" wrapText="1"/>
    </xf>
    <xf numFmtId="4" fontId="59" fillId="0" borderId="8" xfId="2" applyNumberFormat="1" applyFont="1" applyBorder="1" applyAlignment="1">
      <alignment horizontal="right"/>
    </xf>
    <xf numFmtId="0" fontId="15" fillId="4" borderId="15" xfId="2" applyFont="1" applyFill="1" applyBorder="1" applyAlignment="1">
      <alignment vertical="top" wrapText="1"/>
    </xf>
    <xf numFmtId="0" fontId="132" fillId="0" borderId="14" xfId="2" applyFont="1" applyFill="1" applyBorder="1" applyAlignment="1">
      <alignment horizontal="left" vertical="center" wrapText="1"/>
    </xf>
    <xf numFmtId="4" fontId="132" fillId="0" borderId="14" xfId="2" applyNumberFormat="1" applyFont="1" applyFill="1" applyBorder="1" applyAlignment="1">
      <alignment horizontal="right" vertical="center" wrapText="1"/>
    </xf>
    <xf numFmtId="0" fontId="130" fillId="5" borderId="8" xfId="2" applyFont="1" applyFill="1" applyBorder="1" applyAlignment="1">
      <alignment horizontal="center" vertical="top" wrapText="1"/>
    </xf>
    <xf numFmtId="4" fontId="131" fillId="5" borderId="8" xfId="2" applyNumberFormat="1" applyFont="1" applyFill="1" applyBorder="1" applyAlignment="1">
      <alignment horizontal="right" vertical="center" wrapText="1"/>
    </xf>
    <xf numFmtId="10" fontId="131" fillId="5" borderId="8" xfId="2" applyNumberFormat="1" applyFont="1" applyFill="1" applyBorder="1" applyAlignment="1">
      <alignment horizontal="right" vertical="center" wrapText="1"/>
    </xf>
    <xf numFmtId="0" fontId="130" fillId="0" borderId="9" xfId="2" applyFont="1" applyBorder="1" applyAlignment="1">
      <alignment horizontal="center" vertical="top" wrapText="1"/>
    </xf>
    <xf numFmtId="0" fontId="15" fillId="4" borderId="12" xfId="2" applyFont="1" applyFill="1" applyBorder="1" applyAlignment="1">
      <alignment horizontal="center" vertical="top" wrapText="1"/>
    </xf>
    <xf numFmtId="0" fontId="130" fillId="4" borderId="12" xfId="2" applyFont="1" applyFill="1" applyBorder="1" applyAlignment="1">
      <alignment horizontal="center" vertical="top" wrapText="1"/>
    </xf>
    <xf numFmtId="4" fontId="132" fillId="4" borderId="12" xfId="4" applyNumberFormat="1" applyFont="1" applyFill="1" applyBorder="1" applyAlignment="1">
      <alignment horizontal="right" vertical="top" wrapText="1"/>
    </xf>
    <xf numFmtId="10" fontId="132" fillId="4" borderId="12" xfId="4" applyNumberFormat="1" applyFont="1" applyFill="1" applyBorder="1" applyAlignment="1">
      <alignment horizontal="right" vertical="top" wrapText="1"/>
    </xf>
    <xf numFmtId="0" fontId="130" fillId="3" borderId="112" xfId="2" applyFont="1" applyFill="1" applyBorder="1" applyAlignment="1">
      <alignment horizontal="center" vertical="top" wrapText="1"/>
    </xf>
    <xf numFmtId="0" fontId="15" fillId="3" borderId="9" xfId="2" applyFont="1" applyFill="1" applyBorder="1" applyAlignment="1">
      <alignment horizontal="center" vertical="top" wrapText="1"/>
    </xf>
    <xf numFmtId="0" fontId="132" fillId="3" borderId="133" xfId="2" quotePrefix="1" applyFont="1" applyFill="1" applyBorder="1" applyAlignment="1">
      <alignment horizontal="center" vertical="top" wrapText="1"/>
    </xf>
    <xf numFmtId="0" fontId="132" fillId="3" borderId="133" xfId="2" applyFont="1" applyFill="1" applyBorder="1" applyAlignment="1">
      <alignment vertical="top" wrapText="1"/>
    </xf>
    <xf numFmtId="4" fontId="132" fillId="3" borderId="133" xfId="4" applyNumberFormat="1" applyFont="1" applyFill="1" applyBorder="1" applyAlignment="1">
      <alignment horizontal="right" vertical="top" wrapText="1"/>
    </xf>
    <xf numFmtId="10" fontId="132" fillId="3" borderId="133" xfId="4" applyNumberFormat="1" applyFont="1" applyFill="1" applyBorder="1" applyAlignment="1">
      <alignment horizontal="right" vertical="top" wrapText="1"/>
    </xf>
    <xf numFmtId="4" fontId="133" fillId="3" borderId="8" xfId="2" applyNumberFormat="1" applyFont="1" applyFill="1" applyBorder="1" applyAlignment="1">
      <alignment horizontal="right" vertical="top" wrapText="1"/>
    </xf>
    <xf numFmtId="4" fontId="59" fillId="3" borderId="8" xfId="2" applyNumberFormat="1" applyFont="1" applyFill="1" applyBorder="1" applyAlignment="1">
      <alignment vertical="top"/>
    </xf>
    <xf numFmtId="0" fontId="130" fillId="0" borderId="11" xfId="2" applyFont="1" applyBorder="1" applyAlignment="1">
      <alignment horizontal="center" vertical="top" wrapText="1"/>
    </xf>
    <xf numFmtId="0" fontId="132" fillId="3" borderId="8" xfId="2" quotePrefix="1" applyFont="1" applyFill="1" applyBorder="1" applyAlignment="1">
      <alignment horizontal="center" vertical="top" wrapText="1"/>
    </xf>
    <xf numFmtId="0" fontId="132" fillId="3" borderId="8" xfId="2" applyFont="1" applyFill="1" applyBorder="1" applyAlignment="1">
      <alignment vertical="top" wrapText="1"/>
    </xf>
    <xf numFmtId="4" fontId="132" fillId="3" borderId="8" xfId="4" applyNumberFormat="1" applyFont="1" applyFill="1" applyBorder="1" applyAlignment="1">
      <alignment horizontal="right" vertical="top" wrapText="1"/>
    </xf>
    <xf numFmtId="4" fontId="132" fillId="3" borderId="12" xfId="4" applyNumberFormat="1" applyFont="1" applyFill="1" applyBorder="1" applyAlignment="1">
      <alignment horizontal="right" vertical="top" wrapText="1"/>
    </xf>
    <xf numFmtId="10" fontId="132" fillId="3" borderId="12" xfId="4" applyNumberFormat="1" applyFont="1" applyFill="1" applyBorder="1" applyAlignment="1">
      <alignment horizontal="right" vertical="top" wrapText="1"/>
    </xf>
    <xf numFmtId="4" fontId="59" fillId="0" borderId="8" xfId="2" applyNumberFormat="1" applyFont="1" applyBorder="1" applyAlignment="1">
      <alignment vertical="top" wrapText="1"/>
    </xf>
    <xf numFmtId="0" fontId="15" fillId="0" borderId="11" xfId="2" applyFont="1" applyBorder="1" applyAlignment="1">
      <alignment vertical="top" wrapText="1"/>
    </xf>
    <xf numFmtId="0" fontId="132" fillId="0" borderId="9" xfId="2" quotePrefix="1" applyFont="1" applyBorder="1" applyAlignment="1">
      <alignment horizontal="center" vertical="top" wrapText="1"/>
    </xf>
    <xf numFmtId="0" fontId="132" fillId="0" borderId="9" xfId="2" applyFont="1" applyBorder="1" applyAlignment="1">
      <alignment vertical="top" wrapText="1"/>
    </xf>
    <xf numFmtId="4" fontId="132" fillId="0" borderId="9" xfId="2" applyNumberFormat="1" applyFont="1" applyBorder="1" applyAlignment="1">
      <alignment vertical="top" wrapText="1"/>
    </xf>
    <xf numFmtId="4" fontId="132" fillId="0" borderId="8" xfId="2" applyNumberFormat="1" applyFont="1" applyBorder="1" applyAlignment="1">
      <alignment vertical="top" wrapText="1"/>
    </xf>
    <xf numFmtId="10" fontId="132" fillId="0" borderId="8" xfId="2" applyNumberFormat="1" applyFont="1" applyBorder="1" applyAlignment="1">
      <alignment vertical="top" wrapText="1"/>
    </xf>
    <xf numFmtId="4" fontId="59" fillId="0" borderId="9" xfId="2" applyNumberFormat="1" applyFont="1" applyBorder="1" applyAlignment="1">
      <alignment vertical="top" wrapText="1"/>
    </xf>
    <xf numFmtId="4" fontId="116" fillId="5" borderId="106" xfId="2" applyNumberFormat="1" applyFont="1" applyFill="1" applyBorder="1" applyAlignment="1">
      <alignment horizontal="right" vertical="top" wrapText="1"/>
    </xf>
    <xf numFmtId="4" fontId="20" fillId="3" borderId="12" xfId="2" applyNumberFormat="1" applyFont="1" applyFill="1" applyBorder="1" applyAlignment="1">
      <alignment horizontal="right" vertical="top" wrapText="1"/>
    </xf>
    <xf numFmtId="4" fontId="20" fillId="7" borderId="15" xfId="2" applyNumberFormat="1" applyFont="1" applyFill="1" applyBorder="1" applyAlignment="1">
      <alignment horizontal="right" vertical="top" wrapText="1"/>
    </xf>
    <xf numFmtId="10" fontId="13" fillId="0" borderId="8" xfId="2" applyNumberFormat="1" applyFont="1" applyBorder="1"/>
    <xf numFmtId="4" fontId="20" fillId="0" borderId="12" xfId="2" applyNumberFormat="1" applyFont="1" applyFill="1" applyBorder="1" applyAlignment="1">
      <alignment horizontal="right" vertical="top" wrapText="1"/>
    </xf>
    <xf numFmtId="10" fontId="15" fillId="0" borderId="8" xfId="2" applyNumberFormat="1" applyFont="1" applyBorder="1"/>
    <xf numFmtId="4" fontId="116" fillId="6" borderId="12" xfId="2" applyNumberFormat="1" applyFont="1" applyFill="1" applyBorder="1" applyAlignment="1">
      <alignment horizontal="right" vertical="top" wrapText="1"/>
    </xf>
    <xf numFmtId="4" fontId="20" fillId="15" borderId="15" xfId="2" applyNumberFormat="1" applyFont="1" applyFill="1" applyBorder="1" applyAlignment="1">
      <alignment horizontal="right" vertical="top" wrapText="1"/>
    </xf>
    <xf numFmtId="10" fontId="15" fillId="0" borderId="8" xfId="2" applyNumberFormat="1" applyFont="1" applyBorder="1" applyAlignment="1">
      <alignment vertical="top"/>
    </xf>
    <xf numFmtId="4" fontId="16" fillId="15" borderId="12" xfId="2" applyNumberFormat="1" applyFont="1" applyFill="1" applyBorder="1" applyAlignment="1">
      <alignment horizontal="right" vertical="top" wrapText="1"/>
    </xf>
    <xf numFmtId="4" fontId="20" fillId="15" borderId="12" xfId="2" applyNumberFormat="1" applyFont="1" applyFill="1" applyBorder="1" applyAlignment="1">
      <alignment horizontal="right" vertical="top" wrapText="1"/>
    </xf>
    <xf numFmtId="10" fontId="16" fillId="15" borderId="12" xfId="2" applyNumberFormat="1" applyFont="1" applyFill="1" applyBorder="1" applyAlignment="1">
      <alignment horizontal="right" vertical="top" wrapText="1"/>
    </xf>
    <xf numFmtId="4" fontId="20" fillId="5" borderId="12" xfId="2" applyNumberFormat="1" applyFont="1" applyFill="1" applyBorder="1" applyAlignment="1">
      <alignment horizontal="right" vertical="top" wrapText="1"/>
    </xf>
    <xf numFmtId="4" fontId="15" fillId="0" borderId="15" xfId="2" applyNumberFormat="1" applyFont="1" applyBorder="1" applyAlignment="1">
      <alignment horizontal="right" vertical="top" wrapText="1"/>
    </xf>
    <xf numFmtId="4" fontId="15" fillId="0" borderId="14" xfId="2" applyNumberFormat="1" applyFont="1" applyBorder="1" applyAlignment="1">
      <alignment horizontal="right" vertical="top" wrapText="1"/>
    </xf>
    <xf numFmtId="10" fontId="15" fillId="0" borderId="9" xfId="2" applyNumberFormat="1" applyFont="1" applyBorder="1" applyAlignment="1">
      <alignment vertical="top"/>
    </xf>
    <xf numFmtId="4" fontId="116" fillId="5" borderId="8" xfId="2" applyNumberFormat="1" applyFont="1" applyFill="1" applyBorder="1" applyAlignment="1">
      <alignment horizontal="right" vertical="top" wrapText="1"/>
    </xf>
    <xf numFmtId="4" fontId="15" fillId="7" borderId="8" xfId="2" applyNumberFormat="1" applyFont="1" applyFill="1" applyBorder="1" applyAlignment="1">
      <alignment horizontal="right" vertical="top" wrapText="1"/>
    </xf>
    <xf numFmtId="4" fontId="20" fillId="7" borderId="8" xfId="2" applyNumberFormat="1" applyFont="1" applyFill="1" applyBorder="1" applyAlignment="1">
      <alignment horizontal="right" vertical="top" wrapText="1"/>
    </xf>
    <xf numFmtId="10" fontId="15" fillId="7" borderId="8" xfId="2" applyNumberFormat="1" applyFont="1" applyFill="1" applyBorder="1" applyAlignment="1">
      <alignment horizontal="right" vertical="top" wrapText="1"/>
    </xf>
    <xf numFmtId="4" fontId="15" fillId="0" borderId="8" xfId="2" applyNumberFormat="1" applyFont="1" applyBorder="1" applyAlignment="1">
      <alignment horizontal="right" vertical="top" wrapText="1"/>
    </xf>
    <xf numFmtId="4" fontId="15" fillId="0" borderId="17" xfId="2" applyNumberFormat="1" applyFont="1" applyBorder="1" applyAlignment="1">
      <alignment horizontal="right" vertical="top" wrapText="1"/>
    </xf>
    <xf numFmtId="4" fontId="20" fillId="0" borderId="17" xfId="2" applyNumberFormat="1" applyFont="1" applyBorder="1" applyAlignment="1">
      <alignment vertical="top"/>
    </xf>
    <xf numFmtId="10" fontId="15" fillId="0" borderId="17" xfId="2" applyNumberFormat="1" applyFont="1" applyBorder="1" applyAlignment="1">
      <alignment vertical="top"/>
    </xf>
    <xf numFmtId="0" fontId="17" fillId="0" borderId="20" xfId="2" applyFont="1" applyFill="1" applyBorder="1" applyAlignment="1">
      <alignment horizontal="center" vertical="center" wrapText="1"/>
    </xf>
    <xf numFmtId="0" fontId="17" fillId="7" borderId="20" xfId="2" applyFont="1" applyFill="1" applyBorder="1" applyAlignment="1">
      <alignment horizontal="center" vertical="center" wrapText="1"/>
    </xf>
    <xf numFmtId="0" fontId="17" fillId="7" borderId="151" xfId="2" applyFont="1" applyFill="1" applyBorder="1" applyAlignment="1">
      <alignment horizontal="center" vertical="center" wrapText="1"/>
    </xf>
    <xf numFmtId="43" fontId="17" fillId="7" borderId="8" xfId="2" applyNumberFormat="1" applyFont="1" applyFill="1" applyBorder="1" applyAlignment="1">
      <alignment horizontal="center" vertical="center" wrapText="1"/>
    </xf>
    <xf numFmtId="0" fontId="110" fillId="7" borderId="20" xfId="30" applyFont="1" applyFill="1" applyBorder="1" applyAlignment="1">
      <alignment horizontal="center" vertical="center"/>
    </xf>
    <xf numFmtId="0" fontId="17" fillId="5" borderId="151" xfId="2" applyFont="1" applyFill="1" applyBorder="1" applyAlignment="1">
      <alignment horizontal="center" vertical="center" wrapText="1"/>
    </xf>
    <xf numFmtId="43" fontId="17" fillId="5" borderId="8" xfId="2" applyNumberFormat="1" applyFont="1" applyFill="1" applyBorder="1" applyAlignment="1">
      <alignment horizontal="center" vertical="center" wrapText="1"/>
    </xf>
    <xf numFmtId="0" fontId="110" fillId="5" borderId="20" xfId="30" applyFont="1" applyFill="1" applyBorder="1" applyAlignment="1">
      <alignment horizontal="center" vertical="center"/>
    </xf>
    <xf numFmtId="0" fontId="15" fillId="0" borderId="151" xfId="2" applyFont="1" applyFill="1" applyBorder="1" applyAlignment="1">
      <alignment horizontal="left" vertical="center" wrapText="1"/>
    </xf>
    <xf numFmtId="4" fontId="16" fillId="0" borderId="8" xfId="2" applyNumberFormat="1" applyFont="1" applyFill="1" applyBorder="1" applyAlignment="1">
      <alignment horizontal="right" vertical="center" wrapText="1"/>
    </xf>
    <xf numFmtId="4" fontId="16" fillId="0" borderId="20" xfId="2" applyNumberFormat="1" applyFont="1" applyFill="1" applyBorder="1" applyAlignment="1">
      <alignment horizontal="right" vertical="center" wrapText="1"/>
    </xf>
    <xf numFmtId="4" fontId="134" fillId="0" borderId="20" xfId="30" applyNumberFormat="1" applyFont="1" applyBorder="1" applyAlignment="1">
      <alignment horizontal="right" vertical="center"/>
    </xf>
    <xf numFmtId="0" fontId="15" fillId="3" borderId="13" xfId="2" applyFont="1" applyFill="1" applyBorder="1" applyAlignment="1">
      <alignment horizontal="center" vertical="center" wrapText="1"/>
    </xf>
    <xf numFmtId="4" fontId="15" fillId="3" borderId="8" xfId="2" applyNumberFormat="1" applyFont="1" applyFill="1" applyBorder="1" applyAlignment="1">
      <alignment horizontal="right" vertical="center" wrapText="1"/>
    </xf>
    <xf numFmtId="10" fontId="15" fillId="3" borderId="8" xfId="2" applyNumberFormat="1" applyFont="1" applyFill="1" applyBorder="1" applyAlignment="1">
      <alignment horizontal="right" vertical="center" wrapText="1"/>
    </xf>
    <xf numFmtId="0" fontId="135" fillId="3" borderId="8" xfId="2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left" vertical="center" wrapText="1"/>
    </xf>
    <xf numFmtId="0" fontId="135" fillId="7" borderId="8" xfId="2" applyFont="1" applyFill="1" applyBorder="1" applyAlignment="1">
      <alignment horizontal="center" vertical="center" wrapText="1"/>
    </xf>
    <xf numFmtId="0" fontId="15" fillId="7" borderId="8" xfId="2" applyFont="1" applyFill="1" applyBorder="1" applyAlignment="1">
      <alignment horizontal="left" vertical="center" wrapText="1"/>
    </xf>
    <xf numFmtId="0" fontId="15" fillId="3" borderId="8" xfId="2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horizontal="left" vertical="center" wrapText="1"/>
    </xf>
    <xf numFmtId="4" fontId="15" fillId="7" borderId="20" xfId="2" applyNumberFormat="1" applyFont="1" applyFill="1" applyBorder="1" applyAlignment="1">
      <alignment horizontal="right" vertical="center" wrapText="1"/>
    </xf>
    <xf numFmtId="10" fontId="15" fillId="7" borderId="20" xfId="2" applyNumberFormat="1" applyFont="1" applyFill="1" applyBorder="1" applyAlignment="1">
      <alignment horizontal="right" vertical="center" wrapText="1"/>
    </xf>
    <xf numFmtId="0" fontId="71" fillId="7" borderId="8" xfId="30" applyFont="1" applyFill="1" applyBorder="1" applyAlignment="1">
      <alignment horizontal="center" vertical="center"/>
    </xf>
    <xf numFmtId="0" fontId="71" fillId="7" borderId="8" xfId="30" applyFont="1" applyFill="1" applyBorder="1" applyAlignment="1">
      <alignment vertical="center" wrapText="1"/>
    </xf>
    <xf numFmtId="4" fontId="72" fillId="7" borderId="8" xfId="30" applyNumberFormat="1" applyFont="1" applyFill="1" applyBorder="1"/>
    <xf numFmtId="10" fontId="72" fillId="7" borderId="8" xfId="30" applyNumberFormat="1" applyFont="1" applyFill="1" applyBorder="1"/>
    <xf numFmtId="4" fontId="71" fillId="7" borderId="8" xfId="30" applyNumberFormat="1" applyFont="1" applyFill="1" applyBorder="1" applyAlignment="1">
      <alignment vertical="center"/>
    </xf>
    <xf numFmtId="10" fontId="71" fillId="7" borderId="8" xfId="30" applyNumberFormat="1" applyFont="1" applyFill="1" applyBorder="1" applyAlignment="1">
      <alignment vertical="center"/>
    </xf>
    <xf numFmtId="0" fontId="2" fillId="8" borderId="8" xfId="30" applyFill="1" applyBorder="1"/>
    <xf numFmtId="0" fontId="71" fillId="8" borderId="8" xfId="30" applyFont="1" applyFill="1" applyBorder="1" applyAlignment="1">
      <alignment horizontal="center" vertical="center"/>
    </xf>
    <xf numFmtId="0" fontId="71" fillId="8" borderId="8" xfId="30" applyFont="1" applyFill="1" applyBorder="1" applyAlignment="1">
      <alignment vertical="center" wrapText="1"/>
    </xf>
    <xf numFmtId="4" fontId="72" fillId="8" borderId="8" xfId="30" applyNumberFormat="1" applyFont="1" applyFill="1" applyBorder="1"/>
    <xf numFmtId="10" fontId="72" fillId="8" borderId="8" xfId="30" applyNumberFormat="1" applyFont="1" applyFill="1" applyBorder="1"/>
    <xf numFmtId="4" fontId="71" fillId="8" borderId="8" xfId="30" applyNumberFormat="1" applyFont="1" applyFill="1" applyBorder="1" applyAlignment="1">
      <alignment vertical="center"/>
    </xf>
    <xf numFmtId="10" fontId="71" fillId="8" borderId="8" xfId="30" applyNumberFormat="1" applyFont="1" applyFill="1" applyBorder="1" applyAlignment="1">
      <alignment vertical="center"/>
    </xf>
    <xf numFmtId="0" fontId="2" fillId="8" borderId="8" xfId="30" applyFill="1" applyBorder="1" applyAlignment="1">
      <alignment horizontal="center" vertical="center" wrapText="1"/>
    </xf>
    <xf numFmtId="0" fontId="2" fillId="7" borderId="8" xfId="30" applyFill="1" applyBorder="1" applyAlignment="1">
      <alignment horizontal="center" vertical="center"/>
    </xf>
    <xf numFmtId="0" fontId="2" fillId="3" borderId="8" xfId="30" applyFill="1" applyBorder="1" applyAlignment="1">
      <alignment horizontal="center" vertical="center"/>
    </xf>
    <xf numFmtId="0" fontId="71" fillId="3" borderId="8" xfId="30" applyFont="1" applyFill="1" applyBorder="1" applyAlignment="1">
      <alignment horizontal="center" vertical="center"/>
    </xf>
    <xf numFmtId="4" fontId="72" fillId="3" borderId="8" xfId="30" applyNumberFormat="1" applyFont="1" applyFill="1" applyBorder="1"/>
    <xf numFmtId="10" fontId="72" fillId="3" borderId="8" xfId="30" applyNumberFormat="1" applyFont="1" applyFill="1" applyBorder="1"/>
    <xf numFmtId="4" fontId="71" fillId="3" borderId="8" xfId="30" applyNumberFormat="1" applyFont="1" applyFill="1" applyBorder="1" applyAlignment="1">
      <alignment vertical="center"/>
    </xf>
    <xf numFmtId="10" fontId="71" fillId="3" borderId="8" xfId="30" applyNumberFormat="1" applyFont="1" applyFill="1" applyBorder="1" applyAlignment="1">
      <alignment vertical="center"/>
    </xf>
    <xf numFmtId="167" fontId="17" fillId="7" borderId="8" xfId="2" applyNumberFormat="1" applyFont="1" applyFill="1" applyBorder="1" applyAlignment="1">
      <alignment horizontal="right" vertical="center" wrapText="1"/>
    </xf>
    <xf numFmtId="167" fontId="17" fillId="5" borderId="8" xfId="2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7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wrapText="1"/>
      <protection locked="0"/>
    </xf>
    <xf numFmtId="49" fontId="6" fillId="2" borderId="1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top" wrapText="1"/>
      <protection locked="0"/>
    </xf>
    <xf numFmtId="0" fontId="7" fillId="0" borderId="54" xfId="0" applyNumberFormat="1" applyFont="1" applyFill="1" applyBorder="1" applyAlignment="1" applyProtection="1">
      <alignment horizontal="left" vertical="top" wrapText="1"/>
      <protection locked="0"/>
    </xf>
    <xf numFmtId="49" fontId="9" fillId="2" borderId="9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1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2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7" fillId="0" borderId="0" xfId="7" applyNumberFormat="1" applyFont="1" applyFill="1" applyBorder="1" applyAlignment="1" applyProtection="1">
      <alignment horizontal="center"/>
      <protection locked="0"/>
    </xf>
    <xf numFmtId="0" fontId="4" fillId="0" borderId="0" xfId="7" applyNumberFormat="1" applyFont="1" applyFill="1" applyBorder="1" applyAlignment="1" applyProtection="1">
      <alignment horizontal="left" vertical="top" wrapText="1"/>
      <protection locked="0"/>
    </xf>
    <xf numFmtId="49" fontId="6" fillId="2" borderId="0" xfId="7" applyNumberFormat="1" applyFont="1" applyFill="1" applyAlignment="1" applyProtection="1">
      <alignment horizontal="center" wrapText="1"/>
      <protection locked="0"/>
    </xf>
    <xf numFmtId="49" fontId="6" fillId="2" borderId="0" xfId="7" applyNumberFormat="1" applyFont="1" applyFill="1" applyAlignment="1" applyProtection="1">
      <alignment horizontal="center" vertical="top" wrapText="1"/>
      <protection locked="0"/>
    </xf>
    <xf numFmtId="49" fontId="10" fillId="27" borderId="35" xfId="7" applyNumberFormat="1" applyFont="1" applyFill="1" applyBorder="1" applyAlignment="1" applyProtection="1">
      <alignment horizontal="center" vertical="center" wrapText="1"/>
      <protection locked="0"/>
    </xf>
    <xf numFmtId="49" fontId="10" fillId="27" borderId="128" xfId="7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7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Alignment="1">
      <alignment horizontal="right"/>
    </xf>
    <xf numFmtId="0" fontId="49" fillId="0" borderId="0" xfId="1" applyFont="1" applyBorder="1" applyAlignment="1">
      <alignment horizontal="center" vertical="center"/>
    </xf>
    <xf numFmtId="0" fontId="49" fillId="0" borderId="0" xfId="1" applyFont="1" applyBorder="1" applyAlignment="1">
      <alignment horizontal="center" wrapText="1"/>
    </xf>
    <xf numFmtId="0" fontId="49" fillId="0" borderId="0" xfId="1" applyFont="1" applyBorder="1" applyAlignment="1">
      <alignment horizontal="center"/>
    </xf>
    <xf numFmtId="0" fontId="109" fillId="0" borderId="135" xfId="1" applyFont="1" applyBorder="1" applyAlignment="1">
      <alignment horizontal="center" wrapText="1"/>
    </xf>
    <xf numFmtId="0" fontId="109" fillId="0" borderId="130" xfId="1" applyFont="1" applyBorder="1" applyAlignment="1">
      <alignment horizontal="center"/>
    </xf>
    <xf numFmtId="0" fontId="109" fillId="0" borderId="64" xfId="1" applyFont="1" applyBorder="1" applyAlignment="1">
      <alignment horizontal="center"/>
    </xf>
    <xf numFmtId="0" fontId="109" fillId="0" borderId="133" xfId="1" applyFont="1" applyBorder="1" applyAlignment="1">
      <alignment horizontal="center"/>
    </xf>
    <xf numFmtId="0" fontId="54" fillId="0" borderId="136" xfId="1" applyFont="1" applyBorder="1" applyAlignment="1">
      <alignment horizontal="center" vertical="center" wrapText="1"/>
    </xf>
    <xf numFmtId="0" fontId="54" fillId="0" borderId="137" xfId="1" applyFont="1" applyBorder="1" applyAlignment="1">
      <alignment horizontal="center" vertical="center" wrapText="1"/>
    </xf>
    <xf numFmtId="0" fontId="54" fillId="0" borderId="138" xfId="1" applyFont="1" applyBorder="1" applyAlignment="1">
      <alignment horizontal="center" vertical="center" wrapText="1"/>
    </xf>
    <xf numFmtId="0" fontId="55" fillId="0" borderId="93" xfId="1" applyFont="1" applyBorder="1" applyAlignment="1">
      <alignment horizontal="center" vertical="center"/>
    </xf>
    <xf numFmtId="0" fontId="109" fillId="0" borderId="94" xfId="1" applyFont="1" applyBorder="1" applyAlignment="1">
      <alignment horizontal="center" vertical="center"/>
    </xf>
    <xf numFmtId="0" fontId="109" fillId="0" borderId="30" xfId="1" applyFont="1" applyBorder="1" applyAlignment="1">
      <alignment horizontal="center" vertical="center"/>
    </xf>
    <xf numFmtId="4" fontId="55" fillId="13" borderId="100" xfId="1" applyNumberFormat="1" applyFont="1" applyFill="1" applyBorder="1" applyAlignment="1">
      <alignment horizontal="center" vertical="center"/>
    </xf>
    <xf numFmtId="4" fontId="55" fillId="13" borderId="42" xfId="1" applyNumberFormat="1" applyFont="1" applyFill="1" applyBorder="1" applyAlignment="1">
      <alignment horizontal="center" vertical="center"/>
    </xf>
    <xf numFmtId="0" fontId="12" fillId="0" borderId="25" xfId="1" applyBorder="1" applyAlignment="1">
      <alignment horizontal="right"/>
    </xf>
    <xf numFmtId="0" fontId="27" fillId="0" borderId="0" xfId="1" applyFont="1" applyBorder="1" applyAlignment="1">
      <alignment horizontal="left" vertical="top" wrapText="1"/>
    </xf>
    <xf numFmtId="0" fontId="109" fillId="0" borderId="129" xfId="1" applyFont="1" applyBorder="1" applyAlignment="1">
      <alignment horizontal="center" vertical="center" wrapText="1"/>
    </xf>
    <xf numFmtId="0" fontId="109" fillId="0" borderId="130" xfId="1" applyFont="1" applyBorder="1" applyAlignment="1">
      <alignment horizontal="center" vertical="center" wrapText="1"/>
    </xf>
    <xf numFmtId="0" fontId="109" fillId="0" borderId="131" xfId="1" applyFont="1" applyBorder="1" applyAlignment="1">
      <alignment horizontal="center" vertical="center" wrapText="1"/>
    </xf>
    <xf numFmtId="0" fontId="109" fillId="0" borderId="14" xfId="1" applyFont="1" applyBorder="1" applyAlignment="1">
      <alignment horizontal="center" vertical="center" wrapText="1"/>
    </xf>
    <xf numFmtId="0" fontId="55" fillId="0" borderId="81" xfId="3" applyFont="1" applyBorder="1" applyAlignment="1">
      <alignment horizontal="right"/>
    </xf>
    <xf numFmtId="0" fontId="55" fillId="0" borderId="102" xfId="3" applyFont="1" applyBorder="1" applyAlignment="1">
      <alignment horizontal="right"/>
    </xf>
    <xf numFmtId="49" fontId="54" fillId="0" borderId="35" xfId="3" applyNumberFormat="1" applyFont="1" applyBorder="1" applyAlignment="1">
      <alignment horizontal="center"/>
    </xf>
    <xf numFmtId="49" fontId="61" fillId="0" borderId="131" xfId="3" applyNumberFormat="1" applyFont="1" applyBorder="1" applyAlignment="1">
      <alignment horizontal="left" vertical="center"/>
    </xf>
    <xf numFmtId="49" fontId="61" fillId="0" borderId="74" xfId="3" applyNumberFormat="1" applyFont="1" applyBorder="1" applyAlignment="1">
      <alignment horizontal="left" vertical="center"/>
    </xf>
    <xf numFmtId="49" fontId="61" fillId="0" borderId="131" xfId="3" applyNumberFormat="1" applyFont="1" applyBorder="1" applyAlignment="1">
      <alignment horizontal="center" vertical="center"/>
    </xf>
    <xf numFmtId="49" fontId="61" fillId="0" borderId="74" xfId="3" applyNumberFormat="1" applyFont="1" applyBorder="1" applyAlignment="1">
      <alignment horizontal="center" vertical="center"/>
    </xf>
    <xf numFmtId="49" fontId="61" fillId="0" borderId="49" xfId="3" applyNumberFormat="1" applyFont="1" applyBorder="1" applyAlignment="1">
      <alignment horizontal="left" vertical="center"/>
    </xf>
    <xf numFmtId="49" fontId="61" fillId="0" borderId="144" xfId="3" applyNumberFormat="1" applyFont="1" applyBorder="1" applyAlignment="1">
      <alignment horizontal="left" vertical="center"/>
    </xf>
    <xf numFmtId="49" fontId="51" fillId="0" borderId="150" xfId="3" applyNumberFormat="1" applyFont="1" applyBorder="1" applyAlignment="1">
      <alignment horizontal="center" vertical="center" wrapText="1"/>
    </xf>
    <xf numFmtId="49" fontId="51" fillId="0" borderId="0" xfId="3" applyNumberFormat="1" applyFont="1" applyBorder="1" applyAlignment="1">
      <alignment horizontal="center" vertical="center" wrapText="1"/>
    </xf>
    <xf numFmtId="49" fontId="51" fillId="0" borderId="112" xfId="3" applyNumberFormat="1" applyFont="1" applyBorder="1" applyAlignment="1">
      <alignment horizontal="center" vertical="center" wrapText="1"/>
    </xf>
    <xf numFmtId="49" fontId="18" fillId="0" borderId="162" xfId="3" applyNumberFormat="1" applyFont="1" applyBorder="1" applyAlignment="1">
      <alignment horizontal="center" vertical="top" wrapText="1"/>
    </xf>
    <xf numFmtId="0" fontId="0" fillId="0" borderId="131" xfId="0" applyBorder="1" applyAlignment="1">
      <alignment horizontal="center" vertical="top" wrapText="1"/>
    </xf>
    <xf numFmtId="0" fontId="12" fillId="0" borderId="8" xfId="3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60" fillId="0" borderId="0" xfId="3" applyNumberFormat="1" applyFont="1" applyBorder="1" applyAlignment="1">
      <alignment horizontal="center" vertical="center" wrapText="1"/>
    </xf>
    <xf numFmtId="0" fontId="103" fillId="0" borderId="74" xfId="0" applyFont="1" applyBorder="1" applyAlignment="1">
      <alignment horizontal="center" vertical="center" wrapText="1"/>
    </xf>
    <xf numFmtId="49" fontId="60" fillId="0" borderId="151" xfId="3" applyNumberFormat="1" applyFont="1" applyBorder="1" applyAlignment="1">
      <alignment horizontal="center" vertical="center" wrapText="1"/>
    </xf>
    <xf numFmtId="0" fontId="103" fillId="0" borderId="144" xfId="0" applyFont="1" applyBorder="1" applyAlignment="1">
      <alignment horizontal="center" vertical="center" wrapText="1"/>
    </xf>
    <xf numFmtId="0" fontId="40" fillId="0" borderId="0" xfId="3" applyFont="1" applyAlignment="1">
      <alignment horizontal="center"/>
    </xf>
    <xf numFmtId="0" fontId="49" fillId="0" borderId="25" xfId="3" applyFont="1" applyBorder="1" applyAlignment="1">
      <alignment horizontal="center" vertical="center"/>
    </xf>
    <xf numFmtId="0" fontId="55" fillId="0" borderId="146" xfId="3" applyFont="1" applyBorder="1" applyAlignment="1">
      <alignment horizontal="center" vertical="center" wrapText="1"/>
    </xf>
    <xf numFmtId="0" fontId="55" fillId="0" borderId="148" xfId="3" applyFont="1" applyBorder="1" applyAlignment="1">
      <alignment horizontal="center" vertical="center" wrapText="1"/>
    </xf>
    <xf numFmtId="0" fontId="55" fillId="0" borderId="142" xfId="3" applyFont="1" applyBorder="1" applyAlignment="1">
      <alignment horizontal="center" vertical="center" wrapText="1"/>
    </xf>
    <xf numFmtId="0" fontId="55" fillId="0" borderId="143" xfId="3" applyFont="1" applyBorder="1" applyAlignment="1">
      <alignment horizontal="center" vertical="center" wrapText="1"/>
    </xf>
    <xf numFmtId="0" fontId="56" fillId="0" borderId="135" xfId="3" applyFont="1" applyBorder="1" applyAlignment="1">
      <alignment horizontal="center" vertical="center" wrapText="1"/>
    </xf>
    <xf numFmtId="0" fontId="56" fillId="0" borderId="141" xfId="3" applyFont="1" applyBorder="1" applyAlignment="1">
      <alignment horizontal="center" vertical="center" wrapText="1"/>
    </xf>
    <xf numFmtId="0" fontId="109" fillId="0" borderId="82" xfId="3" applyFont="1" applyBorder="1" applyAlignment="1">
      <alignment horizontal="center" vertical="center"/>
    </xf>
    <xf numFmtId="0" fontId="109" fillId="0" borderId="83" xfId="3" applyFont="1" applyBorder="1" applyAlignment="1">
      <alignment horizontal="center" vertical="center"/>
    </xf>
    <xf numFmtId="0" fontId="109" fillId="0" borderId="142" xfId="3" applyFont="1" applyBorder="1" applyAlignment="1">
      <alignment horizontal="center" vertical="center" wrapText="1"/>
    </xf>
    <xf numFmtId="0" fontId="109" fillId="0" borderId="143" xfId="3" applyFont="1" applyBorder="1" applyAlignment="1">
      <alignment horizontal="center" vertical="center"/>
    </xf>
    <xf numFmtId="0" fontId="26" fillId="0" borderId="135" xfId="3" applyFont="1" applyBorder="1" applyAlignment="1">
      <alignment horizontal="center" vertical="center" wrapText="1"/>
    </xf>
    <xf numFmtId="0" fontId="26" fillId="0" borderId="141" xfId="3" applyFont="1" applyBorder="1" applyAlignment="1">
      <alignment horizontal="center" vertical="center"/>
    </xf>
    <xf numFmtId="0" fontId="56" fillId="0" borderId="147" xfId="3" applyFont="1" applyBorder="1" applyAlignment="1">
      <alignment horizontal="center" vertical="center" wrapText="1"/>
    </xf>
    <xf numFmtId="0" fontId="56" fillId="0" borderId="149" xfId="3" applyFont="1" applyBorder="1" applyAlignment="1">
      <alignment horizontal="center" vertical="center" wrapText="1"/>
    </xf>
    <xf numFmtId="0" fontId="54" fillId="0" borderId="9" xfId="3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9" fontId="18" fillId="0" borderId="8" xfId="3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4" fillId="0" borderId="112" xfId="3" applyFont="1" applyBorder="1" applyAlignment="1">
      <alignment vertical="center" wrapText="1"/>
    </xf>
    <xf numFmtId="0" fontId="54" fillId="0" borderId="8" xfId="3" applyFont="1" applyBorder="1" applyAlignment="1">
      <alignment horizontal="left" vertical="top" wrapText="1"/>
    </xf>
    <xf numFmtId="49" fontId="18" fillId="0" borderId="37" xfId="3" applyNumberFormat="1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12" fillId="0" borderId="163" xfId="3" applyFont="1" applyBorder="1" applyAlignment="1">
      <alignment horizontal="left" vertical="top" wrapText="1"/>
    </xf>
    <xf numFmtId="0" fontId="0" fillId="0" borderId="112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49" fontId="60" fillId="0" borderId="112" xfId="3" applyNumberFormat="1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49" fontId="60" fillId="0" borderId="64" xfId="3" applyNumberFormat="1" applyFont="1" applyBorder="1" applyAlignment="1">
      <alignment horizontal="center" vertical="center" wrapText="1"/>
    </xf>
    <xf numFmtId="0" fontId="103" fillId="0" borderId="151" xfId="0" applyFont="1" applyBorder="1" applyAlignment="1">
      <alignment horizontal="center" vertical="center" wrapText="1"/>
    </xf>
    <xf numFmtId="43" fontId="17" fillId="3" borderId="152" xfId="2" applyNumberFormat="1" applyFont="1" applyFill="1" applyBorder="1" applyAlignment="1">
      <alignment horizontal="center" vertical="center" wrapText="1"/>
    </xf>
    <xf numFmtId="43" fontId="17" fillId="3" borderId="153" xfId="2" applyNumberFormat="1" applyFont="1" applyFill="1" applyBorder="1" applyAlignment="1">
      <alignment horizontal="center" vertical="center" wrapText="1"/>
    </xf>
    <xf numFmtId="43" fontId="17" fillId="3" borderId="16" xfId="2" applyNumberFormat="1" applyFont="1" applyFill="1" applyBorder="1" applyAlignment="1">
      <alignment horizontal="center" vertical="center" wrapText="1"/>
    </xf>
    <xf numFmtId="43" fontId="17" fillId="3" borderId="10" xfId="2" applyNumberFormat="1" applyFont="1" applyFill="1" applyBorder="1" applyAlignment="1">
      <alignment horizontal="center" vertical="center" wrapText="1"/>
    </xf>
    <xf numFmtId="43" fontId="17" fillId="0" borderId="16" xfId="2" applyNumberFormat="1" applyFont="1" applyFill="1" applyBorder="1" applyAlignment="1">
      <alignment horizontal="center" vertical="center" wrapText="1"/>
    </xf>
    <xf numFmtId="43" fontId="17" fillId="0" borderId="10" xfId="2" applyNumberFormat="1" applyFont="1" applyFill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top" wrapText="1"/>
    </xf>
    <xf numFmtId="0" fontId="21" fillId="0" borderId="20" xfId="2" applyFont="1" applyBorder="1" applyAlignment="1">
      <alignment horizontal="center" vertical="top" wrapText="1"/>
    </xf>
    <xf numFmtId="0" fontId="22" fillId="0" borderId="9" xfId="2" applyFont="1" applyBorder="1" applyAlignment="1">
      <alignment horizontal="center" vertical="top" wrapText="1"/>
    </xf>
    <xf numFmtId="0" fontId="22" fillId="0" borderId="13" xfId="2" applyFont="1" applyBorder="1" applyAlignment="1">
      <alignment horizontal="center" vertical="top" wrapText="1"/>
    </xf>
    <xf numFmtId="0" fontId="22" fillId="0" borderId="20" xfId="2" applyFont="1" applyBorder="1" applyAlignment="1">
      <alignment horizontal="center" vertical="top" wrapText="1"/>
    </xf>
    <xf numFmtId="0" fontId="14" fillId="0" borderId="7" xfId="2" applyFont="1" applyBorder="1" applyAlignment="1">
      <alignment horizontal="right" vertical="center"/>
    </xf>
    <xf numFmtId="0" fontId="14" fillId="0" borderId="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7" fillId="0" borderId="16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top" wrapText="1"/>
    </xf>
    <xf numFmtId="0" fontId="17" fillId="3" borderId="13" xfId="2" applyFont="1" applyFill="1" applyBorder="1" applyAlignment="1">
      <alignment horizontal="center" vertical="top" wrapText="1"/>
    </xf>
    <xf numFmtId="0" fontId="22" fillId="3" borderId="9" xfId="2" applyFont="1" applyFill="1" applyBorder="1" applyAlignment="1">
      <alignment horizontal="center" vertical="top" wrapText="1"/>
    </xf>
    <xf numFmtId="0" fontId="22" fillId="3" borderId="13" xfId="2" applyFont="1" applyFill="1" applyBorder="1" applyAlignment="1">
      <alignment horizontal="center" vertical="top" wrapText="1"/>
    </xf>
    <xf numFmtId="0" fontId="22" fillId="3" borderId="20" xfId="2" applyFont="1" applyFill="1" applyBorder="1" applyAlignment="1">
      <alignment horizontal="center" vertical="top" wrapText="1"/>
    </xf>
    <xf numFmtId="0" fontId="15" fillId="3" borderId="13" xfId="2" applyFont="1" applyFill="1" applyBorder="1" applyAlignment="1">
      <alignment horizontal="center" vertical="top" wrapText="1"/>
    </xf>
    <xf numFmtId="0" fontId="15" fillId="3" borderId="10" xfId="2" applyFont="1" applyFill="1" applyBorder="1" applyAlignment="1">
      <alignment horizontal="center" vertical="top" wrapText="1"/>
    </xf>
    <xf numFmtId="0" fontId="7" fillId="0" borderId="0" xfId="3" applyFont="1" applyAlignment="1">
      <alignment horizontal="left" vertical="top" wrapText="1"/>
    </xf>
    <xf numFmtId="0" fontId="25" fillId="0" borderId="0" xfId="2" applyFont="1" applyAlignment="1">
      <alignment horizontal="center" vertical="top" wrapText="1"/>
    </xf>
    <xf numFmtId="0" fontId="25" fillId="0" borderId="103" xfId="2" applyFont="1" applyBorder="1" applyAlignment="1">
      <alignment horizontal="left" vertical="center"/>
    </xf>
    <xf numFmtId="43" fontId="17" fillId="0" borderId="104" xfId="2" applyNumberFormat="1" applyFont="1" applyFill="1" applyBorder="1" applyAlignment="1">
      <alignment horizontal="center" vertical="center" wrapText="1"/>
    </xf>
    <xf numFmtId="43" fontId="17" fillId="0" borderId="105" xfId="2" applyNumberFormat="1" applyFont="1" applyFill="1" applyBorder="1" applyAlignment="1">
      <alignment horizontal="center" vertical="center" wrapText="1"/>
    </xf>
    <xf numFmtId="43" fontId="17" fillId="0" borderId="106" xfId="2" applyNumberFormat="1" applyFont="1" applyFill="1" applyBorder="1" applyAlignment="1">
      <alignment horizontal="center" vertical="center" wrapText="1"/>
    </xf>
    <xf numFmtId="0" fontId="110" fillId="0" borderId="9" xfId="30" applyFont="1" applyBorder="1" applyAlignment="1">
      <alignment horizontal="center" vertical="center" wrapText="1"/>
    </xf>
    <xf numFmtId="0" fontId="110" fillId="0" borderId="13" xfId="30" applyFont="1" applyBorder="1" applyAlignment="1">
      <alignment horizontal="center" vertical="center"/>
    </xf>
    <xf numFmtId="0" fontId="110" fillId="0" borderId="20" xfId="30" applyFont="1" applyBorder="1" applyAlignment="1">
      <alignment horizontal="center" vertical="center"/>
    </xf>
    <xf numFmtId="0" fontId="45" fillId="0" borderId="0" xfId="30" applyFont="1" applyAlignment="1">
      <alignment horizontal="center" vertical="center" wrapText="1"/>
    </xf>
    <xf numFmtId="0" fontId="3" fillId="0" borderId="8" xfId="30" applyFont="1" applyBorder="1" applyAlignment="1">
      <alignment horizontal="right" vertical="center"/>
    </xf>
    <xf numFmtId="0" fontId="17" fillId="0" borderId="8" xfId="2" applyFont="1" applyFill="1" applyBorder="1" applyAlignment="1">
      <alignment horizontal="center" vertical="center" wrapText="1"/>
    </xf>
    <xf numFmtId="0" fontId="17" fillId="0" borderId="54" xfId="2" applyFont="1" applyFill="1" applyBorder="1" applyAlignment="1">
      <alignment horizontal="center" vertical="center" wrapText="1"/>
    </xf>
    <xf numFmtId="43" fontId="17" fillId="0" borderId="8" xfId="2" applyNumberFormat="1" applyFont="1" applyFill="1" applyBorder="1" applyAlignment="1">
      <alignment horizontal="center" vertical="center" wrapText="1"/>
    </xf>
    <xf numFmtId="0" fontId="3" fillId="0" borderId="45" xfId="30" applyFont="1" applyBorder="1" applyAlignment="1">
      <alignment horizontal="center"/>
    </xf>
    <xf numFmtId="0" fontId="3" fillId="0" borderId="15" xfId="30" applyFont="1" applyBorder="1" applyAlignment="1">
      <alignment horizontal="center"/>
    </xf>
    <xf numFmtId="0" fontId="3" fillId="0" borderId="8" xfId="30" applyFont="1" applyBorder="1" applyAlignment="1">
      <alignment horizontal="center"/>
    </xf>
    <xf numFmtId="43" fontId="17" fillId="0" borderId="9" xfId="2" applyNumberFormat="1" applyFont="1" applyFill="1" applyBorder="1" applyAlignment="1">
      <alignment horizontal="center" vertical="center" wrapText="1"/>
    </xf>
    <xf numFmtId="43" fontId="17" fillId="0" borderId="20" xfId="2" applyNumberFormat="1" applyFont="1" applyFill="1" applyBorder="1" applyAlignment="1">
      <alignment horizontal="center" vertical="center" wrapText="1"/>
    </xf>
    <xf numFmtId="0" fontId="62" fillId="3" borderId="9" xfId="2" applyFont="1" applyFill="1" applyBorder="1" applyAlignment="1">
      <alignment horizontal="center" vertical="center" wrapText="1"/>
    </xf>
    <xf numFmtId="0" fontId="62" fillId="3" borderId="20" xfId="2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top" wrapText="1"/>
    </xf>
    <xf numFmtId="0" fontId="25" fillId="0" borderId="0" xfId="2" applyFont="1" applyAlignment="1">
      <alignment horizontal="center" wrapText="1"/>
    </xf>
    <xf numFmtId="0" fontId="25" fillId="0" borderId="103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35" fillId="0" borderId="45" xfId="1" applyFont="1" applyBorder="1" applyAlignment="1">
      <alignment horizontal="center" vertical="center" wrapText="1"/>
    </xf>
    <xf numFmtId="0" fontId="35" fillId="0" borderId="54" xfId="1" applyFont="1" applyBorder="1" applyAlignment="1">
      <alignment horizontal="center" vertical="center" wrapText="1"/>
    </xf>
    <xf numFmtId="0" fontId="35" fillId="0" borderId="15" xfId="1" applyFont="1" applyBorder="1" applyAlignment="1">
      <alignment horizontal="center" vertical="center" wrapText="1"/>
    </xf>
    <xf numFmtId="0" fontId="34" fillId="0" borderId="25" xfId="1" applyFont="1" applyBorder="1" applyAlignment="1">
      <alignment horizontal="left" vertical="center" wrapText="1"/>
    </xf>
    <xf numFmtId="0" fontId="30" fillId="0" borderId="90" xfId="1" applyFont="1" applyBorder="1" applyAlignment="1">
      <alignment horizontal="left" vertical="center" wrapText="1"/>
    </xf>
    <xf numFmtId="0" fontId="43" fillId="11" borderId="91" xfId="1" applyFont="1" applyFill="1" applyBorder="1" applyAlignment="1">
      <alignment horizontal="center" vertical="top" wrapText="1"/>
    </xf>
    <xf numFmtId="0" fontId="43" fillId="11" borderId="64" xfId="1" applyFont="1" applyFill="1" applyBorder="1" applyAlignment="1">
      <alignment horizontal="center" vertical="top" wrapText="1"/>
    </xf>
    <xf numFmtId="0" fontId="34" fillId="0" borderId="6" xfId="1" applyFont="1" applyBorder="1" applyAlignment="1">
      <alignment horizontal="left" vertical="center" wrapText="1"/>
    </xf>
    <xf numFmtId="0" fontId="30" fillId="0" borderId="19" xfId="1" applyFont="1" applyBorder="1" applyAlignment="1">
      <alignment horizontal="left" vertical="center" wrapText="1"/>
    </xf>
    <xf numFmtId="0" fontId="35" fillId="0" borderId="45" xfId="1" applyFont="1" applyBorder="1" applyAlignment="1">
      <alignment horizontal="right" vertical="center" wrapText="1"/>
    </xf>
    <xf numFmtId="0" fontId="35" fillId="0" borderId="54" xfId="1" applyFont="1" applyBorder="1" applyAlignment="1">
      <alignment horizontal="right" vertical="center" wrapText="1"/>
    </xf>
    <xf numFmtId="0" fontId="35" fillId="0" borderId="58" xfId="1" applyFont="1" applyBorder="1" applyAlignment="1">
      <alignment horizontal="right" vertical="center" wrapText="1"/>
    </xf>
    <xf numFmtId="0" fontId="46" fillId="0" borderId="87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left" vertical="top" wrapText="1"/>
    </xf>
    <xf numFmtId="0" fontId="30" fillId="0" borderId="58" xfId="1" applyFont="1" applyBorder="1" applyAlignment="1">
      <alignment horizontal="left" vertical="top" wrapText="1"/>
    </xf>
    <xf numFmtId="0" fontId="40" fillId="3" borderId="9" xfId="1" applyFont="1" applyFill="1" applyBorder="1" applyAlignment="1">
      <alignment horizontal="center" vertical="top" wrapText="1"/>
    </xf>
    <xf numFmtId="0" fontId="40" fillId="3" borderId="20" xfId="1" applyFont="1" applyFill="1" applyBorder="1" applyAlignment="1">
      <alignment horizontal="center" vertical="top" wrapText="1"/>
    </xf>
    <xf numFmtId="0" fontId="30" fillId="0" borderId="68" xfId="1" applyFont="1" applyFill="1" applyBorder="1" applyAlignment="1">
      <alignment horizontal="left" vertical="center" wrapText="1"/>
    </xf>
    <xf numFmtId="0" fontId="28" fillId="3" borderId="70" xfId="1" applyFont="1" applyFill="1" applyBorder="1" applyAlignment="1">
      <alignment horizontal="center" vertical="top" wrapText="1"/>
    </xf>
    <xf numFmtId="0" fontId="28" fillId="3" borderId="34" xfId="1" applyFont="1" applyFill="1" applyBorder="1" applyAlignment="1">
      <alignment horizontal="center" vertical="top" wrapText="1"/>
    </xf>
    <xf numFmtId="0" fontId="28" fillId="3" borderId="66" xfId="1" applyFont="1" applyFill="1" applyBorder="1" applyAlignment="1">
      <alignment horizontal="center" vertical="top" wrapText="1"/>
    </xf>
    <xf numFmtId="0" fontId="30" fillId="0" borderId="29" xfId="1" applyFont="1" applyFill="1" applyBorder="1" applyAlignment="1">
      <alignment horizontal="left" vertical="center" wrapText="1"/>
    </xf>
    <xf numFmtId="0" fontId="28" fillId="0" borderId="33" xfId="1" applyFont="1" applyFill="1" applyBorder="1" applyAlignment="1">
      <alignment horizontal="left" vertical="top" wrapText="1"/>
    </xf>
    <xf numFmtId="0" fontId="28" fillId="0" borderId="66" xfId="1" applyFont="1" applyFill="1" applyBorder="1" applyAlignment="1">
      <alignment horizontal="left" vertical="top" wrapText="1"/>
    </xf>
    <xf numFmtId="0" fontId="28" fillId="0" borderId="9" xfId="1" applyFont="1" applyFill="1" applyBorder="1" applyAlignment="1">
      <alignment horizontal="center" vertical="top" wrapText="1"/>
    </xf>
    <xf numFmtId="0" fontId="28" fillId="0" borderId="20" xfId="1" applyFont="1" applyFill="1" applyBorder="1" applyAlignment="1">
      <alignment horizontal="center" vertical="top" wrapText="1"/>
    </xf>
    <xf numFmtId="0" fontId="30" fillId="0" borderId="71" xfId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top" wrapText="1"/>
    </xf>
    <xf numFmtId="0" fontId="28" fillId="0" borderId="20" xfId="1" applyFont="1" applyBorder="1" applyAlignment="1">
      <alignment horizontal="center" vertical="top" wrapText="1"/>
    </xf>
    <xf numFmtId="0" fontId="34" fillId="0" borderId="82" xfId="1" applyFont="1" applyBorder="1" applyAlignment="1">
      <alignment horizontal="right" vertical="center" wrapText="1"/>
    </xf>
    <xf numFmtId="0" fontId="34" fillId="0" borderId="83" xfId="1" applyFont="1" applyBorder="1" applyAlignment="1">
      <alignment horizontal="right" vertical="center" wrapText="1"/>
    </xf>
    <xf numFmtId="0" fontId="34" fillId="0" borderId="84" xfId="1" applyFont="1" applyBorder="1" applyAlignment="1">
      <alignment horizontal="right" vertical="center" wrapText="1"/>
    </xf>
    <xf numFmtId="0" fontId="43" fillId="11" borderId="11" xfId="1" applyFont="1" applyFill="1" applyBorder="1" applyAlignment="1">
      <alignment horizontal="center" vertical="top" wrapText="1"/>
    </xf>
    <xf numFmtId="0" fontId="40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top"/>
    </xf>
    <xf numFmtId="0" fontId="27" fillId="0" borderId="0" xfId="1" applyFont="1" applyAlignment="1">
      <alignment horizontal="left" vertical="top" wrapText="1"/>
    </xf>
    <xf numFmtId="0" fontId="31" fillId="0" borderId="0" xfId="1" applyFont="1" applyBorder="1" applyAlignment="1">
      <alignment horizontal="center" vertical="center"/>
    </xf>
    <xf numFmtId="0" fontId="37" fillId="0" borderId="29" xfId="1" applyFont="1" applyBorder="1" applyAlignment="1">
      <alignment horizontal="left" vertical="center" wrapText="1"/>
    </xf>
    <xf numFmtId="0" fontId="28" fillId="0" borderId="33" xfId="1" applyFont="1" applyFill="1" applyBorder="1" applyAlignment="1">
      <alignment horizontal="center" vertical="top" wrapText="1"/>
    </xf>
    <xf numFmtId="0" fontId="28" fillId="0" borderId="34" xfId="1" applyFont="1" applyFill="1" applyBorder="1" applyAlignment="1">
      <alignment horizontal="center" vertical="top" wrapText="1"/>
    </xf>
    <xf numFmtId="0" fontId="28" fillId="0" borderId="39" xfId="1" applyFont="1" applyFill="1" applyBorder="1" applyAlignment="1">
      <alignment horizontal="center" vertical="top" wrapText="1"/>
    </xf>
    <xf numFmtId="0" fontId="30" fillId="0" borderId="0" xfId="1" applyFont="1" applyBorder="1" applyAlignment="1">
      <alignment horizontal="left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0" fillId="3" borderId="11" xfId="1" applyFont="1" applyFill="1" applyBorder="1" applyAlignment="1">
      <alignment horizontal="center" vertical="center" wrapText="1"/>
    </xf>
    <xf numFmtId="0" fontId="40" fillId="0" borderId="1" xfId="40" applyFont="1" applyBorder="1" applyAlignment="1">
      <alignment horizontal="center" vertical="center" wrapText="1"/>
    </xf>
    <xf numFmtId="0" fontId="40" fillId="0" borderId="0" xfId="40" applyFont="1" applyBorder="1" applyAlignment="1"/>
    <xf numFmtId="0" fontId="46" fillId="0" borderId="0" xfId="40" applyFont="1" applyBorder="1" applyAlignment="1">
      <alignment horizontal="center" vertical="center"/>
    </xf>
    <xf numFmtId="0" fontId="40" fillId="0" borderId="1" xfId="40" applyFont="1" applyBorder="1" applyAlignment="1">
      <alignment vertical="center"/>
    </xf>
    <xf numFmtId="0" fontId="40" fillId="0" borderId="3" xfId="40" applyFont="1" applyBorder="1" applyAlignment="1">
      <alignment horizontal="center" vertical="center" wrapText="1"/>
    </xf>
    <xf numFmtId="0" fontId="40" fillId="0" borderId="1" xfId="40" applyFont="1" applyBorder="1" applyAlignment="1">
      <alignment horizontal="center" vertical="center"/>
    </xf>
    <xf numFmtId="0" fontId="45" fillId="0" borderId="45" xfId="40" applyFont="1" applyBorder="1" applyAlignment="1">
      <alignment horizontal="center"/>
    </xf>
    <xf numFmtId="0" fontId="45" fillId="0" borderId="15" xfId="40" applyFont="1" applyBorder="1" applyAlignment="1">
      <alignment horizontal="center"/>
    </xf>
    <xf numFmtId="0" fontId="45" fillId="4" borderId="59" xfId="40" applyFont="1" applyFill="1" applyBorder="1" applyAlignment="1">
      <alignment horizontal="center" vertical="top"/>
    </xf>
    <xf numFmtId="0" fontId="45" fillId="4" borderId="15" xfId="40" applyFont="1" applyFill="1" applyBorder="1" applyAlignment="1">
      <alignment horizontal="center" vertical="top"/>
    </xf>
    <xf numFmtId="0" fontId="35" fillId="4" borderId="59" xfId="40" applyFont="1" applyFill="1" applyBorder="1" applyAlignment="1">
      <alignment horizontal="center" vertical="top"/>
    </xf>
    <xf numFmtId="0" fontId="35" fillId="4" borderId="15" xfId="40" applyFont="1" applyFill="1" applyBorder="1" applyAlignment="1">
      <alignment horizontal="center" vertical="top"/>
    </xf>
    <xf numFmtId="0" fontId="45" fillId="0" borderId="59" xfId="40" applyFont="1" applyBorder="1" applyAlignment="1">
      <alignment horizontal="center" vertical="center"/>
    </xf>
    <xf numFmtId="0" fontId="45" fillId="0" borderId="58" xfId="40" applyFont="1" applyBorder="1" applyAlignment="1">
      <alignment horizontal="center" vertical="center"/>
    </xf>
    <xf numFmtId="0" fontId="50" fillId="0" borderId="0" xfId="42" applyFont="1" applyBorder="1" applyAlignment="1">
      <alignment horizontal="left" vertical="center" wrapText="1"/>
    </xf>
    <xf numFmtId="0" fontId="46" fillId="0" borderId="0" xfId="42" applyFont="1" applyBorder="1" applyAlignment="1">
      <alignment horizontal="left" vertical="center"/>
    </xf>
    <xf numFmtId="0" fontId="23" fillId="3" borderId="13" xfId="42" applyFont="1" applyFill="1" applyBorder="1" applyAlignment="1">
      <alignment horizontal="center" vertical="top"/>
    </xf>
    <xf numFmtId="0" fontId="23" fillId="3" borderId="20" xfId="42" applyFont="1" applyFill="1" applyBorder="1" applyAlignment="1">
      <alignment horizontal="center" vertical="top"/>
    </xf>
    <xf numFmtId="0" fontId="50" fillId="0" borderId="0" xfId="42" applyFont="1" applyBorder="1" applyAlignment="1">
      <alignment horizontal="center" vertical="center" wrapText="1"/>
    </xf>
    <xf numFmtId="0" fontId="95" fillId="0" borderId="45" xfId="42" applyFont="1" applyBorder="1" applyAlignment="1">
      <alignment horizontal="right" vertical="center"/>
    </xf>
    <xf numFmtId="0" fontId="95" fillId="0" borderId="54" xfId="42" applyFont="1" applyBorder="1" applyAlignment="1">
      <alignment horizontal="right" vertical="center"/>
    </xf>
    <xf numFmtId="0" fontId="95" fillId="0" borderId="15" xfId="42" applyFont="1" applyBorder="1" applyAlignment="1">
      <alignment horizontal="right" vertical="center"/>
    </xf>
    <xf numFmtId="168" fontId="41" fillId="0" borderId="35" xfId="41" applyFont="1" applyFill="1" applyBorder="1" applyAlignment="1" applyProtection="1">
      <alignment horizontal="center" vertical="top"/>
    </xf>
    <xf numFmtId="168" fontId="41" fillId="0" borderId="61" xfId="41" applyFont="1" applyFill="1" applyBorder="1" applyAlignment="1" applyProtection="1">
      <alignment horizontal="center" vertical="top"/>
    </xf>
    <xf numFmtId="168" fontId="99" fillId="0" borderId="0" xfId="41" applyFont="1" applyFill="1" applyBorder="1" applyAlignment="1" applyProtection="1">
      <alignment horizontal="center" vertical="center"/>
    </xf>
    <xf numFmtId="0" fontId="83" fillId="0" borderId="64" xfId="27" applyFont="1" applyBorder="1" applyAlignment="1">
      <alignment horizontal="center"/>
    </xf>
    <xf numFmtId="0" fontId="83" fillId="0" borderId="151" xfId="27" applyFont="1" applyBorder="1" applyAlignment="1">
      <alignment horizontal="center"/>
    </xf>
    <xf numFmtId="0" fontId="45" fillId="0" borderId="0" xfId="27" applyFont="1" applyBorder="1" applyAlignment="1">
      <alignment horizontal="center" vertical="center"/>
    </xf>
    <xf numFmtId="49" fontId="85" fillId="16" borderId="13" xfId="27" applyNumberFormat="1" applyFont="1" applyFill="1" applyBorder="1" applyAlignment="1" applyProtection="1">
      <alignment horizontal="center" vertical="center" wrapText="1"/>
      <protection locked="0"/>
    </xf>
    <xf numFmtId="49" fontId="85" fillId="16" borderId="108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13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20" xfId="27" applyNumberFormat="1" applyFont="1" applyFill="1" applyBorder="1" applyAlignment="1" applyProtection="1">
      <alignment horizontal="center" vertical="center" wrapText="1"/>
      <protection locked="0"/>
    </xf>
    <xf numFmtId="49" fontId="84" fillId="16" borderId="9" xfId="27" applyNumberFormat="1" applyFont="1" applyFill="1" applyBorder="1" applyAlignment="1" applyProtection="1">
      <alignment horizontal="center" vertical="center" wrapText="1"/>
      <protection locked="0"/>
    </xf>
    <xf numFmtId="49" fontId="84" fillId="16" borderId="20" xfId="27" applyNumberFormat="1" applyFont="1" applyFill="1" applyBorder="1" applyAlignment="1" applyProtection="1">
      <alignment horizontal="center" vertical="center" wrapText="1"/>
      <protection locked="0"/>
    </xf>
    <xf numFmtId="0" fontId="18" fillId="3" borderId="108" xfId="42" applyFont="1" applyFill="1" applyBorder="1" applyAlignment="1">
      <alignment horizontal="center"/>
    </xf>
    <xf numFmtId="0" fontId="18" fillId="3" borderId="20" xfId="42" applyFont="1" applyFill="1" applyBorder="1" applyAlignment="1">
      <alignment horizontal="center"/>
    </xf>
    <xf numFmtId="0" fontId="13" fillId="0" borderId="108" xfId="42" applyBorder="1" applyAlignment="1">
      <alignment horizontal="center"/>
    </xf>
    <xf numFmtId="0" fontId="13" fillId="0" borderId="20" xfId="42" applyBorder="1" applyAlignment="1">
      <alignment horizontal="center"/>
    </xf>
    <xf numFmtId="0" fontId="94" fillId="0" borderId="158" xfId="42" applyFont="1" applyBorder="1" applyAlignment="1">
      <alignment horizontal="right" vertical="center"/>
    </xf>
    <xf numFmtId="0" fontId="94" fillId="0" borderId="103" xfId="42" applyFont="1" applyBorder="1" applyAlignment="1">
      <alignment horizontal="right" vertical="center"/>
    </xf>
    <xf numFmtId="0" fontId="94" fillId="0" borderId="18" xfId="42" applyFont="1" applyBorder="1" applyAlignment="1">
      <alignment horizontal="right" vertical="center"/>
    </xf>
    <xf numFmtId="0" fontId="13" fillId="0" borderId="9" xfId="42" applyBorder="1" applyAlignment="1">
      <alignment horizontal="center"/>
    </xf>
    <xf numFmtId="0" fontId="18" fillId="0" borderId="0" xfId="42" applyFont="1" applyBorder="1" applyAlignment="1">
      <alignment horizontal="left" wrapText="1"/>
    </xf>
    <xf numFmtId="0" fontId="61" fillId="0" borderId="0" xfId="42" applyFont="1" applyBorder="1" applyAlignment="1">
      <alignment horizontal="left" vertical="top" wrapText="1"/>
    </xf>
    <xf numFmtId="0" fontId="51" fillId="0" borderId="0" xfId="42" applyFont="1" applyBorder="1" applyAlignment="1">
      <alignment horizontal="left"/>
    </xf>
    <xf numFmtId="0" fontId="51" fillId="0" borderId="0" xfId="42" applyFont="1" applyAlignment="1">
      <alignment horizontal="left" vertical="top" wrapText="1"/>
    </xf>
    <xf numFmtId="0" fontId="18" fillId="0" borderId="0" xfId="42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0" fillId="0" borderId="0" xfId="44" applyFont="1" applyAlignment="1">
      <alignment horizontal="left"/>
    </xf>
    <xf numFmtId="0" fontId="50" fillId="0" borderId="103" xfId="42" applyFont="1" applyBorder="1" applyAlignment="1">
      <alignment horizontal="left" vertical="center" wrapText="1"/>
    </xf>
    <xf numFmtId="0" fontId="13" fillId="0" borderId="112" xfId="42" applyBorder="1" applyAlignment="1">
      <alignment horizontal="center"/>
    </xf>
    <xf numFmtId="0" fontId="94" fillId="0" borderId="7" xfId="42" applyFont="1" applyBorder="1" applyAlignment="1">
      <alignment horizontal="right" vertical="center"/>
    </xf>
    <xf numFmtId="0" fontId="94" fillId="0" borderId="6" xfId="42" applyFont="1" applyBorder="1" applyAlignment="1">
      <alignment horizontal="right" vertical="center"/>
    </xf>
    <xf numFmtId="0" fontId="94" fillId="0" borderId="5" xfId="42" applyFont="1" applyBorder="1" applyAlignment="1">
      <alignment horizontal="right" vertical="center"/>
    </xf>
    <xf numFmtId="0" fontId="46" fillId="0" borderId="6" xfId="42" applyFont="1" applyBorder="1" applyAlignment="1">
      <alignment horizontal="left" vertical="center"/>
    </xf>
    <xf numFmtId="0" fontId="78" fillId="0" borderId="0" xfId="45" applyFont="1" applyAlignment="1">
      <alignment horizontal="center" vertical="top" wrapText="1"/>
    </xf>
    <xf numFmtId="0" fontId="94" fillId="0" borderId="0" xfId="42" applyFont="1" applyAlignment="1">
      <alignment horizontal="center"/>
    </xf>
    <xf numFmtId="49" fontId="6" fillId="2" borderId="0" xfId="0" applyNumberFormat="1" applyFont="1" applyFill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top" wrapText="1"/>
      <protection locked="0"/>
    </xf>
    <xf numFmtId="49" fontId="11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46">
    <cellStyle name="ConditionalStyle_1" xfId="5"/>
    <cellStyle name="Dziesiętny_załączniki  nr 1,2,3,4,5,6,7,8,9,10,11  2008" xfId="41"/>
    <cellStyle name="Excel Built-in Normal" xfId="6"/>
    <cellStyle name="Normalny" xfId="0" builtinId="0"/>
    <cellStyle name="Normalny 10" xfId="7"/>
    <cellStyle name="Normalny 11" xfId="8"/>
    <cellStyle name="Normalny 12" xfId="9"/>
    <cellStyle name="Normalny 13" xfId="10"/>
    <cellStyle name="Normalny 14" xfId="11"/>
    <cellStyle name="Normalny 15" xfId="12"/>
    <cellStyle name="Normalny 16" xfId="13"/>
    <cellStyle name="Normalny 17" xfId="14"/>
    <cellStyle name="Normalny 18" xfId="15"/>
    <cellStyle name="Normalny 19" xfId="16"/>
    <cellStyle name="Normalny 2" xfId="17"/>
    <cellStyle name="Normalny 2 2" xfId="18"/>
    <cellStyle name="Normalny 20" xfId="19"/>
    <cellStyle name="Normalny 20 2" xfId="20"/>
    <cellStyle name="Normalny 21" xfId="21"/>
    <cellStyle name="Normalny 22" xfId="22"/>
    <cellStyle name="Normalny 23" xfId="23"/>
    <cellStyle name="Normalny 24" xfId="24"/>
    <cellStyle name="Normalny 25" xfId="25"/>
    <cellStyle name="Normalny 26" xfId="26"/>
    <cellStyle name="Normalny 27" xfId="45"/>
    <cellStyle name="Normalny 3" xfId="27"/>
    <cellStyle name="Normalny 3 2" xfId="28"/>
    <cellStyle name="Normalny 4" xfId="29"/>
    <cellStyle name="Normalny 4 2" xfId="30"/>
    <cellStyle name="Normalny 5" xfId="31"/>
    <cellStyle name="Normalny 5 2" xfId="32"/>
    <cellStyle name="Normalny 5 3" xfId="33"/>
    <cellStyle name="Normalny 5 3 2" xfId="34"/>
    <cellStyle name="Normalny 6" xfId="35"/>
    <cellStyle name="Normalny 7" xfId="36"/>
    <cellStyle name="Normalny 7 2" xfId="37"/>
    <cellStyle name="Normalny 8" xfId="38"/>
    <cellStyle name="Normalny 9" xfId="39"/>
    <cellStyle name="Normalny_DOCHODY  WYDATKI 2011" xfId="42"/>
    <cellStyle name="Normalny_Kwiecień" xfId="43"/>
    <cellStyle name="Normalny_Załacznik 2010" xfId="44"/>
    <cellStyle name="Normalny_załaczniki maj" xfId="1"/>
    <cellStyle name="Normalny_załączniki  nr 1,2,3,4,5,6,7,8,9,10,11  2008" xfId="40"/>
    <cellStyle name="Normalny_Załączniki budżet 2010" xfId="2"/>
    <cellStyle name="Normalny_Zeszyt1" xfId="3"/>
    <cellStyle name="Walutowy_Załączniki budżet 2010" xfId="4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0"/>
  <sheetViews>
    <sheetView showGridLines="0" view="pageLayout" topLeftCell="A213" zoomScaleNormal="120" workbookViewId="0">
      <selection activeCell="M250" sqref="M250"/>
    </sheetView>
  </sheetViews>
  <sheetFormatPr defaultRowHeight="12.75" x14ac:dyDescent="0.2"/>
  <cols>
    <col min="1" max="1" width="5.83203125" style="1" customWidth="1"/>
    <col min="2" max="2" width="9.33203125" style="1" customWidth="1"/>
    <col min="3" max="3" width="9.6640625" style="1" customWidth="1"/>
    <col min="4" max="4" width="36.83203125" style="1" customWidth="1"/>
    <col min="5" max="5" width="16" style="1" customWidth="1"/>
    <col min="6" max="6" width="13.33203125" style="1" customWidth="1"/>
    <col min="7" max="7" width="15" style="1" customWidth="1"/>
    <col min="8" max="8" width="14.5" style="1" customWidth="1"/>
    <col min="9" max="9" width="10.1640625" style="1" bestFit="1" customWidth="1"/>
    <col min="10" max="10" width="15.33203125" style="1" customWidth="1"/>
    <col min="11" max="11" width="13.1640625" style="1" customWidth="1"/>
    <col min="12" max="12" width="11" style="1" customWidth="1"/>
    <col min="13" max="13" width="18.5" style="1" customWidth="1"/>
    <col min="14" max="14" width="15.6640625" style="1" bestFit="1" customWidth="1"/>
    <col min="15" max="15" width="10.6640625" style="1" customWidth="1"/>
    <col min="16" max="16384" width="9.33203125" style="1"/>
  </cols>
  <sheetData>
    <row r="1" spans="1:12" ht="22.5" customHeight="1" x14ac:dyDescent="0.2">
      <c r="A1" s="1753"/>
      <c r="B1" s="1753"/>
      <c r="C1" s="1753"/>
      <c r="D1" s="1753"/>
      <c r="E1" s="1753"/>
      <c r="F1" s="1753"/>
      <c r="G1" s="1753"/>
      <c r="I1" s="1745" t="s">
        <v>738</v>
      </c>
      <c r="J1" s="1745"/>
      <c r="K1" s="1745"/>
      <c r="L1" s="1745"/>
    </row>
    <row r="2" spans="1:12" ht="19.5" customHeight="1" x14ac:dyDescent="0.2">
      <c r="A2" s="1751" t="s">
        <v>739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  <c r="L2" s="1751"/>
    </row>
    <row r="3" spans="1:12" ht="20.25" customHeight="1" x14ac:dyDescent="0.2">
      <c r="A3" s="672"/>
      <c r="B3" s="1752" t="s">
        <v>850</v>
      </c>
      <c r="C3" s="1752"/>
      <c r="D3" s="1752"/>
      <c r="E3" s="1752"/>
      <c r="F3" s="1752"/>
      <c r="G3" s="1752"/>
      <c r="H3" s="1752"/>
      <c r="I3" s="1752"/>
      <c r="J3" s="1752"/>
      <c r="K3" s="1752"/>
      <c r="L3" s="1752"/>
    </row>
    <row r="4" spans="1:12" ht="33" customHeight="1" x14ac:dyDescent="0.2">
      <c r="A4" s="1746" t="s">
        <v>0</v>
      </c>
      <c r="B4" s="1746" t="s">
        <v>1</v>
      </c>
      <c r="C4" s="1746" t="s">
        <v>2</v>
      </c>
      <c r="D4" s="1746" t="s">
        <v>3</v>
      </c>
      <c r="E4" s="1746" t="s">
        <v>851</v>
      </c>
      <c r="F4" s="1746" t="s">
        <v>733</v>
      </c>
      <c r="G4" s="1747" t="s">
        <v>852</v>
      </c>
      <c r="H4" s="1748" t="s">
        <v>853</v>
      </c>
      <c r="I4" s="1749" t="s">
        <v>717</v>
      </c>
      <c r="J4" s="1755" t="s">
        <v>737</v>
      </c>
      <c r="K4" s="1756"/>
      <c r="L4" s="1750" t="s">
        <v>734</v>
      </c>
    </row>
    <row r="5" spans="1:12" x14ac:dyDescent="0.2">
      <c r="A5" s="1746"/>
      <c r="B5" s="1746"/>
      <c r="C5" s="1746"/>
      <c r="D5" s="1746"/>
      <c r="E5" s="1746"/>
      <c r="F5" s="1746"/>
      <c r="G5" s="1747"/>
      <c r="H5" s="1748"/>
      <c r="I5" s="1749"/>
      <c r="J5" s="667" t="s">
        <v>735</v>
      </c>
      <c r="K5" s="670" t="s">
        <v>736</v>
      </c>
      <c r="L5" s="1750"/>
    </row>
    <row r="6" spans="1:12" x14ac:dyDescent="0.2">
      <c r="A6" s="674" t="s">
        <v>5</v>
      </c>
      <c r="B6" s="674"/>
      <c r="C6" s="674"/>
      <c r="D6" s="675" t="s">
        <v>6</v>
      </c>
      <c r="E6" s="676">
        <f>E7+E10</f>
        <v>50000</v>
      </c>
      <c r="F6" s="676">
        <f t="shared" ref="F6:G6" si="0">F7+F10</f>
        <v>628013.12</v>
      </c>
      <c r="G6" s="1133">
        <f t="shared" si="0"/>
        <v>678013.12</v>
      </c>
      <c r="H6" s="678">
        <f t="shared" ref="H6" si="1">H7+H10</f>
        <v>615696.14</v>
      </c>
      <c r="I6" s="1134">
        <f>H6/G6</f>
        <v>0.90808882872355035</v>
      </c>
      <c r="J6" s="676">
        <f t="shared" ref="J6" si="2">J7+J10</f>
        <v>18922.989999999998</v>
      </c>
      <c r="K6" s="677">
        <f t="shared" ref="K6" si="3">K7+K10</f>
        <v>18922.989999999998</v>
      </c>
      <c r="L6" s="679">
        <f t="shared" ref="L6" si="4">L7+L10</f>
        <v>271.66000000000003</v>
      </c>
    </row>
    <row r="7" spans="1:12" ht="15" x14ac:dyDescent="0.2">
      <c r="A7" s="3"/>
      <c r="B7" s="687" t="s">
        <v>8</v>
      </c>
      <c r="C7" s="688"/>
      <c r="D7" s="689" t="s">
        <v>9</v>
      </c>
      <c r="E7" s="690">
        <f>SUM(E8:E9)</f>
        <v>0</v>
      </c>
      <c r="F7" s="690">
        <f t="shared" ref="F7" si="5">SUM(F8:F9)</f>
        <v>56250</v>
      </c>
      <c r="G7" s="691">
        <f>SUM(G8:G9)</f>
        <v>56250</v>
      </c>
      <c r="H7" s="1506">
        <f>SUM(H8:H9)</f>
        <v>0</v>
      </c>
      <c r="I7" s="1507">
        <f>H7/G7</f>
        <v>0</v>
      </c>
      <c r="J7" s="692">
        <f t="shared" ref="J7:L7" si="6">J8+J9</f>
        <v>0</v>
      </c>
      <c r="K7" s="693">
        <f t="shared" si="6"/>
        <v>0</v>
      </c>
      <c r="L7" s="694">
        <f t="shared" si="6"/>
        <v>0</v>
      </c>
    </row>
    <row r="8" spans="1:12" ht="56.25" hidden="1" x14ac:dyDescent="0.2">
      <c r="A8" s="4"/>
      <c r="B8" s="4"/>
      <c r="C8" s="5" t="s">
        <v>10</v>
      </c>
      <c r="D8" s="6" t="s">
        <v>11</v>
      </c>
      <c r="E8" s="665">
        <v>0</v>
      </c>
      <c r="F8" s="665">
        <f>G8-E8</f>
        <v>0</v>
      </c>
      <c r="G8" s="668">
        <v>0</v>
      </c>
      <c r="H8" s="1077">
        <v>0</v>
      </c>
      <c r="I8" s="673">
        <v>0</v>
      </c>
      <c r="J8" s="1080">
        <v>0</v>
      </c>
      <c r="K8" s="1082">
        <v>0</v>
      </c>
      <c r="L8" s="1080">
        <v>0</v>
      </c>
    </row>
    <row r="9" spans="1:12" ht="67.5" x14ac:dyDescent="0.2">
      <c r="A9" s="4"/>
      <c r="B9" s="4"/>
      <c r="C9" s="5" t="s">
        <v>13</v>
      </c>
      <c r="D9" s="6" t="s">
        <v>14</v>
      </c>
      <c r="E9" s="665">
        <v>0</v>
      </c>
      <c r="F9" s="665">
        <f>G9-E9</f>
        <v>56250</v>
      </c>
      <c r="G9" s="668">
        <v>56250</v>
      </c>
      <c r="H9" s="1077">
        <v>0</v>
      </c>
      <c r="I9" s="673">
        <f t="shared" ref="I9:I103" si="7">H9/G9</f>
        <v>0</v>
      </c>
      <c r="J9" s="1080">
        <v>0</v>
      </c>
      <c r="K9" s="1082">
        <v>0</v>
      </c>
      <c r="L9" s="1080">
        <v>0</v>
      </c>
    </row>
    <row r="10" spans="1:12" ht="15" x14ac:dyDescent="0.2">
      <c r="A10" s="3"/>
      <c r="B10" s="687" t="s">
        <v>15</v>
      </c>
      <c r="C10" s="688"/>
      <c r="D10" s="689" t="s">
        <v>16</v>
      </c>
      <c r="E10" s="690">
        <f>E11+E13+E12</f>
        <v>50000</v>
      </c>
      <c r="F10" s="690">
        <f t="shared" ref="F10:L10" si="8">F11+F13+F12</f>
        <v>571763.12</v>
      </c>
      <c r="G10" s="691">
        <f>G11+G12+G13</f>
        <v>621763.12</v>
      </c>
      <c r="H10" s="1506">
        <f>SUM(H11:H13)</f>
        <v>615696.14</v>
      </c>
      <c r="I10" s="1507">
        <f>H10/G10</f>
        <v>0.9902422967769462</v>
      </c>
      <c r="J10" s="690">
        <f t="shared" si="8"/>
        <v>18922.989999999998</v>
      </c>
      <c r="K10" s="690">
        <f t="shared" si="8"/>
        <v>18922.989999999998</v>
      </c>
      <c r="L10" s="690">
        <f t="shared" si="8"/>
        <v>271.66000000000003</v>
      </c>
    </row>
    <row r="11" spans="1:12" ht="67.5" x14ac:dyDescent="0.2">
      <c r="A11" s="4"/>
      <c r="B11" s="4"/>
      <c r="C11" s="5" t="s">
        <v>17</v>
      </c>
      <c r="D11" s="6" t="s">
        <v>18</v>
      </c>
      <c r="E11" s="665" t="s">
        <v>19</v>
      </c>
      <c r="F11" s="665">
        <f>G11-E11</f>
        <v>0</v>
      </c>
      <c r="G11" s="668" t="s">
        <v>19</v>
      </c>
      <c r="H11" s="1077">
        <v>43706.21</v>
      </c>
      <c r="I11" s="673">
        <f t="shared" si="7"/>
        <v>0.87412420000000002</v>
      </c>
      <c r="J11" s="1080">
        <v>15578.98</v>
      </c>
      <c r="K11" s="1081">
        <v>15578.98</v>
      </c>
      <c r="L11" s="1080">
        <v>271.66000000000003</v>
      </c>
    </row>
    <row r="12" spans="1:12" x14ac:dyDescent="0.2">
      <c r="A12" s="1078"/>
      <c r="B12" s="1078"/>
      <c r="C12" s="1079" t="s">
        <v>132</v>
      </c>
      <c r="D12" s="6" t="s">
        <v>824</v>
      </c>
      <c r="E12" s="665">
        <v>0</v>
      </c>
      <c r="F12" s="665">
        <v>0</v>
      </c>
      <c r="G12" s="668">
        <v>0</v>
      </c>
      <c r="H12" s="1077">
        <v>226.81</v>
      </c>
      <c r="I12" s="673">
        <v>0</v>
      </c>
      <c r="J12" s="1080">
        <v>3344.01</v>
      </c>
      <c r="K12" s="1081">
        <v>3344.01</v>
      </c>
      <c r="L12" s="1080">
        <v>0</v>
      </c>
    </row>
    <row r="13" spans="1:12" ht="67.5" x14ac:dyDescent="0.2">
      <c r="A13" s="4"/>
      <c r="B13" s="4"/>
      <c r="C13" s="5" t="s">
        <v>20</v>
      </c>
      <c r="D13" s="6" t="s">
        <v>21</v>
      </c>
      <c r="E13" s="665">
        <v>0</v>
      </c>
      <c r="F13" s="665">
        <f>G13-E13</f>
        <v>571763.12</v>
      </c>
      <c r="G13" s="668">
        <v>571763.12</v>
      </c>
      <c r="H13" s="1077">
        <v>571763.12</v>
      </c>
      <c r="I13" s="673">
        <f t="shared" si="7"/>
        <v>1</v>
      </c>
      <c r="J13" s="1080">
        <v>0</v>
      </c>
      <c r="K13" s="1082">
        <v>0</v>
      </c>
      <c r="L13" s="1080">
        <v>0</v>
      </c>
    </row>
    <row r="14" spans="1:12" x14ac:dyDescent="0.2">
      <c r="A14" s="1084" t="s">
        <v>825</v>
      </c>
      <c r="B14" s="680"/>
      <c r="C14" s="680"/>
      <c r="D14" s="681" t="s">
        <v>828</v>
      </c>
      <c r="E14" s="682">
        <f>E15</f>
        <v>0</v>
      </c>
      <c r="F14" s="682">
        <f t="shared" ref="F14:H15" si="9">F15</f>
        <v>0</v>
      </c>
      <c r="G14" s="683">
        <f t="shared" si="9"/>
        <v>0</v>
      </c>
      <c r="H14" s="684">
        <f t="shared" si="9"/>
        <v>540</v>
      </c>
      <c r="I14" s="686">
        <v>0</v>
      </c>
      <c r="J14" s="679">
        <f t="shared" ref="J14:L15" si="10">J15</f>
        <v>0</v>
      </c>
      <c r="K14" s="685">
        <f t="shared" si="10"/>
        <v>0</v>
      </c>
      <c r="L14" s="679">
        <f t="shared" si="10"/>
        <v>0</v>
      </c>
    </row>
    <row r="15" spans="1:12" ht="15" x14ac:dyDescent="0.2">
      <c r="A15" s="3"/>
      <c r="B15" s="1085" t="s">
        <v>826</v>
      </c>
      <c r="C15" s="688"/>
      <c r="D15" s="689" t="s">
        <v>16</v>
      </c>
      <c r="E15" s="690">
        <f>E16</f>
        <v>0</v>
      </c>
      <c r="F15" s="690">
        <f t="shared" si="9"/>
        <v>0</v>
      </c>
      <c r="G15" s="691">
        <f t="shared" si="9"/>
        <v>0</v>
      </c>
      <c r="H15" s="695">
        <f t="shared" si="9"/>
        <v>540</v>
      </c>
      <c r="I15" s="1508">
        <v>0</v>
      </c>
      <c r="J15" s="694">
        <f t="shared" si="10"/>
        <v>0</v>
      </c>
      <c r="K15" s="697">
        <f t="shared" si="10"/>
        <v>0</v>
      </c>
      <c r="L15" s="694">
        <f t="shared" si="10"/>
        <v>0</v>
      </c>
    </row>
    <row r="16" spans="1:12" ht="22.5" x14ac:dyDescent="0.2">
      <c r="A16" s="4"/>
      <c r="B16" s="4"/>
      <c r="C16" s="1079" t="s">
        <v>827</v>
      </c>
      <c r="D16" s="6" t="s">
        <v>829</v>
      </c>
      <c r="E16" s="665">
        <v>0</v>
      </c>
      <c r="F16" s="665">
        <v>0</v>
      </c>
      <c r="G16" s="668">
        <v>0</v>
      </c>
      <c r="H16" s="1077">
        <v>540</v>
      </c>
      <c r="I16" s="673">
        <v>0</v>
      </c>
      <c r="J16" s="1080">
        <v>0</v>
      </c>
      <c r="K16" s="1082">
        <v>0</v>
      </c>
      <c r="L16" s="1080">
        <v>0</v>
      </c>
    </row>
    <row r="17" spans="1:12" x14ac:dyDescent="0.2">
      <c r="A17" s="680" t="s">
        <v>22</v>
      </c>
      <c r="B17" s="680"/>
      <c r="C17" s="680"/>
      <c r="D17" s="681" t="s">
        <v>23</v>
      </c>
      <c r="E17" s="682" t="str">
        <f>E18</f>
        <v>25 000,00</v>
      </c>
      <c r="F17" s="682">
        <f t="shared" ref="F17:G17" si="11">F18</f>
        <v>0</v>
      </c>
      <c r="G17" s="683" t="str">
        <f t="shared" si="11"/>
        <v>25 000,00</v>
      </c>
      <c r="H17" s="684">
        <f t="shared" ref="H17:H18" si="12">H18</f>
        <v>10435</v>
      </c>
      <c r="I17" s="686">
        <f t="shared" si="7"/>
        <v>0.41739999999999999</v>
      </c>
      <c r="J17" s="679">
        <f t="shared" ref="J17:J18" si="13">J18</f>
        <v>0</v>
      </c>
      <c r="K17" s="685">
        <f t="shared" ref="K17:K18" si="14">K18</f>
        <v>0</v>
      </c>
      <c r="L17" s="679">
        <f t="shared" ref="L17:L18" si="15">L18</f>
        <v>0</v>
      </c>
    </row>
    <row r="18" spans="1:12" ht="15" x14ac:dyDescent="0.2">
      <c r="A18" s="3"/>
      <c r="B18" s="687" t="s">
        <v>25</v>
      </c>
      <c r="C18" s="688"/>
      <c r="D18" s="689" t="s">
        <v>16</v>
      </c>
      <c r="E18" s="690" t="str">
        <f>E19</f>
        <v>25 000,00</v>
      </c>
      <c r="F18" s="690">
        <f t="shared" ref="F18:G18" si="16">F19</f>
        <v>0</v>
      </c>
      <c r="G18" s="691" t="str">
        <f t="shared" si="16"/>
        <v>25 000,00</v>
      </c>
      <c r="H18" s="695">
        <f t="shared" si="12"/>
        <v>10435</v>
      </c>
      <c r="I18" s="1508">
        <f t="shared" si="7"/>
        <v>0.41739999999999999</v>
      </c>
      <c r="J18" s="694">
        <f t="shared" si="13"/>
        <v>0</v>
      </c>
      <c r="K18" s="697">
        <f t="shared" si="14"/>
        <v>0</v>
      </c>
      <c r="L18" s="694">
        <f t="shared" si="15"/>
        <v>0</v>
      </c>
    </row>
    <row r="19" spans="1:12" x14ac:dyDescent="0.2">
      <c r="A19" s="4"/>
      <c r="B19" s="4"/>
      <c r="C19" s="5" t="s">
        <v>26</v>
      </c>
      <c r="D19" s="6" t="s">
        <v>27</v>
      </c>
      <c r="E19" s="665" t="s">
        <v>24</v>
      </c>
      <c r="F19" s="665">
        <f>G19-E19</f>
        <v>0</v>
      </c>
      <c r="G19" s="668" t="s">
        <v>24</v>
      </c>
      <c r="H19" s="1077">
        <v>10435</v>
      </c>
      <c r="I19" s="673">
        <f t="shared" si="7"/>
        <v>0.41739999999999999</v>
      </c>
      <c r="J19" s="1435">
        <v>0</v>
      </c>
      <c r="K19" s="1436">
        <v>0</v>
      </c>
      <c r="L19" s="1435">
        <v>0</v>
      </c>
    </row>
    <row r="20" spans="1:12" x14ac:dyDescent="0.2">
      <c r="A20" s="680" t="s">
        <v>28</v>
      </c>
      <c r="B20" s="1422"/>
      <c r="C20" s="1422"/>
      <c r="D20" s="1423" t="s">
        <v>29</v>
      </c>
      <c r="E20" s="1424">
        <f t="shared" ref="E20:G20" si="17">E21+E23</f>
        <v>22320</v>
      </c>
      <c r="F20" s="1424">
        <f t="shared" si="17"/>
        <v>10000</v>
      </c>
      <c r="G20" s="1424">
        <f t="shared" si="17"/>
        <v>32320</v>
      </c>
      <c r="H20" s="1424">
        <f>H21+H23</f>
        <v>41420.289999999994</v>
      </c>
      <c r="I20" s="1425">
        <f t="shared" si="7"/>
        <v>1.2815683787128711</v>
      </c>
      <c r="J20" s="1424">
        <f t="shared" ref="J20:L20" si="18">J21+J23</f>
        <v>4546.8600000000006</v>
      </c>
      <c r="K20" s="1424">
        <f t="shared" si="18"/>
        <v>0</v>
      </c>
      <c r="L20" s="1424">
        <f t="shared" si="18"/>
        <v>108</v>
      </c>
    </row>
    <row r="21" spans="1:12" x14ac:dyDescent="0.2">
      <c r="A21" s="1421"/>
      <c r="B21" s="1427" t="s">
        <v>884</v>
      </c>
      <c r="C21" s="1427"/>
      <c r="D21" s="1428" t="s">
        <v>885</v>
      </c>
      <c r="E21" s="1420">
        <f>E22</f>
        <v>0</v>
      </c>
      <c r="F21" s="1420">
        <f t="shared" ref="F21:G21" si="19">F22</f>
        <v>10000</v>
      </c>
      <c r="G21" s="1420">
        <f t="shared" si="19"/>
        <v>10000</v>
      </c>
      <c r="H21" s="1420">
        <f>H22</f>
        <v>10000</v>
      </c>
      <c r="I21" s="1508">
        <f t="shared" si="7"/>
        <v>1</v>
      </c>
      <c r="J21" s="1420">
        <f t="shared" ref="J21:L21" si="20">J22</f>
        <v>0</v>
      </c>
      <c r="K21" s="1420">
        <f t="shared" si="20"/>
        <v>0</v>
      </c>
      <c r="L21" s="1420">
        <f t="shared" si="20"/>
        <v>0</v>
      </c>
    </row>
    <row r="22" spans="1:12" ht="56.25" x14ac:dyDescent="0.2">
      <c r="A22" s="1419"/>
      <c r="B22" s="1426"/>
      <c r="C22" s="1430" t="s">
        <v>984</v>
      </c>
      <c r="D22" s="1429" t="s">
        <v>985</v>
      </c>
      <c r="E22" s="1431">
        <v>0</v>
      </c>
      <c r="F22" s="1431">
        <f>G22-E22</f>
        <v>10000</v>
      </c>
      <c r="G22" s="1432">
        <v>10000</v>
      </c>
      <c r="H22" s="1433">
        <v>10000</v>
      </c>
      <c r="I22" s="1434">
        <f>H22/G22</f>
        <v>1</v>
      </c>
      <c r="J22" s="1435">
        <v>0</v>
      </c>
      <c r="K22" s="1436">
        <v>0</v>
      </c>
      <c r="L22" s="1435">
        <v>0</v>
      </c>
    </row>
    <row r="23" spans="1:12" ht="15" x14ac:dyDescent="0.2">
      <c r="A23" s="3"/>
      <c r="B23" s="687" t="s">
        <v>30</v>
      </c>
      <c r="C23" s="688"/>
      <c r="D23" s="689" t="s">
        <v>31</v>
      </c>
      <c r="E23" s="690">
        <f>E24+E25+E26+E27</f>
        <v>22320</v>
      </c>
      <c r="F23" s="690">
        <f t="shared" ref="F23:G23" si="21">F24+F25+F26+F27</f>
        <v>0</v>
      </c>
      <c r="G23" s="691">
        <f t="shared" si="21"/>
        <v>22320</v>
      </c>
      <c r="H23" s="1136">
        <f>SUM(H24:H27)</f>
        <v>31420.289999999997</v>
      </c>
      <c r="I23" s="696">
        <f t="shared" si="7"/>
        <v>1.4077190860215052</v>
      </c>
      <c r="J23" s="694">
        <f>J24+J25+J26+J27</f>
        <v>4546.8600000000006</v>
      </c>
      <c r="K23" s="694">
        <f t="shared" ref="K23:L23" si="22">K24+K25+K26+K27</f>
        <v>0</v>
      </c>
      <c r="L23" s="694">
        <f t="shared" si="22"/>
        <v>108</v>
      </c>
    </row>
    <row r="24" spans="1:12" ht="45" x14ac:dyDescent="0.2">
      <c r="A24" s="4"/>
      <c r="B24" s="4"/>
      <c r="C24" s="5" t="s">
        <v>32</v>
      </c>
      <c r="D24" s="6" t="s">
        <v>33</v>
      </c>
      <c r="E24" s="665">
        <v>22320</v>
      </c>
      <c r="F24" s="665">
        <f>G24-E24</f>
        <v>0</v>
      </c>
      <c r="G24" s="668">
        <v>22320</v>
      </c>
      <c r="H24" s="1077">
        <v>31406.53</v>
      </c>
      <c r="I24" s="673">
        <f t="shared" si="7"/>
        <v>1.4071025985663081</v>
      </c>
      <c r="J24" s="1080">
        <v>2702.86</v>
      </c>
      <c r="K24" s="1082">
        <v>0</v>
      </c>
      <c r="L24" s="1080">
        <v>108</v>
      </c>
    </row>
    <row r="25" spans="1:12" ht="33.75" x14ac:dyDescent="0.2">
      <c r="A25" s="1078"/>
      <c r="B25" s="1078"/>
      <c r="C25" s="1079" t="s">
        <v>59</v>
      </c>
      <c r="D25" s="6" t="s">
        <v>60</v>
      </c>
      <c r="E25" s="665">
        <v>0</v>
      </c>
      <c r="F25" s="665">
        <v>0</v>
      </c>
      <c r="G25" s="668">
        <v>0</v>
      </c>
      <c r="H25" s="1077">
        <v>0</v>
      </c>
      <c r="I25" s="673">
        <v>0</v>
      </c>
      <c r="J25" s="1080">
        <v>1844</v>
      </c>
      <c r="K25" s="1082">
        <v>0</v>
      </c>
      <c r="L25" s="1080">
        <v>0</v>
      </c>
    </row>
    <row r="26" spans="1:12" ht="22.5" x14ac:dyDescent="0.2">
      <c r="A26" s="1078"/>
      <c r="B26" s="1078"/>
      <c r="C26" s="1079" t="s">
        <v>107</v>
      </c>
      <c r="D26" s="6" t="s">
        <v>108</v>
      </c>
      <c r="E26" s="665">
        <v>0</v>
      </c>
      <c r="F26" s="665">
        <v>0</v>
      </c>
      <c r="G26" s="668">
        <v>0</v>
      </c>
      <c r="H26" s="1077">
        <v>11.6</v>
      </c>
      <c r="I26" s="673">
        <v>0</v>
      </c>
      <c r="J26" s="1080">
        <v>0</v>
      </c>
      <c r="K26" s="1082">
        <v>0</v>
      </c>
      <c r="L26" s="1080">
        <v>0</v>
      </c>
    </row>
    <row r="27" spans="1:12" ht="22.5" x14ac:dyDescent="0.2">
      <c r="A27" s="1078"/>
      <c r="B27" s="1078"/>
      <c r="C27" s="1079" t="s">
        <v>95</v>
      </c>
      <c r="D27" s="6" t="s">
        <v>96</v>
      </c>
      <c r="E27" s="665">
        <v>0</v>
      </c>
      <c r="F27" s="665">
        <v>0</v>
      </c>
      <c r="G27" s="668">
        <v>0</v>
      </c>
      <c r="H27" s="1077">
        <v>2.16</v>
      </c>
      <c r="I27" s="673">
        <v>0</v>
      </c>
      <c r="J27" s="1080">
        <v>0</v>
      </c>
      <c r="K27" s="1082">
        <v>0</v>
      </c>
      <c r="L27" s="1080">
        <v>0</v>
      </c>
    </row>
    <row r="28" spans="1:12" x14ac:dyDescent="0.2">
      <c r="A28" s="1485" t="s">
        <v>280</v>
      </c>
      <c r="B28" s="1485"/>
      <c r="C28" s="1485"/>
      <c r="D28" s="1486" t="s">
        <v>281</v>
      </c>
      <c r="E28" s="1424">
        <f t="shared" ref="E28:G28" si="23">E29</f>
        <v>0</v>
      </c>
      <c r="F28" s="1424">
        <f t="shared" si="23"/>
        <v>0</v>
      </c>
      <c r="G28" s="1424">
        <f t="shared" si="23"/>
        <v>0</v>
      </c>
      <c r="H28" s="1424">
        <f>H29</f>
        <v>1200</v>
      </c>
      <c r="I28" s="1425">
        <v>0</v>
      </c>
      <c r="J28" s="1424">
        <f t="shared" ref="J28:L28" si="24">J29</f>
        <v>8800</v>
      </c>
      <c r="K28" s="1424">
        <f t="shared" si="24"/>
        <v>0</v>
      </c>
      <c r="L28" s="1424">
        <f t="shared" si="24"/>
        <v>0</v>
      </c>
    </row>
    <row r="29" spans="1:12" x14ac:dyDescent="0.2">
      <c r="A29" s="1445"/>
      <c r="B29" s="687" t="s">
        <v>282</v>
      </c>
      <c r="C29" s="1484"/>
      <c r="D29" s="1437" t="s">
        <v>16</v>
      </c>
      <c r="E29" s="690">
        <f>E30</f>
        <v>0</v>
      </c>
      <c r="F29" s="690">
        <f t="shared" ref="F29:G29" si="25">F30</f>
        <v>0</v>
      </c>
      <c r="G29" s="690">
        <f t="shared" si="25"/>
        <v>0</v>
      </c>
      <c r="H29" s="690">
        <f>H30</f>
        <v>1200</v>
      </c>
      <c r="I29" s="696">
        <v>0</v>
      </c>
      <c r="J29" s="1095">
        <f>J30</f>
        <v>8800</v>
      </c>
      <c r="K29" s="1095">
        <f t="shared" ref="K29:L29" si="26">K30</f>
        <v>0</v>
      </c>
      <c r="L29" s="1095">
        <f t="shared" si="26"/>
        <v>0</v>
      </c>
    </row>
    <row r="30" spans="1:12" ht="33.75" x14ac:dyDescent="0.2">
      <c r="A30" s="1078"/>
      <c r="B30" s="1078"/>
      <c r="C30" s="5" t="s">
        <v>59</v>
      </c>
      <c r="D30" s="6" t="s">
        <v>60</v>
      </c>
      <c r="E30" s="665">
        <v>0</v>
      </c>
      <c r="F30" s="665">
        <v>0</v>
      </c>
      <c r="G30" s="668">
        <v>0</v>
      </c>
      <c r="H30" s="1077">
        <v>1200</v>
      </c>
      <c r="I30" s="673">
        <v>0</v>
      </c>
      <c r="J30" s="1080">
        <v>8800</v>
      </c>
      <c r="K30" s="1082">
        <v>0</v>
      </c>
      <c r="L30" s="1080">
        <v>0</v>
      </c>
    </row>
    <row r="31" spans="1:12" x14ac:dyDescent="0.2">
      <c r="A31" s="680" t="s">
        <v>34</v>
      </c>
      <c r="B31" s="680"/>
      <c r="C31" s="680"/>
      <c r="D31" s="681" t="s">
        <v>35</v>
      </c>
      <c r="E31" s="684">
        <f t="shared" ref="E31:G31" si="27">E32</f>
        <v>1403500</v>
      </c>
      <c r="F31" s="684">
        <f t="shared" si="27"/>
        <v>100000</v>
      </c>
      <c r="G31" s="684">
        <f t="shared" si="27"/>
        <v>1503500</v>
      </c>
      <c r="H31" s="684">
        <f t="shared" ref="H31:L31" si="28">H32</f>
        <v>774356.33000000007</v>
      </c>
      <c r="I31" s="686">
        <f t="shared" si="7"/>
        <v>0.51503580312603925</v>
      </c>
      <c r="J31" s="684">
        <f t="shared" si="28"/>
        <v>104532.84999999999</v>
      </c>
      <c r="K31" s="684">
        <f t="shared" si="28"/>
        <v>68054.37</v>
      </c>
      <c r="L31" s="684">
        <f t="shared" si="28"/>
        <v>1344.38</v>
      </c>
    </row>
    <row r="32" spans="1:12" ht="15" x14ac:dyDescent="0.2">
      <c r="A32" s="3"/>
      <c r="B32" s="687" t="s">
        <v>36</v>
      </c>
      <c r="C32" s="688"/>
      <c r="D32" s="689" t="s">
        <v>37</v>
      </c>
      <c r="E32" s="690">
        <f>E33+E34+E36+E37+E38+E39+E45+E35+E40+E41+E42</f>
        <v>1403500</v>
      </c>
      <c r="F32" s="690">
        <f t="shared" ref="F32:G32" si="29">F33+F34+F36+F37+F38+F39+F45+F35+F40+F41+F42</f>
        <v>100000</v>
      </c>
      <c r="G32" s="690">
        <f t="shared" si="29"/>
        <v>1503500</v>
      </c>
      <c r="H32" s="1136">
        <f>SUM(H33:H44)</f>
        <v>774356.33000000007</v>
      </c>
      <c r="I32" s="1083">
        <f>H32/G32</f>
        <v>0.51503580312603925</v>
      </c>
      <c r="J32" s="690">
        <f>J33+J34+J36+J37+J38+J39+J45+J35+J40+J41+J42</f>
        <v>104532.84999999999</v>
      </c>
      <c r="K32" s="690">
        <f t="shared" ref="K32:L32" si="30">K33+K34+K36+K37+K38+K39+K45+K35+K40+K41+K42</f>
        <v>68054.37</v>
      </c>
      <c r="L32" s="690">
        <f t="shared" si="30"/>
        <v>1344.38</v>
      </c>
    </row>
    <row r="33" spans="1:12" ht="22.5" x14ac:dyDescent="0.2">
      <c r="A33" s="4"/>
      <c r="B33" s="4"/>
      <c r="C33" s="5" t="s">
        <v>38</v>
      </c>
      <c r="D33" s="6" t="s">
        <v>39</v>
      </c>
      <c r="E33" s="665">
        <v>37500</v>
      </c>
      <c r="F33" s="665">
        <f>G33-E33</f>
        <v>0</v>
      </c>
      <c r="G33" s="668">
        <v>37500</v>
      </c>
      <c r="H33" s="1077">
        <v>24067.24</v>
      </c>
      <c r="I33" s="673">
        <f t="shared" si="7"/>
        <v>0.64179306666666669</v>
      </c>
      <c r="J33" s="1080">
        <v>4551.16</v>
      </c>
      <c r="K33" s="1082">
        <v>373.92</v>
      </c>
      <c r="L33" s="1080">
        <v>0</v>
      </c>
    </row>
    <row r="34" spans="1:12" ht="22.5" x14ac:dyDescent="0.2">
      <c r="A34" s="4"/>
      <c r="B34" s="4"/>
      <c r="C34" s="5" t="s">
        <v>41</v>
      </c>
      <c r="D34" s="6" t="s">
        <v>42</v>
      </c>
      <c r="E34" s="665">
        <v>50000</v>
      </c>
      <c r="F34" s="665">
        <f t="shared" ref="F34:F45" si="31">G34-E34</f>
        <v>0</v>
      </c>
      <c r="G34" s="668">
        <v>50000</v>
      </c>
      <c r="H34" s="1077">
        <v>40375.4</v>
      </c>
      <c r="I34" s="673">
        <f t="shared" si="7"/>
        <v>0.807508</v>
      </c>
      <c r="J34" s="1080">
        <v>26274.400000000001</v>
      </c>
      <c r="K34" s="1082">
        <v>24953.040000000001</v>
      </c>
      <c r="L34" s="1080">
        <v>450</v>
      </c>
    </row>
    <row r="35" spans="1:12" ht="22.5" x14ac:dyDescent="0.2">
      <c r="A35" s="1078"/>
      <c r="B35" s="1078"/>
      <c r="C35" s="1079" t="s">
        <v>107</v>
      </c>
      <c r="D35" s="6" t="s">
        <v>108</v>
      </c>
      <c r="E35" s="665">
        <v>0</v>
      </c>
      <c r="F35" s="665">
        <v>0</v>
      </c>
      <c r="G35" s="668">
        <v>0</v>
      </c>
      <c r="H35" s="1077">
        <v>23.2</v>
      </c>
      <c r="I35" s="673">
        <v>0</v>
      </c>
      <c r="J35" s="1080">
        <v>0</v>
      </c>
      <c r="K35" s="1082">
        <v>0</v>
      </c>
      <c r="L35" s="1080">
        <v>0</v>
      </c>
    </row>
    <row r="36" spans="1:12" ht="45" x14ac:dyDescent="0.2">
      <c r="A36" s="4"/>
      <c r="B36" s="4"/>
      <c r="C36" s="5" t="s">
        <v>43</v>
      </c>
      <c r="D36" s="6" t="s">
        <v>44</v>
      </c>
      <c r="E36" s="665">
        <v>0</v>
      </c>
      <c r="F36" s="665">
        <f t="shared" si="31"/>
        <v>100000</v>
      </c>
      <c r="G36" s="668">
        <v>100000</v>
      </c>
      <c r="H36" s="1077">
        <v>100000</v>
      </c>
      <c r="I36" s="673">
        <f t="shared" si="7"/>
        <v>1</v>
      </c>
      <c r="J36" s="1080">
        <v>0</v>
      </c>
      <c r="K36" s="1082">
        <v>0</v>
      </c>
      <c r="L36" s="1080">
        <v>0</v>
      </c>
    </row>
    <row r="37" spans="1:12" ht="67.5" x14ac:dyDescent="0.2">
      <c r="A37" s="4"/>
      <c r="B37" s="4"/>
      <c r="C37" s="5" t="s">
        <v>17</v>
      </c>
      <c r="D37" s="6" t="s">
        <v>18</v>
      </c>
      <c r="E37" s="665">
        <v>287000</v>
      </c>
      <c r="F37" s="665">
        <f t="shared" si="31"/>
        <v>0</v>
      </c>
      <c r="G37" s="668">
        <v>287000</v>
      </c>
      <c r="H37" s="1077">
        <v>120841.86</v>
      </c>
      <c r="I37" s="673">
        <f t="shared" si="7"/>
        <v>0.42105177700348434</v>
      </c>
      <c r="J37" s="1080">
        <v>8953.36</v>
      </c>
      <c r="K37" s="1082">
        <v>7457.61</v>
      </c>
      <c r="L37" s="1080">
        <v>0</v>
      </c>
    </row>
    <row r="38" spans="1:12" ht="45" x14ac:dyDescent="0.2">
      <c r="A38" s="4"/>
      <c r="B38" s="4"/>
      <c r="C38" s="5" t="s">
        <v>45</v>
      </c>
      <c r="D38" s="6" t="s">
        <v>46</v>
      </c>
      <c r="E38" s="665">
        <v>29000</v>
      </c>
      <c r="F38" s="665">
        <f t="shared" si="31"/>
        <v>0</v>
      </c>
      <c r="G38" s="668">
        <v>29000</v>
      </c>
      <c r="H38" s="1077">
        <v>7349.38</v>
      </c>
      <c r="I38" s="673">
        <f t="shared" si="7"/>
        <v>0.25342689655172412</v>
      </c>
      <c r="J38" s="1080">
        <v>23209.87</v>
      </c>
      <c r="K38" s="1082">
        <v>211.13</v>
      </c>
      <c r="L38" s="1080">
        <v>894.38</v>
      </c>
    </row>
    <row r="39" spans="1:12" ht="33.75" x14ac:dyDescent="0.2">
      <c r="A39" s="4"/>
      <c r="B39" s="4"/>
      <c r="C39" s="5" t="s">
        <v>48</v>
      </c>
      <c r="D39" s="6" t="s">
        <v>49</v>
      </c>
      <c r="E39" s="665" t="s">
        <v>50</v>
      </c>
      <c r="F39" s="665">
        <f t="shared" si="31"/>
        <v>0</v>
      </c>
      <c r="G39" s="668" t="s">
        <v>50</v>
      </c>
      <c r="H39" s="1077">
        <v>480350.5</v>
      </c>
      <c r="I39" s="673">
        <f t="shared" si="7"/>
        <v>0.48035050000000001</v>
      </c>
      <c r="J39" s="1080">
        <v>15340.22</v>
      </c>
      <c r="K39" s="1082">
        <v>15340.22</v>
      </c>
      <c r="L39" s="1080">
        <v>0</v>
      </c>
    </row>
    <row r="40" spans="1:12" x14ac:dyDescent="0.2">
      <c r="A40" s="1078"/>
      <c r="B40" s="1078"/>
      <c r="C40" s="1079" t="s">
        <v>73</v>
      </c>
      <c r="D40" s="6" t="s">
        <v>74</v>
      </c>
      <c r="E40" s="665">
        <v>0</v>
      </c>
      <c r="F40" s="665">
        <v>0</v>
      </c>
      <c r="G40" s="668">
        <v>0</v>
      </c>
      <c r="H40" s="1077">
        <v>923.56</v>
      </c>
      <c r="I40" s="673">
        <v>0</v>
      </c>
      <c r="J40" s="1080">
        <v>0</v>
      </c>
      <c r="K40" s="1082">
        <v>0</v>
      </c>
      <c r="L40" s="1080">
        <v>0</v>
      </c>
    </row>
    <row r="41" spans="1:12" ht="22.5" x14ac:dyDescent="0.2">
      <c r="A41" s="1078"/>
      <c r="B41" s="1078"/>
      <c r="C41" s="1079" t="s">
        <v>95</v>
      </c>
      <c r="D41" s="6" t="s">
        <v>96</v>
      </c>
      <c r="E41" s="665">
        <v>0</v>
      </c>
      <c r="F41" s="665">
        <v>0</v>
      </c>
      <c r="G41" s="668">
        <v>0</v>
      </c>
      <c r="H41" s="1077">
        <v>87.34</v>
      </c>
      <c r="I41" s="673">
        <v>0</v>
      </c>
      <c r="J41" s="1080">
        <v>6485.39</v>
      </c>
      <c r="K41" s="1082">
        <v>0</v>
      </c>
      <c r="L41" s="1080">
        <v>0</v>
      </c>
    </row>
    <row r="42" spans="1:12" x14ac:dyDescent="0.2">
      <c r="A42" s="1078"/>
      <c r="B42" s="1078"/>
      <c r="C42" s="1079" t="s">
        <v>132</v>
      </c>
      <c r="D42" s="6" t="s">
        <v>824</v>
      </c>
      <c r="E42" s="665">
        <v>0</v>
      </c>
      <c r="F42" s="665">
        <v>0</v>
      </c>
      <c r="G42" s="668">
        <v>0</v>
      </c>
      <c r="H42" s="1077">
        <v>125.52</v>
      </c>
      <c r="I42" s="673">
        <v>0</v>
      </c>
      <c r="J42" s="1080">
        <v>19718.45</v>
      </c>
      <c r="K42" s="1082">
        <v>19718.45</v>
      </c>
      <c r="L42" s="1080">
        <v>0</v>
      </c>
    </row>
    <row r="43" spans="1:12" ht="22.5" x14ac:dyDescent="0.2">
      <c r="A43" s="1078"/>
      <c r="B43" s="1078"/>
      <c r="C43" s="5" t="s">
        <v>134</v>
      </c>
      <c r="D43" s="6" t="s">
        <v>135</v>
      </c>
      <c r="E43" s="665">
        <v>0</v>
      </c>
      <c r="F43" s="665">
        <v>0</v>
      </c>
      <c r="G43" s="668">
        <v>0</v>
      </c>
      <c r="H43" s="1077">
        <v>200.83</v>
      </c>
      <c r="I43" s="673">
        <v>0</v>
      </c>
      <c r="J43" s="1080">
        <v>0</v>
      </c>
      <c r="K43" s="1082">
        <v>0</v>
      </c>
      <c r="L43" s="1080">
        <v>0</v>
      </c>
    </row>
    <row r="44" spans="1:12" ht="22.5" x14ac:dyDescent="0.2">
      <c r="A44" s="1078"/>
      <c r="B44" s="1078"/>
      <c r="C44" s="5" t="s">
        <v>989</v>
      </c>
      <c r="D44" s="6" t="s">
        <v>1014</v>
      </c>
      <c r="E44" s="665">
        <v>0</v>
      </c>
      <c r="F44" s="665">
        <v>0</v>
      </c>
      <c r="G44" s="668">
        <v>0</v>
      </c>
      <c r="H44" s="1077">
        <v>11.5</v>
      </c>
      <c r="I44" s="673">
        <v>0</v>
      </c>
      <c r="J44" s="1080">
        <v>0</v>
      </c>
      <c r="K44" s="1082">
        <v>0</v>
      </c>
      <c r="L44" s="1080">
        <v>0</v>
      </c>
    </row>
    <row r="45" spans="1:12" ht="56.25" hidden="1" x14ac:dyDescent="0.2">
      <c r="A45" s="4"/>
      <c r="B45" s="4"/>
      <c r="C45" s="5" t="s">
        <v>51</v>
      </c>
      <c r="D45" s="6" t="s">
        <v>52</v>
      </c>
      <c r="E45" s="665">
        <v>0</v>
      </c>
      <c r="F45" s="665">
        <f t="shared" si="31"/>
        <v>0</v>
      </c>
      <c r="G45" s="668">
        <v>0</v>
      </c>
      <c r="H45" s="1077">
        <v>0</v>
      </c>
      <c r="I45" s="673">
        <v>0</v>
      </c>
      <c r="J45" s="1080">
        <v>0</v>
      </c>
      <c r="K45" s="1082">
        <v>0</v>
      </c>
      <c r="L45" s="1080">
        <v>0</v>
      </c>
    </row>
    <row r="46" spans="1:12" x14ac:dyDescent="0.2">
      <c r="A46" s="680" t="s">
        <v>53</v>
      </c>
      <c r="B46" s="680"/>
      <c r="C46" s="680"/>
      <c r="D46" s="681" t="s">
        <v>54</v>
      </c>
      <c r="E46" s="682">
        <f>E47+E50+E55</f>
        <v>153840</v>
      </c>
      <c r="F46" s="682">
        <f t="shared" ref="F46:H46" si="32">F47+F50+F55</f>
        <v>0</v>
      </c>
      <c r="G46" s="683">
        <f t="shared" si="32"/>
        <v>153840</v>
      </c>
      <c r="H46" s="1137">
        <f t="shared" si="32"/>
        <v>77446.27</v>
      </c>
      <c r="I46" s="686">
        <f t="shared" si="7"/>
        <v>0.5034208918356734</v>
      </c>
      <c r="J46" s="1086">
        <f>J47+J50+J55</f>
        <v>720</v>
      </c>
      <c r="K46" s="1086">
        <f t="shared" ref="K46:L46" si="33">K47+K50+K55</f>
        <v>720</v>
      </c>
      <c r="L46" s="1086">
        <f t="shared" si="33"/>
        <v>0</v>
      </c>
    </row>
    <row r="47" spans="1:12" ht="15" x14ac:dyDescent="0.2">
      <c r="A47" s="3"/>
      <c r="B47" s="687" t="s">
        <v>55</v>
      </c>
      <c r="C47" s="688"/>
      <c r="D47" s="689" t="s">
        <v>56</v>
      </c>
      <c r="E47" s="690">
        <f>E48+E49</f>
        <v>152140</v>
      </c>
      <c r="F47" s="690">
        <f t="shared" ref="F47:L47" si="34">F48+F49</f>
        <v>0</v>
      </c>
      <c r="G47" s="691">
        <f t="shared" si="34"/>
        <v>152140</v>
      </c>
      <c r="H47" s="1136">
        <f>SUM(H48:H49)</f>
        <v>76077.100000000006</v>
      </c>
      <c r="I47" s="1083">
        <f>H47/G47</f>
        <v>0.50004666754305249</v>
      </c>
      <c r="J47" s="690">
        <f t="shared" si="34"/>
        <v>0</v>
      </c>
      <c r="K47" s="690">
        <f t="shared" si="34"/>
        <v>0</v>
      </c>
      <c r="L47" s="690">
        <f t="shared" si="34"/>
        <v>0</v>
      </c>
    </row>
    <row r="48" spans="1:12" ht="67.5" x14ac:dyDescent="0.2">
      <c r="A48" s="4"/>
      <c r="B48" s="4"/>
      <c r="C48" s="5" t="s">
        <v>20</v>
      </c>
      <c r="D48" s="6" t="s">
        <v>21</v>
      </c>
      <c r="E48" s="665">
        <v>152140</v>
      </c>
      <c r="F48" s="665">
        <f>G48-E48</f>
        <v>0</v>
      </c>
      <c r="G48" s="668">
        <v>152140</v>
      </c>
      <c r="H48" s="1077">
        <v>76074</v>
      </c>
      <c r="I48" s="673">
        <f t="shared" si="7"/>
        <v>0.50002629157355072</v>
      </c>
      <c r="J48" s="1080">
        <v>0</v>
      </c>
      <c r="K48" s="1082">
        <v>0</v>
      </c>
      <c r="L48" s="1080">
        <v>0</v>
      </c>
    </row>
    <row r="49" spans="1:12" ht="45" x14ac:dyDescent="0.2">
      <c r="A49" s="1078"/>
      <c r="B49" s="1078"/>
      <c r="C49" s="5" t="s">
        <v>195</v>
      </c>
      <c r="D49" s="6" t="s">
        <v>196</v>
      </c>
      <c r="E49" s="665">
        <v>0</v>
      </c>
      <c r="F49" s="665">
        <v>0</v>
      </c>
      <c r="G49" s="668">
        <v>0</v>
      </c>
      <c r="H49" s="1077">
        <v>3.1</v>
      </c>
      <c r="I49" s="673">
        <v>0</v>
      </c>
      <c r="J49" s="1080">
        <v>0</v>
      </c>
      <c r="K49" s="1082">
        <v>0</v>
      </c>
      <c r="L49" s="1080">
        <v>0</v>
      </c>
    </row>
    <row r="50" spans="1:12" ht="22.5" x14ac:dyDescent="0.2">
      <c r="A50" s="3"/>
      <c r="B50" s="687" t="s">
        <v>57</v>
      </c>
      <c r="C50" s="688"/>
      <c r="D50" s="689" t="s">
        <v>58</v>
      </c>
      <c r="E50" s="690">
        <f>E51+E54+E52</f>
        <v>1700</v>
      </c>
      <c r="F50" s="690">
        <f t="shared" ref="F50:G50" si="35">F51+F54+F52</f>
        <v>0</v>
      </c>
      <c r="G50" s="691">
        <f t="shared" si="35"/>
        <v>1700</v>
      </c>
      <c r="H50" s="1136">
        <f>SUM(H51:H54)</f>
        <v>1340.72</v>
      </c>
      <c r="I50" s="696">
        <f t="shared" si="7"/>
        <v>0.78865882352941175</v>
      </c>
      <c r="J50" s="1088">
        <f>J51+J54+J52</f>
        <v>720</v>
      </c>
      <c r="K50" s="1088">
        <f t="shared" ref="K50:L50" si="36">K51+K54+K52</f>
        <v>720</v>
      </c>
      <c r="L50" s="1088">
        <f t="shared" si="36"/>
        <v>0</v>
      </c>
    </row>
    <row r="51" spans="1:12" ht="33.75" x14ac:dyDescent="0.2">
      <c r="A51" s="4"/>
      <c r="B51" s="4"/>
      <c r="C51" s="5" t="s">
        <v>59</v>
      </c>
      <c r="D51" s="6" t="s">
        <v>60</v>
      </c>
      <c r="E51" s="665" t="s">
        <v>61</v>
      </c>
      <c r="F51" s="665">
        <f>G51-E51</f>
        <v>0</v>
      </c>
      <c r="G51" s="668" t="s">
        <v>61</v>
      </c>
      <c r="H51" s="1077">
        <v>150</v>
      </c>
      <c r="I51" s="673">
        <f t="shared" si="7"/>
        <v>0.15</v>
      </c>
      <c r="J51" s="1080">
        <v>720</v>
      </c>
      <c r="K51" s="1082">
        <v>720</v>
      </c>
      <c r="L51" s="1080">
        <v>0</v>
      </c>
    </row>
    <row r="52" spans="1:12" ht="22.5" hidden="1" x14ac:dyDescent="0.2">
      <c r="A52" s="1078"/>
      <c r="B52" s="1078"/>
      <c r="C52" s="1079" t="s">
        <v>107</v>
      </c>
      <c r="D52" s="6" t="s">
        <v>108</v>
      </c>
      <c r="E52" s="665">
        <v>0</v>
      </c>
      <c r="F52" s="665">
        <v>0</v>
      </c>
      <c r="G52" s="668">
        <v>0</v>
      </c>
      <c r="H52" s="1077">
        <v>0</v>
      </c>
      <c r="I52" s="673">
        <v>0</v>
      </c>
      <c r="J52" s="1080">
        <v>0</v>
      </c>
      <c r="K52" s="1082">
        <v>0</v>
      </c>
      <c r="L52" s="1080">
        <v>0</v>
      </c>
    </row>
    <row r="53" spans="1:12" ht="22.5" x14ac:dyDescent="0.2">
      <c r="A53" s="1078"/>
      <c r="B53" s="1078"/>
      <c r="C53" s="5" t="s">
        <v>989</v>
      </c>
      <c r="D53" s="6" t="s">
        <v>1014</v>
      </c>
      <c r="E53" s="665">
        <v>0</v>
      </c>
      <c r="F53" s="665">
        <v>0</v>
      </c>
      <c r="G53" s="668">
        <v>0</v>
      </c>
      <c r="H53" s="1077">
        <v>750</v>
      </c>
      <c r="I53" s="673">
        <v>0</v>
      </c>
      <c r="J53" s="1080">
        <v>0</v>
      </c>
      <c r="K53" s="1082">
        <v>0</v>
      </c>
      <c r="L53" s="1080">
        <v>0</v>
      </c>
    </row>
    <row r="54" spans="1:12" x14ac:dyDescent="0.2">
      <c r="A54" s="4"/>
      <c r="B54" s="4"/>
      <c r="C54" s="5" t="s">
        <v>62</v>
      </c>
      <c r="D54" s="6" t="s">
        <v>63</v>
      </c>
      <c r="E54" s="665">
        <v>700</v>
      </c>
      <c r="F54" s="665">
        <f>G54-E54</f>
        <v>0</v>
      </c>
      <c r="G54" s="668">
        <v>700</v>
      </c>
      <c r="H54" s="1077">
        <v>440.72</v>
      </c>
      <c r="I54" s="673">
        <f t="shared" si="7"/>
        <v>0.62960000000000005</v>
      </c>
      <c r="J54" s="1080">
        <v>0</v>
      </c>
      <c r="K54" s="1082">
        <v>0</v>
      </c>
      <c r="L54" s="1080">
        <v>0</v>
      </c>
    </row>
    <row r="55" spans="1:12" ht="22.5" x14ac:dyDescent="0.2">
      <c r="A55" s="1096"/>
      <c r="B55" s="1098" t="s">
        <v>339</v>
      </c>
      <c r="C55" s="1097"/>
      <c r="D55" s="689" t="s">
        <v>340</v>
      </c>
      <c r="E55" s="690">
        <f>E56</f>
        <v>0</v>
      </c>
      <c r="F55" s="690">
        <f t="shared" ref="F55:G55" si="37">F56</f>
        <v>0</v>
      </c>
      <c r="G55" s="691">
        <f t="shared" si="37"/>
        <v>0</v>
      </c>
      <c r="H55" s="1094">
        <f>H56</f>
        <v>28.45</v>
      </c>
      <c r="I55" s="696">
        <v>0</v>
      </c>
      <c r="J55" s="1095">
        <f>J56</f>
        <v>0</v>
      </c>
      <c r="K55" s="1095">
        <f t="shared" ref="K55:L55" si="38">K56</f>
        <v>0</v>
      </c>
      <c r="L55" s="1095">
        <f t="shared" si="38"/>
        <v>0</v>
      </c>
    </row>
    <row r="56" spans="1:12" x14ac:dyDescent="0.2">
      <c r="A56" s="1078"/>
      <c r="B56" s="1078"/>
      <c r="C56" s="1079" t="s">
        <v>830</v>
      </c>
      <c r="D56" s="6" t="s">
        <v>831</v>
      </c>
      <c r="E56" s="665">
        <v>0</v>
      </c>
      <c r="F56" s="665">
        <v>0</v>
      </c>
      <c r="G56" s="668">
        <v>0</v>
      </c>
      <c r="H56" s="1077">
        <v>28.45</v>
      </c>
      <c r="I56" s="673">
        <v>0</v>
      </c>
      <c r="J56" s="1080">
        <v>0</v>
      </c>
      <c r="K56" s="1082">
        <v>0</v>
      </c>
      <c r="L56" s="1080">
        <v>0</v>
      </c>
    </row>
    <row r="57" spans="1:12" ht="33.75" x14ac:dyDescent="0.2">
      <c r="A57" s="680" t="s">
        <v>64</v>
      </c>
      <c r="B57" s="680"/>
      <c r="C57" s="680"/>
      <c r="D57" s="681" t="s">
        <v>65</v>
      </c>
      <c r="E57" s="682">
        <f>E58+E60</f>
        <v>3517</v>
      </c>
      <c r="F57" s="682">
        <f t="shared" ref="F57:G57" si="39">F58+F60</f>
        <v>75965</v>
      </c>
      <c r="G57" s="682">
        <f t="shared" si="39"/>
        <v>79482</v>
      </c>
      <c r="H57" s="1091">
        <f>H58+H60</f>
        <v>77724</v>
      </c>
      <c r="I57" s="686">
        <f t="shared" si="7"/>
        <v>0.97788178455499364</v>
      </c>
      <c r="J57" s="1086">
        <f t="shared" ref="J57:J58" si="40">J58</f>
        <v>0</v>
      </c>
      <c r="K57" s="1087">
        <f t="shared" ref="K57:K58" si="41">K58</f>
        <v>0</v>
      </c>
      <c r="L57" s="1086">
        <f t="shared" ref="L57:L58" si="42">L58</f>
        <v>0</v>
      </c>
    </row>
    <row r="58" spans="1:12" ht="22.5" x14ac:dyDescent="0.2">
      <c r="A58" s="3"/>
      <c r="B58" s="687" t="s">
        <v>67</v>
      </c>
      <c r="C58" s="688"/>
      <c r="D58" s="689" t="s">
        <v>68</v>
      </c>
      <c r="E58" s="690">
        <f>E59</f>
        <v>3517</v>
      </c>
      <c r="F58" s="690">
        <f t="shared" ref="F58:G58" si="43">F59</f>
        <v>0</v>
      </c>
      <c r="G58" s="691">
        <f t="shared" si="43"/>
        <v>3517</v>
      </c>
      <c r="H58" s="1090">
        <f t="shared" ref="H58" si="44">H59</f>
        <v>1759</v>
      </c>
      <c r="I58" s="696">
        <f t="shared" si="7"/>
        <v>0.50014216661927779</v>
      </c>
      <c r="J58" s="1088">
        <f t="shared" si="40"/>
        <v>0</v>
      </c>
      <c r="K58" s="1089">
        <f t="shared" si="41"/>
        <v>0</v>
      </c>
      <c r="L58" s="1088">
        <f t="shared" si="42"/>
        <v>0</v>
      </c>
    </row>
    <row r="59" spans="1:12" ht="67.5" x14ac:dyDescent="0.2">
      <c r="A59" s="4"/>
      <c r="B59" s="4"/>
      <c r="C59" s="5" t="s">
        <v>20</v>
      </c>
      <c r="D59" s="6" t="s">
        <v>21</v>
      </c>
      <c r="E59" s="665">
        <v>3517</v>
      </c>
      <c r="F59" s="665">
        <f>G59-E59</f>
        <v>0</v>
      </c>
      <c r="G59" s="668">
        <v>3517</v>
      </c>
      <c r="H59" s="1077">
        <v>1759</v>
      </c>
      <c r="I59" s="673">
        <f t="shared" si="7"/>
        <v>0.50014216661927779</v>
      </c>
      <c r="J59" s="1080">
        <v>0</v>
      </c>
      <c r="K59" s="1082">
        <v>0</v>
      </c>
      <c r="L59" s="1080">
        <v>0</v>
      </c>
    </row>
    <row r="60" spans="1:12" x14ac:dyDescent="0.2">
      <c r="A60" s="1096"/>
      <c r="B60" s="1116" t="s">
        <v>886</v>
      </c>
      <c r="C60" s="1097"/>
      <c r="D60" s="689" t="s">
        <v>887</v>
      </c>
      <c r="E60" s="690">
        <f>E61</f>
        <v>0</v>
      </c>
      <c r="F60" s="690">
        <f t="shared" ref="F60:G60" si="45">F61</f>
        <v>75965</v>
      </c>
      <c r="G60" s="690">
        <f t="shared" si="45"/>
        <v>75965</v>
      </c>
      <c r="H60" s="690">
        <f>H61</f>
        <v>75965</v>
      </c>
      <c r="I60" s="696">
        <f t="shared" si="7"/>
        <v>1</v>
      </c>
      <c r="J60" s="690">
        <f t="shared" ref="J60:L60" si="46">J61</f>
        <v>0</v>
      </c>
      <c r="K60" s="690">
        <f t="shared" si="46"/>
        <v>0</v>
      </c>
      <c r="L60" s="690">
        <f t="shared" si="46"/>
        <v>0</v>
      </c>
    </row>
    <row r="61" spans="1:12" ht="67.5" x14ac:dyDescent="0.2">
      <c r="A61" s="1078"/>
      <c r="B61" s="1078"/>
      <c r="C61" s="5" t="s">
        <v>20</v>
      </c>
      <c r="D61" s="6" t="s">
        <v>21</v>
      </c>
      <c r="E61" s="665">
        <v>0</v>
      </c>
      <c r="F61" s="665">
        <f>G61-E61</f>
        <v>75965</v>
      </c>
      <c r="G61" s="668">
        <v>75965</v>
      </c>
      <c r="H61" s="1077">
        <v>75965</v>
      </c>
      <c r="I61" s="673">
        <f>H61/G61</f>
        <v>1</v>
      </c>
      <c r="J61" s="1080">
        <v>0</v>
      </c>
      <c r="K61" s="1082">
        <v>0</v>
      </c>
      <c r="L61" s="1080">
        <v>0</v>
      </c>
    </row>
    <row r="62" spans="1:12" ht="22.5" x14ac:dyDescent="0.2">
      <c r="A62" s="680" t="s">
        <v>69</v>
      </c>
      <c r="B62" s="680"/>
      <c r="C62" s="680"/>
      <c r="D62" s="681" t="s">
        <v>70</v>
      </c>
      <c r="E62" s="682" t="str">
        <f>E63</f>
        <v>1 000,00</v>
      </c>
      <c r="F62" s="682">
        <f t="shared" ref="F62:G62" si="47">F63</f>
        <v>0</v>
      </c>
      <c r="G62" s="683" t="str">
        <f t="shared" si="47"/>
        <v>1 000,00</v>
      </c>
      <c r="H62" s="1091">
        <f t="shared" ref="H62:H63" si="48">H63</f>
        <v>455.45</v>
      </c>
      <c r="I62" s="686">
        <f t="shared" si="7"/>
        <v>0.45544999999999997</v>
      </c>
      <c r="J62" s="1086">
        <f t="shared" ref="J62:J63" si="49">J63</f>
        <v>111.39</v>
      </c>
      <c r="K62" s="1087">
        <f t="shared" ref="K62:K63" si="50">K63</f>
        <v>0</v>
      </c>
      <c r="L62" s="1086">
        <f t="shared" ref="L62:L63" si="51">L63</f>
        <v>0</v>
      </c>
    </row>
    <row r="63" spans="1:12" ht="15" x14ac:dyDescent="0.2">
      <c r="A63" s="3"/>
      <c r="B63" s="687" t="s">
        <v>71</v>
      </c>
      <c r="C63" s="688"/>
      <c r="D63" s="689" t="s">
        <v>72</v>
      </c>
      <c r="E63" s="690" t="str">
        <f>E64</f>
        <v>1 000,00</v>
      </c>
      <c r="F63" s="690">
        <f t="shared" ref="F63:G63" si="52">F64</f>
        <v>0</v>
      </c>
      <c r="G63" s="691" t="str">
        <f t="shared" si="52"/>
        <v>1 000,00</v>
      </c>
      <c r="H63" s="1090">
        <f t="shared" si="48"/>
        <v>455.45</v>
      </c>
      <c r="I63" s="696">
        <f t="shared" si="7"/>
        <v>0.45544999999999997</v>
      </c>
      <c r="J63" s="1088">
        <f t="shared" si="49"/>
        <v>111.39</v>
      </c>
      <c r="K63" s="1089">
        <f t="shared" si="50"/>
        <v>0</v>
      </c>
      <c r="L63" s="1088">
        <f t="shared" si="51"/>
        <v>0</v>
      </c>
    </row>
    <row r="64" spans="1:12" x14ac:dyDescent="0.2">
      <c r="A64" s="4"/>
      <c r="B64" s="4"/>
      <c r="C64" s="5" t="s">
        <v>73</v>
      </c>
      <c r="D64" s="6" t="s">
        <v>74</v>
      </c>
      <c r="E64" s="665" t="s">
        <v>61</v>
      </c>
      <c r="F64" s="665">
        <f>G64-E64</f>
        <v>0</v>
      </c>
      <c r="G64" s="668" t="s">
        <v>61</v>
      </c>
      <c r="H64" s="1092">
        <v>455.45</v>
      </c>
      <c r="I64" s="673">
        <f t="shared" si="7"/>
        <v>0.45544999999999997</v>
      </c>
      <c r="J64" s="1093">
        <v>111.39</v>
      </c>
      <c r="K64" s="1082">
        <v>0</v>
      </c>
      <c r="L64" s="1080">
        <v>0</v>
      </c>
    </row>
    <row r="65" spans="1:12" ht="56.25" x14ac:dyDescent="0.2">
      <c r="A65" s="680" t="s">
        <v>75</v>
      </c>
      <c r="B65" s="680"/>
      <c r="C65" s="680"/>
      <c r="D65" s="681" t="s">
        <v>76</v>
      </c>
      <c r="E65" s="682">
        <f>E66+E69+E78+E89+E95</f>
        <v>26932500</v>
      </c>
      <c r="F65" s="682">
        <f t="shared" ref="F65:G65" si="53">F66+F69+F78+F89+F95</f>
        <v>70300</v>
      </c>
      <c r="G65" s="683">
        <f t="shared" si="53"/>
        <v>27002800</v>
      </c>
      <c r="H65" s="1091">
        <f t="shared" ref="H65:L65" si="54">H66+H69+H78+H89+H95</f>
        <v>13751300.279999997</v>
      </c>
      <c r="I65" s="686">
        <f t="shared" si="7"/>
        <v>0.50925460618898777</v>
      </c>
      <c r="J65" s="1091">
        <f t="shared" si="54"/>
        <v>8376077.169999999</v>
      </c>
      <c r="K65" s="1091">
        <f t="shared" si="54"/>
        <v>2382536.9799999995</v>
      </c>
      <c r="L65" s="1091">
        <f t="shared" si="54"/>
        <v>26136.78</v>
      </c>
    </row>
    <row r="66" spans="1:12" ht="22.5" x14ac:dyDescent="0.2">
      <c r="A66" s="3"/>
      <c r="B66" s="687" t="s">
        <v>77</v>
      </c>
      <c r="C66" s="688"/>
      <c r="D66" s="689" t="s">
        <v>78</v>
      </c>
      <c r="E66" s="690">
        <f>E67+E68</f>
        <v>60000</v>
      </c>
      <c r="F66" s="690">
        <f t="shared" ref="F66:G66" si="55">F67+F68</f>
        <v>0</v>
      </c>
      <c r="G66" s="691">
        <f t="shared" si="55"/>
        <v>60000</v>
      </c>
      <c r="H66" s="1090">
        <f>SUM(H67:H68)</f>
        <v>29610.32</v>
      </c>
      <c r="I66" s="696">
        <f t="shared" si="7"/>
        <v>0.49350533333333335</v>
      </c>
      <c r="J66" s="1090">
        <f t="shared" ref="J66:L66" si="56">SUM(J67:J68)</f>
        <v>60725.38</v>
      </c>
      <c r="K66" s="1090">
        <f t="shared" si="56"/>
        <v>39656.379999999997</v>
      </c>
      <c r="L66" s="1090">
        <f t="shared" si="56"/>
        <v>0</v>
      </c>
    </row>
    <row r="67" spans="1:12" ht="33.75" x14ac:dyDescent="0.2">
      <c r="A67" s="4"/>
      <c r="B67" s="4"/>
      <c r="C67" s="5" t="s">
        <v>80</v>
      </c>
      <c r="D67" s="6" t="s">
        <v>81</v>
      </c>
      <c r="E67" s="665" t="s">
        <v>79</v>
      </c>
      <c r="F67" s="665">
        <f>G67-E67</f>
        <v>0</v>
      </c>
      <c r="G67" s="668" t="s">
        <v>79</v>
      </c>
      <c r="H67" s="1077">
        <v>29360.61</v>
      </c>
      <c r="I67" s="673">
        <f t="shared" si="7"/>
        <v>0.48934349999999999</v>
      </c>
      <c r="J67" s="1080">
        <v>60725.38</v>
      </c>
      <c r="K67" s="1082">
        <v>39656.379999999997</v>
      </c>
      <c r="L67" s="1080">
        <v>0</v>
      </c>
    </row>
    <row r="68" spans="1:12" ht="22.5" x14ac:dyDescent="0.2">
      <c r="A68" s="1078"/>
      <c r="B68" s="1078"/>
      <c r="C68" s="1079" t="s">
        <v>95</v>
      </c>
      <c r="D68" s="6" t="s">
        <v>96</v>
      </c>
      <c r="E68" s="665">
        <v>0</v>
      </c>
      <c r="F68" s="665">
        <v>0</v>
      </c>
      <c r="G68" s="668">
        <v>0</v>
      </c>
      <c r="H68" s="1077">
        <v>249.71</v>
      </c>
      <c r="I68" s="673">
        <v>0</v>
      </c>
      <c r="J68" s="1080">
        <v>0</v>
      </c>
      <c r="K68" s="1082">
        <v>0</v>
      </c>
      <c r="L68" s="1080">
        <v>0</v>
      </c>
    </row>
    <row r="69" spans="1:12" ht="56.25" x14ac:dyDescent="0.2">
      <c r="A69" s="3"/>
      <c r="B69" s="687" t="s">
        <v>82</v>
      </c>
      <c r="C69" s="688"/>
      <c r="D69" s="689" t="s">
        <v>83</v>
      </c>
      <c r="E69" s="690">
        <f>E70+E71+E72+E73+E74+E76+E77+E75</f>
        <v>6600355</v>
      </c>
      <c r="F69" s="690">
        <f t="shared" ref="F69:G69" si="57">F70+F71+F72+F73+F74+F76+F77+F75</f>
        <v>0</v>
      </c>
      <c r="G69" s="691">
        <f t="shared" si="57"/>
        <v>6600355</v>
      </c>
      <c r="H69" s="1090">
        <f>SUM(H70:H77)</f>
        <v>3851845.1399999992</v>
      </c>
      <c r="I69" s="696">
        <f t="shared" si="7"/>
        <v>0.58358151038845629</v>
      </c>
      <c r="J69" s="1090">
        <f t="shared" ref="J69:L69" si="58">SUM(J70:J77)</f>
        <v>3852807.32</v>
      </c>
      <c r="K69" s="1090">
        <f t="shared" si="58"/>
        <v>242028.63</v>
      </c>
      <c r="L69" s="1090">
        <f t="shared" si="58"/>
        <v>921</v>
      </c>
    </row>
    <row r="70" spans="1:12" x14ac:dyDescent="0.2">
      <c r="A70" s="4"/>
      <c r="B70" s="4"/>
      <c r="C70" s="5" t="s">
        <v>84</v>
      </c>
      <c r="D70" s="6" t="s">
        <v>85</v>
      </c>
      <c r="E70" s="665">
        <v>6269360</v>
      </c>
      <c r="F70" s="665">
        <f>G70-E70</f>
        <v>0</v>
      </c>
      <c r="G70" s="668">
        <v>6269360</v>
      </c>
      <c r="H70" s="1077">
        <v>3593856.57</v>
      </c>
      <c r="I70" s="673">
        <f t="shared" si="7"/>
        <v>0.57324137870532232</v>
      </c>
      <c r="J70" s="1080">
        <v>3576642.75</v>
      </c>
      <c r="K70" s="1082">
        <v>137520.06</v>
      </c>
      <c r="L70" s="1080">
        <v>0</v>
      </c>
    </row>
    <row r="71" spans="1:12" x14ac:dyDescent="0.2">
      <c r="A71" s="4"/>
      <c r="B71" s="4"/>
      <c r="C71" s="5" t="s">
        <v>86</v>
      </c>
      <c r="D71" s="6" t="s">
        <v>87</v>
      </c>
      <c r="E71" s="665">
        <v>86191</v>
      </c>
      <c r="F71" s="665">
        <f t="shared" ref="F71:F77" si="59">G71-E71</f>
        <v>0</v>
      </c>
      <c r="G71" s="668">
        <v>86191</v>
      </c>
      <c r="H71" s="1077">
        <v>44790.11</v>
      </c>
      <c r="I71" s="673">
        <f t="shared" si="7"/>
        <v>0.51966110150711797</v>
      </c>
      <c r="J71" s="1080">
        <v>39628</v>
      </c>
      <c r="K71" s="1082">
        <v>6713</v>
      </c>
      <c r="L71" s="1080">
        <v>917</v>
      </c>
    </row>
    <row r="72" spans="1:12" x14ac:dyDescent="0.2">
      <c r="A72" s="4"/>
      <c r="B72" s="4"/>
      <c r="C72" s="5" t="s">
        <v>88</v>
      </c>
      <c r="D72" s="6" t="s">
        <v>89</v>
      </c>
      <c r="E72" s="665">
        <v>159801</v>
      </c>
      <c r="F72" s="665">
        <f t="shared" si="59"/>
        <v>0</v>
      </c>
      <c r="G72" s="668">
        <v>159801</v>
      </c>
      <c r="H72" s="1077">
        <v>81047</v>
      </c>
      <c r="I72" s="673">
        <f t="shared" si="7"/>
        <v>0.50717454834450348</v>
      </c>
      <c r="J72" s="1080">
        <v>79649</v>
      </c>
      <c r="K72" s="1082">
        <v>21</v>
      </c>
      <c r="L72" s="1080">
        <v>2</v>
      </c>
    </row>
    <row r="73" spans="1:12" ht="22.5" x14ac:dyDescent="0.2">
      <c r="A73" s="4"/>
      <c r="B73" s="4"/>
      <c r="C73" s="5" t="s">
        <v>90</v>
      </c>
      <c r="D73" s="6" t="s">
        <v>91</v>
      </c>
      <c r="E73" s="665">
        <v>74217</v>
      </c>
      <c r="F73" s="665">
        <f t="shared" si="59"/>
        <v>0</v>
      </c>
      <c r="G73" s="668">
        <v>74217</v>
      </c>
      <c r="H73" s="1077">
        <v>20565.13</v>
      </c>
      <c r="I73" s="673">
        <f t="shared" si="7"/>
        <v>0.27709460096743332</v>
      </c>
      <c r="J73" s="1080">
        <v>112661.57</v>
      </c>
      <c r="K73" s="1082">
        <v>97774.57</v>
      </c>
      <c r="L73" s="1080">
        <v>2</v>
      </c>
    </row>
    <row r="74" spans="1:12" ht="22.5" x14ac:dyDescent="0.2">
      <c r="A74" s="4"/>
      <c r="B74" s="4"/>
      <c r="C74" s="5" t="s">
        <v>92</v>
      </c>
      <c r="D74" s="6" t="s">
        <v>93</v>
      </c>
      <c r="E74" s="665" t="s">
        <v>94</v>
      </c>
      <c r="F74" s="665">
        <f t="shared" si="59"/>
        <v>0</v>
      </c>
      <c r="G74" s="668" t="s">
        <v>94</v>
      </c>
      <c r="H74" s="1077">
        <v>62427</v>
      </c>
      <c r="I74" s="673">
        <f t="shared" si="7"/>
        <v>10.404500000000001</v>
      </c>
      <c r="J74" s="1080">
        <v>0</v>
      </c>
      <c r="K74" s="1082">
        <v>0</v>
      </c>
      <c r="L74" s="1080">
        <v>0</v>
      </c>
    </row>
    <row r="75" spans="1:12" ht="22.5" x14ac:dyDescent="0.2">
      <c r="A75" s="1078"/>
      <c r="B75" s="1078"/>
      <c r="C75" s="1079" t="s">
        <v>107</v>
      </c>
      <c r="D75" s="6" t="s">
        <v>108</v>
      </c>
      <c r="E75" s="665">
        <v>0</v>
      </c>
      <c r="F75" s="665">
        <v>0</v>
      </c>
      <c r="G75" s="668">
        <v>0</v>
      </c>
      <c r="H75" s="1077">
        <v>266.8</v>
      </c>
      <c r="I75" s="673">
        <v>0</v>
      </c>
      <c r="J75" s="1080">
        <v>0</v>
      </c>
      <c r="K75" s="1082">
        <v>0</v>
      </c>
      <c r="L75" s="1080">
        <v>0</v>
      </c>
    </row>
    <row r="76" spans="1:12" ht="22.5" x14ac:dyDescent="0.2">
      <c r="A76" s="4"/>
      <c r="B76" s="4"/>
      <c r="C76" s="5" t="s">
        <v>95</v>
      </c>
      <c r="D76" s="6" t="s">
        <v>96</v>
      </c>
      <c r="E76" s="665">
        <v>3000</v>
      </c>
      <c r="F76" s="665">
        <f t="shared" si="59"/>
        <v>0</v>
      </c>
      <c r="G76" s="668">
        <v>3000</v>
      </c>
      <c r="H76" s="1077">
        <v>48892.53</v>
      </c>
      <c r="I76" s="673">
        <f t="shared" si="7"/>
        <v>16.297509999999999</v>
      </c>
      <c r="J76" s="1080">
        <v>44226</v>
      </c>
      <c r="K76" s="1082">
        <v>0</v>
      </c>
      <c r="L76" s="1080">
        <v>0</v>
      </c>
    </row>
    <row r="77" spans="1:12" ht="22.5" x14ac:dyDescent="0.2">
      <c r="A77" s="4"/>
      <c r="B77" s="4"/>
      <c r="C77" s="5" t="s">
        <v>97</v>
      </c>
      <c r="D77" s="6" t="s">
        <v>98</v>
      </c>
      <c r="E77" s="665">
        <v>1786</v>
      </c>
      <c r="F77" s="665">
        <f t="shared" si="59"/>
        <v>0</v>
      </c>
      <c r="G77" s="668">
        <v>1786</v>
      </c>
      <c r="H77" s="1077">
        <v>0</v>
      </c>
      <c r="I77" s="673">
        <f t="shared" si="7"/>
        <v>0</v>
      </c>
      <c r="J77" s="1080">
        <v>0</v>
      </c>
      <c r="K77" s="1082">
        <v>0</v>
      </c>
      <c r="L77" s="1080">
        <v>0</v>
      </c>
    </row>
    <row r="78" spans="1:12" ht="56.25" x14ac:dyDescent="0.2">
      <c r="A78" s="3"/>
      <c r="B78" s="687" t="s">
        <v>99</v>
      </c>
      <c r="C78" s="688"/>
      <c r="D78" s="689" t="s">
        <v>100</v>
      </c>
      <c r="E78" s="690">
        <f>E79+E80+E81+E82+E83+E84+E85+E86+E87+E88</f>
        <v>5245064</v>
      </c>
      <c r="F78" s="690">
        <f t="shared" ref="F78:G78" si="60">F79+F80+F81+F82+F83+F84+F85+F86+F87+F88</f>
        <v>70300</v>
      </c>
      <c r="G78" s="690">
        <f t="shared" si="60"/>
        <v>5315364</v>
      </c>
      <c r="H78" s="1090">
        <f>SUM(H79:H88)</f>
        <v>2940680.1699999995</v>
      </c>
      <c r="I78" s="696">
        <f t="shared" si="7"/>
        <v>0.55324154093680122</v>
      </c>
      <c r="J78" s="1090">
        <f t="shared" ref="J78:L78" si="61">SUM(J79:J88)</f>
        <v>4100695.0399999996</v>
      </c>
      <c r="K78" s="1090">
        <f t="shared" si="61"/>
        <v>1951187.67</v>
      </c>
      <c r="L78" s="1090">
        <f t="shared" si="61"/>
        <v>25215.78</v>
      </c>
    </row>
    <row r="79" spans="1:12" x14ac:dyDescent="0.2">
      <c r="A79" s="4"/>
      <c r="B79" s="4"/>
      <c r="C79" s="5" t="s">
        <v>84</v>
      </c>
      <c r="D79" s="6" t="s">
        <v>85</v>
      </c>
      <c r="E79" s="665">
        <v>3050012</v>
      </c>
      <c r="F79" s="665">
        <f>G79-E79</f>
        <v>0</v>
      </c>
      <c r="G79" s="668">
        <v>3050012</v>
      </c>
      <c r="H79" s="1077">
        <v>1644076.42</v>
      </c>
      <c r="I79" s="673">
        <f t="shared" si="7"/>
        <v>0.53903932836985557</v>
      </c>
      <c r="J79" s="1080">
        <v>2809476.76</v>
      </c>
      <c r="K79" s="1082">
        <v>1657933.39</v>
      </c>
      <c r="L79" s="1080">
        <v>21980.2</v>
      </c>
    </row>
    <row r="80" spans="1:12" x14ac:dyDescent="0.2">
      <c r="A80" s="4"/>
      <c r="B80" s="4"/>
      <c r="C80" s="5" t="s">
        <v>86</v>
      </c>
      <c r="D80" s="6" t="s">
        <v>87</v>
      </c>
      <c r="E80" s="665">
        <v>707155</v>
      </c>
      <c r="F80" s="665">
        <f t="shared" ref="F80:F87" si="62">G80-E80</f>
        <v>0</v>
      </c>
      <c r="G80" s="668">
        <v>707155</v>
      </c>
      <c r="H80" s="1077">
        <v>343387.93</v>
      </c>
      <c r="I80" s="673">
        <f t="shared" si="7"/>
        <v>0.48559075450219541</v>
      </c>
      <c r="J80" s="1080">
        <v>391232.26</v>
      </c>
      <c r="K80" s="1082">
        <v>97604.26</v>
      </c>
      <c r="L80" s="1080">
        <v>3156.58</v>
      </c>
    </row>
    <row r="81" spans="1:12" x14ac:dyDescent="0.2">
      <c r="A81" s="4"/>
      <c r="B81" s="4"/>
      <c r="C81" s="5" t="s">
        <v>88</v>
      </c>
      <c r="D81" s="6" t="s">
        <v>89</v>
      </c>
      <c r="E81" s="665">
        <v>8867</v>
      </c>
      <c r="F81" s="665">
        <f t="shared" si="62"/>
        <v>0</v>
      </c>
      <c r="G81" s="668">
        <v>8867</v>
      </c>
      <c r="H81" s="1077">
        <v>5739</v>
      </c>
      <c r="I81" s="673">
        <f t="shared" si="7"/>
        <v>0.64723130709371823</v>
      </c>
      <c r="J81" s="1080">
        <v>3879</v>
      </c>
      <c r="K81" s="1082">
        <v>815</v>
      </c>
      <c r="L81" s="1080">
        <v>24</v>
      </c>
    </row>
    <row r="82" spans="1:12" ht="22.5" x14ac:dyDescent="0.2">
      <c r="A82" s="4"/>
      <c r="B82" s="4"/>
      <c r="C82" s="5" t="s">
        <v>90</v>
      </c>
      <c r="D82" s="6" t="s">
        <v>91</v>
      </c>
      <c r="E82" s="665">
        <v>338271</v>
      </c>
      <c r="F82" s="665">
        <f t="shared" si="62"/>
        <v>0</v>
      </c>
      <c r="G82" s="668">
        <v>338271</v>
      </c>
      <c r="H82" s="1077">
        <v>165885</v>
      </c>
      <c r="I82" s="673">
        <f t="shared" si="7"/>
        <v>0.49039084047997022</v>
      </c>
      <c r="J82" s="1080">
        <v>281521.7</v>
      </c>
      <c r="K82" s="1082">
        <v>187356.7</v>
      </c>
      <c r="L82" s="1080">
        <v>55</v>
      </c>
    </row>
    <row r="83" spans="1:12" x14ac:dyDescent="0.2">
      <c r="A83" s="4"/>
      <c r="B83" s="4"/>
      <c r="C83" s="5" t="s">
        <v>101</v>
      </c>
      <c r="D83" s="6" t="s">
        <v>102</v>
      </c>
      <c r="E83" s="665">
        <v>45000</v>
      </c>
      <c r="F83" s="665">
        <f t="shared" si="62"/>
        <v>70300</v>
      </c>
      <c r="G83" s="668">
        <v>115300</v>
      </c>
      <c r="H83" s="1077">
        <v>135651</v>
      </c>
      <c r="I83" s="673">
        <f t="shared" si="7"/>
        <v>1.1765047701647875</v>
      </c>
      <c r="J83" s="1080">
        <v>14867.53</v>
      </c>
      <c r="K83" s="1082">
        <v>6415.53</v>
      </c>
      <c r="L83" s="1080">
        <v>0</v>
      </c>
    </row>
    <row r="84" spans="1:12" x14ac:dyDescent="0.2">
      <c r="A84" s="4"/>
      <c r="B84" s="4"/>
      <c r="C84" s="5" t="s">
        <v>104</v>
      </c>
      <c r="D84" s="6" t="s">
        <v>105</v>
      </c>
      <c r="E84" s="665" t="s">
        <v>19</v>
      </c>
      <c r="F84" s="665">
        <f t="shared" si="62"/>
        <v>0</v>
      </c>
      <c r="G84" s="668" t="s">
        <v>19</v>
      </c>
      <c r="H84" s="1077">
        <v>52810</v>
      </c>
      <c r="I84" s="673">
        <f t="shared" si="7"/>
        <v>1.0562</v>
      </c>
      <c r="J84" s="1080">
        <v>0</v>
      </c>
      <c r="K84" s="1082">
        <v>0</v>
      </c>
      <c r="L84" s="1080">
        <v>0</v>
      </c>
    </row>
    <row r="85" spans="1:12" ht="22.5" x14ac:dyDescent="0.2">
      <c r="A85" s="4"/>
      <c r="B85" s="4"/>
      <c r="C85" s="5" t="s">
        <v>92</v>
      </c>
      <c r="D85" s="6" t="s">
        <v>93</v>
      </c>
      <c r="E85" s="665" t="s">
        <v>106</v>
      </c>
      <c r="F85" s="665">
        <f t="shared" si="62"/>
        <v>0</v>
      </c>
      <c r="G85" s="668" t="s">
        <v>106</v>
      </c>
      <c r="H85" s="1077">
        <v>320908.48</v>
      </c>
      <c r="I85" s="673">
        <f t="shared" si="7"/>
        <v>0.64181695999999999</v>
      </c>
      <c r="J85" s="1080">
        <v>3545.79</v>
      </c>
      <c r="K85" s="1082">
        <v>1062.79</v>
      </c>
      <c r="L85" s="1080">
        <v>0</v>
      </c>
    </row>
    <row r="86" spans="1:12" ht="22.5" x14ac:dyDescent="0.2">
      <c r="A86" s="4"/>
      <c r="B86" s="4"/>
      <c r="C86" s="5" t="s">
        <v>107</v>
      </c>
      <c r="D86" s="6" t="s">
        <v>108</v>
      </c>
      <c r="E86" s="665" t="s">
        <v>109</v>
      </c>
      <c r="F86" s="665">
        <f t="shared" si="62"/>
        <v>0</v>
      </c>
      <c r="G86" s="668" t="s">
        <v>109</v>
      </c>
      <c r="H86" s="1077">
        <v>4970.7299999999996</v>
      </c>
      <c r="I86" s="673">
        <f t="shared" si="7"/>
        <v>0.45188454545454543</v>
      </c>
      <c r="J86" s="1080">
        <v>0</v>
      </c>
      <c r="K86" s="1082">
        <v>0</v>
      </c>
      <c r="L86" s="1080">
        <v>0</v>
      </c>
    </row>
    <row r="87" spans="1:12" ht="22.5" x14ac:dyDescent="0.2">
      <c r="A87" s="4"/>
      <c r="B87" s="4"/>
      <c r="C87" s="5" t="s">
        <v>95</v>
      </c>
      <c r="D87" s="6" t="s">
        <v>96</v>
      </c>
      <c r="E87" s="665" t="s">
        <v>12</v>
      </c>
      <c r="F87" s="665">
        <f t="shared" si="62"/>
        <v>0</v>
      </c>
      <c r="G87" s="668" t="s">
        <v>12</v>
      </c>
      <c r="H87" s="1077">
        <v>11920.61</v>
      </c>
      <c r="I87" s="673">
        <f t="shared" si="7"/>
        <v>0.59603050000000002</v>
      </c>
      <c r="J87" s="1080">
        <v>596172</v>
      </c>
      <c r="K87" s="1082">
        <v>0</v>
      </c>
      <c r="L87" s="1080">
        <v>0</v>
      </c>
    </row>
    <row r="88" spans="1:12" ht="22.5" x14ac:dyDescent="0.2">
      <c r="A88" s="4"/>
      <c r="B88" s="4"/>
      <c r="C88" s="5" t="s">
        <v>97</v>
      </c>
      <c r="D88" s="6" t="s">
        <v>98</v>
      </c>
      <c r="E88" s="665">
        <v>514759</v>
      </c>
      <c r="F88" s="665">
        <f>G88-E88</f>
        <v>0</v>
      </c>
      <c r="G88" s="668">
        <v>514759</v>
      </c>
      <c r="H88" s="1402">
        <v>255331</v>
      </c>
      <c r="I88" s="673">
        <f>H88/G88</f>
        <v>0.49602046783057702</v>
      </c>
      <c r="J88" s="1080">
        <v>0</v>
      </c>
      <c r="K88" s="1082">
        <v>0</v>
      </c>
      <c r="L88" s="1080">
        <v>0</v>
      </c>
    </row>
    <row r="89" spans="1:12" ht="33.75" x14ac:dyDescent="0.2">
      <c r="A89" s="3"/>
      <c r="B89" s="687" t="s">
        <v>110</v>
      </c>
      <c r="C89" s="688"/>
      <c r="D89" s="689" t="s">
        <v>111</v>
      </c>
      <c r="E89" s="690">
        <f>E90+E91+E92+E93+E94</f>
        <v>396000</v>
      </c>
      <c r="F89" s="690">
        <f t="shared" ref="F89:G89" si="63">F90+F91+F92+F93+F94</f>
        <v>0</v>
      </c>
      <c r="G89" s="691">
        <f t="shared" si="63"/>
        <v>396000</v>
      </c>
      <c r="H89" s="1136">
        <f>SUM(H90:H94)</f>
        <v>293188.58999999997</v>
      </c>
      <c r="I89" s="696">
        <f t="shared" si="7"/>
        <v>0.7403752272727272</v>
      </c>
      <c r="J89" s="1136">
        <f t="shared" ref="J89:L89" si="64">SUM(J90:J94)</f>
        <v>361849.43</v>
      </c>
      <c r="K89" s="1136">
        <f t="shared" si="64"/>
        <v>149664.29999999999</v>
      </c>
      <c r="L89" s="1136">
        <f t="shared" si="64"/>
        <v>0</v>
      </c>
    </row>
    <row r="90" spans="1:12" x14ac:dyDescent="0.2">
      <c r="A90" s="4"/>
      <c r="B90" s="4"/>
      <c r="C90" s="5" t="s">
        <v>112</v>
      </c>
      <c r="D90" s="6" t="s">
        <v>113</v>
      </c>
      <c r="E90" s="665" t="s">
        <v>19</v>
      </c>
      <c r="F90" s="665">
        <f>G90-E90</f>
        <v>0</v>
      </c>
      <c r="G90" s="668" t="s">
        <v>19</v>
      </c>
      <c r="H90" s="1099">
        <v>35985</v>
      </c>
      <c r="I90" s="673">
        <f t="shared" si="7"/>
        <v>0.71970000000000001</v>
      </c>
      <c r="J90" s="1100">
        <v>0</v>
      </c>
      <c r="K90" s="1101">
        <v>0</v>
      </c>
      <c r="L90" s="1100">
        <v>0</v>
      </c>
    </row>
    <row r="91" spans="1:12" ht="22.5" x14ac:dyDescent="0.2">
      <c r="A91" s="4"/>
      <c r="B91" s="4"/>
      <c r="C91" s="5" t="s">
        <v>114</v>
      </c>
      <c r="D91" s="6" t="s">
        <v>115</v>
      </c>
      <c r="E91" s="665">
        <v>346000</v>
      </c>
      <c r="F91" s="665">
        <f>G91-E91</f>
        <v>0</v>
      </c>
      <c r="G91" s="668">
        <v>346000</v>
      </c>
      <c r="H91" s="1099">
        <v>257203.59</v>
      </c>
      <c r="I91" s="673">
        <f t="shared" si="7"/>
        <v>0.74336297687861275</v>
      </c>
      <c r="J91" s="1100">
        <v>81112.13</v>
      </c>
      <c r="K91" s="1101">
        <v>0</v>
      </c>
      <c r="L91" s="1100">
        <v>0</v>
      </c>
    </row>
    <row r="92" spans="1:12" ht="45" x14ac:dyDescent="0.2">
      <c r="A92" s="1078"/>
      <c r="B92" s="1078"/>
      <c r="C92" s="1079" t="s">
        <v>32</v>
      </c>
      <c r="D92" s="6" t="s">
        <v>33</v>
      </c>
      <c r="E92" s="665">
        <v>0</v>
      </c>
      <c r="F92" s="665">
        <v>0</v>
      </c>
      <c r="G92" s="668">
        <v>0</v>
      </c>
      <c r="H92" s="1099">
        <v>0</v>
      </c>
      <c r="I92" s="673">
        <v>0</v>
      </c>
      <c r="J92" s="1100">
        <v>149664.29999999999</v>
      </c>
      <c r="K92" s="1101">
        <v>149664.29999999999</v>
      </c>
      <c r="L92" s="1100">
        <v>0</v>
      </c>
    </row>
    <row r="93" spans="1:12" hidden="1" x14ac:dyDescent="0.2">
      <c r="A93" s="1078"/>
      <c r="B93" s="1078"/>
      <c r="C93" s="1079" t="s">
        <v>26</v>
      </c>
      <c r="D93" s="6" t="s">
        <v>27</v>
      </c>
      <c r="E93" s="665">
        <v>0</v>
      </c>
      <c r="F93" s="665">
        <v>0</v>
      </c>
      <c r="G93" s="668">
        <v>0</v>
      </c>
      <c r="H93" s="1099">
        <v>0</v>
      </c>
      <c r="I93" s="673">
        <v>0</v>
      </c>
      <c r="J93" s="1100">
        <v>0</v>
      </c>
      <c r="K93" s="1101">
        <v>0</v>
      </c>
      <c r="L93" s="1100">
        <v>0</v>
      </c>
    </row>
    <row r="94" spans="1:12" ht="22.5" x14ac:dyDescent="0.2">
      <c r="A94" s="1078"/>
      <c r="B94" s="1078"/>
      <c r="C94" s="1079" t="s">
        <v>95</v>
      </c>
      <c r="D94" s="6" t="s">
        <v>96</v>
      </c>
      <c r="E94" s="665">
        <v>0</v>
      </c>
      <c r="F94" s="665">
        <v>0</v>
      </c>
      <c r="G94" s="668">
        <v>0</v>
      </c>
      <c r="H94" s="1099">
        <v>0</v>
      </c>
      <c r="I94" s="673">
        <v>0</v>
      </c>
      <c r="J94" s="1100">
        <v>131073</v>
      </c>
      <c r="K94" s="1101">
        <v>0</v>
      </c>
      <c r="L94" s="1100">
        <v>0</v>
      </c>
    </row>
    <row r="95" spans="1:12" ht="22.5" x14ac:dyDescent="0.2">
      <c r="A95" s="3"/>
      <c r="B95" s="687" t="s">
        <v>116</v>
      </c>
      <c r="C95" s="688"/>
      <c r="D95" s="689" t="s">
        <v>117</v>
      </c>
      <c r="E95" s="690">
        <f>E96+E97</f>
        <v>14631081</v>
      </c>
      <c r="F95" s="690">
        <f t="shared" ref="F95:G95" si="65">F96+F97</f>
        <v>0</v>
      </c>
      <c r="G95" s="691">
        <f t="shared" si="65"/>
        <v>14631081</v>
      </c>
      <c r="H95" s="1090">
        <f>SUM(H96:H97)</f>
        <v>6635976.0599999996</v>
      </c>
      <c r="I95" s="696">
        <f t="shared" si="7"/>
        <v>0.45355336765615606</v>
      </c>
      <c r="J95" s="1090">
        <f t="shared" ref="J95:L95" si="66">SUM(J96:J97)</f>
        <v>0</v>
      </c>
      <c r="K95" s="1090">
        <f t="shared" si="66"/>
        <v>0</v>
      </c>
      <c r="L95" s="1090">
        <f t="shared" si="66"/>
        <v>0</v>
      </c>
    </row>
    <row r="96" spans="1:12" ht="22.5" x14ac:dyDescent="0.2">
      <c r="A96" s="4"/>
      <c r="B96" s="4"/>
      <c r="C96" s="5" t="s">
        <v>118</v>
      </c>
      <c r="D96" s="6" t="s">
        <v>78</v>
      </c>
      <c r="E96" s="665">
        <v>13131081</v>
      </c>
      <c r="F96" s="665">
        <f>G96-E96</f>
        <v>0</v>
      </c>
      <c r="G96" s="668">
        <v>13131081</v>
      </c>
      <c r="H96" s="1077">
        <v>6143955</v>
      </c>
      <c r="I96" s="673">
        <f t="shared" si="7"/>
        <v>0.46789407513364667</v>
      </c>
      <c r="J96" s="1080">
        <v>0</v>
      </c>
      <c r="K96" s="1082">
        <v>0</v>
      </c>
      <c r="L96" s="1080">
        <v>0</v>
      </c>
    </row>
    <row r="97" spans="1:12" ht="22.5" x14ac:dyDescent="0.2">
      <c r="A97" s="4"/>
      <c r="B97" s="4"/>
      <c r="C97" s="5" t="s">
        <v>119</v>
      </c>
      <c r="D97" s="6" t="s">
        <v>120</v>
      </c>
      <c r="E97" s="665" t="s">
        <v>121</v>
      </c>
      <c r="F97" s="665">
        <f>G97-E97</f>
        <v>0</v>
      </c>
      <c r="G97" s="668" t="s">
        <v>121</v>
      </c>
      <c r="H97" s="1077">
        <v>492021.06</v>
      </c>
      <c r="I97" s="673">
        <f t="shared" si="7"/>
        <v>0.32801404000000001</v>
      </c>
      <c r="J97" s="1080">
        <v>0</v>
      </c>
      <c r="K97" s="1082">
        <v>0</v>
      </c>
      <c r="L97" s="1080">
        <v>0</v>
      </c>
    </row>
    <row r="98" spans="1:12" x14ac:dyDescent="0.2">
      <c r="A98" s="680" t="s">
        <v>122</v>
      </c>
      <c r="B98" s="680"/>
      <c r="C98" s="680"/>
      <c r="D98" s="681" t="s">
        <v>123</v>
      </c>
      <c r="E98" s="682">
        <f>E99+E101+E103+E114</f>
        <v>20050389</v>
      </c>
      <c r="F98" s="682">
        <f t="shared" ref="F98:G98" si="67">F99+F101+F103+F114</f>
        <v>-9643</v>
      </c>
      <c r="G98" s="683">
        <f t="shared" si="67"/>
        <v>20040746</v>
      </c>
      <c r="H98" s="1091">
        <f t="shared" ref="H98:L98" si="68">H99+H101+H103+H114</f>
        <v>11849468.300000001</v>
      </c>
      <c r="I98" s="686">
        <f t="shared" si="7"/>
        <v>0.59126882302684747</v>
      </c>
      <c r="J98" s="1091">
        <f t="shared" si="68"/>
        <v>0</v>
      </c>
      <c r="K98" s="1091">
        <f t="shared" si="68"/>
        <v>0</v>
      </c>
      <c r="L98" s="1091">
        <f t="shared" si="68"/>
        <v>0</v>
      </c>
    </row>
    <row r="99" spans="1:12" ht="22.5" x14ac:dyDescent="0.2">
      <c r="A99" s="3"/>
      <c r="B99" s="687" t="s">
        <v>124</v>
      </c>
      <c r="C99" s="688"/>
      <c r="D99" s="689" t="s">
        <v>125</v>
      </c>
      <c r="E99" s="690">
        <f>E100</f>
        <v>14605026</v>
      </c>
      <c r="F99" s="690">
        <f t="shared" ref="F99:G99" si="69">F100</f>
        <v>-109643</v>
      </c>
      <c r="G99" s="691">
        <f t="shared" si="69"/>
        <v>14495383</v>
      </c>
      <c r="H99" s="1090">
        <f>H100</f>
        <v>8920232</v>
      </c>
      <c r="I99" s="696">
        <f t="shared" si="7"/>
        <v>0.6153843606615983</v>
      </c>
      <c r="J99" s="1090">
        <f t="shared" ref="J99:L99" si="70">J100</f>
        <v>0</v>
      </c>
      <c r="K99" s="1090">
        <f t="shared" si="70"/>
        <v>0</v>
      </c>
      <c r="L99" s="1090">
        <f t="shared" si="70"/>
        <v>0</v>
      </c>
    </row>
    <row r="100" spans="1:12" x14ac:dyDescent="0.2">
      <c r="A100" s="4"/>
      <c r="B100" s="4"/>
      <c r="C100" s="5" t="s">
        <v>126</v>
      </c>
      <c r="D100" s="6" t="s">
        <v>127</v>
      </c>
      <c r="E100" s="665">
        <v>14605026</v>
      </c>
      <c r="F100" s="665">
        <f>G100-E100</f>
        <v>-109643</v>
      </c>
      <c r="G100" s="668">
        <v>14495383</v>
      </c>
      <c r="H100" s="1077">
        <v>8920232</v>
      </c>
      <c r="I100" s="673">
        <f t="shared" si="7"/>
        <v>0.6153843606615983</v>
      </c>
      <c r="J100" s="1080">
        <v>0</v>
      </c>
      <c r="K100" s="1082">
        <v>0</v>
      </c>
      <c r="L100" s="1080">
        <v>0</v>
      </c>
    </row>
    <row r="101" spans="1:12" ht="22.5" x14ac:dyDescent="0.2">
      <c r="A101" s="3"/>
      <c r="B101" s="687" t="s">
        <v>128</v>
      </c>
      <c r="C101" s="688"/>
      <c r="D101" s="689" t="s">
        <v>129</v>
      </c>
      <c r="E101" s="690">
        <f>E102</f>
        <v>5163809</v>
      </c>
      <c r="F101" s="690">
        <f t="shared" ref="F101:G101" si="71">F102</f>
        <v>0</v>
      </c>
      <c r="G101" s="691">
        <f t="shared" si="71"/>
        <v>5163809</v>
      </c>
      <c r="H101" s="1090">
        <f>H102</f>
        <v>2581902</v>
      </c>
      <c r="I101" s="696">
        <f t="shared" si="7"/>
        <v>0.49999951586125668</v>
      </c>
      <c r="J101" s="1090">
        <f t="shared" ref="J101:L101" si="72">J102</f>
        <v>0</v>
      </c>
      <c r="K101" s="1090">
        <f t="shared" si="72"/>
        <v>0</v>
      </c>
      <c r="L101" s="1090">
        <f t="shared" si="72"/>
        <v>0</v>
      </c>
    </row>
    <row r="102" spans="1:12" x14ac:dyDescent="0.2">
      <c r="A102" s="4"/>
      <c r="B102" s="4"/>
      <c r="C102" s="5" t="s">
        <v>126</v>
      </c>
      <c r="D102" s="6" t="s">
        <v>127</v>
      </c>
      <c r="E102" s="665">
        <v>5163809</v>
      </c>
      <c r="F102" s="665">
        <f>G102-E102</f>
        <v>0</v>
      </c>
      <c r="G102" s="668">
        <v>5163809</v>
      </c>
      <c r="H102" s="1077">
        <v>2581902</v>
      </c>
      <c r="I102" s="673">
        <f t="shared" si="7"/>
        <v>0.49999951586125668</v>
      </c>
      <c r="J102" s="1080">
        <v>0</v>
      </c>
      <c r="K102" s="1082">
        <v>0</v>
      </c>
      <c r="L102" s="1080">
        <v>0</v>
      </c>
    </row>
    <row r="103" spans="1:12" ht="15" x14ac:dyDescent="0.2">
      <c r="A103" s="3"/>
      <c r="B103" s="687" t="s">
        <v>130</v>
      </c>
      <c r="C103" s="688"/>
      <c r="D103" s="689" t="s">
        <v>131</v>
      </c>
      <c r="E103" s="690">
        <f>E107+E108+E111+E112+E113+E104+E105+E110+E109</f>
        <v>60000</v>
      </c>
      <c r="F103" s="690">
        <f t="shared" ref="F103:G103" si="73">F107+F108+F111+F112+F113+F104+F105+F110+F109</f>
        <v>100000</v>
      </c>
      <c r="G103" s="690">
        <f t="shared" si="73"/>
        <v>160000</v>
      </c>
      <c r="H103" s="1136">
        <f>SUM(H104:H113)</f>
        <v>236556.30000000002</v>
      </c>
      <c r="I103" s="696">
        <f t="shared" si="7"/>
        <v>1.4784768750000001</v>
      </c>
      <c r="J103" s="1136">
        <f t="shared" ref="J103:L103" si="74">SUM(J104:J113)</f>
        <v>0</v>
      </c>
      <c r="K103" s="1136">
        <f t="shared" si="74"/>
        <v>0</v>
      </c>
      <c r="L103" s="1136">
        <f t="shared" si="74"/>
        <v>0</v>
      </c>
    </row>
    <row r="104" spans="1:12" s="1111" customFormat="1" ht="33.75" hidden="1" x14ac:dyDescent="0.2">
      <c r="A104" s="1103"/>
      <c r="B104" s="1104"/>
      <c r="C104" s="1115" t="s">
        <v>832</v>
      </c>
      <c r="D104" s="1112" t="s">
        <v>833</v>
      </c>
      <c r="E104" s="1113">
        <v>0</v>
      </c>
      <c r="F104" s="1113">
        <v>0</v>
      </c>
      <c r="G104" s="1114">
        <v>0</v>
      </c>
      <c r="H104" s="1107">
        <v>0</v>
      </c>
      <c r="I104" s="1108">
        <v>0</v>
      </c>
      <c r="J104" s="1109">
        <v>0</v>
      </c>
      <c r="K104" s="1110">
        <v>0</v>
      </c>
      <c r="L104" s="1109">
        <v>0</v>
      </c>
    </row>
    <row r="105" spans="1:12" s="1111" customFormat="1" ht="33.75" hidden="1" x14ac:dyDescent="0.2">
      <c r="A105" s="1103"/>
      <c r="B105" s="1104"/>
      <c r="C105" s="1115" t="s">
        <v>834</v>
      </c>
      <c r="D105" s="1112" t="s">
        <v>835</v>
      </c>
      <c r="E105" s="1113">
        <v>0</v>
      </c>
      <c r="F105" s="1113">
        <v>0</v>
      </c>
      <c r="G105" s="1114">
        <v>0</v>
      </c>
      <c r="H105" s="1107">
        <v>0</v>
      </c>
      <c r="I105" s="1108">
        <v>0</v>
      </c>
      <c r="J105" s="1109">
        <v>0</v>
      </c>
      <c r="K105" s="1110">
        <v>0</v>
      </c>
      <c r="L105" s="1109">
        <v>0</v>
      </c>
    </row>
    <row r="106" spans="1:12" s="1111" customFormat="1" ht="15" x14ac:dyDescent="0.2">
      <c r="A106" s="1103"/>
      <c r="B106" s="1104"/>
      <c r="C106" s="1405" t="s">
        <v>73</v>
      </c>
      <c r="D106" s="6" t="s">
        <v>74</v>
      </c>
      <c r="E106" s="1113">
        <v>0</v>
      </c>
      <c r="F106" s="1113">
        <v>0</v>
      </c>
      <c r="G106" s="1114">
        <v>0</v>
      </c>
      <c r="H106" s="1107">
        <v>5</v>
      </c>
      <c r="I106" s="1108">
        <v>0</v>
      </c>
      <c r="J106" s="1109">
        <v>0</v>
      </c>
      <c r="K106" s="1110">
        <v>0</v>
      </c>
      <c r="L106" s="1109">
        <v>0</v>
      </c>
    </row>
    <row r="107" spans="1:12" x14ac:dyDescent="0.2">
      <c r="A107" s="4"/>
      <c r="B107" s="4"/>
      <c r="C107" s="5" t="s">
        <v>132</v>
      </c>
      <c r="D107" s="6" t="s">
        <v>133</v>
      </c>
      <c r="E107" s="665">
        <v>60000</v>
      </c>
      <c r="F107" s="665">
        <f>G107-E107</f>
        <v>0</v>
      </c>
      <c r="G107" s="668">
        <v>60000</v>
      </c>
      <c r="H107" s="1077">
        <v>41710.93</v>
      </c>
      <c r="I107" s="673">
        <f t="shared" ref="I107:I188" si="75">H107/G107</f>
        <v>0.69518216666666666</v>
      </c>
      <c r="J107" s="1080">
        <v>0</v>
      </c>
      <c r="K107" s="1082">
        <v>0</v>
      </c>
      <c r="L107" s="1080">
        <v>0</v>
      </c>
    </row>
    <row r="108" spans="1:12" ht="22.5" x14ac:dyDescent="0.2">
      <c r="A108" s="4"/>
      <c r="B108" s="4"/>
      <c r="C108" s="5" t="s">
        <v>134</v>
      </c>
      <c r="D108" s="6" t="s">
        <v>135</v>
      </c>
      <c r="E108" s="665">
        <v>0</v>
      </c>
      <c r="F108" s="665">
        <f t="shared" ref="F108:F113" si="76">G108-E108</f>
        <v>0</v>
      </c>
      <c r="G108" s="668">
        <v>0</v>
      </c>
      <c r="H108" s="1077">
        <v>597.42999999999995</v>
      </c>
      <c r="I108" s="673">
        <v>0</v>
      </c>
      <c r="J108" s="1080">
        <v>0</v>
      </c>
      <c r="K108" s="1082">
        <v>0</v>
      </c>
      <c r="L108" s="1080">
        <v>0</v>
      </c>
    </row>
    <row r="109" spans="1:12" ht="22.5" x14ac:dyDescent="0.2">
      <c r="A109" s="1078"/>
      <c r="B109" s="1078"/>
      <c r="C109" s="5" t="s">
        <v>986</v>
      </c>
      <c r="D109" s="6" t="s">
        <v>987</v>
      </c>
      <c r="E109" s="665">
        <v>0</v>
      </c>
      <c r="F109" s="665">
        <f>G109-E109</f>
        <v>20000</v>
      </c>
      <c r="G109" s="668">
        <v>20000</v>
      </c>
      <c r="H109" s="1077">
        <v>0</v>
      </c>
      <c r="I109" s="673">
        <v>0</v>
      </c>
      <c r="J109" s="1080">
        <v>0</v>
      </c>
      <c r="K109" s="1082">
        <v>0</v>
      </c>
      <c r="L109" s="1080">
        <v>0</v>
      </c>
    </row>
    <row r="110" spans="1:12" x14ac:dyDescent="0.2">
      <c r="A110" s="1078"/>
      <c r="B110" s="1078"/>
      <c r="C110" s="1079" t="s">
        <v>62</v>
      </c>
      <c r="D110" s="6" t="s">
        <v>63</v>
      </c>
      <c r="E110" s="665">
        <v>0</v>
      </c>
      <c r="F110" s="665">
        <v>0</v>
      </c>
      <c r="G110" s="668">
        <v>0</v>
      </c>
      <c r="H110" s="1077">
        <v>998.18</v>
      </c>
      <c r="I110" s="673">
        <v>0</v>
      </c>
      <c r="J110" s="1080">
        <v>0</v>
      </c>
      <c r="K110" s="1082">
        <v>0</v>
      </c>
      <c r="L110" s="1080">
        <v>0</v>
      </c>
    </row>
    <row r="111" spans="1:12" ht="67.5" hidden="1" x14ac:dyDescent="0.2">
      <c r="A111" s="4"/>
      <c r="B111" s="4"/>
      <c r="C111" s="5" t="s">
        <v>20</v>
      </c>
      <c r="D111" s="6" t="s">
        <v>21</v>
      </c>
      <c r="E111" s="665">
        <v>0</v>
      </c>
      <c r="F111" s="665">
        <f t="shared" si="76"/>
        <v>0</v>
      </c>
      <c r="G111" s="668">
        <v>0</v>
      </c>
      <c r="H111" s="1077">
        <v>0</v>
      </c>
      <c r="I111" s="673">
        <v>0</v>
      </c>
      <c r="J111" s="1080">
        <v>0</v>
      </c>
      <c r="K111" s="1082">
        <v>0</v>
      </c>
      <c r="L111" s="1080">
        <v>0</v>
      </c>
    </row>
    <row r="112" spans="1:12" ht="45" hidden="1" x14ac:dyDescent="0.2">
      <c r="A112" s="4"/>
      <c r="B112" s="4"/>
      <c r="C112" s="5" t="s">
        <v>136</v>
      </c>
      <c r="D112" s="6" t="s">
        <v>137</v>
      </c>
      <c r="E112" s="665">
        <v>0</v>
      </c>
      <c r="F112" s="665">
        <f t="shared" si="76"/>
        <v>0</v>
      </c>
      <c r="G112" s="668">
        <v>0</v>
      </c>
      <c r="H112" s="1077">
        <v>0</v>
      </c>
      <c r="I112" s="673">
        <v>0</v>
      </c>
      <c r="J112" s="1080">
        <v>0</v>
      </c>
      <c r="K112" s="1082">
        <v>0</v>
      </c>
      <c r="L112" s="1080">
        <v>0</v>
      </c>
    </row>
    <row r="113" spans="1:12" ht="45" x14ac:dyDescent="0.2">
      <c r="A113" s="4"/>
      <c r="B113" s="4"/>
      <c r="C113" s="5" t="s">
        <v>138</v>
      </c>
      <c r="D113" s="6" t="s">
        <v>137</v>
      </c>
      <c r="E113" s="665">
        <v>0</v>
      </c>
      <c r="F113" s="665">
        <f t="shared" si="76"/>
        <v>80000</v>
      </c>
      <c r="G113" s="668">
        <v>80000</v>
      </c>
      <c r="H113" s="1077">
        <v>193244.76</v>
      </c>
      <c r="I113" s="673">
        <f t="shared" si="75"/>
        <v>2.4155595000000001</v>
      </c>
      <c r="J113" s="1080">
        <v>0</v>
      </c>
      <c r="K113" s="1082">
        <v>0</v>
      </c>
      <c r="L113" s="1080">
        <v>0</v>
      </c>
    </row>
    <row r="114" spans="1:12" ht="22.5" x14ac:dyDescent="0.2">
      <c r="A114" s="3"/>
      <c r="B114" s="687" t="s">
        <v>139</v>
      </c>
      <c r="C114" s="688"/>
      <c r="D114" s="689" t="s">
        <v>140</v>
      </c>
      <c r="E114" s="690">
        <f>E115</f>
        <v>221554</v>
      </c>
      <c r="F114" s="690">
        <f t="shared" ref="F114:G114" si="77">F115</f>
        <v>0</v>
      </c>
      <c r="G114" s="691">
        <f t="shared" si="77"/>
        <v>221554</v>
      </c>
      <c r="H114" s="1090">
        <f t="shared" ref="H114:L114" si="78">H115</f>
        <v>110778</v>
      </c>
      <c r="I114" s="696">
        <f t="shared" si="75"/>
        <v>0.5000045135723119</v>
      </c>
      <c r="J114" s="1090">
        <f t="shared" si="78"/>
        <v>0</v>
      </c>
      <c r="K114" s="1090">
        <f t="shared" si="78"/>
        <v>0</v>
      </c>
      <c r="L114" s="1090">
        <f t="shared" si="78"/>
        <v>0</v>
      </c>
    </row>
    <row r="115" spans="1:12" x14ac:dyDescent="0.2">
      <c r="A115" s="4"/>
      <c r="B115" s="4"/>
      <c r="C115" s="5" t="s">
        <v>126</v>
      </c>
      <c r="D115" s="6" t="s">
        <v>127</v>
      </c>
      <c r="E115" s="665">
        <v>221554</v>
      </c>
      <c r="F115" s="665">
        <f>G115-E115</f>
        <v>0</v>
      </c>
      <c r="G115" s="668">
        <v>221554</v>
      </c>
      <c r="H115" s="1077">
        <v>110778</v>
      </c>
      <c r="I115" s="673">
        <f t="shared" si="75"/>
        <v>0.5000045135723119</v>
      </c>
      <c r="J115" s="1080">
        <v>0</v>
      </c>
      <c r="K115" s="1082">
        <v>0</v>
      </c>
      <c r="L115" s="1080">
        <v>0</v>
      </c>
    </row>
    <row r="116" spans="1:12" x14ac:dyDescent="0.2">
      <c r="A116" s="680" t="s">
        <v>141</v>
      </c>
      <c r="B116" s="680"/>
      <c r="C116" s="680"/>
      <c r="D116" s="681" t="s">
        <v>142</v>
      </c>
      <c r="E116" s="682">
        <f>E117+E123+E126+E136+E139+E141+E132</f>
        <v>2187022.56</v>
      </c>
      <c r="F116" s="682">
        <f t="shared" ref="F116:G116" si="79">F117+F123+F126+F136+F139+F141+F132</f>
        <v>-358404.98000000004</v>
      </c>
      <c r="G116" s="682">
        <f t="shared" si="79"/>
        <v>1828617.5799999998</v>
      </c>
      <c r="H116" s="1091">
        <f>H117+H123+H126+H132+H134+H136+H139+H141</f>
        <v>692126.7699999999</v>
      </c>
      <c r="I116" s="686">
        <f t="shared" si="75"/>
        <v>0.37849727442738462</v>
      </c>
      <c r="J116" s="1091">
        <f t="shared" ref="J116:L116" si="80">J117+J123+J126+J132+J134+J136+J139+J141</f>
        <v>5301.35</v>
      </c>
      <c r="K116" s="1091">
        <f t="shared" si="80"/>
        <v>2053.8000000000002</v>
      </c>
      <c r="L116" s="1091">
        <f t="shared" si="80"/>
        <v>0</v>
      </c>
    </row>
    <row r="117" spans="1:12" ht="15" x14ac:dyDescent="0.2">
      <c r="A117" s="3"/>
      <c r="B117" s="687" t="s">
        <v>143</v>
      </c>
      <c r="C117" s="688"/>
      <c r="D117" s="689" t="s">
        <v>144</v>
      </c>
      <c r="E117" s="690">
        <f>E119+E120+E121+E118+E122</f>
        <v>383400</v>
      </c>
      <c r="F117" s="690">
        <f t="shared" ref="F117:G117" si="81">F119+F120+F121+F118+F122</f>
        <v>-89934</v>
      </c>
      <c r="G117" s="690">
        <f t="shared" si="81"/>
        <v>293466</v>
      </c>
      <c r="H117" s="1136">
        <f t="shared" ref="H117" si="82">H119+H120+H121+H118</f>
        <v>19694.07</v>
      </c>
      <c r="I117" s="696">
        <f t="shared" si="75"/>
        <v>6.710852364498783E-2</v>
      </c>
      <c r="J117" s="1088">
        <f>J119+J120+J121+J118</f>
        <v>1741.8</v>
      </c>
      <c r="K117" s="1088">
        <f t="shared" ref="K117:L117" si="83">K119+K120+K121+K118</f>
        <v>1741.8</v>
      </c>
      <c r="L117" s="1088">
        <f t="shared" si="83"/>
        <v>0</v>
      </c>
    </row>
    <row r="118" spans="1:12" ht="33.75" x14ac:dyDescent="0.2">
      <c r="A118" s="1102"/>
      <c r="B118" s="1104"/>
      <c r="C118" s="1115" t="s">
        <v>59</v>
      </c>
      <c r="D118" s="6" t="s">
        <v>60</v>
      </c>
      <c r="E118" s="1113">
        <v>0</v>
      </c>
      <c r="F118" s="1113">
        <v>0</v>
      </c>
      <c r="G118" s="1114">
        <v>0</v>
      </c>
      <c r="H118" s="1107">
        <v>800</v>
      </c>
      <c r="I118" s="1108">
        <v>0</v>
      </c>
      <c r="J118" s="1109">
        <v>1066.5</v>
      </c>
      <c r="K118" s="1110">
        <v>1066.5</v>
      </c>
      <c r="L118" s="1109">
        <v>0</v>
      </c>
    </row>
    <row r="119" spans="1:12" ht="67.5" x14ac:dyDescent="0.2">
      <c r="A119" s="4"/>
      <c r="B119" s="4"/>
      <c r="C119" s="5" t="s">
        <v>17</v>
      </c>
      <c r="D119" s="6" t="s">
        <v>18</v>
      </c>
      <c r="E119" s="665">
        <v>35000</v>
      </c>
      <c r="F119" s="665">
        <f>G119-E119</f>
        <v>0</v>
      </c>
      <c r="G119" s="668">
        <v>35000</v>
      </c>
      <c r="H119" s="1077">
        <v>18794.07</v>
      </c>
      <c r="I119" s="673">
        <f t="shared" si="75"/>
        <v>0.5369734285714286</v>
      </c>
      <c r="J119" s="1080">
        <v>675.3</v>
      </c>
      <c r="K119" s="1082">
        <v>675.3</v>
      </c>
      <c r="L119" s="1080">
        <v>0</v>
      </c>
    </row>
    <row r="120" spans="1:12" x14ac:dyDescent="0.2">
      <c r="A120" s="4"/>
      <c r="B120" s="4"/>
      <c r="C120" s="1079" t="s">
        <v>62</v>
      </c>
      <c r="D120" s="6" t="s">
        <v>63</v>
      </c>
      <c r="E120" s="665" t="s">
        <v>7</v>
      </c>
      <c r="F120" s="665">
        <f t="shared" ref="F120:F121" si="84">G120-E120</f>
        <v>0</v>
      </c>
      <c r="G120" s="668" t="s">
        <v>7</v>
      </c>
      <c r="H120" s="1077">
        <v>100</v>
      </c>
      <c r="I120" s="673">
        <v>0</v>
      </c>
      <c r="J120" s="1080">
        <v>0</v>
      </c>
      <c r="K120" s="1082">
        <v>0</v>
      </c>
      <c r="L120" s="1080">
        <v>0</v>
      </c>
    </row>
    <row r="121" spans="1:12" ht="45" hidden="1" x14ac:dyDescent="0.2">
      <c r="A121" s="4"/>
      <c r="B121" s="4"/>
      <c r="C121" s="5" t="s">
        <v>145</v>
      </c>
      <c r="D121" s="6" t="s">
        <v>146</v>
      </c>
      <c r="E121" s="665" t="s">
        <v>7</v>
      </c>
      <c r="F121" s="665">
        <f t="shared" si="84"/>
        <v>0</v>
      </c>
      <c r="G121" s="668">
        <v>0</v>
      </c>
      <c r="H121" s="1077">
        <v>0</v>
      </c>
      <c r="I121" s="673">
        <v>0</v>
      </c>
      <c r="J121" s="1080">
        <v>0</v>
      </c>
      <c r="K121" s="1082">
        <v>0</v>
      </c>
      <c r="L121" s="1080">
        <v>0</v>
      </c>
    </row>
    <row r="122" spans="1:12" ht="56.25" x14ac:dyDescent="0.2">
      <c r="A122" s="4"/>
      <c r="B122" s="4"/>
      <c r="C122" s="5" t="s">
        <v>981</v>
      </c>
      <c r="D122" s="6" t="s">
        <v>982</v>
      </c>
      <c r="E122" s="665">
        <v>348400</v>
      </c>
      <c r="F122" s="665">
        <f>G122-E122</f>
        <v>-89934</v>
      </c>
      <c r="G122" s="668">
        <v>258466</v>
      </c>
      <c r="H122" s="1077">
        <v>0</v>
      </c>
      <c r="I122" s="673">
        <v>0</v>
      </c>
      <c r="J122" s="1080">
        <v>0</v>
      </c>
      <c r="K122" s="1082">
        <v>0</v>
      </c>
      <c r="L122" s="1080">
        <v>0</v>
      </c>
    </row>
    <row r="123" spans="1:12" ht="22.5" x14ac:dyDescent="0.2">
      <c r="A123" s="3"/>
      <c r="B123" s="687" t="s">
        <v>147</v>
      </c>
      <c r="C123" s="688"/>
      <c r="D123" s="689" t="s">
        <v>148</v>
      </c>
      <c r="E123" s="690">
        <f>E124+E125</f>
        <v>106628</v>
      </c>
      <c r="F123" s="690">
        <f t="shared" ref="F123:G123" si="85">F124+F125</f>
        <v>0</v>
      </c>
      <c r="G123" s="691">
        <f t="shared" si="85"/>
        <v>106628</v>
      </c>
      <c r="H123" s="1090">
        <f t="shared" ref="H123" si="86">H124+H125</f>
        <v>53310</v>
      </c>
      <c r="I123" s="696">
        <f t="shared" si="75"/>
        <v>0.49996248640132046</v>
      </c>
      <c r="J123" s="1088">
        <f t="shared" ref="J123" si="87">J124+J125</f>
        <v>0</v>
      </c>
      <c r="K123" s="1089">
        <f t="shared" ref="K123" si="88">K124+K125</f>
        <v>0</v>
      </c>
      <c r="L123" s="1088">
        <f t="shared" ref="L123" si="89">L124+L125</f>
        <v>0</v>
      </c>
    </row>
    <row r="124" spans="1:12" hidden="1" x14ac:dyDescent="0.2">
      <c r="A124" s="4"/>
      <c r="B124" s="4"/>
      <c r="C124" s="5" t="s">
        <v>73</v>
      </c>
      <c r="D124" s="6" t="s">
        <v>74</v>
      </c>
      <c r="E124" s="665">
        <v>0</v>
      </c>
      <c r="F124" s="665">
        <f>G124-E124</f>
        <v>0</v>
      </c>
      <c r="G124" s="668" t="s">
        <v>7</v>
      </c>
      <c r="H124" s="1077">
        <v>0</v>
      </c>
      <c r="I124" s="673">
        <v>0</v>
      </c>
      <c r="J124" s="1080">
        <v>0</v>
      </c>
      <c r="K124" s="1082">
        <v>0</v>
      </c>
      <c r="L124" s="1080">
        <v>0</v>
      </c>
    </row>
    <row r="125" spans="1:12" ht="45" x14ac:dyDescent="0.2">
      <c r="A125" s="4"/>
      <c r="B125" s="4"/>
      <c r="C125" s="5" t="s">
        <v>145</v>
      </c>
      <c r="D125" s="6" t="s">
        <v>146</v>
      </c>
      <c r="E125" s="665">
        <v>106628</v>
      </c>
      <c r="F125" s="665">
        <f>G125-E125</f>
        <v>0</v>
      </c>
      <c r="G125" s="668">
        <v>106628</v>
      </c>
      <c r="H125" s="1077">
        <v>53310</v>
      </c>
      <c r="I125" s="673">
        <f t="shared" si="75"/>
        <v>0.49996248640132046</v>
      </c>
      <c r="J125" s="1080">
        <v>0</v>
      </c>
      <c r="K125" s="1082">
        <v>0</v>
      </c>
      <c r="L125" s="1080">
        <v>0</v>
      </c>
    </row>
    <row r="126" spans="1:12" ht="15" x14ac:dyDescent="0.2">
      <c r="A126" s="3"/>
      <c r="B126" s="687" t="s">
        <v>149</v>
      </c>
      <c r="C126" s="688"/>
      <c r="D126" s="689" t="s">
        <v>150</v>
      </c>
      <c r="E126" s="690">
        <f>E127+E128+E129+E130+E131</f>
        <v>1066045</v>
      </c>
      <c r="F126" s="690">
        <f t="shared" ref="F126:G126" si="90">F127+F128+F129+F130+F131</f>
        <v>0</v>
      </c>
      <c r="G126" s="691">
        <f t="shared" si="90"/>
        <v>1066045</v>
      </c>
      <c r="H126" s="1090">
        <f t="shared" ref="H126" si="91">H127+H128+H129+H130+H131</f>
        <v>503981.19</v>
      </c>
      <c r="I126" s="696">
        <f t="shared" si="75"/>
        <v>0.47275789483558389</v>
      </c>
      <c r="J126" s="1088">
        <f t="shared" ref="J126" si="92">J127+J128+J129+J130+J131</f>
        <v>3559.55</v>
      </c>
      <c r="K126" s="1089">
        <f t="shared" ref="K126" si="93">K127+K128+K129+K130+K131</f>
        <v>312</v>
      </c>
      <c r="L126" s="1088">
        <f t="shared" ref="L126" si="94">L127+L128+L129+L130+L131</f>
        <v>0</v>
      </c>
    </row>
    <row r="127" spans="1:12" ht="22.5" x14ac:dyDescent="0.2">
      <c r="A127" s="4"/>
      <c r="B127" s="4"/>
      <c r="C127" s="5" t="s">
        <v>151</v>
      </c>
      <c r="D127" s="6" t="s">
        <v>152</v>
      </c>
      <c r="E127" s="665">
        <v>95260</v>
      </c>
      <c r="F127" s="665">
        <f>G127-E127</f>
        <v>0</v>
      </c>
      <c r="G127" s="668">
        <v>95260</v>
      </c>
      <c r="H127" s="1077">
        <v>47374</v>
      </c>
      <c r="I127" s="673">
        <f t="shared" si="75"/>
        <v>0.4973126180978375</v>
      </c>
      <c r="J127" s="1080">
        <v>60</v>
      </c>
      <c r="K127" s="1082">
        <v>60</v>
      </c>
      <c r="L127" s="1080">
        <v>0</v>
      </c>
    </row>
    <row r="128" spans="1:12" ht="45" x14ac:dyDescent="0.2">
      <c r="A128" s="4"/>
      <c r="B128" s="4"/>
      <c r="C128" s="5" t="s">
        <v>153</v>
      </c>
      <c r="D128" s="6" t="s">
        <v>154</v>
      </c>
      <c r="E128" s="665">
        <v>434430</v>
      </c>
      <c r="F128" s="665">
        <f t="shared" ref="F128:F131" si="95">G128-E128</f>
        <v>0</v>
      </c>
      <c r="G128" s="668">
        <v>434430</v>
      </c>
      <c r="H128" s="1077">
        <v>188837</v>
      </c>
      <c r="I128" s="673">
        <f t="shared" si="75"/>
        <v>0.43467762355270123</v>
      </c>
      <c r="J128" s="1080">
        <v>72</v>
      </c>
      <c r="K128" s="1082">
        <v>72</v>
      </c>
      <c r="L128" s="1080">
        <v>0</v>
      </c>
    </row>
    <row r="129" spans="1:12" ht="67.5" x14ac:dyDescent="0.2">
      <c r="A129" s="4"/>
      <c r="B129" s="4"/>
      <c r="C129" s="5" t="s">
        <v>17</v>
      </c>
      <c r="D129" s="6" t="s">
        <v>18</v>
      </c>
      <c r="E129" s="665">
        <v>8290</v>
      </c>
      <c r="F129" s="665">
        <f t="shared" si="95"/>
        <v>0</v>
      </c>
      <c r="G129" s="668">
        <v>8290</v>
      </c>
      <c r="H129" s="1077">
        <v>2501.44</v>
      </c>
      <c r="I129" s="673">
        <f t="shared" si="75"/>
        <v>0.30174185765983114</v>
      </c>
      <c r="J129" s="1080">
        <v>180</v>
      </c>
      <c r="K129" s="1082">
        <v>180</v>
      </c>
      <c r="L129" s="1080">
        <v>0</v>
      </c>
    </row>
    <row r="130" spans="1:12" ht="45" x14ac:dyDescent="0.2">
      <c r="A130" s="4"/>
      <c r="B130" s="4"/>
      <c r="C130" s="5" t="s">
        <v>145</v>
      </c>
      <c r="D130" s="6" t="s">
        <v>146</v>
      </c>
      <c r="E130" s="665">
        <v>498065</v>
      </c>
      <c r="F130" s="665">
        <f>G130-E130</f>
        <v>0</v>
      </c>
      <c r="G130" s="668">
        <v>498065</v>
      </c>
      <c r="H130" s="1077">
        <v>249031</v>
      </c>
      <c r="I130" s="673">
        <f t="shared" si="75"/>
        <v>0.49999698834489475</v>
      </c>
      <c r="J130" s="1080">
        <v>0</v>
      </c>
      <c r="K130" s="1082">
        <v>0</v>
      </c>
      <c r="L130" s="1080">
        <v>0</v>
      </c>
    </row>
    <row r="131" spans="1:12" ht="45" x14ac:dyDescent="0.2">
      <c r="A131" s="4"/>
      <c r="B131" s="1078"/>
      <c r="C131" s="701" t="s">
        <v>155</v>
      </c>
      <c r="D131" s="702" t="s">
        <v>156</v>
      </c>
      <c r="E131" s="703">
        <v>30000</v>
      </c>
      <c r="F131" s="703">
        <f t="shared" si="95"/>
        <v>0</v>
      </c>
      <c r="G131" s="704">
        <v>30000</v>
      </c>
      <c r="H131" s="1121">
        <v>16237.75</v>
      </c>
      <c r="I131" s="699">
        <f t="shared" si="75"/>
        <v>0.54125833333333329</v>
      </c>
      <c r="J131" s="1122">
        <v>3247.55</v>
      </c>
      <c r="K131" s="1123">
        <v>0</v>
      </c>
      <c r="L131" s="1122">
        <v>0</v>
      </c>
    </row>
    <row r="132" spans="1:12" x14ac:dyDescent="0.2">
      <c r="A132" s="1096"/>
      <c r="B132" s="1116" t="s">
        <v>389</v>
      </c>
      <c r="C132" s="1116"/>
      <c r="D132" s="1124" t="s">
        <v>390</v>
      </c>
      <c r="E132" s="694">
        <f>E133</f>
        <v>0</v>
      </c>
      <c r="F132" s="694">
        <f t="shared" ref="F132:G132" si="96">F133</f>
        <v>9848.44</v>
      </c>
      <c r="G132" s="694">
        <f t="shared" si="96"/>
        <v>9848.44</v>
      </c>
      <c r="H132" s="1095">
        <f>H133</f>
        <v>9848.44</v>
      </c>
      <c r="I132" s="696">
        <f t="shared" si="75"/>
        <v>1</v>
      </c>
      <c r="J132" s="1095">
        <f>J133</f>
        <v>0</v>
      </c>
      <c r="K132" s="1095">
        <f t="shared" ref="K132:L132" si="97">K133</f>
        <v>0</v>
      </c>
      <c r="L132" s="1095">
        <f t="shared" si="97"/>
        <v>0</v>
      </c>
    </row>
    <row r="133" spans="1:12" ht="67.5" x14ac:dyDescent="0.2">
      <c r="A133" s="1078"/>
      <c r="B133" s="1078"/>
      <c r="C133" s="1408" t="s">
        <v>179</v>
      </c>
      <c r="D133" s="1141" t="s">
        <v>180</v>
      </c>
      <c r="E133" s="1409">
        <v>0</v>
      </c>
      <c r="F133" s="1409">
        <f>G133-E133</f>
        <v>9848.44</v>
      </c>
      <c r="G133" s="1410">
        <v>9848.44</v>
      </c>
      <c r="H133" s="1144">
        <v>9848.44</v>
      </c>
      <c r="I133" s="1145">
        <f>H133/G133</f>
        <v>1</v>
      </c>
      <c r="J133" s="1146">
        <v>0</v>
      </c>
      <c r="K133" s="1411">
        <v>0</v>
      </c>
      <c r="L133" s="1146">
        <v>0</v>
      </c>
    </row>
    <row r="134" spans="1:12" x14ac:dyDescent="0.2">
      <c r="A134" s="1096"/>
      <c r="B134" s="1116" t="s">
        <v>394</v>
      </c>
      <c r="C134" s="1440"/>
      <c r="D134" s="1437" t="s">
        <v>395</v>
      </c>
      <c r="E134" s="1438">
        <f>E135</f>
        <v>0</v>
      </c>
      <c r="F134" s="1438">
        <f t="shared" ref="F134:H134" si="98">F135</f>
        <v>0</v>
      </c>
      <c r="G134" s="1438">
        <f t="shared" si="98"/>
        <v>0</v>
      </c>
      <c r="H134" s="1438">
        <f t="shared" si="98"/>
        <v>7177.46</v>
      </c>
      <c r="I134" s="696">
        <v>0</v>
      </c>
      <c r="J134" s="1439">
        <f>J135</f>
        <v>0</v>
      </c>
      <c r="K134" s="1439">
        <f t="shared" ref="K134:L134" si="99">K135</f>
        <v>0</v>
      </c>
      <c r="L134" s="1439">
        <f t="shared" si="99"/>
        <v>0</v>
      </c>
    </row>
    <row r="135" spans="1:12" ht="33.75" x14ac:dyDescent="0.2">
      <c r="A135" s="1078"/>
      <c r="B135" s="1078"/>
      <c r="C135" s="1408" t="s">
        <v>832</v>
      </c>
      <c r="D135" s="1509" t="s">
        <v>1015</v>
      </c>
      <c r="E135" s="1409">
        <v>0</v>
      </c>
      <c r="F135" s="1409">
        <f>G135-E135</f>
        <v>0</v>
      </c>
      <c r="G135" s="1410">
        <v>0</v>
      </c>
      <c r="H135" s="1144">
        <v>7177.46</v>
      </c>
      <c r="I135" s="1145">
        <v>0</v>
      </c>
      <c r="J135" s="1146">
        <v>0</v>
      </c>
      <c r="K135" s="1411">
        <v>0</v>
      </c>
      <c r="L135" s="1146">
        <v>0</v>
      </c>
    </row>
    <row r="136" spans="1:12" ht="15" x14ac:dyDescent="0.2">
      <c r="A136" s="3"/>
      <c r="B136" s="687" t="s">
        <v>157</v>
      </c>
      <c r="C136" s="688"/>
      <c r="D136" s="689" t="s">
        <v>158</v>
      </c>
      <c r="E136" s="690">
        <f>E137+E138</f>
        <v>280000</v>
      </c>
      <c r="F136" s="690">
        <f t="shared" ref="F136:G136" si="100">F137+F138</f>
        <v>0</v>
      </c>
      <c r="G136" s="691">
        <f t="shared" si="100"/>
        <v>280000</v>
      </c>
      <c r="H136" s="1090">
        <f t="shared" ref="H136" si="101">H137+H138</f>
        <v>122316</v>
      </c>
      <c r="I136" s="696">
        <f t="shared" si="75"/>
        <v>0.43684285714285714</v>
      </c>
      <c r="J136" s="1088">
        <f t="shared" ref="J136" si="102">J137+J138</f>
        <v>0</v>
      </c>
      <c r="K136" s="1089">
        <f t="shared" ref="K136" si="103">K137+K138</f>
        <v>0</v>
      </c>
      <c r="L136" s="1088">
        <f t="shared" ref="L136" si="104">L137+L138</f>
        <v>0</v>
      </c>
    </row>
    <row r="137" spans="1:12" x14ac:dyDescent="0.2">
      <c r="A137" s="4"/>
      <c r="B137" s="4"/>
      <c r="C137" s="5" t="s">
        <v>73</v>
      </c>
      <c r="D137" s="6" t="s">
        <v>74</v>
      </c>
      <c r="E137" s="665">
        <v>262000</v>
      </c>
      <c r="F137" s="665">
        <f>G137-E137</f>
        <v>0</v>
      </c>
      <c r="G137" s="668">
        <v>262000</v>
      </c>
      <c r="H137" s="1077">
        <v>113316</v>
      </c>
      <c r="I137" s="673">
        <f t="shared" si="75"/>
        <v>0.4325038167938931</v>
      </c>
      <c r="J137" s="1080">
        <v>0</v>
      </c>
      <c r="K137" s="1082">
        <v>0</v>
      </c>
      <c r="L137" s="1080">
        <v>0</v>
      </c>
    </row>
    <row r="138" spans="1:12" ht="67.5" x14ac:dyDescent="0.2">
      <c r="A138" s="4"/>
      <c r="B138" s="4"/>
      <c r="C138" s="5" t="s">
        <v>159</v>
      </c>
      <c r="D138" s="6" t="s">
        <v>160</v>
      </c>
      <c r="E138" s="665" t="s">
        <v>161</v>
      </c>
      <c r="F138" s="665">
        <f>G138-E138</f>
        <v>0</v>
      </c>
      <c r="G138" s="668" t="s">
        <v>161</v>
      </c>
      <c r="H138" s="1077">
        <v>9000</v>
      </c>
      <c r="I138" s="673">
        <f t="shared" si="75"/>
        <v>0.5</v>
      </c>
      <c r="J138" s="1080">
        <v>0</v>
      </c>
      <c r="K138" s="1082">
        <v>0</v>
      </c>
      <c r="L138" s="1080">
        <v>0</v>
      </c>
    </row>
    <row r="139" spans="1:12" ht="45" hidden="1" x14ac:dyDescent="0.2">
      <c r="A139" s="3"/>
      <c r="B139" s="687" t="s">
        <v>162</v>
      </c>
      <c r="C139" s="688"/>
      <c r="D139" s="689" t="s">
        <v>163</v>
      </c>
      <c r="E139" s="690" t="str">
        <f>E140</f>
        <v>0,00</v>
      </c>
      <c r="F139" s="690">
        <f t="shared" ref="F139:G139" si="105">F140</f>
        <v>0</v>
      </c>
      <c r="G139" s="691">
        <f t="shared" si="105"/>
        <v>0</v>
      </c>
      <c r="H139" s="1090">
        <f t="shared" ref="H139" si="106">H140</f>
        <v>0</v>
      </c>
      <c r="I139" s="696">
        <v>0</v>
      </c>
      <c r="J139" s="1088">
        <f t="shared" ref="J139" si="107">J140</f>
        <v>0</v>
      </c>
      <c r="K139" s="1089">
        <f t="shared" ref="K139" si="108">K140</f>
        <v>0</v>
      </c>
      <c r="L139" s="1088">
        <f t="shared" ref="L139" si="109">L140</f>
        <v>0</v>
      </c>
    </row>
    <row r="140" spans="1:12" ht="67.5" hidden="1" x14ac:dyDescent="0.2">
      <c r="A140" s="4"/>
      <c r="B140" s="4"/>
      <c r="C140" s="5" t="s">
        <v>20</v>
      </c>
      <c r="D140" s="6" t="s">
        <v>21</v>
      </c>
      <c r="E140" s="665" t="s">
        <v>7</v>
      </c>
      <c r="F140" s="665">
        <f>G140-E140</f>
        <v>0</v>
      </c>
      <c r="G140" s="668">
        <v>0</v>
      </c>
      <c r="H140" s="1077">
        <v>0</v>
      </c>
      <c r="I140" s="673">
        <v>0</v>
      </c>
      <c r="J140" s="1080">
        <v>0</v>
      </c>
      <c r="K140" s="1082">
        <v>0</v>
      </c>
      <c r="L140" s="1080">
        <v>0</v>
      </c>
    </row>
    <row r="141" spans="1:12" ht="15" x14ac:dyDescent="0.2">
      <c r="A141" s="3"/>
      <c r="B141" s="687" t="s">
        <v>164</v>
      </c>
      <c r="C141" s="688"/>
      <c r="D141" s="689" t="s">
        <v>16</v>
      </c>
      <c r="E141" s="690">
        <f>E143+E144+E145+E146+E142+E149+E147+E148</f>
        <v>350949.56</v>
      </c>
      <c r="F141" s="690">
        <f t="shared" ref="F141:G141" si="110">F143+F144+F145+F146+F142+F149+F147+F148</f>
        <v>-278319.42000000004</v>
      </c>
      <c r="G141" s="690">
        <f t="shared" si="110"/>
        <v>72630.14</v>
      </c>
      <c r="H141" s="1136">
        <f>SUM(H142:H149)</f>
        <v>-24200.390000000007</v>
      </c>
      <c r="I141" s="696">
        <f t="shared" si="75"/>
        <v>-0.33320037659296825</v>
      </c>
      <c r="J141" s="1136">
        <f t="shared" ref="J141:L141" si="111">SUM(J142:J149)</f>
        <v>0</v>
      </c>
      <c r="K141" s="1136">
        <f t="shared" si="111"/>
        <v>0</v>
      </c>
      <c r="L141" s="1136">
        <f t="shared" si="111"/>
        <v>0</v>
      </c>
    </row>
    <row r="142" spans="1:12" s="1111" customFormat="1" ht="22.5" x14ac:dyDescent="0.2">
      <c r="A142" s="1103"/>
      <c r="B142" s="1104"/>
      <c r="C142" s="5" t="s">
        <v>134</v>
      </c>
      <c r="D142" s="6" t="s">
        <v>135</v>
      </c>
      <c r="E142" s="1105">
        <v>0</v>
      </c>
      <c r="F142" s="1105">
        <v>0</v>
      </c>
      <c r="G142" s="1106">
        <v>0</v>
      </c>
      <c r="H142" s="1107">
        <v>16033.98</v>
      </c>
      <c r="I142" s="1108">
        <v>0</v>
      </c>
      <c r="J142" s="1109">
        <v>0</v>
      </c>
      <c r="K142" s="1110">
        <v>0</v>
      </c>
      <c r="L142" s="1109">
        <v>0</v>
      </c>
    </row>
    <row r="143" spans="1:12" ht="21.75" customHeight="1" x14ac:dyDescent="0.2">
      <c r="A143" s="4"/>
      <c r="B143" s="4"/>
      <c r="C143" s="5" t="s">
        <v>165</v>
      </c>
      <c r="D143" s="6" t="s">
        <v>166</v>
      </c>
      <c r="E143" s="665">
        <v>6883.97</v>
      </c>
      <c r="F143" s="665">
        <f>G143-E143</f>
        <v>-6883.97</v>
      </c>
      <c r="G143" s="668">
        <v>0</v>
      </c>
      <c r="H143" s="1077">
        <v>-8081.89</v>
      </c>
      <c r="I143" s="673">
        <v>0</v>
      </c>
      <c r="J143" s="1080">
        <v>0</v>
      </c>
      <c r="K143" s="1082">
        <v>0</v>
      </c>
      <c r="L143" s="1080">
        <v>0</v>
      </c>
    </row>
    <row r="144" spans="1:12" ht="90" x14ac:dyDescent="0.2">
      <c r="A144" s="4"/>
      <c r="B144" s="4"/>
      <c r="C144" s="5" t="s">
        <v>167</v>
      </c>
      <c r="D144" s="6" t="s">
        <v>166</v>
      </c>
      <c r="E144" s="665">
        <v>808.25</v>
      </c>
      <c r="F144" s="665">
        <f t="shared" ref="F144:F148" si="112">G144-E144</f>
        <v>11719.38</v>
      </c>
      <c r="G144" s="668">
        <v>12527.63</v>
      </c>
      <c r="H144" s="1077">
        <v>-7317.67</v>
      </c>
      <c r="I144" s="673">
        <f t="shared" si="75"/>
        <v>-0.58412245572386801</v>
      </c>
      <c r="J144" s="1080">
        <v>0</v>
      </c>
      <c r="K144" s="1082">
        <v>0</v>
      </c>
      <c r="L144" s="1080">
        <v>0</v>
      </c>
    </row>
    <row r="145" spans="1:12" ht="78.75" x14ac:dyDescent="0.2">
      <c r="A145" s="4"/>
      <c r="B145" s="4"/>
      <c r="C145" s="5" t="s">
        <v>168</v>
      </c>
      <c r="D145" s="6" t="s">
        <v>169</v>
      </c>
      <c r="E145" s="665">
        <v>339190.82</v>
      </c>
      <c r="F145" s="665">
        <f t="shared" si="112"/>
        <v>-339190.82</v>
      </c>
      <c r="G145" s="668">
        <v>0</v>
      </c>
      <c r="H145" s="1077">
        <v>-75717.350000000006</v>
      </c>
      <c r="I145" s="673">
        <v>0</v>
      </c>
      <c r="J145" s="1080">
        <v>0</v>
      </c>
      <c r="K145" s="1082">
        <v>0</v>
      </c>
      <c r="L145" s="1080">
        <v>0</v>
      </c>
    </row>
    <row r="146" spans="1:12" ht="78.75" x14ac:dyDescent="0.2">
      <c r="A146" s="4"/>
      <c r="B146" s="4"/>
      <c r="C146" s="5" t="s">
        <v>170</v>
      </c>
      <c r="D146" s="6" t="s">
        <v>169</v>
      </c>
      <c r="E146" s="665">
        <v>4066.52</v>
      </c>
      <c r="F146" s="665">
        <f t="shared" si="112"/>
        <v>47525.58</v>
      </c>
      <c r="G146" s="668">
        <v>51592.1</v>
      </c>
      <c r="H146" s="1077">
        <v>42372.13</v>
      </c>
      <c r="I146" s="673">
        <f t="shared" si="75"/>
        <v>0.8212910503739913</v>
      </c>
      <c r="J146" s="1080">
        <v>0</v>
      </c>
      <c r="K146" s="1082">
        <v>0</v>
      </c>
      <c r="L146" s="1080">
        <v>0</v>
      </c>
    </row>
    <row r="147" spans="1:12" ht="22.5" x14ac:dyDescent="0.2">
      <c r="A147" s="1078"/>
      <c r="B147" s="1078"/>
      <c r="C147" s="5" t="s">
        <v>890</v>
      </c>
      <c r="D147" s="6" t="s">
        <v>988</v>
      </c>
      <c r="E147" s="665">
        <v>0</v>
      </c>
      <c r="F147" s="665">
        <f t="shared" si="112"/>
        <v>1192.74</v>
      </c>
      <c r="G147" s="668">
        <v>1192.74</v>
      </c>
      <c r="H147" s="1077">
        <v>1192.74</v>
      </c>
      <c r="I147" s="673">
        <f>H147/G147</f>
        <v>1</v>
      </c>
      <c r="J147" s="1080">
        <v>0</v>
      </c>
      <c r="K147" s="1082">
        <v>0</v>
      </c>
      <c r="L147" s="1080">
        <v>0</v>
      </c>
    </row>
    <row r="148" spans="1:12" ht="22.5" x14ac:dyDescent="0.2">
      <c r="A148" s="1078"/>
      <c r="B148" s="1078"/>
      <c r="C148" s="5" t="s">
        <v>892</v>
      </c>
      <c r="D148" s="6" t="s">
        <v>988</v>
      </c>
      <c r="E148" s="665">
        <v>0</v>
      </c>
      <c r="F148" s="665">
        <f t="shared" si="112"/>
        <v>7317.67</v>
      </c>
      <c r="G148" s="668">
        <v>7317.67</v>
      </c>
      <c r="H148" s="1077">
        <v>7317.67</v>
      </c>
      <c r="I148" s="673">
        <f>H148/G148</f>
        <v>1</v>
      </c>
      <c r="J148" s="1080">
        <v>0</v>
      </c>
      <c r="K148" s="1082">
        <v>0</v>
      </c>
      <c r="L148" s="1080">
        <v>0</v>
      </c>
    </row>
    <row r="149" spans="1:12" ht="78.75" hidden="1" x14ac:dyDescent="0.2">
      <c r="A149" s="1078"/>
      <c r="B149" s="1078"/>
      <c r="C149" s="5" t="s">
        <v>836</v>
      </c>
      <c r="D149" s="6" t="s">
        <v>169</v>
      </c>
      <c r="E149" s="665">
        <v>0</v>
      </c>
      <c r="F149" s="665">
        <v>0</v>
      </c>
      <c r="G149" s="668">
        <v>0</v>
      </c>
      <c r="H149" s="1077">
        <v>0</v>
      </c>
      <c r="I149" s="673">
        <v>0</v>
      </c>
      <c r="J149" s="1080">
        <v>0</v>
      </c>
      <c r="K149" s="1082">
        <v>0</v>
      </c>
      <c r="L149" s="1080">
        <v>0</v>
      </c>
    </row>
    <row r="150" spans="1:12" hidden="1" x14ac:dyDescent="0.2">
      <c r="A150" s="1117" t="s">
        <v>426</v>
      </c>
      <c r="B150" s="1117"/>
      <c r="C150" s="1118"/>
      <c r="D150" s="681" t="s">
        <v>427</v>
      </c>
      <c r="E150" s="682">
        <f>E151</f>
        <v>0</v>
      </c>
      <c r="F150" s="682">
        <f t="shared" ref="F150:H151" si="113">F151</f>
        <v>0</v>
      </c>
      <c r="G150" s="683">
        <f t="shared" si="113"/>
        <v>0</v>
      </c>
      <c r="H150" s="1137">
        <f t="shared" si="113"/>
        <v>0</v>
      </c>
      <c r="I150" s="686">
        <v>0</v>
      </c>
      <c r="J150" s="1119">
        <f>J151</f>
        <v>0</v>
      </c>
      <c r="K150" s="1119">
        <f t="shared" ref="K150:L150" si="114">K151</f>
        <v>0</v>
      </c>
      <c r="L150" s="1119">
        <f t="shared" si="114"/>
        <v>0</v>
      </c>
    </row>
    <row r="151" spans="1:12" hidden="1" x14ac:dyDescent="0.2">
      <c r="A151" s="1096"/>
      <c r="B151" s="1116" t="s">
        <v>435</v>
      </c>
      <c r="C151" s="1097"/>
      <c r="D151" s="689" t="s">
        <v>837</v>
      </c>
      <c r="E151" s="690">
        <f>E152</f>
        <v>0</v>
      </c>
      <c r="F151" s="690">
        <f t="shared" si="113"/>
        <v>0</v>
      </c>
      <c r="G151" s="691">
        <f t="shared" si="113"/>
        <v>0</v>
      </c>
      <c r="H151" s="1136">
        <f t="shared" si="113"/>
        <v>0</v>
      </c>
      <c r="I151" s="696">
        <v>0</v>
      </c>
      <c r="J151" s="1095">
        <f>J152</f>
        <v>0</v>
      </c>
      <c r="K151" s="1095">
        <f t="shared" ref="K151:L151" si="115">K152</f>
        <v>0</v>
      </c>
      <c r="L151" s="1095">
        <f t="shared" si="115"/>
        <v>0</v>
      </c>
    </row>
    <row r="152" spans="1:12" ht="67.5" hidden="1" x14ac:dyDescent="0.2">
      <c r="A152" s="1078"/>
      <c r="B152" s="1078"/>
      <c r="C152" s="5" t="s">
        <v>179</v>
      </c>
      <c r="D152" s="6" t="s">
        <v>180</v>
      </c>
      <c r="E152" s="665">
        <v>0</v>
      </c>
      <c r="F152" s="665">
        <v>0</v>
      </c>
      <c r="G152" s="668">
        <v>0</v>
      </c>
      <c r="H152" s="1077">
        <v>0</v>
      </c>
      <c r="I152" s="673">
        <v>0</v>
      </c>
      <c r="J152" s="1080">
        <v>0</v>
      </c>
      <c r="K152" s="1082">
        <v>0</v>
      </c>
      <c r="L152" s="1080">
        <v>0</v>
      </c>
    </row>
    <row r="153" spans="1:12" x14ac:dyDescent="0.2">
      <c r="A153" s="680" t="s">
        <v>171</v>
      </c>
      <c r="B153" s="680"/>
      <c r="C153" s="680"/>
      <c r="D153" s="681" t="s">
        <v>172</v>
      </c>
      <c r="E153" s="682">
        <f>E154+E158+E163+E165+E167+E171+E173+E178</f>
        <v>1491644</v>
      </c>
      <c r="F153" s="682">
        <f t="shared" ref="F153:G153" si="116">F154+F158+F163+F165+F167+F171+F173+F178</f>
        <v>519116.98</v>
      </c>
      <c r="G153" s="683">
        <f t="shared" si="116"/>
        <v>2010760.98</v>
      </c>
      <c r="H153" s="1091">
        <f t="shared" ref="H153" si="117">H154+H158+H163+H165+H167+H171+H173+H178</f>
        <v>935503.10000000009</v>
      </c>
      <c r="I153" s="686">
        <f t="shared" si="75"/>
        <v>0.46524828624832382</v>
      </c>
      <c r="J153" s="1086">
        <f t="shared" ref="J153" si="118">J154+J158+J163+J165+J167+J171+J173+J178</f>
        <v>8906.1500000000015</v>
      </c>
      <c r="K153" s="1087">
        <f t="shared" ref="K153" si="119">K154+K158+K163+K165+K167+K171+K173+K178</f>
        <v>1171.52</v>
      </c>
      <c r="L153" s="1086">
        <f t="shared" ref="L153" si="120">L154+L158+L163+L165+L167+L171+L173+L178</f>
        <v>0</v>
      </c>
    </row>
    <row r="154" spans="1:12" ht="15" x14ac:dyDescent="0.2">
      <c r="A154" s="3"/>
      <c r="B154" s="687" t="s">
        <v>173</v>
      </c>
      <c r="C154" s="688"/>
      <c r="D154" s="689" t="s">
        <v>174</v>
      </c>
      <c r="E154" s="690">
        <f>E155+E157+E156</f>
        <v>630900</v>
      </c>
      <c r="F154" s="690">
        <f t="shared" ref="F154:G154" si="121">F155+F157+F156</f>
        <v>104098.5</v>
      </c>
      <c r="G154" s="690">
        <f t="shared" si="121"/>
        <v>734998.5</v>
      </c>
      <c r="H154" s="1090">
        <f>H155+H157+H156</f>
        <v>211769.27000000002</v>
      </c>
      <c r="I154" s="696">
        <f t="shared" si="75"/>
        <v>0.28812204378648393</v>
      </c>
      <c r="J154" s="1088">
        <f>SUM(J155:J157)</f>
        <v>20.88</v>
      </c>
      <c r="K154" s="1088">
        <f t="shared" ref="K154:L154" si="122">SUM(K155:K157)</f>
        <v>0</v>
      </c>
      <c r="L154" s="1088">
        <f t="shared" si="122"/>
        <v>0</v>
      </c>
    </row>
    <row r="155" spans="1:12" ht="67.5" x14ac:dyDescent="0.2">
      <c r="A155" s="4"/>
      <c r="B155" s="4"/>
      <c r="C155" s="5" t="s">
        <v>20</v>
      </c>
      <c r="D155" s="6" t="s">
        <v>21</v>
      </c>
      <c r="E155" s="665">
        <v>630900</v>
      </c>
      <c r="F155" s="665">
        <f>G155-E155</f>
        <v>104098.5</v>
      </c>
      <c r="G155" s="668">
        <v>734998.5</v>
      </c>
      <c r="H155" s="1077">
        <v>211614.38</v>
      </c>
      <c r="I155" s="673">
        <f t="shared" si="75"/>
        <v>0.28791130866253467</v>
      </c>
      <c r="J155" s="1080">
        <v>0</v>
      </c>
      <c r="K155" s="1082">
        <v>0</v>
      </c>
      <c r="L155" s="1080">
        <v>0</v>
      </c>
    </row>
    <row r="156" spans="1:12" ht="45" x14ac:dyDescent="0.2">
      <c r="A156" s="1078"/>
      <c r="B156" s="1078"/>
      <c r="C156" s="5" t="s">
        <v>195</v>
      </c>
      <c r="D156" s="6" t="s">
        <v>196</v>
      </c>
      <c r="E156" s="665">
        <v>0</v>
      </c>
      <c r="F156" s="665">
        <f>G156-E156</f>
        <v>0</v>
      </c>
      <c r="G156" s="668">
        <v>0</v>
      </c>
      <c r="H156" s="1077">
        <v>154.88999999999999</v>
      </c>
      <c r="I156" s="673">
        <v>0</v>
      </c>
      <c r="J156" s="1080">
        <v>20.88</v>
      </c>
      <c r="K156" s="1082">
        <v>0</v>
      </c>
      <c r="L156" s="1080">
        <v>0</v>
      </c>
    </row>
    <row r="157" spans="1:12" ht="56.25" hidden="1" x14ac:dyDescent="0.2">
      <c r="A157" s="4"/>
      <c r="B157" s="4"/>
      <c r="C157" s="5" t="s">
        <v>175</v>
      </c>
      <c r="D157" s="6" t="s">
        <v>176</v>
      </c>
      <c r="E157" s="665">
        <v>0</v>
      </c>
      <c r="F157" s="665">
        <f>G157-E157</f>
        <v>0</v>
      </c>
      <c r="G157" s="668">
        <v>0</v>
      </c>
      <c r="H157" s="1077">
        <v>0</v>
      </c>
      <c r="I157" s="673">
        <v>0</v>
      </c>
      <c r="J157" s="1080">
        <v>0</v>
      </c>
      <c r="K157" s="1082">
        <v>0</v>
      </c>
      <c r="L157" s="1080">
        <v>0</v>
      </c>
    </row>
    <row r="158" spans="1:12" ht="67.5" x14ac:dyDescent="0.2">
      <c r="A158" s="3"/>
      <c r="B158" s="687" t="s">
        <v>177</v>
      </c>
      <c r="C158" s="688"/>
      <c r="D158" s="689" t="s">
        <v>178</v>
      </c>
      <c r="E158" s="690">
        <f>E160+E161+E162+E159</f>
        <v>51168</v>
      </c>
      <c r="F158" s="690">
        <f t="shared" ref="F158:G158" si="123">F160+F161+F162+F159</f>
        <v>0</v>
      </c>
      <c r="G158" s="690">
        <f t="shared" si="123"/>
        <v>51168</v>
      </c>
      <c r="H158" s="1090">
        <f t="shared" ref="H158" si="124">H160+H161+H162</f>
        <v>27500</v>
      </c>
      <c r="I158" s="696">
        <f t="shared" si="75"/>
        <v>0.53744527829893685</v>
      </c>
      <c r="J158" s="1088">
        <f>SUM(J159:J162)</f>
        <v>0</v>
      </c>
      <c r="K158" s="1088">
        <f t="shared" ref="K158:L158" si="125">SUM(K159:K162)</f>
        <v>0</v>
      </c>
      <c r="L158" s="1088">
        <f t="shared" si="125"/>
        <v>0</v>
      </c>
    </row>
    <row r="159" spans="1:12" ht="22.5" x14ac:dyDescent="0.2">
      <c r="A159" s="3"/>
      <c r="B159" s="1403"/>
      <c r="C159" s="1405" t="s">
        <v>134</v>
      </c>
      <c r="D159" s="1404" t="s">
        <v>135</v>
      </c>
      <c r="E159" s="1105">
        <v>250</v>
      </c>
      <c r="F159" s="1105">
        <f>G159-E159</f>
        <v>0</v>
      </c>
      <c r="G159" s="1106">
        <v>250</v>
      </c>
      <c r="H159" s="1107">
        <v>0</v>
      </c>
      <c r="I159" s="1108">
        <v>0</v>
      </c>
      <c r="J159" s="1109">
        <v>0</v>
      </c>
      <c r="K159" s="1110">
        <v>0</v>
      </c>
      <c r="L159" s="1109">
        <v>0</v>
      </c>
    </row>
    <row r="160" spans="1:12" ht="67.5" hidden="1" x14ac:dyDescent="0.2">
      <c r="A160" s="4"/>
      <c r="B160" s="4"/>
      <c r="C160" s="5" t="s">
        <v>20</v>
      </c>
      <c r="D160" s="6" t="s">
        <v>21</v>
      </c>
      <c r="E160" s="665">
        <v>0</v>
      </c>
      <c r="F160" s="665">
        <f>G160-E160</f>
        <v>0</v>
      </c>
      <c r="G160" s="668">
        <v>0</v>
      </c>
      <c r="H160" s="1077">
        <v>0</v>
      </c>
      <c r="I160" s="673">
        <v>0</v>
      </c>
      <c r="J160" s="1080">
        <v>0</v>
      </c>
      <c r="K160" s="1082">
        <v>0</v>
      </c>
      <c r="L160" s="1080">
        <v>0</v>
      </c>
    </row>
    <row r="161" spans="1:12" ht="45" x14ac:dyDescent="0.2">
      <c r="A161" s="4"/>
      <c r="B161" s="4"/>
      <c r="C161" s="5" t="s">
        <v>145</v>
      </c>
      <c r="D161" s="6" t="s">
        <v>146</v>
      </c>
      <c r="E161" s="665">
        <v>50918</v>
      </c>
      <c r="F161" s="665">
        <f t="shared" ref="F161:F162" si="126">G161-E161</f>
        <v>0</v>
      </c>
      <c r="G161" s="668">
        <v>50918</v>
      </c>
      <c r="H161" s="1077">
        <v>27500</v>
      </c>
      <c r="I161" s="673">
        <f t="shared" si="75"/>
        <v>0.54008405671864568</v>
      </c>
      <c r="J161" s="1080">
        <v>0</v>
      </c>
      <c r="K161" s="1082">
        <v>0</v>
      </c>
      <c r="L161" s="1080">
        <v>0</v>
      </c>
    </row>
    <row r="162" spans="1:12" ht="67.5" hidden="1" x14ac:dyDescent="0.2">
      <c r="A162" s="4"/>
      <c r="B162" s="4"/>
      <c r="C162" s="5" t="s">
        <v>179</v>
      </c>
      <c r="D162" s="6" t="s">
        <v>180</v>
      </c>
      <c r="E162" s="665">
        <v>0</v>
      </c>
      <c r="F162" s="665">
        <f t="shared" si="126"/>
        <v>0</v>
      </c>
      <c r="G162" s="668">
        <v>0</v>
      </c>
      <c r="H162" s="1077">
        <v>0</v>
      </c>
      <c r="I162" s="673">
        <v>0</v>
      </c>
      <c r="J162" s="1080">
        <v>0</v>
      </c>
      <c r="K162" s="1082">
        <v>0</v>
      </c>
      <c r="L162" s="1080">
        <v>0</v>
      </c>
    </row>
    <row r="163" spans="1:12" ht="33.75" x14ac:dyDescent="0.2">
      <c r="A163" s="3"/>
      <c r="B163" s="687" t="s">
        <v>182</v>
      </c>
      <c r="C163" s="688"/>
      <c r="D163" s="689" t="s">
        <v>183</v>
      </c>
      <c r="E163" s="690">
        <f>E164</f>
        <v>78871</v>
      </c>
      <c r="F163" s="690">
        <f t="shared" ref="F163:G163" si="127">F164</f>
        <v>0</v>
      </c>
      <c r="G163" s="691">
        <f t="shared" si="127"/>
        <v>78871</v>
      </c>
      <c r="H163" s="1090">
        <f t="shared" ref="H163" si="128">H164</f>
        <v>37000</v>
      </c>
      <c r="I163" s="696">
        <f t="shared" si="75"/>
        <v>0.46912046252741818</v>
      </c>
      <c r="J163" s="1088">
        <f t="shared" ref="J163" si="129">J164</f>
        <v>0</v>
      </c>
      <c r="K163" s="1089">
        <f t="shared" ref="K163" si="130">K164</f>
        <v>0</v>
      </c>
      <c r="L163" s="1088">
        <f t="shared" ref="L163" si="131">L164</f>
        <v>0</v>
      </c>
    </row>
    <row r="164" spans="1:12" ht="45" x14ac:dyDescent="0.2">
      <c r="A164" s="4"/>
      <c r="B164" s="4"/>
      <c r="C164" s="5" t="s">
        <v>145</v>
      </c>
      <c r="D164" s="6" t="s">
        <v>146</v>
      </c>
      <c r="E164" s="665">
        <v>78871</v>
      </c>
      <c r="F164" s="665">
        <f>G164-E164</f>
        <v>0</v>
      </c>
      <c r="G164" s="668">
        <v>78871</v>
      </c>
      <c r="H164" s="1077">
        <v>37000</v>
      </c>
      <c r="I164" s="673">
        <f t="shared" si="75"/>
        <v>0.46912046252741818</v>
      </c>
      <c r="J164" s="1080">
        <v>0</v>
      </c>
      <c r="K164" s="1082">
        <v>0</v>
      </c>
      <c r="L164" s="1080">
        <v>0</v>
      </c>
    </row>
    <row r="165" spans="1:12" ht="15" x14ac:dyDescent="0.2">
      <c r="A165" s="3"/>
      <c r="B165" s="687" t="s">
        <v>184</v>
      </c>
      <c r="C165" s="688"/>
      <c r="D165" s="689" t="s">
        <v>185</v>
      </c>
      <c r="E165" s="690">
        <f>E166</f>
        <v>0</v>
      </c>
      <c r="F165" s="690">
        <f t="shared" ref="F165:G165" si="132">F166</f>
        <v>10000</v>
      </c>
      <c r="G165" s="691" t="str">
        <f t="shared" si="132"/>
        <v>10 000,00</v>
      </c>
      <c r="H165" s="1090">
        <f t="shared" ref="H165" si="133">H166</f>
        <v>7200</v>
      </c>
      <c r="I165" s="696">
        <f t="shared" si="75"/>
        <v>0.72</v>
      </c>
      <c r="J165" s="1088">
        <f t="shared" ref="J165" si="134">J166</f>
        <v>0</v>
      </c>
      <c r="K165" s="1089">
        <f t="shared" ref="K165" si="135">K166</f>
        <v>0</v>
      </c>
      <c r="L165" s="1088">
        <f t="shared" ref="L165" si="136">L166</f>
        <v>0</v>
      </c>
    </row>
    <row r="166" spans="1:12" ht="67.5" x14ac:dyDescent="0.2">
      <c r="A166" s="4"/>
      <c r="B166" s="4"/>
      <c r="C166" s="5" t="s">
        <v>20</v>
      </c>
      <c r="D166" s="6" t="s">
        <v>21</v>
      </c>
      <c r="E166" s="665">
        <v>0</v>
      </c>
      <c r="F166" s="665">
        <f>G166-E166</f>
        <v>10000</v>
      </c>
      <c r="G166" s="668" t="s">
        <v>186</v>
      </c>
      <c r="H166" s="1077">
        <v>7200</v>
      </c>
      <c r="I166" s="673">
        <f t="shared" si="75"/>
        <v>0.72</v>
      </c>
      <c r="J166" s="1080">
        <v>0</v>
      </c>
      <c r="K166" s="1082">
        <v>0</v>
      </c>
      <c r="L166" s="1080">
        <v>0</v>
      </c>
    </row>
    <row r="167" spans="1:12" ht="15" x14ac:dyDescent="0.2">
      <c r="A167" s="3"/>
      <c r="B167" s="687" t="s">
        <v>187</v>
      </c>
      <c r="C167" s="688"/>
      <c r="D167" s="689" t="s">
        <v>188</v>
      </c>
      <c r="E167" s="690">
        <f>E169+E170+E168</f>
        <v>262971</v>
      </c>
      <c r="F167" s="690">
        <f t="shared" ref="F167:G167" si="137">F169+F170+F168</f>
        <v>0</v>
      </c>
      <c r="G167" s="690">
        <f t="shared" si="137"/>
        <v>262971</v>
      </c>
      <c r="H167" s="1090">
        <f t="shared" ref="H167" si="138">H169+H170</f>
        <v>229000</v>
      </c>
      <c r="I167" s="696">
        <f t="shared" si="75"/>
        <v>0.87081845526693058</v>
      </c>
      <c r="J167" s="1088">
        <f>SUM(J168:J170)</f>
        <v>2476</v>
      </c>
      <c r="K167" s="1088">
        <f t="shared" ref="K167:L167" si="139">SUM(K168:K170)</f>
        <v>351</v>
      </c>
      <c r="L167" s="1088">
        <f t="shared" si="139"/>
        <v>0</v>
      </c>
    </row>
    <row r="168" spans="1:12" ht="15" customHeight="1" x14ac:dyDescent="0.2">
      <c r="A168" s="3"/>
      <c r="B168" s="1403"/>
      <c r="C168" s="1405" t="s">
        <v>134</v>
      </c>
      <c r="D168" s="1406" t="s">
        <v>135</v>
      </c>
      <c r="E168" s="1105">
        <v>700</v>
      </c>
      <c r="F168" s="1105">
        <f>G168-E168</f>
        <v>0</v>
      </c>
      <c r="G168" s="1106">
        <v>700</v>
      </c>
      <c r="H168" s="1107">
        <v>0</v>
      </c>
      <c r="I168" s="1108">
        <v>0</v>
      </c>
      <c r="J168" s="1109">
        <v>2476</v>
      </c>
      <c r="K168" s="1110">
        <v>351</v>
      </c>
      <c r="L168" s="1109">
        <v>0</v>
      </c>
    </row>
    <row r="169" spans="1:12" ht="45" x14ac:dyDescent="0.2">
      <c r="A169" s="4"/>
      <c r="B169" s="4"/>
      <c r="C169" s="5" t="s">
        <v>145</v>
      </c>
      <c r="D169" s="6" t="s">
        <v>146</v>
      </c>
      <c r="E169" s="665">
        <v>262271</v>
      </c>
      <c r="F169" s="665">
        <f>G169-E169</f>
        <v>0</v>
      </c>
      <c r="G169" s="668">
        <v>262271</v>
      </c>
      <c r="H169" s="1077">
        <v>229000</v>
      </c>
      <c r="I169" s="673">
        <f t="shared" si="75"/>
        <v>0.87314266541096808</v>
      </c>
      <c r="J169" s="1080">
        <v>0</v>
      </c>
      <c r="K169" s="1082">
        <v>0</v>
      </c>
      <c r="L169" s="1080">
        <v>0</v>
      </c>
    </row>
    <row r="170" spans="1:12" ht="67.5" hidden="1" x14ac:dyDescent="0.2">
      <c r="A170" s="4"/>
      <c r="B170" s="4"/>
      <c r="C170" s="5" t="s">
        <v>179</v>
      </c>
      <c r="D170" s="6" t="s">
        <v>180</v>
      </c>
      <c r="E170" s="665">
        <v>0</v>
      </c>
      <c r="F170" s="665">
        <f>G170-E170</f>
        <v>0</v>
      </c>
      <c r="G170" s="668">
        <v>0</v>
      </c>
      <c r="H170" s="1077">
        <v>0</v>
      </c>
      <c r="I170" s="673">
        <v>0</v>
      </c>
      <c r="J170" s="1080">
        <v>0</v>
      </c>
      <c r="K170" s="1082">
        <v>0</v>
      </c>
      <c r="L170" s="1080">
        <v>0</v>
      </c>
    </row>
    <row r="171" spans="1:12" ht="15" x14ac:dyDescent="0.2">
      <c r="A171" s="3"/>
      <c r="B171" s="687" t="s">
        <v>190</v>
      </c>
      <c r="C171" s="688"/>
      <c r="D171" s="689" t="s">
        <v>191</v>
      </c>
      <c r="E171" s="690">
        <f>E172</f>
        <v>171875</v>
      </c>
      <c r="F171" s="690">
        <f t="shared" ref="F171:G171" si="140">F172</f>
        <v>0</v>
      </c>
      <c r="G171" s="691">
        <f t="shared" si="140"/>
        <v>171875</v>
      </c>
      <c r="H171" s="1090">
        <f t="shared" ref="H171" si="141">H172</f>
        <v>92547</v>
      </c>
      <c r="I171" s="696">
        <f t="shared" si="75"/>
        <v>0.53845527272727278</v>
      </c>
      <c r="J171" s="1088">
        <f t="shared" ref="J171" si="142">J172</f>
        <v>0</v>
      </c>
      <c r="K171" s="1089">
        <f t="shared" ref="K171" si="143">K172</f>
        <v>0</v>
      </c>
      <c r="L171" s="1088">
        <f t="shared" ref="L171" si="144">L172</f>
        <v>0</v>
      </c>
    </row>
    <row r="172" spans="1:12" ht="45" x14ac:dyDescent="0.2">
      <c r="A172" s="4"/>
      <c r="B172" s="4"/>
      <c r="C172" s="5" t="s">
        <v>145</v>
      </c>
      <c r="D172" s="6" t="s">
        <v>146</v>
      </c>
      <c r="E172" s="665">
        <v>171875</v>
      </c>
      <c r="F172" s="665">
        <f>G172-E172</f>
        <v>0</v>
      </c>
      <c r="G172" s="668">
        <v>171875</v>
      </c>
      <c r="H172" s="1077">
        <v>92547</v>
      </c>
      <c r="I172" s="673">
        <f t="shared" si="75"/>
        <v>0.53845527272727278</v>
      </c>
      <c r="J172" s="1080">
        <v>0</v>
      </c>
      <c r="K172" s="1082">
        <v>0</v>
      </c>
      <c r="L172" s="1080">
        <v>0</v>
      </c>
    </row>
    <row r="173" spans="1:12" ht="22.5" x14ac:dyDescent="0.2">
      <c r="A173" s="3"/>
      <c r="B173" s="687" t="s">
        <v>192</v>
      </c>
      <c r="C173" s="688"/>
      <c r="D173" s="689" t="s">
        <v>193</v>
      </c>
      <c r="E173" s="690">
        <f>E174+E175+E176+E177</f>
        <v>295859</v>
      </c>
      <c r="F173" s="690">
        <f t="shared" ref="F173:G173" si="145">F174+F175+F176+F177</f>
        <v>259816</v>
      </c>
      <c r="G173" s="691">
        <f t="shared" si="145"/>
        <v>555675</v>
      </c>
      <c r="H173" s="1090">
        <f t="shared" ref="H173" si="146">H174+H175+H176+H177</f>
        <v>274566.83</v>
      </c>
      <c r="I173" s="696">
        <f t="shared" si="75"/>
        <v>0.49411405947721243</v>
      </c>
      <c r="J173" s="1088">
        <f t="shared" ref="J173" si="147">J174+J175+J176+J177</f>
        <v>6409.27</v>
      </c>
      <c r="K173" s="1089">
        <f t="shared" ref="K173" si="148">K174+K175+K176+K177</f>
        <v>820.52</v>
      </c>
      <c r="L173" s="1088">
        <f t="shared" ref="L173" si="149">L174+L175+L176+L177</f>
        <v>0</v>
      </c>
    </row>
    <row r="174" spans="1:12" x14ac:dyDescent="0.2">
      <c r="A174" s="4"/>
      <c r="B174" s="4"/>
      <c r="C174" s="5" t="s">
        <v>73</v>
      </c>
      <c r="D174" s="6" t="s">
        <v>74</v>
      </c>
      <c r="E174" s="665">
        <v>55000</v>
      </c>
      <c r="F174" s="665">
        <f>G174-E174</f>
        <v>0</v>
      </c>
      <c r="G174" s="668">
        <v>55000</v>
      </c>
      <c r="H174" s="1077">
        <v>29469.69</v>
      </c>
      <c r="I174" s="673">
        <f t="shared" si="75"/>
        <v>0.53581254545454549</v>
      </c>
      <c r="J174" s="1080">
        <v>6133.56</v>
      </c>
      <c r="K174" s="1082">
        <v>758.25</v>
      </c>
      <c r="L174" s="1080">
        <v>0</v>
      </c>
    </row>
    <row r="175" spans="1:12" ht="67.5" x14ac:dyDescent="0.2">
      <c r="A175" s="4"/>
      <c r="B175" s="4"/>
      <c r="C175" s="5" t="s">
        <v>20</v>
      </c>
      <c r="D175" s="6" t="s">
        <v>21</v>
      </c>
      <c r="E175" s="665">
        <v>240184</v>
      </c>
      <c r="F175" s="665">
        <f t="shared" ref="F175:F177" si="150">G175-E175</f>
        <v>259816</v>
      </c>
      <c r="G175" s="668">
        <v>500000</v>
      </c>
      <c r="H175" s="1077">
        <v>244000</v>
      </c>
      <c r="I175" s="673">
        <f t="shared" si="75"/>
        <v>0.48799999999999999</v>
      </c>
      <c r="J175" s="1080">
        <v>0</v>
      </c>
      <c r="K175" s="1082">
        <v>0</v>
      </c>
      <c r="L175" s="1080">
        <v>0</v>
      </c>
    </row>
    <row r="176" spans="1:12" ht="45" hidden="1" x14ac:dyDescent="0.2">
      <c r="A176" s="4"/>
      <c r="B176" s="4"/>
      <c r="C176" s="5" t="s">
        <v>145</v>
      </c>
      <c r="D176" s="6" t="s">
        <v>146</v>
      </c>
      <c r="E176" s="665">
        <v>0</v>
      </c>
      <c r="F176" s="665">
        <f t="shared" si="150"/>
        <v>0</v>
      </c>
      <c r="G176" s="668">
        <v>0</v>
      </c>
      <c r="H176" s="1077">
        <v>0</v>
      </c>
      <c r="I176" s="673">
        <v>0</v>
      </c>
      <c r="J176" s="1080">
        <v>0</v>
      </c>
      <c r="K176" s="1082">
        <v>0</v>
      </c>
      <c r="L176" s="1080">
        <v>0</v>
      </c>
    </row>
    <row r="177" spans="1:13" ht="45" x14ac:dyDescent="0.2">
      <c r="A177" s="4"/>
      <c r="B177" s="4"/>
      <c r="C177" s="5" t="s">
        <v>195</v>
      </c>
      <c r="D177" s="6" t="s">
        <v>196</v>
      </c>
      <c r="E177" s="665">
        <v>675</v>
      </c>
      <c r="F177" s="665">
        <f t="shared" si="150"/>
        <v>0</v>
      </c>
      <c r="G177" s="668">
        <v>675</v>
      </c>
      <c r="H177" s="1077">
        <v>1097.1400000000001</v>
      </c>
      <c r="I177" s="673">
        <f t="shared" si="75"/>
        <v>1.6253925925925927</v>
      </c>
      <c r="J177" s="1080">
        <v>275.70999999999998</v>
      </c>
      <c r="K177" s="1082">
        <v>62.27</v>
      </c>
      <c r="L177" s="1080">
        <v>0</v>
      </c>
    </row>
    <row r="178" spans="1:13" ht="15" x14ac:dyDescent="0.2">
      <c r="A178" s="3"/>
      <c r="B178" s="687" t="s">
        <v>197</v>
      </c>
      <c r="C178" s="688"/>
      <c r="D178" s="689" t="s">
        <v>198</v>
      </c>
      <c r="E178" s="690">
        <f>E179</f>
        <v>0</v>
      </c>
      <c r="F178" s="690">
        <f t="shared" ref="F178:G178" si="151">F179</f>
        <v>145202.48000000001</v>
      </c>
      <c r="G178" s="691">
        <f t="shared" si="151"/>
        <v>145202.48000000001</v>
      </c>
      <c r="H178" s="1090">
        <f t="shared" ref="H178" si="152">H179</f>
        <v>55920</v>
      </c>
      <c r="I178" s="696">
        <f t="shared" si="75"/>
        <v>0.38511738917957872</v>
      </c>
      <c r="J178" s="1088">
        <f t="shared" ref="J178" si="153">J179</f>
        <v>0</v>
      </c>
      <c r="K178" s="1089">
        <f t="shared" ref="K178" si="154">K179</f>
        <v>0</v>
      </c>
      <c r="L178" s="1088">
        <f t="shared" ref="L178" si="155">L179</f>
        <v>0</v>
      </c>
    </row>
    <row r="179" spans="1:13" ht="45" x14ac:dyDescent="0.2">
      <c r="A179" s="4"/>
      <c r="B179" s="4"/>
      <c r="C179" s="5" t="s">
        <v>145</v>
      </c>
      <c r="D179" s="6" t="s">
        <v>146</v>
      </c>
      <c r="E179" s="665">
        <v>0</v>
      </c>
      <c r="F179" s="665">
        <f>G179-E179</f>
        <v>145202.48000000001</v>
      </c>
      <c r="G179" s="668">
        <v>145202.48000000001</v>
      </c>
      <c r="H179" s="1077">
        <v>55920</v>
      </c>
      <c r="I179" s="673">
        <f t="shared" si="75"/>
        <v>0.38511738917957872</v>
      </c>
      <c r="J179" s="1080">
        <v>0</v>
      </c>
      <c r="K179" s="1082">
        <v>0</v>
      </c>
      <c r="L179" s="1080">
        <v>0</v>
      </c>
    </row>
    <row r="180" spans="1:13" ht="22.5" x14ac:dyDescent="0.2">
      <c r="A180" s="680" t="s">
        <v>199</v>
      </c>
      <c r="B180" s="680"/>
      <c r="C180" s="680"/>
      <c r="D180" s="681" t="s">
        <v>200</v>
      </c>
      <c r="E180" s="682">
        <f>E181</f>
        <v>0</v>
      </c>
      <c r="F180" s="682">
        <f t="shared" ref="F180:G180" si="156">F181</f>
        <v>0</v>
      </c>
      <c r="G180" s="683">
        <f t="shared" si="156"/>
        <v>0</v>
      </c>
      <c r="H180" s="1091">
        <f t="shared" ref="H180" si="157">H181</f>
        <v>-37873.49</v>
      </c>
      <c r="I180" s="686">
        <v>0</v>
      </c>
      <c r="J180" s="1086">
        <f t="shared" ref="J180" si="158">J181</f>
        <v>0</v>
      </c>
      <c r="K180" s="1087">
        <f t="shared" ref="K180" si="159">K181</f>
        <v>0</v>
      </c>
      <c r="L180" s="1086">
        <f t="shared" ref="L180" si="160">L181</f>
        <v>0</v>
      </c>
    </row>
    <row r="181" spans="1:13" ht="15" x14ac:dyDescent="0.2">
      <c r="A181" s="3"/>
      <c r="B181" s="687" t="s">
        <v>201</v>
      </c>
      <c r="C181" s="688"/>
      <c r="D181" s="689" t="s">
        <v>16</v>
      </c>
      <c r="E181" s="690">
        <f>E182+E183</f>
        <v>0</v>
      </c>
      <c r="F181" s="690">
        <f t="shared" ref="F181:G181" si="161">F182+F183</f>
        <v>0</v>
      </c>
      <c r="G181" s="691">
        <f t="shared" si="161"/>
        <v>0</v>
      </c>
      <c r="H181" s="1090">
        <f t="shared" ref="H181" si="162">H182+H183</f>
        <v>-37873.49</v>
      </c>
      <c r="I181" s="696">
        <v>0</v>
      </c>
      <c r="J181" s="1088">
        <f t="shared" ref="J181" si="163">J182+J183</f>
        <v>0</v>
      </c>
      <c r="K181" s="1089">
        <f t="shared" ref="K181" si="164">K182+K183</f>
        <v>0</v>
      </c>
      <c r="L181" s="1088">
        <f t="shared" ref="L181" si="165">L182+L183</f>
        <v>0</v>
      </c>
    </row>
    <row r="182" spans="1:13" ht="78.75" x14ac:dyDescent="0.2">
      <c r="A182" s="4"/>
      <c r="B182" s="4"/>
      <c r="C182" s="5" t="s">
        <v>168</v>
      </c>
      <c r="D182" s="6" t="s">
        <v>169</v>
      </c>
      <c r="E182" s="665">
        <v>0</v>
      </c>
      <c r="F182" s="665">
        <f>G182-E182</f>
        <v>0</v>
      </c>
      <c r="G182" s="668">
        <v>0</v>
      </c>
      <c r="H182" s="1077">
        <v>-37873.49</v>
      </c>
      <c r="I182" s="673">
        <v>0</v>
      </c>
      <c r="J182" s="1080">
        <v>0</v>
      </c>
      <c r="K182" s="1082">
        <v>0</v>
      </c>
      <c r="L182" s="1080">
        <v>0</v>
      </c>
    </row>
    <row r="183" spans="1:13" ht="78.75" hidden="1" x14ac:dyDescent="0.2">
      <c r="A183" s="4"/>
      <c r="B183" s="4"/>
      <c r="C183" s="5" t="s">
        <v>170</v>
      </c>
      <c r="D183" s="6" t="s">
        <v>169</v>
      </c>
      <c r="E183" s="665">
        <v>0</v>
      </c>
      <c r="F183" s="665">
        <f>G183-E183</f>
        <v>0</v>
      </c>
      <c r="G183" s="668">
        <v>0</v>
      </c>
      <c r="H183" s="1077">
        <v>0</v>
      </c>
      <c r="I183" s="673">
        <v>0</v>
      </c>
      <c r="J183" s="1080">
        <v>0</v>
      </c>
      <c r="K183" s="1082">
        <v>0</v>
      </c>
      <c r="L183" s="1080">
        <v>0</v>
      </c>
    </row>
    <row r="184" spans="1:13" x14ac:dyDescent="0.2">
      <c r="A184" s="680" t="s">
        <v>202</v>
      </c>
      <c r="B184" s="680"/>
      <c r="C184" s="680"/>
      <c r="D184" s="681" t="s">
        <v>203</v>
      </c>
      <c r="E184" s="682">
        <f>E185</f>
        <v>0</v>
      </c>
      <c r="F184" s="682">
        <f t="shared" ref="F184:G184" si="166">F185</f>
        <v>76382</v>
      </c>
      <c r="G184" s="683">
        <f t="shared" si="166"/>
        <v>76382</v>
      </c>
      <c r="H184" s="1091">
        <f t="shared" ref="H184:H185" si="167">H185</f>
        <v>76382</v>
      </c>
      <c r="I184" s="686">
        <f t="shared" si="75"/>
        <v>1</v>
      </c>
      <c r="J184" s="1086">
        <f t="shared" ref="J184:J185" si="168">J185</f>
        <v>0</v>
      </c>
      <c r="K184" s="1087">
        <f t="shared" ref="K184:K185" si="169">K185</f>
        <v>0</v>
      </c>
      <c r="L184" s="1086">
        <f t="shared" ref="L184:L185" si="170">L185</f>
        <v>0</v>
      </c>
    </row>
    <row r="185" spans="1:13" ht="22.5" x14ac:dyDescent="0.2">
      <c r="A185" s="3"/>
      <c r="B185" s="687" t="s">
        <v>204</v>
      </c>
      <c r="C185" s="688"/>
      <c r="D185" s="689" t="s">
        <v>205</v>
      </c>
      <c r="E185" s="690">
        <f>E186</f>
        <v>0</v>
      </c>
      <c r="F185" s="690">
        <f t="shared" ref="F185:G185" si="171">F186</f>
        <v>76382</v>
      </c>
      <c r="G185" s="691">
        <f t="shared" si="171"/>
        <v>76382</v>
      </c>
      <c r="H185" s="1090">
        <f t="shared" si="167"/>
        <v>76382</v>
      </c>
      <c r="I185" s="696">
        <f t="shared" si="75"/>
        <v>1</v>
      </c>
      <c r="J185" s="1088">
        <f t="shared" si="168"/>
        <v>0</v>
      </c>
      <c r="K185" s="1089">
        <f t="shared" si="169"/>
        <v>0</v>
      </c>
      <c r="L185" s="1088">
        <f t="shared" si="170"/>
        <v>0</v>
      </c>
    </row>
    <row r="186" spans="1:13" ht="45" x14ac:dyDescent="0.2">
      <c r="A186" s="4"/>
      <c r="B186" s="4"/>
      <c r="C186" s="5" t="s">
        <v>145</v>
      </c>
      <c r="D186" s="6" t="s">
        <v>146</v>
      </c>
      <c r="E186" s="665">
        <v>0</v>
      </c>
      <c r="F186" s="665">
        <f>G186-E186</f>
        <v>76382</v>
      </c>
      <c r="G186" s="668">
        <v>76382</v>
      </c>
      <c r="H186" s="1077">
        <v>76382</v>
      </c>
      <c r="I186" s="673">
        <f t="shared" si="75"/>
        <v>1</v>
      </c>
      <c r="J186" s="1080">
        <v>0</v>
      </c>
      <c r="K186" s="1082">
        <v>0</v>
      </c>
      <c r="L186" s="1080">
        <v>0</v>
      </c>
      <c r="M186" s="1120"/>
    </row>
    <row r="187" spans="1:13" x14ac:dyDescent="0.2">
      <c r="A187" s="680" t="s">
        <v>206</v>
      </c>
      <c r="B187" s="680"/>
      <c r="C187" s="680"/>
      <c r="D187" s="681" t="s">
        <v>207</v>
      </c>
      <c r="E187" s="682">
        <f>E188+E194+E202+E205+E207</f>
        <v>19678591</v>
      </c>
      <c r="F187" s="682">
        <f t="shared" ref="F187:G187" si="172">F188+F194+F202+F205+F207</f>
        <v>400</v>
      </c>
      <c r="G187" s="682">
        <f t="shared" si="172"/>
        <v>19678991</v>
      </c>
      <c r="H187" s="1091">
        <f>H188+H194+H202+H205+H207</f>
        <v>10971618.689999999</v>
      </c>
      <c r="I187" s="686">
        <f t="shared" si="75"/>
        <v>0.55752953441566189</v>
      </c>
      <c r="J187" s="1086">
        <f t="shared" ref="J187" si="173">J188+J194+J202+J205</f>
        <v>3357003.96</v>
      </c>
      <c r="K187" s="1087">
        <f t="shared" ref="K187" si="174">K188+K194+K202+K205</f>
        <v>3334622.4099999997</v>
      </c>
      <c r="L187" s="1086">
        <f t="shared" ref="L187" si="175">L188+L194+L202+L205</f>
        <v>0</v>
      </c>
    </row>
    <row r="188" spans="1:13" ht="15" x14ac:dyDescent="0.2">
      <c r="A188" s="3"/>
      <c r="B188" s="687" t="s">
        <v>208</v>
      </c>
      <c r="C188" s="688"/>
      <c r="D188" s="689" t="s">
        <v>209</v>
      </c>
      <c r="E188" s="690">
        <f>E189+E192+E193+E190+E191</f>
        <v>11828801</v>
      </c>
      <c r="F188" s="690">
        <f t="shared" ref="F188:G188" si="176">F189+F192+F193+F190+F191</f>
        <v>0</v>
      </c>
      <c r="G188" s="690">
        <f t="shared" si="176"/>
        <v>11828801</v>
      </c>
      <c r="H188" s="1090">
        <f>SUM(H189:H193)</f>
        <v>6917786.9800000004</v>
      </c>
      <c r="I188" s="696">
        <f t="shared" si="75"/>
        <v>0.58482571310481934</v>
      </c>
      <c r="J188" s="1090">
        <f t="shared" ref="J188:L188" si="177">SUM(J189:J193)</f>
        <v>13231.16</v>
      </c>
      <c r="K188" s="1090">
        <f t="shared" si="177"/>
        <v>4500</v>
      </c>
      <c r="L188" s="1090">
        <f t="shared" si="177"/>
        <v>0</v>
      </c>
    </row>
    <row r="189" spans="1:13" ht="67.5" hidden="1" x14ac:dyDescent="0.2">
      <c r="A189" s="4"/>
      <c r="B189" s="4"/>
      <c r="C189" s="5" t="s">
        <v>210</v>
      </c>
      <c r="D189" s="6" t="s">
        <v>211</v>
      </c>
      <c r="E189" s="665">
        <v>0</v>
      </c>
      <c r="F189" s="665">
        <f>G189-E189</f>
        <v>0</v>
      </c>
      <c r="G189" s="668">
        <v>0</v>
      </c>
      <c r="H189" s="1077">
        <v>0</v>
      </c>
      <c r="I189" s="673">
        <v>0</v>
      </c>
      <c r="J189" s="1080">
        <v>0</v>
      </c>
      <c r="K189" s="1082">
        <v>0</v>
      </c>
      <c r="L189" s="1080">
        <v>0</v>
      </c>
    </row>
    <row r="190" spans="1:13" x14ac:dyDescent="0.2">
      <c r="A190" s="4"/>
      <c r="B190" s="4"/>
      <c r="C190" s="5" t="s">
        <v>132</v>
      </c>
      <c r="D190" s="6" t="s">
        <v>133</v>
      </c>
      <c r="E190" s="665">
        <v>2000</v>
      </c>
      <c r="F190" s="665">
        <f>G190-E190</f>
        <v>0</v>
      </c>
      <c r="G190" s="668">
        <v>2000</v>
      </c>
      <c r="H190" s="1077">
        <v>1754.14</v>
      </c>
      <c r="I190" s="673">
        <f>H190/G190</f>
        <v>0.87707000000000002</v>
      </c>
      <c r="J190" s="1080">
        <v>0</v>
      </c>
      <c r="K190" s="1082">
        <v>0</v>
      </c>
      <c r="L190" s="1080">
        <v>0</v>
      </c>
    </row>
    <row r="191" spans="1:13" ht="22.5" x14ac:dyDescent="0.2">
      <c r="A191" s="4"/>
      <c r="B191" s="4"/>
      <c r="C191" s="5" t="s">
        <v>134</v>
      </c>
      <c r="D191" s="6" t="s">
        <v>135</v>
      </c>
      <c r="E191" s="665">
        <v>40000</v>
      </c>
      <c r="F191" s="665">
        <f>G191-E191</f>
        <v>0</v>
      </c>
      <c r="G191" s="668">
        <v>40000</v>
      </c>
      <c r="H191" s="1077">
        <v>12478.84</v>
      </c>
      <c r="I191" s="673">
        <f>H191/G191</f>
        <v>0.311971</v>
      </c>
      <c r="J191" s="1080">
        <v>13231.16</v>
      </c>
      <c r="K191" s="1082">
        <v>4500</v>
      </c>
      <c r="L191" s="1080">
        <v>0</v>
      </c>
    </row>
    <row r="192" spans="1:13" ht="90" x14ac:dyDescent="0.2">
      <c r="A192" s="4"/>
      <c r="B192" s="4"/>
      <c r="C192" s="5" t="s">
        <v>212</v>
      </c>
      <c r="D192" s="6" t="s">
        <v>213</v>
      </c>
      <c r="E192" s="665">
        <v>11786801</v>
      </c>
      <c r="F192" s="665">
        <f t="shared" ref="F192:F193" si="178">G192-E192</f>
        <v>0</v>
      </c>
      <c r="G192" s="668">
        <v>11786801</v>
      </c>
      <c r="H192" s="1077">
        <v>6903554</v>
      </c>
      <c r="I192" s="673">
        <f t="shared" ref="I192:I231" si="179">H192/G192</f>
        <v>0.58570209168713372</v>
      </c>
      <c r="J192" s="1080">
        <v>0</v>
      </c>
      <c r="K192" s="1082">
        <v>0</v>
      </c>
      <c r="L192" s="1080">
        <v>0</v>
      </c>
    </row>
    <row r="193" spans="1:13" ht="67.5" hidden="1" x14ac:dyDescent="0.2">
      <c r="A193" s="4"/>
      <c r="B193" s="4"/>
      <c r="C193" s="5" t="s">
        <v>179</v>
      </c>
      <c r="D193" s="6" t="s">
        <v>180</v>
      </c>
      <c r="E193" s="665">
        <v>0</v>
      </c>
      <c r="F193" s="665">
        <f t="shared" si="178"/>
        <v>0</v>
      </c>
      <c r="G193" s="668">
        <v>0</v>
      </c>
      <c r="H193" s="1077">
        <v>0</v>
      </c>
      <c r="I193" s="673">
        <v>0</v>
      </c>
      <c r="J193" s="1080">
        <v>0</v>
      </c>
      <c r="K193" s="1082">
        <v>0</v>
      </c>
      <c r="L193" s="1080">
        <v>0</v>
      </c>
    </row>
    <row r="194" spans="1:13" ht="56.25" x14ac:dyDescent="0.2">
      <c r="A194" s="3"/>
      <c r="B194" s="687" t="s">
        <v>214</v>
      </c>
      <c r="C194" s="688"/>
      <c r="D194" s="689" t="s">
        <v>215</v>
      </c>
      <c r="E194" s="690">
        <f>E196+E199+E200+E201+E197+E198</f>
        <v>7788871</v>
      </c>
      <c r="F194" s="690">
        <f t="shared" ref="F194:G194" si="180">F196+F199+F200+F201+F197+F198</f>
        <v>0</v>
      </c>
      <c r="G194" s="690">
        <f t="shared" si="180"/>
        <v>7788871</v>
      </c>
      <c r="H194" s="1090">
        <f>SUM(H195:H201)</f>
        <v>4013426.54</v>
      </c>
      <c r="I194" s="696">
        <f t="shared" si="179"/>
        <v>0.51527705876756724</v>
      </c>
      <c r="J194" s="1088">
        <f>SUM(J195:J201)</f>
        <v>3343772.8</v>
      </c>
      <c r="K194" s="1088">
        <f t="shared" ref="K194:L194" si="181">SUM(K195:K201)</f>
        <v>3330122.4099999997</v>
      </c>
      <c r="L194" s="1088">
        <f t="shared" si="181"/>
        <v>0</v>
      </c>
    </row>
    <row r="195" spans="1:13" ht="22.5" x14ac:dyDescent="0.2">
      <c r="A195" s="1102"/>
      <c r="B195" s="1104"/>
      <c r="C195" s="1405" t="s">
        <v>107</v>
      </c>
      <c r="D195" s="6" t="s">
        <v>108</v>
      </c>
      <c r="E195" s="1105">
        <v>0</v>
      </c>
      <c r="F195" s="1105">
        <v>0</v>
      </c>
      <c r="G195" s="1106">
        <v>0</v>
      </c>
      <c r="H195" s="1107">
        <v>23.2</v>
      </c>
      <c r="I195" s="1108">
        <v>0</v>
      </c>
      <c r="J195" s="1109">
        <v>0</v>
      </c>
      <c r="K195" s="1110">
        <v>0</v>
      </c>
      <c r="L195" s="1109">
        <v>0</v>
      </c>
    </row>
    <row r="196" spans="1:13" ht="67.5" hidden="1" x14ac:dyDescent="0.2">
      <c r="A196" s="4"/>
      <c r="B196" s="4"/>
      <c r="C196" s="5" t="s">
        <v>210</v>
      </c>
      <c r="D196" s="6" t="s">
        <v>211</v>
      </c>
      <c r="E196" s="665">
        <v>0</v>
      </c>
      <c r="F196" s="665">
        <f>G196-E196</f>
        <v>0</v>
      </c>
      <c r="G196" s="668">
        <v>0</v>
      </c>
      <c r="H196" s="1077">
        <v>0</v>
      </c>
      <c r="I196" s="673">
        <v>0</v>
      </c>
      <c r="J196" s="1080">
        <v>0</v>
      </c>
      <c r="K196" s="1082">
        <v>0</v>
      </c>
      <c r="L196" s="1080">
        <v>0</v>
      </c>
    </row>
    <row r="197" spans="1:13" x14ac:dyDescent="0.2">
      <c r="A197" s="4"/>
      <c r="B197" s="4"/>
      <c r="C197" s="5" t="s">
        <v>132</v>
      </c>
      <c r="D197" s="6" t="s">
        <v>133</v>
      </c>
      <c r="E197" s="665">
        <v>5000</v>
      </c>
      <c r="F197" s="665">
        <f>G197-E197</f>
        <v>0</v>
      </c>
      <c r="G197" s="668">
        <v>5000</v>
      </c>
      <c r="H197" s="1077">
        <v>2005.15</v>
      </c>
      <c r="I197" s="673">
        <f>H197/G197</f>
        <v>0.40103</v>
      </c>
      <c r="J197" s="1080">
        <v>0</v>
      </c>
      <c r="K197" s="1082">
        <v>0</v>
      </c>
      <c r="L197" s="1080">
        <v>0</v>
      </c>
    </row>
    <row r="198" spans="1:13" ht="22.5" x14ac:dyDescent="0.2">
      <c r="A198" s="4"/>
      <c r="B198" s="4"/>
      <c r="C198" s="5" t="s">
        <v>134</v>
      </c>
      <c r="D198" s="6" t="s">
        <v>135</v>
      </c>
      <c r="E198" s="665">
        <v>40000</v>
      </c>
      <c r="F198" s="665">
        <f>G198-E198</f>
        <v>0</v>
      </c>
      <c r="G198" s="668">
        <v>40000</v>
      </c>
      <c r="H198" s="1077">
        <v>22628.69</v>
      </c>
      <c r="I198" s="673">
        <f>H198/G198</f>
        <v>0.56571724999999995</v>
      </c>
      <c r="J198" s="1080">
        <v>15671.71</v>
      </c>
      <c r="K198" s="1082">
        <v>2021.32</v>
      </c>
      <c r="L198" s="1080">
        <v>0</v>
      </c>
    </row>
    <row r="199" spans="1:13" ht="67.5" x14ac:dyDescent="0.2">
      <c r="A199" s="4"/>
      <c r="B199" s="4"/>
      <c r="C199" s="5" t="s">
        <v>20</v>
      </c>
      <c r="D199" s="6" t="s">
        <v>21</v>
      </c>
      <c r="E199" s="665">
        <v>7681871</v>
      </c>
      <c r="F199" s="665">
        <f t="shared" ref="F199:F201" si="182">G199-E199</f>
        <v>0</v>
      </c>
      <c r="G199" s="668">
        <v>7681871</v>
      </c>
      <c r="H199" s="1077">
        <v>3945000</v>
      </c>
      <c r="I199" s="673">
        <f t="shared" si="179"/>
        <v>0.51354676484413753</v>
      </c>
      <c r="J199" s="1080">
        <v>0</v>
      </c>
      <c r="K199" s="1082">
        <v>0</v>
      </c>
      <c r="L199" s="1080">
        <v>0</v>
      </c>
    </row>
    <row r="200" spans="1:13" ht="45" x14ac:dyDescent="0.2">
      <c r="A200" s="4"/>
      <c r="B200" s="4"/>
      <c r="C200" s="5" t="s">
        <v>195</v>
      </c>
      <c r="D200" s="6" t="s">
        <v>196</v>
      </c>
      <c r="E200" s="665" t="s">
        <v>216</v>
      </c>
      <c r="F200" s="665">
        <f t="shared" si="182"/>
        <v>0</v>
      </c>
      <c r="G200" s="668" t="s">
        <v>216</v>
      </c>
      <c r="H200" s="1077">
        <v>43769.5</v>
      </c>
      <c r="I200" s="673">
        <f t="shared" si="179"/>
        <v>0.70595967741935484</v>
      </c>
      <c r="J200" s="1080">
        <v>3328101.09</v>
      </c>
      <c r="K200" s="1082">
        <v>3328101.09</v>
      </c>
      <c r="L200" s="1080">
        <v>0</v>
      </c>
    </row>
    <row r="201" spans="1:13" ht="67.5" hidden="1" x14ac:dyDescent="0.2">
      <c r="A201" s="4"/>
      <c r="B201" s="4"/>
      <c r="C201" s="5" t="s">
        <v>179</v>
      </c>
      <c r="D201" s="6" t="s">
        <v>180</v>
      </c>
      <c r="E201" s="665">
        <v>0</v>
      </c>
      <c r="F201" s="665">
        <f t="shared" si="182"/>
        <v>0</v>
      </c>
      <c r="G201" s="668">
        <v>0</v>
      </c>
      <c r="H201" s="1077">
        <v>0</v>
      </c>
      <c r="I201" s="673">
        <v>0</v>
      </c>
      <c r="J201" s="1080">
        <v>0</v>
      </c>
      <c r="K201" s="1082">
        <v>0</v>
      </c>
      <c r="L201" s="1080">
        <v>0</v>
      </c>
    </row>
    <row r="202" spans="1:13" ht="15" x14ac:dyDescent="0.2">
      <c r="A202" s="3"/>
      <c r="B202" s="687" t="s">
        <v>217</v>
      </c>
      <c r="C202" s="688"/>
      <c r="D202" s="689" t="s">
        <v>218</v>
      </c>
      <c r="E202" s="690">
        <f>E203</f>
        <v>0</v>
      </c>
      <c r="F202" s="690">
        <f t="shared" ref="F202:G202" si="183">F203</f>
        <v>400</v>
      </c>
      <c r="G202" s="691">
        <f t="shared" si="183"/>
        <v>400</v>
      </c>
      <c r="H202" s="1090">
        <f>H203+H204</f>
        <v>405.17</v>
      </c>
      <c r="I202" s="696">
        <f t="shared" si="179"/>
        <v>1.0129250000000001</v>
      </c>
      <c r="J202" s="1088">
        <f>J203+J204</f>
        <v>0</v>
      </c>
      <c r="K202" s="1088">
        <f t="shared" ref="K202:L202" si="184">K203+K204</f>
        <v>0</v>
      </c>
      <c r="L202" s="1088">
        <f t="shared" si="184"/>
        <v>0</v>
      </c>
    </row>
    <row r="203" spans="1:13" ht="67.5" x14ac:dyDescent="0.2">
      <c r="A203" s="4"/>
      <c r="B203" s="4"/>
      <c r="C203" s="5" t="s">
        <v>20</v>
      </c>
      <c r="D203" s="6" t="s">
        <v>21</v>
      </c>
      <c r="E203" s="665">
        <v>0</v>
      </c>
      <c r="F203" s="665">
        <f>G203-E203</f>
        <v>400</v>
      </c>
      <c r="G203" s="668">
        <v>400</v>
      </c>
      <c r="H203" s="1077">
        <v>400</v>
      </c>
      <c r="I203" s="673">
        <f t="shared" si="179"/>
        <v>1</v>
      </c>
      <c r="J203" s="1080">
        <v>0</v>
      </c>
      <c r="K203" s="1082">
        <v>0</v>
      </c>
      <c r="L203" s="1080">
        <v>0</v>
      </c>
      <c r="M203" s="1120"/>
    </row>
    <row r="204" spans="1:13" ht="45" x14ac:dyDescent="0.2">
      <c r="A204" s="1078"/>
      <c r="B204" s="1078"/>
      <c r="C204" s="5" t="s">
        <v>195</v>
      </c>
      <c r="D204" s="6" t="s">
        <v>196</v>
      </c>
      <c r="E204" s="665">
        <v>0</v>
      </c>
      <c r="F204" s="665">
        <f>G204-E204</f>
        <v>0</v>
      </c>
      <c r="G204" s="668">
        <v>0</v>
      </c>
      <c r="H204" s="1077">
        <v>5.17</v>
      </c>
      <c r="I204" s="673">
        <v>0</v>
      </c>
      <c r="J204" s="1080">
        <v>0</v>
      </c>
      <c r="K204" s="1082">
        <v>0</v>
      </c>
      <c r="L204" s="1080">
        <v>0</v>
      </c>
      <c r="M204" s="1120"/>
    </row>
    <row r="205" spans="1:13" ht="15" hidden="1" x14ac:dyDescent="0.2">
      <c r="A205" s="3"/>
      <c r="B205" s="687" t="s">
        <v>219</v>
      </c>
      <c r="C205" s="688"/>
      <c r="D205" s="689" t="s">
        <v>220</v>
      </c>
      <c r="E205" s="690">
        <f>E206</f>
        <v>0</v>
      </c>
      <c r="F205" s="690">
        <f t="shared" ref="F205:G205" si="185">F206</f>
        <v>0</v>
      </c>
      <c r="G205" s="691">
        <f t="shared" si="185"/>
        <v>0</v>
      </c>
      <c r="H205" s="1090">
        <f t="shared" ref="H205" si="186">H206</f>
        <v>0</v>
      </c>
      <c r="I205" s="696">
        <v>0</v>
      </c>
      <c r="J205" s="1088">
        <f t="shared" ref="J205" si="187">J206</f>
        <v>0</v>
      </c>
      <c r="K205" s="1089">
        <f t="shared" ref="K205" si="188">K206</f>
        <v>0</v>
      </c>
      <c r="L205" s="1088">
        <f t="shared" ref="L205" si="189">L206</f>
        <v>0</v>
      </c>
    </row>
    <row r="206" spans="1:13" ht="67.5" hidden="1" x14ac:dyDescent="0.2">
      <c r="A206" s="4"/>
      <c r="B206" s="4"/>
      <c r="C206" s="701" t="s">
        <v>20</v>
      </c>
      <c r="D206" s="702" t="s">
        <v>21</v>
      </c>
      <c r="E206" s="703">
        <v>0</v>
      </c>
      <c r="F206" s="703">
        <f>G206-E206</f>
        <v>0</v>
      </c>
      <c r="G206" s="704">
        <v>0</v>
      </c>
      <c r="H206" s="1121">
        <v>0</v>
      </c>
      <c r="I206" s="699">
        <v>0</v>
      </c>
      <c r="J206" s="1122">
        <v>0</v>
      </c>
      <c r="K206" s="1123">
        <v>0</v>
      </c>
      <c r="L206" s="1122">
        <v>0</v>
      </c>
    </row>
    <row r="207" spans="1:13" ht="67.5" x14ac:dyDescent="0.2">
      <c r="A207" s="1407"/>
      <c r="B207" s="1116" t="s">
        <v>895</v>
      </c>
      <c r="C207" s="1116"/>
      <c r="D207" s="1124" t="s">
        <v>178</v>
      </c>
      <c r="E207" s="694">
        <f>E208</f>
        <v>60919</v>
      </c>
      <c r="F207" s="694">
        <f t="shared" ref="F207:G207" si="190">F208</f>
        <v>0</v>
      </c>
      <c r="G207" s="694">
        <f t="shared" si="190"/>
        <v>60919</v>
      </c>
      <c r="H207" s="1095">
        <f>H208</f>
        <v>40000</v>
      </c>
      <c r="I207" s="696">
        <f>H207/G207</f>
        <v>0.65660959634925065</v>
      </c>
      <c r="J207" s="1095">
        <f>J208</f>
        <v>0</v>
      </c>
      <c r="K207" s="1095">
        <f t="shared" ref="K207:L207" si="191">K208</f>
        <v>0</v>
      </c>
      <c r="L207" s="1095">
        <f t="shared" si="191"/>
        <v>0</v>
      </c>
    </row>
    <row r="208" spans="1:13" ht="67.5" x14ac:dyDescent="0.2">
      <c r="A208" s="4"/>
      <c r="B208" s="4"/>
      <c r="C208" s="1408" t="s">
        <v>20</v>
      </c>
      <c r="D208" s="702" t="s">
        <v>21</v>
      </c>
      <c r="E208" s="1409">
        <v>60919</v>
      </c>
      <c r="F208" s="1409">
        <f>G208-E208</f>
        <v>0</v>
      </c>
      <c r="G208" s="1410">
        <v>60919</v>
      </c>
      <c r="H208" s="1144">
        <v>40000</v>
      </c>
      <c r="I208" s="1145">
        <f>H208/G208</f>
        <v>0.65660959634925065</v>
      </c>
      <c r="J208" s="1441">
        <v>0</v>
      </c>
      <c r="K208" s="1411">
        <v>0</v>
      </c>
      <c r="L208" s="1146">
        <v>0</v>
      </c>
    </row>
    <row r="209" spans="1:12" ht="22.5" x14ac:dyDescent="0.2">
      <c r="A209" s="680" t="s">
        <v>221</v>
      </c>
      <c r="B209" s="680"/>
      <c r="C209" s="680"/>
      <c r="D209" s="681" t="s">
        <v>222</v>
      </c>
      <c r="E209" s="682">
        <f>E210+E218+E221+E215</f>
        <v>3653791.75</v>
      </c>
      <c r="F209" s="682">
        <f t="shared" ref="F209:G209" si="192">F210+F218+F221+F215</f>
        <v>0</v>
      </c>
      <c r="G209" s="682">
        <f t="shared" si="192"/>
        <v>3653791.75</v>
      </c>
      <c r="H209" s="1091">
        <f>H210+H218+H221+H215</f>
        <v>1698160.06</v>
      </c>
      <c r="I209" s="686">
        <f t="shared" si="179"/>
        <v>0.46476651549722287</v>
      </c>
      <c r="J209" s="682">
        <f t="shared" ref="J209:L209" si="193">J210+J218+J221+J215</f>
        <v>2152024.88</v>
      </c>
      <c r="K209" s="682">
        <f t="shared" si="193"/>
        <v>360153.67</v>
      </c>
      <c r="L209" s="682">
        <f t="shared" si="193"/>
        <v>7535.55</v>
      </c>
    </row>
    <row r="210" spans="1:12" ht="15" x14ac:dyDescent="0.2">
      <c r="A210" s="3"/>
      <c r="B210" s="687" t="s">
        <v>223</v>
      </c>
      <c r="C210" s="688"/>
      <c r="D210" s="689" t="s">
        <v>224</v>
      </c>
      <c r="E210" s="690">
        <f>E211+E212+E213+E214</f>
        <v>3588791.75</v>
      </c>
      <c r="F210" s="690">
        <f t="shared" ref="F210:G210" si="194">F211+F212+F213+F214</f>
        <v>0</v>
      </c>
      <c r="G210" s="690">
        <f t="shared" si="194"/>
        <v>3588791.75</v>
      </c>
      <c r="H210" s="1136">
        <f t="shared" ref="H210" si="195">H211+H212+H213+H214</f>
        <v>1673419.22</v>
      </c>
      <c r="I210" s="696">
        <f t="shared" si="179"/>
        <v>0.46629042211769461</v>
      </c>
      <c r="J210" s="1095">
        <f>SUM(J211:J214)</f>
        <v>2152024.88</v>
      </c>
      <c r="K210" s="1095">
        <f t="shared" ref="K210:L210" si="196">SUM(K211:K214)</f>
        <v>360153.67</v>
      </c>
      <c r="L210" s="1095">
        <f t="shared" si="196"/>
        <v>7535.55</v>
      </c>
    </row>
    <row r="211" spans="1:12" ht="45" x14ac:dyDescent="0.2">
      <c r="A211" s="4"/>
      <c r="B211" s="4"/>
      <c r="C211" s="5" t="s">
        <v>32</v>
      </c>
      <c r="D211" s="6" t="s">
        <v>33</v>
      </c>
      <c r="E211" s="665">
        <v>3568249.99</v>
      </c>
      <c r="F211" s="665">
        <f>G211-E211</f>
        <v>0</v>
      </c>
      <c r="G211" s="668">
        <v>3568249.99</v>
      </c>
      <c r="H211" s="1077">
        <v>1656354.42</v>
      </c>
      <c r="I211" s="673">
        <f t="shared" si="179"/>
        <v>0.46419237010913572</v>
      </c>
      <c r="J211" s="1441">
        <v>2124814.88</v>
      </c>
      <c r="K211" s="1082">
        <v>360153.67</v>
      </c>
      <c r="L211" s="1080">
        <v>7255.55</v>
      </c>
    </row>
    <row r="212" spans="1:12" ht="22.5" x14ac:dyDescent="0.2">
      <c r="A212" s="4"/>
      <c r="B212" s="4"/>
      <c r="C212" s="5" t="s">
        <v>107</v>
      </c>
      <c r="D212" s="6" t="s">
        <v>108</v>
      </c>
      <c r="E212" s="665">
        <v>12000</v>
      </c>
      <c r="F212" s="665">
        <f>G212-E212</f>
        <v>0</v>
      </c>
      <c r="G212" s="668">
        <v>12000</v>
      </c>
      <c r="H212" s="1077">
        <v>10157.25</v>
      </c>
      <c r="I212" s="673">
        <f t="shared" si="179"/>
        <v>0.84643749999999995</v>
      </c>
      <c r="J212" s="1441">
        <v>0</v>
      </c>
      <c r="K212" s="1082">
        <v>0</v>
      </c>
      <c r="L212" s="1080">
        <v>0</v>
      </c>
    </row>
    <row r="213" spans="1:12" ht="67.5" x14ac:dyDescent="0.2">
      <c r="A213" s="1078"/>
      <c r="B213" s="1078"/>
      <c r="C213" s="1079" t="s">
        <v>17</v>
      </c>
      <c r="D213" s="6" t="s">
        <v>18</v>
      </c>
      <c r="E213" s="665">
        <v>0</v>
      </c>
      <c r="F213" s="665">
        <v>0</v>
      </c>
      <c r="G213" s="668">
        <v>0</v>
      </c>
      <c r="H213" s="1077">
        <v>326.33999999999997</v>
      </c>
      <c r="I213" s="673">
        <v>0</v>
      </c>
      <c r="J213" s="1441">
        <v>0</v>
      </c>
      <c r="K213" s="1082">
        <v>0</v>
      </c>
      <c r="L213" s="1080">
        <v>280</v>
      </c>
    </row>
    <row r="214" spans="1:12" ht="22.5" x14ac:dyDescent="0.2">
      <c r="A214" s="1078"/>
      <c r="B214" s="1078"/>
      <c r="C214" s="1079" t="s">
        <v>95</v>
      </c>
      <c r="D214" s="6" t="s">
        <v>96</v>
      </c>
      <c r="E214" s="665">
        <v>8541.76</v>
      </c>
      <c r="F214" s="665">
        <v>0</v>
      </c>
      <c r="G214" s="668">
        <v>8541.76</v>
      </c>
      <c r="H214" s="1077">
        <v>6581.21</v>
      </c>
      <c r="I214" s="673">
        <f>H214/G214</f>
        <v>0.77047470310568311</v>
      </c>
      <c r="J214" s="1441">
        <v>27210</v>
      </c>
      <c r="K214" s="1082">
        <v>0</v>
      </c>
      <c r="L214" s="1080">
        <v>0</v>
      </c>
    </row>
    <row r="215" spans="1:12" x14ac:dyDescent="0.2">
      <c r="A215" s="1096"/>
      <c r="B215" s="1116" t="s">
        <v>486</v>
      </c>
      <c r="C215" s="1443"/>
      <c r="D215" s="689" t="s">
        <v>487</v>
      </c>
      <c r="E215" s="690">
        <f>SUM(E216:E217)</f>
        <v>0</v>
      </c>
      <c r="F215" s="690">
        <f t="shared" ref="F215:G215" si="197">SUM(F216:F217)</f>
        <v>0</v>
      </c>
      <c r="G215" s="690">
        <f t="shared" si="197"/>
        <v>0</v>
      </c>
      <c r="H215" s="1094">
        <f>SUM(H216:H217)</f>
        <v>3320.74</v>
      </c>
      <c r="I215" s="696">
        <v>0</v>
      </c>
      <c r="J215" s="1095">
        <f>SUM(J216:J217)</f>
        <v>0</v>
      </c>
      <c r="K215" s="1095">
        <f t="shared" ref="K215:L215" si="198">SUM(K216:K217)</f>
        <v>0</v>
      </c>
      <c r="L215" s="1095">
        <f t="shared" si="198"/>
        <v>0</v>
      </c>
    </row>
    <row r="216" spans="1:12" ht="67.5" x14ac:dyDescent="0.2">
      <c r="A216" s="1078"/>
      <c r="B216" s="1078"/>
      <c r="C216" s="5" t="s">
        <v>179</v>
      </c>
      <c r="D216" s="1141" t="s">
        <v>180</v>
      </c>
      <c r="E216" s="665">
        <v>0</v>
      </c>
      <c r="F216" s="665">
        <v>0</v>
      </c>
      <c r="G216" s="668">
        <v>0</v>
      </c>
      <c r="H216" s="1077">
        <v>750</v>
      </c>
      <c r="I216" s="673">
        <v>0</v>
      </c>
      <c r="J216" s="1441">
        <v>0</v>
      </c>
      <c r="K216" s="1082">
        <v>0</v>
      </c>
      <c r="L216" s="1080">
        <v>0</v>
      </c>
    </row>
    <row r="217" spans="1:12" ht="33.75" x14ac:dyDescent="0.2">
      <c r="A217" s="1078"/>
      <c r="B217" s="1078"/>
      <c r="C217" s="5" t="s">
        <v>990</v>
      </c>
      <c r="D217" s="6" t="s">
        <v>1016</v>
      </c>
      <c r="E217" s="665">
        <v>0</v>
      </c>
      <c r="F217" s="665">
        <v>0</v>
      </c>
      <c r="G217" s="668">
        <v>0</v>
      </c>
      <c r="H217" s="1077">
        <v>2570.7399999999998</v>
      </c>
      <c r="I217" s="673">
        <v>0</v>
      </c>
      <c r="J217" s="1441">
        <v>0</v>
      </c>
      <c r="K217" s="1082">
        <v>0</v>
      </c>
      <c r="L217" s="1080">
        <v>0</v>
      </c>
    </row>
    <row r="218" spans="1:12" ht="33.75" x14ac:dyDescent="0.2">
      <c r="A218" s="3"/>
      <c r="B218" s="687" t="s">
        <v>226</v>
      </c>
      <c r="C218" s="688"/>
      <c r="D218" s="689" t="s">
        <v>227</v>
      </c>
      <c r="E218" s="690">
        <f>SUM(E219:E220)</f>
        <v>55000</v>
      </c>
      <c r="F218" s="690">
        <f t="shared" ref="F218:G218" si="199">SUM(F219:F220)</f>
        <v>0</v>
      </c>
      <c r="G218" s="690">
        <f t="shared" si="199"/>
        <v>55000</v>
      </c>
      <c r="H218" s="1090">
        <f>SUM(H219:H220)</f>
        <v>15086.75</v>
      </c>
      <c r="I218" s="696">
        <f t="shared" si="179"/>
        <v>0.27430454545454547</v>
      </c>
      <c r="J218" s="1095">
        <f>SUM(J219:J220)</f>
        <v>0</v>
      </c>
      <c r="K218" s="1095">
        <f t="shared" ref="K218:L218" si="200">SUM(K219:K220)</f>
        <v>0</v>
      </c>
      <c r="L218" s="1095">
        <f t="shared" si="200"/>
        <v>0</v>
      </c>
    </row>
    <row r="219" spans="1:12" ht="33.75" x14ac:dyDescent="0.2">
      <c r="A219" s="1102"/>
      <c r="B219" s="1104"/>
      <c r="C219" s="1405" t="s">
        <v>59</v>
      </c>
      <c r="D219" s="6" t="s">
        <v>60</v>
      </c>
      <c r="E219" s="1105">
        <v>0</v>
      </c>
      <c r="F219" s="1105">
        <v>0</v>
      </c>
      <c r="G219" s="1106">
        <v>0</v>
      </c>
      <c r="H219" s="1107">
        <v>4400</v>
      </c>
      <c r="I219" s="1108">
        <v>0</v>
      </c>
      <c r="J219" s="1441">
        <v>0</v>
      </c>
      <c r="K219" s="1110">
        <v>0</v>
      </c>
      <c r="L219" s="1109">
        <v>0</v>
      </c>
    </row>
    <row r="220" spans="1:12" x14ac:dyDescent="0.2">
      <c r="A220" s="4"/>
      <c r="B220" s="4"/>
      <c r="C220" s="5" t="s">
        <v>26</v>
      </c>
      <c r="D220" s="6" t="s">
        <v>27</v>
      </c>
      <c r="E220" s="665">
        <v>55000</v>
      </c>
      <c r="F220" s="665">
        <f>G220-E220</f>
        <v>0</v>
      </c>
      <c r="G220" s="668">
        <v>55000</v>
      </c>
      <c r="H220" s="1077">
        <v>10686.75</v>
      </c>
      <c r="I220" s="673">
        <f t="shared" si="179"/>
        <v>0.19430454545454545</v>
      </c>
      <c r="J220" s="1441">
        <v>0</v>
      </c>
      <c r="K220" s="1082">
        <v>0</v>
      </c>
      <c r="L220" s="1080">
        <v>0</v>
      </c>
    </row>
    <row r="221" spans="1:12" ht="15" x14ac:dyDescent="0.2">
      <c r="A221" s="3"/>
      <c r="B221" s="687" t="s">
        <v>228</v>
      </c>
      <c r="C221" s="688"/>
      <c r="D221" s="689" t="s">
        <v>16</v>
      </c>
      <c r="E221" s="690">
        <f>E222+E223</f>
        <v>10000</v>
      </c>
      <c r="F221" s="690">
        <f t="shared" ref="F221:H221" si="201">F222+F223</f>
        <v>0</v>
      </c>
      <c r="G221" s="691">
        <f t="shared" si="201"/>
        <v>10000</v>
      </c>
      <c r="H221" s="1136">
        <f t="shared" si="201"/>
        <v>6333.35</v>
      </c>
      <c r="I221" s="696">
        <f t="shared" si="179"/>
        <v>0.63333499999999998</v>
      </c>
      <c r="J221" s="1095">
        <f t="shared" ref="J221:J232" si="202">J222</f>
        <v>0</v>
      </c>
      <c r="K221" s="1088">
        <f t="shared" ref="K221:L221" si="203">K222+K223</f>
        <v>0</v>
      </c>
      <c r="L221" s="1088">
        <f t="shared" si="203"/>
        <v>0</v>
      </c>
    </row>
    <row r="222" spans="1:12" x14ac:dyDescent="0.2">
      <c r="A222" s="4"/>
      <c r="B222" s="4"/>
      <c r="C222" s="5" t="s">
        <v>73</v>
      </c>
      <c r="D222" s="6" t="s">
        <v>74</v>
      </c>
      <c r="E222" s="665" t="s">
        <v>186</v>
      </c>
      <c r="F222" s="665">
        <f>G222-E222</f>
        <v>0</v>
      </c>
      <c r="G222" s="668" t="s">
        <v>186</v>
      </c>
      <c r="H222" s="1077">
        <v>6333.35</v>
      </c>
      <c r="I222" s="673">
        <f t="shared" si="179"/>
        <v>0.63333499999999998</v>
      </c>
      <c r="J222" s="1441">
        <v>0</v>
      </c>
      <c r="K222" s="1082">
        <v>0</v>
      </c>
      <c r="L222" s="1080">
        <v>0</v>
      </c>
    </row>
    <row r="223" spans="1:12" hidden="1" x14ac:dyDescent="0.2">
      <c r="A223" s="1078"/>
      <c r="B223" s="1078"/>
      <c r="C223" s="1079" t="s">
        <v>132</v>
      </c>
      <c r="D223" s="6" t="s">
        <v>824</v>
      </c>
      <c r="E223" s="665">
        <v>0</v>
      </c>
      <c r="F223" s="665">
        <v>0</v>
      </c>
      <c r="G223" s="668">
        <v>0</v>
      </c>
      <c r="H223" s="1077">
        <v>0</v>
      </c>
      <c r="I223" s="673">
        <v>0</v>
      </c>
      <c r="J223" s="1441">
        <v>0</v>
      </c>
      <c r="K223" s="1082">
        <v>0</v>
      </c>
      <c r="L223" s="1080">
        <v>0</v>
      </c>
    </row>
    <row r="224" spans="1:12" ht="22.5" x14ac:dyDescent="0.2">
      <c r="A224" s="680" t="s">
        <v>229</v>
      </c>
      <c r="B224" s="680"/>
      <c r="C224" s="680"/>
      <c r="D224" s="681" t="s">
        <v>230</v>
      </c>
      <c r="E224" s="682">
        <f>E225</f>
        <v>25000</v>
      </c>
      <c r="F224" s="682">
        <f t="shared" ref="F224:G224" si="204">F225</f>
        <v>0</v>
      </c>
      <c r="G224" s="683">
        <f t="shared" si="204"/>
        <v>25000</v>
      </c>
      <c r="H224" s="1091">
        <f t="shared" ref="H224" si="205">H225</f>
        <v>17611.25</v>
      </c>
      <c r="I224" s="686">
        <f t="shared" si="179"/>
        <v>0.70445000000000002</v>
      </c>
      <c r="J224" s="1119">
        <f t="shared" si="202"/>
        <v>2882.1699999999996</v>
      </c>
      <c r="K224" s="1087">
        <f t="shared" ref="K224" si="206">K225</f>
        <v>2882.1699999999996</v>
      </c>
      <c r="L224" s="1086">
        <f t="shared" ref="L224" si="207">L225</f>
        <v>370.17</v>
      </c>
    </row>
    <row r="225" spans="1:16" ht="15" x14ac:dyDescent="0.2">
      <c r="A225" s="3"/>
      <c r="B225" s="687" t="s">
        <v>231</v>
      </c>
      <c r="C225" s="688"/>
      <c r="D225" s="689" t="s">
        <v>232</v>
      </c>
      <c r="E225" s="690">
        <f>E227+E226+E228</f>
        <v>25000</v>
      </c>
      <c r="F225" s="690">
        <f t="shared" ref="F225:G225" si="208">F227+F226+F228</f>
        <v>0</v>
      </c>
      <c r="G225" s="691">
        <f t="shared" si="208"/>
        <v>25000</v>
      </c>
      <c r="H225" s="1136">
        <f>H227+H226+H228+H229</f>
        <v>17611.25</v>
      </c>
      <c r="I225" s="696">
        <f t="shared" si="179"/>
        <v>0.70445000000000002</v>
      </c>
      <c r="J225" s="1095">
        <f>J226+J227+J228+J229</f>
        <v>2882.1699999999996</v>
      </c>
      <c r="K225" s="1095">
        <f t="shared" ref="K225:L225" si="209">K226+K227+K228+K229</f>
        <v>2882.1699999999996</v>
      </c>
      <c r="L225" s="1095">
        <f t="shared" si="209"/>
        <v>370.17</v>
      </c>
    </row>
    <row r="226" spans="1:16" s="1111" customFormat="1" ht="33.75" x14ac:dyDescent="0.2">
      <c r="A226" s="1103"/>
      <c r="B226" s="1104"/>
      <c r="C226" s="1115" t="s">
        <v>59</v>
      </c>
      <c r="D226" s="6" t="s">
        <v>60</v>
      </c>
      <c r="E226" s="1113">
        <v>0</v>
      </c>
      <c r="F226" s="1113">
        <v>0</v>
      </c>
      <c r="G226" s="1114">
        <v>0</v>
      </c>
      <c r="H226" s="1107">
        <v>100</v>
      </c>
      <c r="I226" s="1108">
        <v>0</v>
      </c>
      <c r="J226" s="1441">
        <v>397.04</v>
      </c>
      <c r="K226" s="1110">
        <v>397.04</v>
      </c>
      <c r="L226" s="1109">
        <v>0</v>
      </c>
    </row>
    <row r="227" spans="1:16" x14ac:dyDescent="0.2">
      <c r="A227" s="4"/>
      <c r="B227" s="4"/>
      <c r="C227" s="5" t="s">
        <v>73</v>
      </c>
      <c r="D227" s="6" t="s">
        <v>74</v>
      </c>
      <c r="E227" s="665" t="s">
        <v>24</v>
      </c>
      <c r="F227" s="665">
        <f>G227-E227</f>
        <v>0</v>
      </c>
      <c r="G227" s="668" t="s">
        <v>24</v>
      </c>
      <c r="H227" s="1077">
        <v>16432.97</v>
      </c>
      <c r="I227" s="673">
        <f t="shared" si="179"/>
        <v>0.65731880000000009</v>
      </c>
      <c r="J227" s="1441">
        <v>2057.9699999999998</v>
      </c>
      <c r="K227" s="1082">
        <v>2057.9699999999998</v>
      </c>
      <c r="L227" s="1080">
        <v>370.17</v>
      </c>
    </row>
    <row r="228" spans="1:16" x14ac:dyDescent="0.2">
      <c r="A228" s="1078"/>
      <c r="B228" s="1078"/>
      <c r="C228" s="1079" t="s">
        <v>132</v>
      </c>
      <c r="D228" s="6" t="s">
        <v>824</v>
      </c>
      <c r="E228" s="665">
        <v>0</v>
      </c>
      <c r="F228" s="665">
        <v>0</v>
      </c>
      <c r="G228" s="668">
        <v>0</v>
      </c>
      <c r="H228" s="1077">
        <v>255.84</v>
      </c>
      <c r="I228" s="673">
        <v>0</v>
      </c>
      <c r="J228" s="1441">
        <v>427.16</v>
      </c>
      <c r="K228" s="1082">
        <v>427.16</v>
      </c>
      <c r="L228" s="1080">
        <v>0</v>
      </c>
    </row>
    <row r="229" spans="1:16" ht="22.5" x14ac:dyDescent="0.2">
      <c r="A229" s="1444"/>
      <c r="B229" s="1445"/>
      <c r="C229" s="5" t="s">
        <v>134</v>
      </c>
      <c r="D229" s="6" t="s">
        <v>135</v>
      </c>
      <c r="E229" s="665">
        <v>0</v>
      </c>
      <c r="F229" s="665">
        <v>0</v>
      </c>
      <c r="G229" s="668">
        <v>0</v>
      </c>
      <c r="H229" s="1402">
        <v>822.44</v>
      </c>
      <c r="I229" s="673">
        <v>0</v>
      </c>
      <c r="J229" s="1441">
        <v>0</v>
      </c>
      <c r="K229" s="1082">
        <v>0</v>
      </c>
      <c r="L229" s="1080">
        <v>0</v>
      </c>
    </row>
    <row r="230" spans="1:16" x14ac:dyDescent="0.2">
      <c r="A230" s="1139" t="s">
        <v>233</v>
      </c>
      <c r="B230" s="680"/>
      <c r="C230" s="680"/>
      <c r="D230" s="681" t="s">
        <v>234</v>
      </c>
      <c r="E230" s="682">
        <f>E231+E235</f>
        <v>350000</v>
      </c>
      <c r="F230" s="682">
        <f t="shared" ref="F230:H230" si="210">F231+F235</f>
        <v>1760.33</v>
      </c>
      <c r="G230" s="683">
        <f t="shared" si="210"/>
        <v>351760.33</v>
      </c>
      <c r="H230" s="1137">
        <f t="shared" si="210"/>
        <v>1760.33</v>
      </c>
      <c r="I230" s="686">
        <f t="shared" si="179"/>
        <v>5.0043448617415158E-3</v>
      </c>
      <c r="J230" s="1442">
        <f t="shared" si="202"/>
        <v>0</v>
      </c>
      <c r="K230" s="1086">
        <f t="shared" ref="K230:L230" si="211">K231+K235</f>
        <v>0</v>
      </c>
      <c r="L230" s="1086">
        <f t="shared" si="211"/>
        <v>0</v>
      </c>
    </row>
    <row r="231" spans="1:16" ht="15" x14ac:dyDescent="0.2">
      <c r="A231" s="1757"/>
      <c r="B231" s="687" t="s">
        <v>235</v>
      </c>
      <c r="C231" s="688"/>
      <c r="D231" s="689" t="s">
        <v>236</v>
      </c>
      <c r="E231" s="690">
        <f>E232+E233+E234</f>
        <v>350000</v>
      </c>
      <c r="F231" s="690">
        <f t="shared" ref="F231" si="212">F232+F233+F234</f>
        <v>0</v>
      </c>
      <c r="G231" s="690">
        <f>SUM(G232:G234)</f>
        <v>350000</v>
      </c>
      <c r="H231" s="1090">
        <f>SUM(H232:H234)</f>
        <v>0</v>
      </c>
      <c r="I231" s="696">
        <f t="shared" si="179"/>
        <v>0</v>
      </c>
      <c r="J231" s="1095">
        <f t="shared" si="202"/>
        <v>0</v>
      </c>
      <c r="K231" s="1089">
        <f t="shared" ref="K231" si="213">K232</f>
        <v>0</v>
      </c>
      <c r="L231" s="1088">
        <f t="shared" ref="L231" si="214">L232</f>
        <v>0</v>
      </c>
    </row>
    <row r="232" spans="1:16" ht="78.75" x14ac:dyDescent="0.2">
      <c r="A232" s="1758"/>
      <c r="B232" s="1416"/>
      <c r="C232" s="701" t="s">
        <v>237</v>
      </c>
      <c r="D232" s="702" t="s">
        <v>238</v>
      </c>
      <c r="E232" s="703">
        <v>255000</v>
      </c>
      <c r="F232" s="703">
        <f>G232-E232</f>
        <v>0</v>
      </c>
      <c r="G232" s="704">
        <v>255000</v>
      </c>
      <c r="H232" s="1121">
        <v>0</v>
      </c>
      <c r="I232" s="699">
        <v>0</v>
      </c>
      <c r="J232" s="1441">
        <f t="shared" si="202"/>
        <v>0</v>
      </c>
      <c r="K232" s="1123">
        <v>0</v>
      </c>
      <c r="L232" s="1122">
        <v>0</v>
      </c>
    </row>
    <row r="233" spans="1:16" ht="78.75" x14ac:dyDescent="0.2">
      <c r="A233" s="1759"/>
      <c r="B233" s="1417"/>
      <c r="C233" s="1413" t="s">
        <v>836</v>
      </c>
      <c r="D233" s="702" t="s">
        <v>238</v>
      </c>
      <c r="E233" s="1415">
        <v>45000</v>
      </c>
      <c r="F233" s="1415">
        <f>G233-E233</f>
        <v>0</v>
      </c>
      <c r="G233" s="1415">
        <v>45000</v>
      </c>
      <c r="H233" s="1412">
        <v>0</v>
      </c>
      <c r="I233" s="699">
        <v>0</v>
      </c>
      <c r="J233" s="1122">
        <v>0</v>
      </c>
      <c r="K233" s="1123">
        <v>0</v>
      </c>
      <c r="L233" s="1122">
        <v>0</v>
      </c>
    </row>
    <row r="234" spans="1:16" ht="56.25" x14ac:dyDescent="0.2">
      <c r="A234" s="1759"/>
      <c r="B234" s="1418"/>
      <c r="C234" s="1413" t="s">
        <v>981</v>
      </c>
      <c r="D234" s="1414" t="s">
        <v>983</v>
      </c>
      <c r="E234" s="1415">
        <v>50000</v>
      </c>
      <c r="F234" s="1415">
        <f>G234-E234</f>
        <v>0</v>
      </c>
      <c r="G234" s="1415">
        <v>50000</v>
      </c>
      <c r="H234" s="1412">
        <v>0</v>
      </c>
      <c r="I234" s="699">
        <v>0</v>
      </c>
      <c r="J234" s="1122">
        <v>0</v>
      </c>
      <c r="K234" s="1123">
        <v>0</v>
      </c>
      <c r="L234" s="1122">
        <v>0</v>
      </c>
    </row>
    <row r="235" spans="1:16" x14ac:dyDescent="0.2">
      <c r="A235" s="1758"/>
      <c r="B235" s="1116" t="s">
        <v>510</v>
      </c>
      <c r="C235" s="1116"/>
      <c r="D235" s="1124" t="s">
        <v>838</v>
      </c>
      <c r="E235" s="694">
        <f>E236</f>
        <v>0</v>
      </c>
      <c r="F235" s="694">
        <f t="shared" ref="F235:H235" si="215">F236</f>
        <v>1760.33</v>
      </c>
      <c r="G235" s="697">
        <f t="shared" si="215"/>
        <v>1760.33</v>
      </c>
      <c r="H235" s="695">
        <f t="shared" si="215"/>
        <v>1760.33</v>
      </c>
      <c r="I235" s="696"/>
      <c r="J235" s="1095">
        <f>J236</f>
        <v>0</v>
      </c>
      <c r="K235" s="1095">
        <f>K236</f>
        <v>0</v>
      </c>
      <c r="L235" s="1095">
        <f>L236</f>
        <v>0</v>
      </c>
    </row>
    <row r="236" spans="1:16" ht="67.5" x14ac:dyDescent="0.2">
      <c r="A236" s="1140"/>
      <c r="B236" s="1140"/>
      <c r="C236" s="1140" t="s">
        <v>179</v>
      </c>
      <c r="D236" s="1141" t="s">
        <v>180</v>
      </c>
      <c r="E236" s="1142">
        <v>0</v>
      </c>
      <c r="F236" s="1142">
        <f>G236-E236</f>
        <v>1760.33</v>
      </c>
      <c r="G236" s="1143">
        <v>1760.33</v>
      </c>
      <c r="H236" s="1144">
        <v>1760.33</v>
      </c>
      <c r="I236" s="1145">
        <f>H236/G236</f>
        <v>1</v>
      </c>
      <c r="J236" s="1146">
        <v>0</v>
      </c>
      <c r="K236" s="1146">
        <v>0</v>
      </c>
      <c r="L236" s="1146">
        <v>0</v>
      </c>
    </row>
    <row r="237" spans="1:16" ht="23.25" customHeight="1" x14ac:dyDescent="0.2">
      <c r="A237" s="1754" t="s">
        <v>239</v>
      </c>
      <c r="B237" s="1754"/>
      <c r="C237" s="1754"/>
      <c r="D237" s="1754"/>
      <c r="E237" s="669">
        <f>E230+E224+E209+E187+E184+E180+E153+E116+E98+E65+E62+E57+E46+E31+E20+E17+E6+E14+E150</f>
        <v>76028115.310000002</v>
      </c>
      <c r="F237" s="669">
        <f t="shared" ref="F237" si="216">F230+F224+F209+F187+F184+F180+F153+F116+F98+F65+F62+F57+F46+F31+F20+F17+F6+F14+F150</f>
        <v>1113889.45</v>
      </c>
      <c r="G237" s="1487">
        <f>G6+G14+G17+G20+G28+G31+G46+G57+G62+G65+G98+G116+G150+G153+G180+G184+G187+G209+G224+G230</f>
        <v>77142004.760000005</v>
      </c>
      <c r="H237" s="669">
        <f>H6+H14+H17+H20+H31+H46+H57+H62+H65+H98+H116+H150+H153+H180+H184+H187+H209+H224+H230+H28</f>
        <v>41555330.770000003</v>
      </c>
      <c r="I237" s="1135">
        <f>H237/G237</f>
        <v>0.53868616584809637</v>
      </c>
      <c r="J237" s="669">
        <f t="shared" ref="J237:L237" si="217">J6+J14+J17+J20+J31+J46+J57+J62+J65+J98+J116+J150+J153+J180+J184+J187+J209+J224+J230+J28</f>
        <v>14039829.769999998</v>
      </c>
      <c r="K237" s="669">
        <f t="shared" si="217"/>
        <v>6171117.9099999983</v>
      </c>
      <c r="L237" s="669">
        <f t="shared" si="217"/>
        <v>35766.54</v>
      </c>
    </row>
    <row r="238" spans="1:16" x14ac:dyDescent="0.2">
      <c r="C238" s="733"/>
      <c r="D238" s="732" t="s">
        <v>714</v>
      </c>
      <c r="E238" s="1126"/>
      <c r="F238" s="1126"/>
      <c r="G238" s="1126"/>
      <c r="H238" s="1126"/>
      <c r="I238" s="1126"/>
      <c r="J238" s="1126"/>
      <c r="K238" s="1126"/>
      <c r="L238" s="1126"/>
    </row>
    <row r="239" spans="1:16" ht="19.5" customHeight="1" x14ac:dyDescent="0.2">
      <c r="C239" s="735"/>
      <c r="D239" s="1131" t="s">
        <v>740</v>
      </c>
      <c r="E239" s="706">
        <f>E237-E250</f>
        <v>74300715.310000002</v>
      </c>
      <c r="F239" s="706">
        <f t="shared" ref="F239:H239" si="218">F237-F250</f>
        <v>1067573.45</v>
      </c>
      <c r="G239" s="706">
        <f t="shared" si="218"/>
        <v>75368288.760000005</v>
      </c>
      <c r="H239" s="706">
        <f t="shared" si="218"/>
        <v>40909148.880000003</v>
      </c>
      <c r="I239" s="1153">
        <f>H239/G239</f>
        <v>0.54278993928427355</v>
      </c>
      <c r="J239" s="706">
        <f t="shared" ref="J239:L239" si="219">J237-J250</f>
        <v>14001279.679999998</v>
      </c>
      <c r="K239" s="706">
        <f t="shared" si="219"/>
        <v>6155566.5599999987</v>
      </c>
      <c r="L239" s="706">
        <f t="shared" si="219"/>
        <v>34872.160000000003</v>
      </c>
    </row>
    <row r="240" spans="1:16" x14ac:dyDescent="0.2">
      <c r="C240" s="735"/>
      <c r="D240" s="734" t="s">
        <v>630</v>
      </c>
      <c r="E240" s="710"/>
      <c r="F240" s="710"/>
      <c r="G240" s="710"/>
      <c r="H240" s="710"/>
      <c r="I240" s="709"/>
      <c r="J240" s="710"/>
      <c r="K240" s="710"/>
      <c r="L240" s="710"/>
      <c r="M240" s="1120"/>
      <c r="N240" s="1120"/>
      <c r="O240" s="1120"/>
      <c r="P240" s="1120"/>
    </row>
    <row r="241" spans="3:14" ht="22.5" x14ac:dyDescent="0.2">
      <c r="C241" s="738" t="s">
        <v>768</v>
      </c>
      <c r="D241" s="700" t="s">
        <v>742</v>
      </c>
      <c r="E241" s="708">
        <f>E96</f>
        <v>13131081</v>
      </c>
      <c r="F241" s="708">
        <f>G241-E241</f>
        <v>0</v>
      </c>
      <c r="G241" s="708">
        <f>G96</f>
        <v>13131081</v>
      </c>
      <c r="H241" s="708">
        <f>H96</f>
        <v>6143955</v>
      </c>
      <c r="I241" s="1156">
        <f>H241/G241</f>
        <v>0.46789407513364667</v>
      </c>
      <c r="J241" s="708">
        <f t="shared" ref="J241:L241" si="220">J96</f>
        <v>0</v>
      </c>
      <c r="K241" s="708">
        <f t="shared" si="220"/>
        <v>0</v>
      </c>
      <c r="L241" s="708">
        <f t="shared" si="220"/>
        <v>0</v>
      </c>
      <c r="M241" s="1138"/>
      <c r="N241" s="1138"/>
    </row>
    <row r="242" spans="3:14" ht="22.5" x14ac:dyDescent="0.2">
      <c r="C242" s="738" t="s">
        <v>769</v>
      </c>
      <c r="D242" s="700" t="s">
        <v>741</v>
      </c>
      <c r="E242" s="708" t="str">
        <f>E97</f>
        <v>1 500 000,00</v>
      </c>
      <c r="F242" s="708">
        <f t="shared" ref="F242:F245" si="221">G242-E242</f>
        <v>0</v>
      </c>
      <c r="G242" s="708" t="str">
        <f>G97</f>
        <v>1 500 000,00</v>
      </c>
      <c r="H242" s="708">
        <f>H97</f>
        <v>492021.06</v>
      </c>
      <c r="I242" s="1156">
        <f t="shared" ref="I242:I245" si="222">H242/G242</f>
        <v>0.32801404000000001</v>
      </c>
      <c r="J242" s="708">
        <f t="shared" ref="J242:L242" si="223">J97</f>
        <v>0</v>
      </c>
      <c r="K242" s="708">
        <f t="shared" si="223"/>
        <v>0</v>
      </c>
      <c r="L242" s="708">
        <f t="shared" si="223"/>
        <v>0</v>
      </c>
    </row>
    <row r="243" spans="3:14" x14ac:dyDescent="0.2">
      <c r="C243" s="738" t="s">
        <v>770</v>
      </c>
      <c r="D243" s="700" t="s">
        <v>743</v>
      </c>
      <c r="E243" s="708">
        <f>E19+E24+E33+E34+E67+E70+E71+E72+E73+E74+E79+E80+E81+E82+E83+E84+E85+E90+E91+E92+E93+E105+E127+E128+E195+E211+E212+E220+E26+E35+E52+E75+E86</f>
        <v>16061633.99</v>
      </c>
      <c r="F243" s="708">
        <f t="shared" si="221"/>
        <v>70300</v>
      </c>
      <c r="G243" s="708">
        <f>G19+G24+G33+G34+G67+G70+G71+G72+G73+G74+G79+G80+G81+G82+G83+G84+G85+G90+G91+G92+G93+G105+G127+G128+G195+G211+G212+G220+G26+G35+G52+G75+G86</f>
        <v>16131933.99</v>
      </c>
      <c r="H243" s="708">
        <f>H19+H24+H33+H34+H67+H70+H71+H72+H73+H74+H79+H80+H81+H82+H83+H84+H85+H90+H91+H92+H93+H105+H127+H128+H195+H211+H212+H220+H26+H35+H52+H75+H86</f>
        <v>8818681.959999999</v>
      </c>
      <c r="I243" s="1156">
        <f t="shared" si="222"/>
        <v>0.5466599333636375</v>
      </c>
      <c r="J243" s="708">
        <f t="shared" ref="J243:L243" si="224">J19+J24+J33+J34+J67+J70+J71+J72+J73+J74+J79+J80+J81+J82+J83+J84+J85+J90+J91+J92+J93+J105+J127+J128+J195+J211+J212+J220+J26+J35+J52+J75+J86</f>
        <v>9763081.4699999988</v>
      </c>
      <c r="K243" s="708">
        <f t="shared" si="224"/>
        <v>2768149.6099999994</v>
      </c>
      <c r="L243" s="708">
        <f t="shared" si="224"/>
        <v>33950.33</v>
      </c>
    </row>
    <row r="244" spans="3:14" x14ac:dyDescent="0.2">
      <c r="C244" s="738" t="s">
        <v>771</v>
      </c>
      <c r="D244" s="700" t="s">
        <v>744</v>
      </c>
      <c r="E244" s="708">
        <f>E100+E102+E115</f>
        <v>19990389</v>
      </c>
      <c r="F244" s="708">
        <f t="shared" si="221"/>
        <v>-109643</v>
      </c>
      <c r="G244" s="708">
        <f>G100+G102+G115</f>
        <v>19880746</v>
      </c>
      <c r="H244" s="708">
        <f>H100+H102+H115</f>
        <v>11612912</v>
      </c>
      <c r="I244" s="1156">
        <f t="shared" si="222"/>
        <v>0.58412858350486441</v>
      </c>
      <c r="J244" s="708">
        <f t="shared" ref="J244:L244" si="225">J100+J102+J115</f>
        <v>0</v>
      </c>
      <c r="K244" s="708">
        <f t="shared" si="225"/>
        <v>0</v>
      </c>
      <c r="L244" s="708">
        <f t="shared" si="225"/>
        <v>0</v>
      </c>
    </row>
    <row r="245" spans="3:14" ht="22.5" x14ac:dyDescent="0.2">
      <c r="C245" s="739" t="s">
        <v>772</v>
      </c>
      <c r="D245" s="700" t="s">
        <v>748</v>
      </c>
      <c r="E245" s="708">
        <f>E13+E22+E48+E59+E61+E121+E125+E130+E131+E138+E140+E143+E144+E145+E146+E147+E148+E155+E160+E161+E164+E166+E169+E172+E175+E176+E179+E186+E192+E199+E203+E206+E208</f>
        <v>22123909.560000002</v>
      </c>
      <c r="F245" s="708">
        <f t="shared" si="221"/>
        <v>975307.6799999997</v>
      </c>
      <c r="G245" s="708">
        <f>G13+G22+G48+G59+G61+G121+G125+G130+G131+G138+G140+G143+G144+G145+G146+G147+G148+G155+G160+G161+G164+G166+G169+G172+G175+G176+G179+G186+G192+G199+G203+G206+G208</f>
        <v>23099217.240000002</v>
      </c>
      <c r="H245" s="708">
        <f>H13+H22+H48+H59+H61+H121+H125+H130+H131+H138+H140+H143+H144+H145+H146+H147+H148+H155+H160+H161+H164+H166+H169+H172+H175+H176+H179+H186+H192+H199+H203+H206+H208</f>
        <v>12893022.880000001</v>
      </c>
      <c r="I245" s="1156">
        <f t="shared" si="222"/>
        <v>0.55815843221187866</v>
      </c>
      <c r="J245" s="708">
        <f t="shared" ref="J245:L245" si="226">J13+J22+J48+J59+J61+J121+J125+J130+J131+J138+J140+J143+J144+J145+J146+J147+J148+J155+J160+J161+J164+J166+J169+J172+J175+J176+J179+J186+J192+J199+J203+J206+J208</f>
        <v>3247.55</v>
      </c>
      <c r="K245" s="708">
        <f t="shared" si="226"/>
        <v>0</v>
      </c>
      <c r="L245" s="708">
        <f t="shared" si="226"/>
        <v>0</v>
      </c>
    </row>
    <row r="246" spans="3:14" x14ac:dyDescent="0.2">
      <c r="C246" s="740"/>
      <c r="D246" s="736" t="s">
        <v>630</v>
      </c>
      <c r="E246" s="1130"/>
      <c r="F246" s="1130"/>
      <c r="G246" s="1130"/>
      <c r="H246" s="1130"/>
      <c r="I246" s="1155"/>
      <c r="J246" s="1130"/>
      <c r="K246" s="1130"/>
      <c r="L246" s="1129"/>
    </row>
    <row r="247" spans="3:14" ht="22.5" x14ac:dyDescent="0.2">
      <c r="C247" s="1127"/>
      <c r="D247" s="1128" t="s">
        <v>755</v>
      </c>
      <c r="E247" s="707">
        <f>E143+E144+E145+E146+E147+E148</f>
        <v>350949.56</v>
      </c>
      <c r="F247" s="707">
        <f t="shared" ref="F247:F249" si="227">G247-E247</f>
        <v>-278319.42</v>
      </c>
      <c r="G247" s="707">
        <f>G143+G144+G145+G146+G147+G148</f>
        <v>72630.14</v>
      </c>
      <c r="H247" s="707">
        <f>H143+H144+H145+H146+H147+H148</f>
        <v>-40234.37000000001</v>
      </c>
      <c r="I247" s="1154">
        <f>H247/G247</f>
        <v>-0.5539624458936746</v>
      </c>
      <c r="J247" s="707">
        <f t="shared" ref="J247:L247" si="228">J143+J144+J145+J146+J147+J148</f>
        <v>0</v>
      </c>
      <c r="K247" s="707">
        <f t="shared" si="228"/>
        <v>0</v>
      </c>
      <c r="L247" s="707">
        <f t="shared" si="228"/>
        <v>0</v>
      </c>
    </row>
    <row r="248" spans="3:14" ht="45" x14ac:dyDescent="0.2">
      <c r="C248" s="738" t="s">
        <v>773</v>
      </c>
      <c r="D248" s="700" t="s">
        <v>750</v>
      </c>
      <c r="E248" s="708">
        <f>E112</f>
        <v>0</v>
      </c>
      <c r="F248" s="708">
        <f t="shared" si="227"/>
        <v>0</v>
      </c>
      <c r="G248" s="708">
        <f>G112</f>
        <v>0</v>
      </c>
      <c r="H248" s="708">
        <f>H112</f>
        <v>0</v>
      </c>
      <c r="I248" s="1156">
        <v>0</v>
      </c>
      <c r="J248" s="708">
        <f t="shared" ref="J248:L248" si="229">J112</f>
        <v>0</v>
      </c>
      <c r="K248" s="708">
        <f t="shared" si="229"/>
        <v>0</v>
      </c>
      <c r="L248" s="708">
        <f t="shared" si="229"/>
        <v>0</v>
      </c>
    </row>
    <row r="249" spans="3:14" x14ac:dyDescent="0.2">
      <c r="C249" s="738" t="s">
        <v>774</v>
      </c>
      <c r="D249" s="700" t="s">
        <v>745</v>
      </c>
      <c r="E249" s="708">
        <f>E11+E12+E27+E30+E36+E37+E40+E41+E42+E43+E44+E49+E53+E54+E56+E64+E68+E76+E77+E87+E88+E94+E106+E107+E108+E109+E110+E119+E120+E124+E129+E137+E142+E156+E168+E174+E177+E189+E190+E191+E196+E197+E198+E200+E204+E213+E214+E222+E223+E227+E228+E229+E25+E51+E118+E226+E219+E159+E133+E236+E135+E216</f>
        <v>1493701.76</v>
      </c>
      <c r="F249" s="708">
        <f t="shared" si="227"/>
        <v>131608.77000000002</v>
      </c>
      <c r="G249" s="708">
        <f>G11+G12+G27+G30+G36+G37+G40+G41+G42+G43+G44+G49+G53+G54+G56+G64+G68+G76+G77+G87+G88+G94+G106+G107+G108+G109+G110+G119+G120+G124+G129+G137+G142+G156+G168+G174+G177+G189+G190+G191+G196+G197+G198+G200+G204+G213+G214+G222+G223+G227+G228+G229+G25+G51+G118+G226+G219+G159+G133+G236+G135+G216</f>
        <v>1625310.53</v>
      </c>
      <c r="H249" s="708">
        <f>H11+H12+H27+H30+H36+H37+H40+H41+H42+H43+H44+H49+H53+H54+H56+H64+H68+H76+H77+H87+H88+H94+H106+H107+H108+H109+H110+H119+H120+H124+H129+H137+H142+H156+H168+H174+H177+H189+H190+H191+H196+H197+H198+H200+H204+H213+H214+H222+H223+H227+H228+H229+H25+H51+H118+H226+H219+H159+H133+H236+H135+H216</f>
        <v>948555.97999999963</v>
      </c>
      <c r="I249" s="1156">
        <f>H249/G249</f>
        <v>0.5836152307460899</v>
      </c>
      <c r="J249" s="708">
        <f t="shared" ref="J249:L249" si="230">J11+J12+J27+J30+J36+J37+J40+J41+J42+J43+J44+J49+J53+J54+J56+J64+J68+J76+J77+J87+J88+J94+J106+J107+J108+J109+J110+J119+J120+J124+J129+J137+J142+J156+J168+J174+J177+J189+J190+J191+J196+J197+J198+J200+J204+J213+J214+J222+J223+J227+J228+J229+J25+J51+J118+J226+J219+J159+J133+J236+J135+J216</f>
        <v>4234950.66</v>
      </c>
      <c r="K249" s="708">
        <f t="shared" si="230"/>
        <v>3387416.95</v>
      </c>
      <c r="L249" s="708">
        <f t="shared" si="230"/>
        <v>921.83000000000015</v>
      </c>
    </row>
    <row r="250" spans="3:14" ht="24.75" customHeight="1" x14ac:dyDescent="0.2">
      <c r="C250" s="741"/>
      <c r="D250" s="1132" t="s">
        <v>746</v>
      </c>
      <c r="E250" s="706">
        <f>E252+E253+E256+E257</f>
        <v>1727400</v>
      </c>
      <c r="F250" s="706">
        <f t="shared" ref="F250:H250" si="231">F252+F253+F256+F257</f>
        <v>46316</v>
      </c>
      <c r="G250" s="706">
        <f t="shared" si="231"/>
        <v>1773716</v>
      </c>
      <c r="H250" s="706">
        <f t="shared" si="231"/>
        <v>646181.89</v>
      </c>
      <c r="I250" s="1153">
        <f>H250/G250</f>
        <v>0.36430966964271622</v>
      </c>
      <c r="J250" s="706">
        <f>J252+J253+J256+J257</f>
        <v>38550.089999999997</v>
      </c>
      <c r="K250" s="706">
        <f t="shared" ref="K250:L250" si="232">K252+K253+K256+K257</f>
        <v>15551.349999999999</v>
      </c>
      <c r="L250" s="706">
        <f t="shared" si="232"/>
        <v>894.38</v>
      </c>
    </row>
    <row r="251" spans="3:14" x14ac:dyDescent="0.2">
      <c r="C251" s="741"/>
      <c r="D251" s="736" t="s">
        <v>630</v>
      </c>
      <c r="E251" s="710"/>
      <c r="F251" s="710"/>
      <c r="G251" s="710"/>
      <c r="H251" s="710"/>
      <c r="I251" s="1157"/>
      <c r="J251" s="710"/>
      <c r="K251" s="710"/>
      <c r="L251" s="710"/>
    </row>
    <row r="252" spans="3:14" x14ac:dyDescent="0.2">
      <c r="C252" s="738" t="s">
        <v>768</v>
      </c>
      <c r="D252" s="700" t="s">
        <v>747</v>
      </c>
      <c r="E252" s="708">
        <f>E39+E16</f>
        <v>1000000</v>
      </c>
      <c r="F252" s="708">
        <f t="shared" ref="F252" si="233">G252-E252</f>
        <v>0</v>
      </c>
      <c r="G252" s="708">
        <f t="shared" ref="G252" si="234">G39+G16</f>
        <v>1000000</v>
      </c>
      <c r="H252" s="708">
        <f t="shared" ref="H252" si="235">H39+H16</f>
        <v>480890.5</v>
      </c>
      <c r="I252" s="1156">
        <f>H252/G252</f>
        <v>0.4808905</v>
      </c>
      <c r="J252" s="708">
        <f t="shared" ref="J252:L252" si="236">J39+J16</f>
        <v>15340.22</v>
      </c>
      <c r="K252" s="708">
        <f t="shared" si="236"/>
        <v>15340.22</v>
      </c>
      <c r="L252" s="708">
        <f t="shared" si="236"/>
        <v>0</v>
      </c>
    </row>
    <row r="253" spans="3:14" ht="22.5" x14ac:dyDescent="0.2">
      <c r="C253" s="739" t="s">
        <v>769</v>
      </c>
      <c r="D253" s="700" t="s">
        <v>751</v>
      </c>
      <c r="E253" s="708">
        <f>E9+E122+E149+E157+E182+E183+E217+E232+E233+E234</f>
        <v>698400</v>
      </c>
      <c r="F253" s="708">
        <f>G253-E253</f>
        <v>-33684</v>
      </c>
      <c r="G253" s="708">
        <f t="shared" ref="G253" si="237">G9+G122+G149+G157+G182+G183+G217+G232+G233+G234</f>
        <v>664716</v>
      </c>
      <c r="H253" s="708">
        <f>H9+H122+H149+H157+H182+H183+H217+H232+H233+H234</f>
        <v>-35302.75</v>
      </c>
      <c r="I253" s="1156">
        <f>H253/G253</f>
        <v>-5.3109523465660523E-2</v>
      </c>
      <c r="J253" s="708">
        <f t="shared" ref="J253:L253" si="238">J9+J122+J149+J157+J182+J183+J217+J232+J233+J234</f>
        <v>0</v>
      </c>
      <c r="K253" s="708">
        <f t="shared" si="238"/>
        <v>0</v>
      </c>
      <c r="L253" s="708">
        <f t="shared" si="238"/>
        <v>0</v>
      </c>
    </row>
    <row r="254" spans="3:14" x14ac:dyDescent="0.2">
      <c r="C254" s="740"/>
      <c r="D254" s="737" t="s">
        <v>630</v>
      </c>
      <c r="E254" s="722"/>
      <c r="F254" s="722"/>
      <c r="G254" s="722"/>
      <c r="H254" s="722"/>
      <c r="I254" s="1158"/>
      <c r="J254" s="722"/>
      <c r="K254" s="722"/>
      <c r="L254" s="721"/>
    </row>
    <row r="255" spans="3:14" ht="22.5" x14ac:dyDescent="0.2">
      <c r="C255" s="1127"/>
      <c r="D255" s="1128" t="s">
        <v>755</v>
      </c>
      <c r="E255" s="708">
        <f>E149+E182+E183+E232+E233</f>
        <v>300000</v>
      </c>
      <c r="F255" s="708">
        <f t="shared" ref="F255:F257" si="239">G255-E255</f>
        <v>0</v>
      </c>
      <c r="G255" s="708">
        <f t="shared" ref="G255" si="240">G149+G182+G183+G232+G233</f>
        <v>300000</v>
      </c>
      <c r="H255" s="708">
        <f t="shared" ref="H255" si="241">H149+H182+H183+H232+H233</f>
        <v>-37873.49</v>
      </c>
      <c r="I255" s="1156">
        <f>H255/G255</f>
        <v>-0.12624496666666665</v>
      </c>
      <c r="J255" s="708">
        <f t="shared" ref="J255:L255" si="242">J149+J182+J183+J232+J233</f>
        <v>0</v>
      </c>
      <c r="K255" s="708">
        <f t="shared" si="242"/>
        <v>0</v>
      </c>
      <c r="L255" s="708">
        <f t="shared" si="242"/>
        <v>0</v>
      </c>
    </row>
    <row r="256" spans="3:14" ht="39.75" customHeight="1" x14ac:dyDescent="0.2">
      <c r="C256" s="738" t="s">
        <v>770</v>
      </c>
      <c r="D256" s="700" t="s">
        <v>749</v>
      </c>
      <c r="E256" s="708">
        <f>E38</f>
        <v>29000</v>
      </c>
      <c r="F256" s="708">
        <f t="shared" si="239"/>
        <v>0</v>
      </c>
      <c r="G256" s="708">
        <f t="shared" ref="G256" si="243">G38</f>
        <v>29000</v>
      </c>
      <c r="H256" s="708">
        <f t="shared" ref="H256" si="244">H38</f>
        <v>7349.38</v>
      </c>
      <c r="I256" s="1156">
        <f>H256/G256</f>
        <v>0.25342689655172412</v>
      </c>
      <c r="J256" s="708">
        <f t="shared" ref="J256:L256" si="245">J38</f>
        <v>23209.87</v>
      </c>
      <c r="K256" s="708">
        <f t="shared" si="245"/>
        <v>211.13</v>
      </c>
      <c r="L256" s="708">
        <f t="shared" si="245"/>
        <v>894.38</v>
      </c>
    </row>
    <row r="257" spans="3:12" ht="45" x14ac:dyDescent="0.2">
      <c r="C257" s="738" t="s">
        <v>771</v>
      </c>
      <c r="D257" s="700" t="s">
        <v>750</v>
      </c>
      <c r="E257" s="708">
        <f>E113</f>
        <v>0</v>
      </c>
      <c r="F257" s="708">
        <f t="shared" si="239"/>
        <v>80000</v>
      </c>
      <c r="G257" s="708">
        <f t="shared" ref="G257" si="246">G113</f>
        <v>80000</v>
      </c>
      <c r="H257" s="708">
        <f t="shared" ref="H257" si="247">H113</f>
        <v>193244.76</v>
      </c>
      <c r="I257" s="1156">
        <f>H257/G257</f>
        <v>2.4155595000000001</v>
      </c>
      <c r="J257" s="708">
        <f t="shared" ref="J257:L257" si="248">J113</f>
        <v>0</v>
      </c>
      <c r="K257" s="708">
        <f t="shared" si="248"/>
        <v>0</v>
      </c>
      <c r="L257" s="708">
        <f t="shared" si="248"/>
        <v>0</v>
      </c>
    </row>
    <row r="258" spans="3:12" x14ac:dyDescent="0.2">
      <c r="D258" s="698"/>
    </row>
    <row r="259" spans="3:12" x14ac:dyDescent="0.2">
      <c r="D259" s="698"/>
    </row>
    <row r="260" spans="3:12" x14ac:dyDescent="0.2">
      <c r="D260" s="698"/>
    </row>
    <row r="261" spans="3:12" x14ac:dyDescent="0.2">
      <c r="D261" s="698"/>
    </row>
    <row r="262" spans="3:12" x14ac:dyDescent="0.2">
      <c r="D262" s="698"/>
    </row>
    <row r="263" spans="3:12" x14ac:dyDescent="0.2">
      <c r="D263" s="698"/>
    </row>
    <row r="264" spans="3:12" x14ac:dyDescent="0.2">
      <c r="D264" s="698"/>
    </row>
    <row r="265" spans="3:12" x14ac:dyDescent="0.2">
      <c r="D265" s="698"/>
    </row>
    <row r="266" spans="3:12" x14ac:dyDescent="0.2">
      <c r="D266" s="698"/>
    </row>
    <row r="267" spans="3:12" x14ac:dyDescent="0.2">
      <c r="D267" s="698"/>
    </row>
    <row r="268" spans="3:12" x14ac:dyDescent="0.2">
      <c r="D268" s="698"/>
    </row>
    <row r="269" spans="3:12" x14ac:dyDescent="0.2">
      <c r="D269" s="698"/>
    </row>
    <row r="270" spans="3:12" x14ac:dyDescent="0.2">
      <c r="D270" s="698"/>
    </row>
    <row r="271" spans="3:12" x14ac:dyDescent="0.2">
      <c r="D271" s="698"/>
    </row>
    <row r="272" spans="3:12" x14ac:dyDescent="0.2">
      <c r="D272" s="698"/>
    </row>
    <row r="273" spans="4:4" x14ac:dyDescent="0.2">
      <c r="D273" s="698"/>
    </row>
    <row r="274" spans="4:4" x14ac:dyDescent="0.2">
      <c r="D274" s="698"/>
    </row>
    <row r="275" spans="4:4" x14ac:dyDescent="0.2">
      <c r="D275" s="698"/>
    </row>
    <row r="276" spans="4:4" x14ac:dyDescent="0.2">
      <c r="D276" s="698"/>
    </row>
    <row r="277" spans="4:4" x14ac:dyDescent="0.2">
      <c r="D277" s="698"/>
    </row>
    <row r="278" spans="4:4" x14ac:dyDescent="0.2">
      <c r="D278" s="698"/>
    </row>
    <row r="279" spans="4:4" x14ac:dyDescent="0.2">
      <c r="D279" s="698"/>
    </row>
    <row r="280" spans="4:4" x14ac:dyDescent="0.2">
      <c r="D280" s="698"/>
    </row>
    <row r="281" spans="4:4" x14ac:dyDescent="0.2">
      <c r="D281" s="698"/>
    </row>
    <row r="282" spans="4:4" x14ac:dyDescent="0.2">
      <c r="D282" s="698"/>
    </row>
    <row r="283" spans="4:4" x14ac:dyDescent="0.2">
      <c r="D283" s="698"/>
    </row>
    <row r="284" spans="4:4" x14ac:dyDescent="0.2">
      <c r="D284" s="698"/>
    </row>
    <row r="285" spans="4:4" x14ac:dyDescent="0.2">
      <c r="D285" s="698"/>
    </row>
    <row r="286" spans="4:4" x14ac:dyDescent="0.2">
      <c r="D286" s="698"/>
    </row>
    <row r="287" spans="4:4" x14ac:dyDescent="0.2">
      <c r="D287" s="698"/>
    </row>
    <row r="288" spans="4:4" x14ac:dyDescent="0.2">
      <c r="D288" s="698"/>
    </row>
    <row r="289" spans="4:4" x14ac:dyDescent="0.2">
      <c r="D289" s="698"/>
    </row>
    <row r="290" spans="4:4" x14ac:dyDescent="0.2">
      <c r="D290" s="698"/>
    </row>
  </sheetData>
  <mergeCells count="17">
    <mergeCell ref="A237:D237"/>
    <mergeCell ref="J4:K4"/>
    <mergeCell ref="A4:A5"/>
    <mergeCell ref="B4:B5"/>
    <mergeCell ref="C4:C5"/>
    <mergeCell ref="D4:D5"/>
    <mergeCell ref="E4:E5"/>
    <mergeCell ref="A231:A235"/>
    <mergeCell ref="I1:L1"/>
    <mergeCell ref="F4:F5"/>
    <mergeCell ref="G4:G5"/>
    <mergeCell ref="H4:H5"/>
    <mergeCell ref="I4:I5"/>
    <mergeCell ref="L4:L5"/>
    <mergeCell ref="A2:L2"/>
    <mergeCell ref="B3:L3"/>
    <mergeCell ref="A1:G1"/>
  </mergeCells>
  <pageMargins left="0.74803149606299213" right="0" top="0.78740157480314965" bottom="0.39370078740157483" header="0.11811023622047245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H13" sqref="H13"/>
    </sheetView>
  </sheetViews>
  <sheetFormatPr defaultRowHeight="12.75" x14ac:dyDescent="0.2"/>
  <cols>
    <col min="1" max="1" width="5.5" style="607" customWidth="1"/>
    <col min="2" max="2" width="8.83203125" style="607" customWidth="1"/>
    <col min="3" max="3" width="9" style="607" customWidth="1"/>
    <col min="4" max="4" width="43" style="607" customWidth="1"/>
    <col min="5" max="5" width="13.83203125" style="607" customWidth="1"/>
    <col min="6" max="6" width="17" style="607" customWidth="1"/>
    <col min="7" max="7" width="11.1640625" style="607" customWidth="1"/>
    <col min="8" max="16384" width="9.33203125" style="607"/>
  </cols>
  <sheetData>
    <row r="1" spans="1:7" x14ac:dyDescent="0.2">
      <c r="D1" s="608" t="s">
        <v>721</v>
      </c>
      <c r="E1" s="945" t="s">
        <v>796</v>
      </c>
    </row>
    <row r="2" spans="1:7" x14ac:dyDescent="0.2">
      <c r="D2" s="608"/>
      <c r="E2" s="608"/>
    </row>
    <row r="4" spans="1:7" ht="30.75" customHeight="1" x14ac:dyDescent="0.2">
      <c r="A4" s="1955" t="s">
        <v>876</v>
      </c>
      <c r="B4" s="1955"/>
      <c r="C4" s="1955"/>
      <c r="D4" s="1955"/>
      <c r="E4" s="1955"/>
      <c r="F4" s="1955"/>
      <c r="G4" s="1955"/>
    </row>
    <row r="5" spans="1:7" ht="38.25" customHeight="1" x14ac:dyDescent="0.2">
      <c r="A5" s="1951" t="s">
        <v>722</v>
      </c>
      <c r="B5" s="1951"/>
      <c r="C5" s="1951"/>
      <c r="D5" s="1951"/>
      <c r="E5" s="609"/>
    </row>
    <row r="6" spans="1:7" ht="53.25" customHeight="1" x14ac:dyDescent="0.2">
      <c r="A6" s="610" t="s">
        <v>0</v>
      </c>
      <c r="B6" s="610" t="s">
        <v>1</v>
      </c>
      <c r="C6" s="610" t="s">
        <v>2</v>
      </c>
      <c r="D6" s="611" t="s">
        <v>3</v>
      </c>
      <c r="E6" s="612" t="s">
        <v>535</v>
      </c>
      <c r="F6" s="613" t="s">
        <v>875</v>
      </c>
      <c r="G6" s="938" t="s">
        <v>789</v>
      </c>
    </row>
    <row r="7" spans="1:7" ht="30" customHeight="1" x14ac:dyDescent="0.2">
      <c r="A7" s="614">
        <v>900</v>
      </c>
      <c r="B7" s="1243"/>
      <c r="C7" s="615"/>
      <c r="D7" s="616" t="s">
        <v>222</v>
      </c>
      <c r="E7" s="617">
        <f>E8</f>
        <v>55000</v>
      </c>
      <c r="F7" s="617">
        <f t="shared" ref="F7" si="0">F8</f>
        <v>15086.75</v>
      </c>
      <c r="G7" s="942">
        <f>F7/E7</f>
        <v>0.27430454545454547</v>
      </c>
    </row>
    <row r="8" spans="1:7" ht="40.5" customHeight="1" x14ac:dyDescent="0.2">
      <c r="A8" s="618"/>
      <c r="B8" s="619">
        <v>90019</v>
      </c>
      <c r="C8" s="619"/>
      <c r="D8" s="620" t="s">
        <v>227</v>
      </c>
      <c r="E8" s="621">
        <f>E10</f>
        <v>55000</v>
      </c>
      <c r="F8" s="621">
        <f>SUM(F9:F10)</f>
        <v>15086.75</v>
      </c>
      <c r="G8" s="943">
        <f>F8/E8</f>
        <v>0.27430454545454547</v>
      </c>
    </row>
    <row r="9" spans="1:7" ht="24" x14ac:dyDescent="0.2">
      <c r="A9" s="1555"/>
      <c r="B9" s="648"/>
      <c r="C9" s="1246" t="s">
        <v>59</v>
      </c>
      <c r="D9" s="1556" t="s">
        <v>60</v>
      </c>
      <c r="E9" s="1248">
        <v>0</v>
      </c>
      <c r="F9" s="1249">
        <v>4400</v>
      </c>
      <c r="G9" s="1250">
        <v>0</v>
      </c>
    </row>
    <row r="10" spans="1:7" ht="18.75" customHeight="1" x14ac:dyDescent="0.2">
      <c r="A10" s="622"/>
      <c r="B10" s="623"/>
      <c r="C10" s="1246" t="s">
        <v>26</v>
      </c>
      <c r="D10" s="1247" t="s">
        <v>27</v>
      </c>
      <c r="E10" s="1248">
        <v>55000</v>
      </c>
      <c r="F10" s="1249">
        <v>10686.75</v>
      </c>
      <c r="G10" s="1250">
        <f>F10/E10</f>
        <v>0.19430454545454545</v>
      </c>
    </row>
    <row r="11" spans="1:7" ht="27" customHeight="1" x14ac:dyDescent="0.2">
      <c r="A11" s="1956" t="s">
        <v>560</v>
      </c>
      <c r="B11" s="1957"/>
      <c r="C11" s="1957"/>
      <c r="D11" s="1958"/>
      <c r="E11" s="1251">
        <f>E7</f>
        <v>55000</v>
      </c>
      <c r="F11" s="1251">
        <f t="shared" ref="F11" si="1">F7</f>
        <v>15086.75</v>
      </c>
      <c r="G11" s="1252">
        <f>F11/E11</f>
        <v>0.27430454545454547</v>
      </c>
    </row>
    <row r="12" spans="1:7" ht="39.75" customHeight="1" x14ac:dyDescent="0.2">
      <c r="A12" s="1952" t="s">
        <v>723</v>
      </c>
      <c r="B12" s="1952"/>
      <c r="C12" s="1952"/>
      <c r="D12" s="1952"/>
      <c r="E12" s="627"/>
    </row>
    <row r="13" spans="1:7" ht="48" customHeight="1" x14ac:dyDescent="0.2">
      <c r="A13" s="628" t="s">
        <v>0</v>
      </c>
      <c r="B13" s="610" t="s">
        <v>1</v>
      </c>
      <c r="C13" s="610" t="s">
        <v>2</v>
      </c>
      <c r="D13" s="611" t="s">
        <v>3</v>
      </c>
      <c r="E13" s="612" t="s">
        <v>724</v>
      </c>
      <c r="F13" s="613" t="s">
        <v>872</v>
      </c>
      <c r="G13" s="938" t="s">
        <v>789</v>
      </c>
    </row>
    <row r="14" spans="1:7" ht="33.75" customHeight="1" x14ac:dyDescent="0.2">
      <c r="A14" s="614">
        <v>900</v>
      </c>
      <c r="B14" s="1243"/>
      <c r="C14" s="615"/>
      <c r="D14" s="629" t="s">
        <v>222</v>
      </c>
      <c r="E14" s="630">
        <f>E15+E18+E22+E25+E27</f>
        <v>55000</v>
      </c>
      <c r="F14" s="630">
        <f t="shared" ref="F14" si="2">F15+F18+F22+F25+F27</f>
        <v>1359.3999999999999</v>
      </c>
      <c r="G14" s="939">
        <f>F14/E14</f>
        <v>2.4716363636363634E-2</v>
      </c>
    </row>
    <row r="15" spans="1:7" ht="24" x14ac:dyDescent="0.2">
      <c r="A15" s="631"/>
      <c r="B15" s="619">
        <v>90001</v>
      </c>
      <c r="C15" s="619"/>
      <c r="D15" s="632" t="s">
        <v>725</v>
      </c>
      <c r="E15" s="633">
        <f>E16+E17</f>
        <v>5000</v>
      </c>
      <c r="F15" s="633">
        <f t="shared" ref="F15" si="3">F16+F17</f>
        <v>0</v>
      </c>
      <c r="G15" s="940">
        <v>0</v>
      </c>
    </row>
    <row r="16" spans="1:7" ht="15.75" hidden="1" customHeight="1" x14ac:dyDescent="0.2">
      <c r="A16" s="634"/>
      <c r="B16" s="1953"/>
      <c r="C16" s="985">
        <v>4210</v>
      </c>
      <c r="D16" s="635" t="s">
        <v>256</v>
      </c>
      <c r="E16" s="636">
        <v>0</v>
      </c>
      <c r="F16" s="1055">
        <v>0</v>
      </c>
      <c r="G16" s="944">
        <v>0</v>
      </c>
    </row>
    <row r="17" spans="1:7" ht="15.75" customHeight="1" x14ac:dyDescent="0.2">
      <c r="A17" s="634"/>
      <c r="B17" s="1954"/>
      <c r="C17" s="637">
        <v>4300</v>
      </c>
      <c r="D17" s="635" t="s">
        <v>258</v>
      </c>
      <c r="E17" s="636">
        <v>5000</v>
      </c>
      <c r="F17" s="1055">
        <v>0</v>
      </c>
      <c r="G17" s="944">
        <v>0</v>
      </c>
    </row>
    <row r="18" spans="1:7" ht="17.25" customHeight="1" x14ac:dyDescent="0.2">
      <c r="A18" s="634"/>
      <c r="B18" s="619">
        <v>90026</v>
      </c>
      <c r="C18" s="619"/>
      <c r="D18" s="620" t="s">
        <v>224</v>
      </c>
      <c r="E18" s="633">
        <f>SUM(E19:E21)</f>
        <v>50000</v>
      </c>
      <c r="F18" s="633">
        <f t="shared" ref="F18" si="4">SUM(F19:F21)</f>
        <v>1359.3999999999999</v>
      </c>
      <c r="G18" s="940">
        <f>F18/E18</f>
        <v>2.7187999999999997E-2</v>
      </c>
    </row>
    <row r="19" spans="1:7" ht="51" customHeight="1" x14ac:dyDescent="0.2">
      <c r="A19" s="634"/>
      <c r="B19" s="638"/>
      <c r="C19" s="638">
        <v>2320</v>
      </c>
      <c r="D19" s="217" t="s">
        <v>547</v>
      </c>
      <c r="E19" s="639">
        <v>30000</v>
      </c>
      <c r="F19" s="640">
        <v>0</v>
      </c>
      <c r="G19" s="941">
        <f>F19/E19</f>
        <v>0</v>
      </c>
    </row>
    <row r="20" spans="1:7" ht="15" customHeight="1" x14ac:dyDescent="0.2">
      <c r="A20" s="634"/>
      <c r="B20" s="641"/>
      <c r="C20" s="985">
        <v>4210</v>
      </c>
      <c r="D20" s="635" t="s">
        <v>256</v>
      </c>
      <c r="E20" s="642">
        <v>10000</v>
      </c>
      <c r="F20" s="640">
        <v>123.1</v>
      </c>
      <c r="G20" s="941">
        <f t="shared" ref="G20:G21" si="5">F20/E20</f>
        <v>1.231E-2</v>
      </c>
    </row>
    <row r="21" spans="1:7" ht="15.75" customHeight="1" x14ac:dyDescent="0.2">
      <c r="A21" s="634"/>
      <c r="B21" s="643"/>
      <c r="C21" s="985">
        <v>4300</v>
      </c>
      <c r="D21" s="635" t="s">
        <v>258</v>
      </c>
      <c r="E21" s="625">
        <v>10000</v>
      </c>
      <c r="F21" s="640">
        <v>1236.3</v>
      </c>
      <c r="G21" s="941">
        <f t="shared" si="5"/>
        <v>0.12362999999999999</v>
      </c>
    </row>
    <row r="22" spans="1:7" ht="15.75" hidden="1" customHeight="1" x14ac:dyDescent="0.2">
      <c r="A22" s="634"/>
      <c r="B22" s="619">
        <v>90004</v>
      </c>
      <c r="C22" s="644"/>
      <c r="D22" s="620" t="s">
        <v>483</v>
      </c>
      <c r="E22" s="633">
        <f>SUM(E23:E24)</f>
        <v>0</v>
      </c>
      <c r="F22" s="633">
        <f t="shared" ref="F22" si="6">SUM(F23:F24)</f>
        <v>0</v>
      </c>
      <c r="G22" s="940" t="e">
        <f t="shared" ref="G22:G29" si="7">F22/E22</f>
        <v>#DIV/0!</v>
      </c>
    </row>
    <row r="23" spans="1:7" ht="17.25" hidden="1" customHeight="1" x14ac:dyDescent="0.2">
      <c r="A23" s="634"/>
      <c r="B23" s="645"/>
      <c r="C23" s="987">
        <v>4210</v>
      </c>
      <c r="D23" s="624" t="s">
        <v>256</v>
      </c>
      <c r="E23" s="646">
        <v>0</v>
      </c>
      <c r="F23" s="640">
        <v>0</v>
      </c>
      <c r="G23" s="941" t="e">
        <f t="shared" si="7"/>
        <v>#DIV/0!</v>
      </c>
    </row>
    <row r="24" spans="1:7" ht="16.5" hidden="1" customHeight="1" x14ac:dyDescent="0.2">
      <c r="A24" s="634"/>
      <c r="B24" s="626"/>
      <c r="C24" s="987">
        <v>4300</v>
      </c>
      <c r="D24" s="624" t="s">
        <v>258</v>
      </c>
      <c r="E24" s="646">
        <v>0</v>
      </c>
      <c r="F24" s="640">
        <v>0</v>
      </c>
      <c r="G24" s="941" t="e">
        <f t="shared" si="7"/>
        <v>#DIV/0!</v>
      </c>
    </row>
    <row r="25" spans="1:7" ht="43.5" hidden="1" customHeight="1" x14ac:dyDescent="0.2">
      <c r="A25" s="634"/>
      <c r="B25" s="647">
        <v>90019</v>
      </c>
      <c r="C25" s="619"/>
      <c r="D25" s="620" t="s">
        <v>227</v>
      </c>
      <c r="E25" s="633">
        <f>E26</f>
        <v>0</v>
      </c>
      <c r="F25" s="633">
        <f t="shared" ref="F25" si="8">F26</f>
        <v>0</v>
      </c>
      <c r="G25" s="940" t="e">
        <f t="shared" si="7"/>
        <v>#DIV/0!</v>
      </c>
    </row>
    <row r="26" spans="1:7" ht="14.25" hidden="1" customHeight="1" x14ac:dyDescent="0.2">
      <c r="A26" s="634"/>
      <c r="B26" s="645"/>
      <c r="C26" s="985">
        <v>4430</v>
      </c>
      <c r="D26" s="635" t="s">
        <v>260</v>
      </c>
      <c r="E26" s="642">
        <v>0</v>
      </c>
      <c r="F26" s="640">
        <v>0</v>
      </c>
      <c r="G26" s="941" t="e">
        <f t="shared" si="7"/>
        <v>#DIV/0!</v>
      </c>
    </row>
    <row r="27" spans="1:7" ht="16.5" hidden="1" customHeight="1" x14ac:dyDescent="0.2">
      <c r="A27" s="634"/>
      <c r="B27" s="619">
        <v>90095</v>
      </c>
      <c r="C27" s="644"/>
      <c r="D27" s="620" t="s">
        <v>16</v>
      </c>
      <c r="E27" s="633">
        <f>SUM(E28:E28)</f>
        <v>0</v>
      </c>
      <c r="F27" s="633">
        <f t="shared" ref="F27" si="9">SUM(F28:F28)</f>
        <v>0</v>
      </c>
      <c r="G27" s="940" t="e">
        <f t="shared" si="7"/>
        <v>#DIV/0!</v>
      </c>
    </row>
    <row r="28" spans="1:7" ht="15" hidden="1" customHeight="1" x14ac:dyDescent="0.2">
      <c r="A28" s="622"/>
      <c r="B28" s="648"/>
      <c r="C28" s="987">
        <v>4210</v>
      </c>
      <c r="D28" s="624" t="s">
        <v>256</v>
      </c>
      <c r="E28" s="646">
        <v>0</v>
      </c>
      <c r="F28" s="640">
        <v>0</v>
      </c>
      <c r="G28" s="941" t="e">
        <f t="shared" si="7"/>
        <v>#DIV/0!</v>
      </c>
    </row>
    <row r="29" spans="1:7" ht="33" customHeight="1" x14ac:dyDescent="0.2">
      <c r="A29" s="1956" t="s">
        <v>560</v>
      </c>
      <c r="B29" s="1957"/>
      <c r="C29" s="1957"/>
      <c r="D29" s="1958"/>
      <c r="E29" s="1244">
        <f>E14</f>
        <v>55000</v>
      </c>
      <c r="F29" s="1244">
        <f t="shared" ref="F29" si="10">F14</f>
        <v>1359.3999999999999</v>
      </c>
      <c r="G29" s="1245">
        <f t="shared" si="7"/>
        <v>2.4716363636363634E-2</v>
      </c>
    </row>
    <row r="30" spans="1:7" x14ac:dyDescent="0.2">
      <c r="A30" s="649"/>
      <c r="B30" s="650"/>
      <c r="C30" s="650"/>
      <c r="D30" s="650"/>
      <c r="E30" s="650"/>
    </row>
    <row r="31" spans="1:7" x14ac:dyDescent="0.2">
      <c r="A31" s="649"/>
      <c r="B31" s="650"/>
      <c r="C31" s="650"/>
      <c r="D31" s="650"/>
      <c r="E31" s="650"/>
    </row>
    <row r="32" spans="1:7" x14ac:dyDescent="0.2">
      <c r="A32" s="649"/>
      <c r="B32" s="650"/>
      <c r="C32" s="650"/>
      <c r="D32" s="650"/>
      <c r="E32" s="650"/>
    </row>
    <row r="33" spans="1:5" x14ac:dyDescent="0.2">
      <c r="A33" s="649"/>
      <c r="B33" s="650"/>
      <c r="C33" s="650"/>
      <c r="D33" s="650"/>
      <c r="E33" s="650"/>
    </row>
    <row r="34" spans="1:5" x14ac:dyDescent="0.2">
      <c r="A34" s="649"/>
      <c r="B34" s="650"/>
      <c r="C34" s="650"/>
      <c r="D34" s="650"/>
      <c r="E34" s="650"/>
    </row>
    <row r="35" spans="1:5" x14ac:dyDescent="0.2">
      <c r="A35" s="649"/>
      <c r="B35" s="650"/>
      <c r="C35" s="650"/>
      <c r="D35" s="650"/>
      <c r="E35" s="650"/>
    </row>
    <row r="36" spans="1:5" x14ac:dyDescent="0.2">
      <c r="A36" s="649"/>
      <c r="B36" s="650"/>
      <c r="C36" s="650"/>
      <c r="D36" s="650"/>
      <c r="E36" s="650"/>
    </row>
    <row r="37" spans="1:5" x14ac:dyDescent="0.2">
      <c r="A37" s="649"/>
      <c r="B37" s="650"/>
      <c r="C37" s="650"/>
      <c r="D37" s="650"/>
      <c r="E37" s="650"/>
    </row>
    <row r="38" spans="1:5" x14ac:dyDescent="0.2">
      <c r="A38" s="649"/>
      <c r="B38" s="650"/>
      <c r="C38" s="650"/>
      <c r="D38" s="650"/>
      <c r="E38" s="650"/>
    </row>
    <row r="39" spans="1:5" x14ac:dyDescent="0.2">
      <c r="A39" s="649"/>
      <c r="B39" s="650"/>
      <c r="C39" s="650"/>
      <c r="D39" s="650"/>
      <c r="E39" s="650"/>
    </row>
    <row r="40" spans="1:5" x14ac:dyDescent="0.2">
      <c r="A40" s="649"/>
      <c r="B40" s="650"/>
      <c r="C40" s="650"/>
      <c r="D40" s="650"/>
      <c r="E40" s="650"/>
    </row>
    <row r="41" spans="1:5" x14ac:dyDescent="0.2">
      <c r="A41" s="649"/>
      <c r="B41" s="649"/>
      <c r="C41" s="649"/>
      <c r="D41" s="649"/>
      <c r="E41" s="649"/>
    </row>
    <row r="42" spans="1:5" x14ac:dyDescent="0.2">
      <c r="A42" s="649"/>
      <c r="B42" s="649"/>
      <c r="C42" s="649"/>
      <c r="D42" s="649"/>
      <c r="E42" s="649"/>
    </row>
    <row r="43" spans="1:5" x14ac:dyDescent="0.2">
      <c r="A43" s="649"/>
      <c r="B43" s="649"/>
      <c r="C43" s="649"/>
      <c r="D43" s="649"/>
      <c r="E43" s="649"/>
    </row>
    <row r="44" spans="1:5" x14ac:dyDescent="0.2">
      <c r="A44" s="649"/>
      <c r="B44" s="649"/>
      <c r="C44" s="649"/>
      <c r="D44" s="649"/>
      <c r="E44" s="649"/>
    </row>
    <row r="45" spans="1:5" x14ac:dyDescent="0.2">
      <c r="A45" s="649"/>
      <c r="B45" s="649"/>
      <c r="C45" s="649"/>
      <c r="D45" s="649"/>
      <c r="E45" s="649"/>
    </row>
    <row r="46" spans="1:5" x14ac:dyDescent="0.2">
      <c r="A46" s="649"/>
      <c r="B46" s="649"/>
      <c r="C46" s="649"/>
      <c r="D46" s="649"/>
      <c r="E46" s="649"/>
    </row>
  </sheetData>
  <mergeCells count="6">
    <mergeCell ref="A5:D5"/>
    <mergeCell ref="A12:D12"/>
    <mergeCell ref="B16:B17"/>
    <mergeCell ref="A4:G4"/>
    <mergeCell ref="A29:D29"/>
    <mergeCell ref="A11:D11"/>
  </mergeCells>
  <pageMargins left="0.98425196850393704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I29" sqref="I29"/>
    </sheetView>
  </sheetViews>
  <sheetFormatPr defaultRowHeight="12.75" x14ac:dyDescent="0.2"/>
  <cols>
    <col min="1" max="1" width="6.5" style="654" customWidth="1"/>
    <col min="2" max="2" width="9.1640625" style="654" customWidth="1"/>
    <col min="3" max="3" width="9.83203125" style="654" customWidth="1"/>
    <col min="4" max="4" width="42.1640625" style="654" customWidth="1"/>
    <col min="5" max="5" width="13.1640625" style="654" customWidth="1"/>
    <col min="6" max="6" width="14" style="654" customWidth="1"/>
    <col min="7" max="7" width="14.1640625" style="654" customWidth="1"/>
    <col min="8" max="16384" width="9.33203125" style="654"/>
  </cols>
  <sheetData>
    <row r="1" spans="1:7" x14ac:dyDescent="0.2">
      <c r="A1" s="651"/>
      <c r="B1" s="651"/>
      <c r="C1" s="651"/>
      <c r="D1" s="652"/>
      <c r="E1" s="653" t="s">
        <v>798</v>
      </c>
      <c r="F1" s="653"/>
      <c r="G1" s="653"/>
    </row>
    <row r="2" spans="1:7" x14ac:dyDescent="0.2">
      <c r="A2" s="651"/>
      <c r="B2" s="651"/>
      <c r="C2" s="651"/>
      <c r="D2" s="652"/>
      <c r="E2" s="653"/>
    </row>
    <row r="3" spans="1:7" x14ac:dyDescent="0.2">
      <c r="A3" s="651"/>
      <c r="B3" s="651"/>
      <c r="C3" s="651"/>
      <c r="D3" s="652"/>
      <c r="E3" s="655"/>
    </row>
    <row r="4" spans="1:7" x14ac:dyDescent="0.2">
      <c r="A4" s="651"/>
      <c r="B4" s="651"/>
      <c r="C4" s="651"/>
      <c r="D4" s="656"/>
    </row>
    <row r="5" spans="1:7" ht="15" x14ac:dyDescent="0.2">
      <c r="A5" s="1961" t="s">
        <v>797</v>
      </c>
      <c r="B5" s="1961"/>
      <c r="C5" s="1961"/>
      <c r="D5" s="1961"/>
      <c r="E5" s="1961"/>
      <c r="F5" s="1961"/>
      <c r="G5" s="1961"/>
    </row>
    <row r="6" spans="1:7" ht="15" x14ac:dyDescent="0.2">
      <c r="A6" s="1961" t="s">
        <v>726</v>
      </c>
      <c r="B6" s="1961"/>
      <c r="C6" s="1961"/>
      <c r="D6" s="1961"/>
      <c r="E6" s="1961"/>
      <c r="F6" s="1961"/>
      <c r="G6" s="1961"/>
    </row>
    <row r="7" spans="1:7" ht="15" x14ac:dyDescent="0.2">
      <c r="A7" s="1961" t="s">
        <v>727</v>
      </c>
      <c r="B7" s="1961"/>
      <c r="C7" s="1961"/>
      <c r="D7" s="1961"/>
      <c r="E7" s="1961"/>
      <c r="F7" s="1961"/>
      <c r="G7" s="1961"/>
    </row>
    <row r="8" spans="1:7" ht="15" x14ac:dyDescent="0.2">
      <c r="A8" s="1961" t="s">
        <v>728</v>
      </c>
      <c r="B8" s="1961"/>
      <c r="C8" s="1961"/>
      <c r="D8" s="1961"/>
      <c r="E8" s="1961"/>
      <c r="F8" s="1961"/>
      <c r="G8" s="1961"/>
    </row>
    <row r="9" spans="1:7" ht="15" x14ac:dyDescent="0.2">
      <c r="A9" s="1961" t="s">
        <v>877</v>
      </c>
      <c r="B9" s="1961"/>
      <c r="C9" s="1961"/>
      <c r="D9" s="1961"/>
      <c r="E9" s="1961"/>
      <c r="F9" s="1961"/>
      <c r="G9" s="1961"/>
    </row>
    <row r="10" spans="1:7" ht="6.75" customHeight="1" x14ac:dyDescent="0.2">
      <c r="A10" s="657"/>
      <c r="B10" s="658"/>
      <c r="C10" s="658"/>
      <c r="D10" s="658"/>
    </row>
    <row r="11" spans="1:7" ht="15.75" x14ac:dyDescent="0.25">
      <c r="A11" s="659"/>
      <c r="B11" s="660"/>
      <c r="C11" s="660"/>
      <c r="D11" s="661" t="s">
        <v>722</v>
      </c>
    </row>
    <row r="12" spans="1:7" ht="9.75" customHeight="1" x14ac:dyDescent="0.2">
      <c r="A12" s="651"/>
      <c r="B12" s="651"/>
      <c r="C12" s="651"/>
      <c r="D12" s="651"/>
    </row>
    <row r="13" spans="1:7" ht="64.5" customHeight="1" x14ac:dyDescent="0.2">
      <c r="A13" s="1212" t="s">
        <v>0</v>
      </c>
      <c r="B13" s="1213" t="s">
        <v>1</v>
      </c>
      <c r="C13" s="662" t="s">
        <v>2</v>
      </c>
      <c r="D13" s="1214" t="s">
        <v>3</v>
      </c>
      <c r="E13" s="1215" t="s">
        <v>535</v>
      </c>
      <c r="F13" s="1216" t="s">
        <v>875</v>
      </c>
      <c r="G13" s="1217" t="s">
        <v>789</v>
      </c>
    </row>
    <row r="14" spans="1:7" s="663" customFormat="1" ht="65.25" customHeight="1" x14ac:dyDescent="0.2">
      <c r="A14" s="1218">
        <v>756</v>
      </c>
      <c r="B14" s="1219"/>
      <c r="C14" s="1220"/>
      <c r="D14" s="1221" t="s">
        <v>76</v>
      </c>
      <c r="E14" s="1222">
        <f>SUM(E15)</f>
        <v>346000</v>
      </c>
      <c r="F14" s="1222">
        <f t="shared" ref="F14:F15" si="0">SUM(F15)</f>
        <v>257203.59</v>
      </c>
      <c r="G14" s="1223">
        <f>F14/E14</f>
        <v>0.74336297687861275</v>
      </c>
    </row>
    <row r="15" spans="1:7" s="663" customFormat="1" ht="40.5" customHeight="1" x14ac:dyDescent="0.2">
      <c r="A15" s="1959"/>
      <c r="B15" s="1224">
        <v>75618</v>
      </c>
      <c r="C15" s="1189"/>
      <c r="D15" s="1225" t="s">
        <v>111</v>
      </c>
      <c r="E15" s="1191">
        <f>SUM(E16)</f>
        <v>346000</v>
      </c>
      <c r="F15" s="1191">
        <f t="shared" si="0"/>
        <v>257203.59</v>
      </c>
      <c r="G15" s="1226">
        <f>F15/E15</f>
        <v>0.74336297687861275</v>
      </c>
    </row>
    <row r="16" spans="1:7" s="663" customFormat="1" ht="24" x14ac:dyDescent="0.2">
      <c r="A16" s="1960"/>
      <c r="B16" s="1227"/>
      <c r="C16" s="1228">
        <v>480</v>
      </c>
      <c r="D16" s="1229" t="s">
        <v>729</v>
      </c>
      <c r="E16" s="1195">
        <v>346000</v>
      </c>
      <c r="F16" s="1230">
        <v>257203.59</v>
      </c>
      <c r="G16" s="1196">
        <f>F16/E16</f>
        <v>0.74336297687861275</v>
      </c>
    </row>
    <row r="17" spans="1:7" s="664" customFormat="1" ht="24" customHeight="1" x14ac:dyDescent="0.2">
      <c r="A17" s="1231"/>
      <c r="B17" s="1231"/>
      <c r="C17" s="1232"/>
      <c r="D17" s="1233" t="s">
        <v>730</v>
      </c>
      <c r="E17" s="1234">
        <f>SUM(E14)</f>
        <v>346000</v>
      </c>
      <c r="F17" s="1234">
        <f t="shared" ref="F17" si="1">SUM(F14)</f>
        <v>257203.59</v>
      </c>
      <c r="G17" s="1235">
        <f>F17/E17</f>
        <v>0.74336297687861275</v>
      </c>
    </row>
    <row r="18" spans="1:7" ht="6.75" customHeight="1" x14ac:dyDescent="0.2">
      <c r="A18" s="1236"/>
      <c r="B18" s="1237"/>
      <c r="C18" s="1238"/>
      <c r="D18" s="1238"/>
      <c r="E18" s="1239"/>
      <c r="F18" s="1240"/>
      <c r="G18" s="1240"/>
    </row>
    <row r="19" spans="1:7" ht="15.75" x14ac:dyDescent="0.25">
      <c r="A19" s="1238"/>
      <c r="B19" s="1238"/>
      <c r="C19" s="1238"/>
      <c r="D19" s="1241" t="s">
        <v>731</v>
      </c>
      <c r="E19" s="1239"/>
      <c r="F19" s="1240"/>
      <c r="G19" s="1240"/>
    </row>
    <row r="20" spans="1:7" ht="6" customHeight="1" x14ac:dyDescent="0.2">
      <c r="A20" s="1238"/>
      <c r="B20" s="1238"/>
      <c r="C20" s="1238"/>
      <c r="D20" s="1238"/>
      <c r="E20" s="1239"/>
      <c r="F20" s="1240"/>
      <c r="G20" s="1240"/>
    </row>
    <row r="21" spans="1:7" ht="39.75" customHeight="1" x14ac:dyDescent="0.2">
      <c r="A21" s="1212" t="s">
        <v>0</v>
      </c>
      <c r="B21" s="1212" t="s">
        <v>1</v>
      </c>
      <c r="C21" s="662" t="s">
        <v>2</v>
      </c>
      <c r="D21" s="1214" t="s">
        <v>3</v>
      </c>
      <c r="E21" s="1215" t="s">
        <v>535</v>
      </c>
      <c r="F21" s="1216" t="s">
        <v>875</v>
      </c>
      <c r="G21" s="1217" t="s">
        <v>789</v>
      </c>
    </row>
    <row r="22" spans="1:7" s="663" customFormat="1" ht="18" customHeight="1" x14ac:dyDescent="0.2">
      <c r="A22" s="1181">
        <v>851</v>
      </c>
      <c r="B22" s="1182"/>
      <c r="C22" s="1183"/>
      <c r="D22" s="1184" t="s">
        <v>427</v>
      </c>
      <c r="E22" s="1185">
        <f>E23+E27</f>
        <v>415749</v>
      </c>
      <c r="F22" s="1185">
        <f t="shared" ref="F22" si="2">F23+F27</f>
        <v>133228.89000000001</v>
      </c>
      <c r="G22" s="1186">
        <f>F22/E22</f>
        <v>0.3204551063261728</v>
      </c>
    </row>
    <row r="23" spans="1:7" s="663" customFormat="1" ht="19.5" customHeight="1" x14ac:dyDescent="0.2">
      <c r="A23" s="1187"/>
      <c r="B23" s="1188">
        <v>85153</v>
      </c>
      <c r="C23" s="1189"/>
      <c r="D23" s="1190" t="s">
        <v>433</v>
      </c>
      <c r="E23" s="1191">
        <f>SUM(E24:E26)</f>
        <v>5500</v>
      </c>
      <c r="F23" s="1191">
        <f t="shared" ref="F23" si="3">SUM(F24:F26)</f>
        <v>0</v>
      </c>
      <c r="G23" s="1192">
        <f>F23/E23</f>
        <v>0</v>
      </c>
    </row>
    <row r="24" spans="1:7" s="663" customFormat="1" ht="12" x14ac:dyDescent="0.2">
      <c r="A24" s="1187"/>
      <c r="B24" s="1187"/>
      <c r="C24" s="1193">
        <v>4170</v>
      </c>
      <c r="D24" s="1194" t="s">
        <v>263</v>
      </c>
      <c r="E24" s="1195">
        <v>2240</v>
      </c>
      <c r="F24" s="1200">
        <v>0</v>
      </c>
      <c r="G24" s="1196">
        <f>F24/E24</f>
        <v>0</v>
      </c>
    </row>
    <row r="25" spans="1:7" s="663" customFormat="1" ht="12" x14ac:dyDescent="0.2">
      <c r="A25" s="1187"/>
      <c r="B25" s="1187"/>
      <c r="C25" s="1193">
        <v>4210</v>
      </c>
      <c r="D25" s="1194" t="s">
        <v>256</v>
      </c>
      <c r="E25" s="1195">
        <v>1000</v>
      </c>
      <c r="F25" s="1200">
        <v>0</v>
      </c>
      <c r="G25" s="1196">
        <f t="shared" ref="G25:G26" si="4">F25/E25</f>
        <v>0</v>
      </c>
    </row>
    <row r="26" spans="1:7" s="663" customFormat="1" ht="12" x14ac:dyDescent="0.2">
      <c r="A26" s="1187"/>
      <c r="B26" s="1187"/>
      <c r="C26" s="1193">
        <v>4300</v>
      </c>
      <c r="D26" s="1242" t="s">
        <v>258</v>
      </c>
      <c r="E26" s="1195">
        <v>2260</v>
      </c>
      <c r="F26" s="1200">
        <v>0</v>
      </c>
      <c r="G26" s="1196">
        <f t="shared" si="4"/>
        <v>0</v>
      </c>
    </row>
    <row r="27" spans="1:7" s="663" customFormat="1" ht="17.25" customHeight="1" x14ac:dyDescent="0.2">
      <c r="A27" s="1187"/>
      <c r="B27" s="1188">
        <v>85154</v>
      </c>
      <c r="C27" s="1189"/>
      <c r="D27" s="1190" t="s">
        <v>436</v>
      </c>
      <c r="E27" s="1191">
        <f>SUM(E28:E39)</f>
        <v>410249</v>
      </c>
      <c r="F27" s="1191">
        <f t="shared" ref="F27" si="5">SUM(F28:F39)</f>
        <v>133228.89000000001</v>
      </c>
      <c r="G27" s="1192">
        <f>F27/E27</f>
        <v>0.32475128519508889</v>
      </c>
    </row>
    <row r="28" spans="1:7" s="663" customFormat="1" ht="77.25" customHeight="1" x14ac:dyDescent="0.2">
      <c r="A28" s="1187"/>
      <c r="B28" s="1187"/>
      <c r="C28" s="1197">
        <v>2360</v>
      </c>
      <c r="D28" s="1198" t="s">
        <v>557</v>
      </c>
      <c r="E28" s="1199">
        <v>47000</v>
      </c>
      <c r="F28" s="1200">
        <v>24000</v>
      </c>
      <c r="G28" s="1196">
        <f>F28/E28</f>
        <v>0.51063829787234039</v>
      </c>
    </row>
    <row r="29" spans="1:7" s="663" customFormat="1" ht="52.5" customHeight="1" x14ac:dyDescent="0.2">
      <c r="A29" s="1187"/>
      <c r="B29" s="1187"/>
      <c r="C29" s="1197">
        <v>2710</v>
      </c>
      <c r="D29" s="1198" t="s">
        <v>732</v>
      </c>
      <c r="E29" s="1557">
        <v>23800</v>
      </c>
      <c r="F29" s="1200">
        <v>0</v>
      </c>
      <c r="G29" s="1196">
        <f>F29/E29</f>
        <v>0</v>
      </c>
    </row>
    <row r="30" spans="1:7" s="663" customFormat="1" ht="12" x14ac:dyDescent="0.2">
      <c r="A30" s="1187"/>
      <c r="B30" s="1187"/>
      <c r="C30" s="1193">
        <v>4110</v>
      </c>
      <c r="D30" s="1201" t="s">
        <v>252</v>
      </c>
      <c r="E30" s="1558">
        <v>3509</v>
      </c>
      <c r="F30" s="1200">
        <v>750.19</v>
      </c>
      <c r="G30" s="1196">
        <f t="shared" ref="G30:G39" si="6">F30/E30</f>
        <v>0.21379025363351384</v>
      </c>
    </row>
    <row r="31" spans="1:7" s="663" customFormat="1" ht="12" x14ac:dyDescent="0.2">
      <c r="A31" s="1187"/>
      <c r="B31" s="1187"/>
      <c r="C31" s="1193">
        <v>4120</v>
      </c>
      <c r="D31" s="1201" t="s">
        <v>254</v>
      </c>
      <c r="E31" s="1558">
        <v>300</v>
      </c>
      <c r="F31" s="1200">
        <v>24.5</v>
      </c>
      <c r="G31" s="1196">
        <f t="shared" si="6"/>
        <v>8.1666666666666665E-2</v>
      </c>
    </row>
    <row r="32" spans="1:7" s="663" customFormat="1" ht="12" x14ac:dyDescent="0.2">
      <c r="A32" s="1187"/>
      <c r="B32" s="1187"/>
      <c r="C32" s="1193">
        <v>4170</v>
      </c>
      <c r="D32" s="1201" t="s">
        <v>263</v>
      </c>
      <c r="E32" s="1558">
        <v>135511</v>
      </c>
      <c r="F32" s="1200">
        <v>40117.96</v>
      </c>
      <c r="G32" s="1196">
        <f t="shared" si="6"/>
        <v>0.29604947199858311</v>
      </c>
    </row>
    <row r="33" spans="1:7" s="663" customFormat="1" ht="12" x14ac:dyDescent="0.2">
      <c r="A33" s="1187"/>
      <c r="B33" s="1187"/>
      <c r="C33" s="1193">
        <v>4210</v>
      </c>
      <c r="D33" s="1201" t="s">
        <v>256</v>
      </c>
      <c r="E33" s="1558">
        <v>52950</v>
      </c>
      <c r="F33" s="1200">
        <v>13133.77</v>
      </c>
      <c r="G33" s="1196">
        <f t="shared" si="6"/>
        <v>0.2480409820585458</v>
      </c>
    </row>
    <row r="34" spans="1:7" s="663" customFormat="1" ht="12" x14ac:dyDescent="0.2">
      <c r="A34" s="1187"/>
      <c r="B34" s="1187"/>
      <c r="C34" s="1193">
        <v>4260</v>
      </c>
      <c r="D34" s="1201" t="s">
        <v>267</v>
      </c>
      <c r="E34" s="1195">
        <v>12000</v>
      </c>
      <c r="F34" s="1200">
        <v>5190.37</v>
      </c>
      <c r="G34" s="1196">
        <f t="shared" si="6"/>
        <v>0.43253083333333331</v>
      </c>
    </row>
    <row r="35" spans="1:7" s="663" customFormat="1" ht="12" x14ac:dyDescent="0.2">
      <c r="A35" s="1187"/>
      <c r="B35" s="1187"/>
      <c r="C35" s="1193">
        <v>4270</v>
      </c>
      <c r="D35" s="1201" t="s">
        <v>277</v>
      </c>
      <c r="E35" s="1195">
        <v>2000</v>
      </c>
      <c r="F35" s="1200">
        <v>0</v>
      </c>
      <c r="G35" s="1196">
        <f t="shared" si="6"/>
        <v>0</v>
      </c>
    </row>
    <row r="36" spans="1:7" s="663" customFormat="1" ht="12" x14ac:dyDescent="0.2">
      <c r="A36" s="1187"/>
      <c r="B36" s="1187"/>
      <c r="C36" s="1193">
        <v>4300</v>
      </c>
      <c r="D36" s="1201" t="s">
        <v>258</v>
      </c>
      <c r="E36" s="1195">
        <v>129048</v>
      </c>
      <c r="F36" s="1200">
        <v>47301.96</v>
      </c>
      <c r="G36" s="1196">
        <f t="shared" si="6"/>
        <v>0.36654547145248279</v>
      </c>
    </row>
    <row r="37" spans="1:7" s="663" customFormat="1" ht="27" customHeight="1" x14ac:dyDescent="0.2">
      <c r="A37" s="1187"/>
      <c r="B37" s="1187"/>
      <c r="C37" s="1193">
        <v>4360</v>
      </c>
      <c r="D37" s="1202" t="s">
        <v>848</v>
      </c>
      <c r="E37" s="1195">
        <v>2000</v>
      </c>
      <c r="F37" s="1200">
        <v>985.79</v>
      </c>
      <c r="G37" s="1196">
        <f t="shared" si="6"/>
        <v>0.49289499999999997</v>
      </c>
    </row>
    <row r="38" spans="1:7" s="663" customFormat="1" ht="12.75" customHeight="1" x14ac:dyDescent="0.2">
      <c r="A38" s="1187"/>
      <c r="B38" s="1187"/>
      <c r="C38" s="1193">
        <v>4410</v>
      </c>
      <c r="D38" s="1201" t="s">
        <v>332</v>
      </c>
      <c r="E38" s="1195">
        <v>729</v>
      </c>
      <c r="F38" s="1200">
        <v>323.2</v>
      </c>
      <c r="G38" s="1196">
        <f t="shared" si="6"/>
        <v>0.44334705075445813</v>
      </c>
    </row>
    <row r="39" spans="1:7" s="663" customFormat="1" ht="15.75" customHeight="1" thickBot="1" x14ac:dyDescent="0.25">
      <c r="A39" s="1203"/>
      <c r="B39" s="1203"/>
      <c r="C39" s="1204">
        <v>4430</v>
      </c>
      <c r="D39" s="1205" t="s">
        <v>260</v>
      </c>
      <c r="E39" s="1206">
        <v>1402</v>
      </c>
      <c r="F39" s="1200">
        <v>1401.15</v>
      </c>
      <c r="G39" s="1196">
        <f t="shared" si="6"/>
        <v>0.99939372325249654</v>
      </c>
    </row>
    <row r="40" spans="1:7" s="664" customFormat="1" ht="19.5" customHeight="1" x14ac:dyDescent="0.2">
      <c r="A40" s="1207"/>
      <c r="B40" s="1207"/>
      <c r="C40" s="1208"/>
      <c r="D40" s="1209" t="s">
        <v>730</v>
      </c>
      <c r="E40" s="1210">
        <f>E22</f>
        <v>415749</v>
      </c>
      <c r="F40" s="1210">
        <f t="shared" ref="F40" si="7">F22</f>
        <v>133228.89000000001</v>
      </c>
      <c r="G40" s="1211">
        <f>F40/E40</f>
        <v>0.3204551063261728</v>
      </c>
    </row>
  </sheetData>
  <sheetProtection selectLockedCells="1" selectUnlockedCells="1"/>
  <mergeCells count="6">
    <mergeCell ref="A15:A16"/>
    <mergeCell ref="A5:G5"/>
    <mergeCell ref="A6:G6"/>
    <mergeCell ref="A7:G7"/>
    <mergeCell ref="A8:G8"/>
    <mergeCell ref="A9:G9"/>
  </mergeCells>
  <pageMargins left="0.98425196850393704" right="0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workbookViewId="0">
      <selection activeCell="J9" sqref="J9"/>
    </sheetView>
  </sheetViews>
  <sheetFormatPr defaultColWidth="13.33203125" defaultRowHeight="12.75" x14ac:dyDescent="0.2"/>
  <cols>
    <col min="1" max="1" width="6.6640625" style="514" customWidth="1"/>
    <col min="2" max="2" width="8.1640625" style="514" customWidth="1"/>
    <col min="3" max="3" width="8.6640625" style="514" customWidth="1"/>
    <col min="4" max="4" width="13.33203125" style="514" customWidth="1"/>
    <col min="5" max="5" width="42.1640625" style="514" customWidth="1"/>
    <col min="6" max="6" width="15.83203125" style="606" customWidth="1"/>
    <col min="7" max="7" width="17" style="516" customWidth="1"/>
    <col min="8" max="8" width="10.6640625" style="516" customWidth="1"/>
    <col min="9" max="144" width="13.5" style="516" customWidth="1"/>
    <col min="145" max="149" width="13.33203125" style="516"/>
    <col min="150" max="150" width="6.6640625" style="516" customWidth="1"/>
    <col min="151" max="151" width="8.1640625" style="516" customWidth="1"/>
    <col min="152" max="152" width="8.6640625" style="516" customWidth="1"/>
    <col min="153" max="153" width="15.1640625" style="516" customWidth="1"/>
    <col min="154" max="154" width="56.6640625" style="516" customWidth="1"/>
    <col min="155" max="155" width="15.83203125" style="516" customWidth="1"/>
    <col min="156" max="400" width="13.5" style="516" customWidth="1"/>
    <col min="401" max="405" width="13.33203125" style="516"/>
    <col min="406" max="406" width="6.6640625" style="516" customWidth="1"/>
    <col min="407" max="407" width="8.1640625" style="516" customWidth="1"/>
    <col min="408" max="408" width="8.6640625" style="516" customWidth="1"/>
    <col min="409" max="409" width="15.1640625" style="516" customWidth="1"/>
    <col min="410" max="410" width="56.6640625" style="516" customWidth="1"/>
    <col min="411" max="411" width="15.83203125" style="516" customWidth="1"/>
    <col min="412" max="656" width="13.5" style="516" customWidth="1"/>
    <col min="657" max="661" width="13.33203125" style="516"/>
    <col min="662" max="662" width="6.6640625" style="516" customWidth="1"/>
    <col min="663" max="663" width="8.1640625" style="516" customWidth="1"/>
    <col min="664" max="664" width="8.6640625" style="516" customWidth="1"/>
    <col min="665" max="665" width="15.1640625" style="516" customWidth="1"/>
    <col min="666" max="666" width="56.6640625" style="516" customWidth="1"/>
    <col min="667" max="667" width="15.83203125" style="516" customWidth="1"/>
    <col min="668" max="912" width="13.5" style="516" customWidth="1"/>
    <col min="913" max="917" width="13.33203125" style="516"/>
    <col min="918" max="918" width="6.6640625" style="516" customWidth="1"/>
    <col min="919" max="919" width="8.1640625" style="516" customWidth="1"/>
    <col min="920" max="920" width="8.6640625" style="516" customWidth="1"/>
    <col min="921" max="921" width="15.1640625" style="516" customWidth="1"/>
    <col min="922" max="922" width="56.6640625" style="516" customWidth="1"/>
    <col min="923" max="923" width="15.83203125" style="516" customWidth="1"/>
    <col min="924" max="1168" width="13.5" style="516" customWidth="1"/>
    <col min="1169" max="1173" width="13.33203125" style="516"/>
    <col min="1174" max="1174" width="6.6640625" style="516" customWidth="1"/>
    <col min="1175" max="1175" width="8.1640625" style="516" customWidth="1"/>
    <col min="1176" max="1176" width="8.6640625" style="516" customWidth="1"/>
    <col min="1177" max="1177" width="15.1640625" style="516" customWidth="1"/>
    <col min="1178" max="1178" width="56.6640625" style="516" customWidth="1"/>
    <col min="1179" max="1179" width="15.83203125" style="516" customWidth="1"/>
    <col min="1180" max="1424" width="13.5" style="516" customWidth="1"/>
    <col min="1425" max="1429" width="13.33203125" style="516"/>
    <col min="1430" max="1430" width="6.6640625" style="516" customWidth="1"/>
    <col min="1431" max="1431" width="8.1640625" style="516" customWidth="1"/>
    <col min="1432" max="1432" width="8.6640625" style="516" customWidth="1"/>
    <col min="1433" max="1433" width="15.1640625" style="516" customWidth="1"/>
    <col min="1434" max="1434" width="56.6640625" style="516" customWidth="1"/>
    <col min="1435" max="1435" width="15.83203125" style="516" customWidth="1"/>
    <col min="1436" max="1680" width="13.5" style="516" customWidth="1"/>
    <col min="1681" max="1685" width="13.33203125" style="516"/>
    <col min="1686" max="1686" width="6.6640625" style="516" customWidth="1"/>
    <col min="1687" max="1687" width="8.1640625" style="516" customWidth="1"/>
    <col min="1688" max="1688" width="8.6640625" style="516" customWidth="1"/>
    <col min="1689" max="1689" width="15.1640625" style="516" customWidth="1"/>
    <col min="1690" max="1690" width="56.6640625" style="516" customWidth="1"/>
    <col min="1691" max="1691" width="15.83203125" style="516" customWidth="1"/>
    <col min="1692" max="1936" width="13.5" style="516" customWidth="1"/>
    <col min="1937" max="1941" width="13.33203125" style="516"/>
    <col min="1942" max="1942" width="6.6640625" style="516" customWidth="1"/>
    <col min="1943" max="1943" width="8.1640625" style="516" customWidth="1"/>
    <col min="1944" max="1944" width="8.6640625" style="516" customWidth="1"/>
    <col min="1945" max="1945" width="15.1640625" style="516" customWidth="1"/>
    <col min="1946" max="1946" width="56.6640625" style="516" customWidth="1"/>
    <col min="1947" max="1947" width="15.83203125" style="516" customWidth="1"/>
    <col min="1948" max="2192" width="13.5" style="516" customWidth="1"/>
    <col min="2193" max="2197" width="13.33203125" style="516"/>
    <col min="2198" max="2198" width="6.6640625" style="516" customWidth="1"/>
    <col min="2199" max="2199" width="8.1640625" style="516" customWidth="1"/>
    <col min="2200" max="2200" width="8.6640625" style="516" customWidth="1"/>
    <col min="2201" max="2201" width="15.1640625" style="516" customWidth="1"/>
    <col min="2202" max="2202" width="56.6640625" style="516" customWidth="1"/>
    <col min="2203" max="2203" width="15.83203125" style="516" customWidth="1"/>
    <col min="2204" max="2448" width="13.5" style="516" customWidth="1"/>
    <col min="2449" max="2453" width="13.33203125" style="516"/>
    <col min="2454" max="2454" width="6.6640625" style="516" customWidth="1"/>
    <col min="2455" max="2455" width="8.1640625" style="516" customWidth="1"/>
    <col min="2456" max="2456" width="8.6640625" style="516" customWidth="1"/>
    <col min="2457" max="2457" width="15.1640625" style="516" customWidth="1"/>
    <col min="2458" max="2458" width="56.6640625" style="516" customWidth="1"/>
    <col min="2459" max="2459" width="15.83203125" style="516" customWidth="1"/>
    <col min="2460" max="2704" width="13.5" style="516" customWidth="1"/>
    <col min="2705" max="2709" width="13.33203125" style="516"/>
    <col min="2710" max="2710" width="6.6640625" style="516" customWidth="1"/>
    <col min="2711" max="2711" width="8.1640625" style="516" customWidth="1"/>
    <col min="2712" max="2712" width="8.6640625" style="516" customWidth="1"/>
    <col min="2713" max="2713" width="15.1640625" style="516" customWidth="1"/>
    <col min="2714" max="2714" width="56.6640625" style="516" customWidth="1"/>
    <col min="2715" max="2715" width="15.83203125" style="516" customWidth="1"/>
    <col min="2716" max="2960" width="13.5" style="516" customWidth="1"/>
    <col min="2961" max="2965" width="13.33203125" style="516"/>
    <col min="2966" max="2966" width="6.6640625" style="516" customWidth="1"/>
    <col min="2967" max="2967" width="8.1640625" style="516" customWidth="1"/>
    <col min="2968" max="2968" width="8.6640625" style="516" customWidth="1"/>
    <col min="2969" max="2969" width="15.1640625" style="516" customWidth="1"/>
    <col min="2970" max="2970" width="56.6640625" style="516" customWidth="1"/>
    <col min="2971" max="2971" width="15.83203125" style="516" customWidth="1"/>
    <col min="2972" max="3216" width="13.5" style="516" customWidth="1"/>
    <col min="3217" max="3221" width="13.33203125" style="516"/>
    <col min="3222" max="3222" width="6.6640625" style="516" customWidth="1"/>
    <col min="3223" max="3223" width="8.1640625" style="516" customWidth="1"/>
    <col min="3224" max="3224" width="8.6640625" style="516" customWidth="1"/>
    <col min="3225" max="3225" width="15.1640625" style="516" customWidth="1"/>
    <col min="3226" max="3226" width="56.6640625" style="516" customWidth="1"/>
    <col min="3227" max="3227" width="15.83203125" style="516" customWidth="1"/>
    <col min="3228" max="3472" width="13.5" style="516" customWidth="1"/>
    <col min="3473" max="3477" width="13.33203125" style="516"/>
    <col min="3478" max="3478" width="6.6640625" style="516" customWidth="1"/>
    <col min="3479" max="3479" width="8.1640625" style="516" customWidth="1"/>
    <col min="3480" max="3480" width="8.6640625" style="516" customWidth="1"/>
    <col min="3481" max="3481" width="15.1640625" style="516" customWidth="1"/>
    <col min="3482" max="3482" width="56.6640625" style="516" customWidth="1"/>
    <col min="3483" max="3483" width="15.83203125" style="516" customWidth="1"/>
    <col min="3484" max="3728" width="13.5" style="516" customWidth="1"/>
    <col min="3729" max="3733" width="13.33203125" style="516"/>
    <col min="3734" max="3734" width="6.6640625" style="516" customWidth="1"/>
    <col min="3735" max="3735" width="8.1640625" style="516" customWidth="1"/>
    <col min="3736" max="3736" width="8.6640625" style="516" customWidth="1"/>
    <col min="3737" max="3737" width="15.1640625" style="516" customWidth="1"/>
    <col min="3738" max="3738" width="56.6640625" style="516" customWidth="1"/>
    <col min="3739" max="3739" width="15.83203125" style="516" customWidth="1"/>
    <col min="3740" max="3984" width="13.5" style="516" customWidth="1"/>
    <col min="3985" max="3989" width="13.33203125" style="516"/>
    <col min="3990" max="3990" width="6.6640625" style="516" customWidth="1"/>
    <col min="3991" max="3991" width="8.1640625" style="516" customWidth="1"/>
    <col min="3992" max="3992" width="8.6640625" style="516" customWidth="1"/>
    <col min="3993" max="3993" width="15.1640625" style="516" customWidth="1"/>
    <col min="3994" max="3994" width="56.6640625" style="516" customWidth="1"/>
    <col min="3995" max="3995" width="15.83203125" style="516" customWidth="1"/>
    <col min="3996" max="4240" width="13.5" style="516" customWidth="1"/>
    <col min="4241" max="4245" width="13.33203125" style="516"/>
    <col min="4246" max="4246" width="6.6640625" style="516" customWidth="1"/>
    <col min="4247" max="4247" width="8.1640625" style="516" customWidth="1"/>
    <col min="4248" max="4248" width="8.6640625" style="516" customWidth="1"/>
    <col min="4249" max="4249" width="15.1640625" style="516" customWidth="1"/>
    <col min="4250" max="4250" width="56.6640625" style="516" customWidth="1"/>
    <col min="4251" max="4251" width="15.83203125" style="516" customWidth="1"/>
    <col min="4252" max="4496" width="13.5" style="516" customWidth="1"/>
    <col min="4497" max="4501" width="13.33203125" style="516"/>
    <col min="4502" max="4502" width="6.6640625" style="516" customWidth="1"/>
    <col min="4503" max="4503" width="8.1640625" style="516" customWidth="1"/>
    <col min="4504" max="4504" width="8.6640625" style="516" customWidth="1"/>
    <col min="4505" max="4505" width="15.1640625" style="516" customWidth="1"/>
    <col min="4506" max="4506" width="56.6640625" style="516" customWidth="1"/>
    <col min="4507" max="4507" width="15.83203125" style="516" customWidth="1"/>
    <col min="4508" max="4752" width="13.5" style="516" customWidth="1"/>
    <col min="4753" max="4757" width="13.33203125" style="516"/>
    <col min="4758" max="4758" width="6.6640625" style="516" customWidth="1"/>
    <col min="4759" max="4759" width="8.1640625" style="516" customWidth="1"/>
    <col min="4760" max="4760" width="8.6640625" style="516" customWidth="1"/>
    <col min="4761" max="4761" width="15.1640625" style="516" customWidth="1"/>
    <col min="4762" max="4762" width="56.6640625" style="516" customWidth="1"/>
    <col min="4763" max="4763" width="15.83203125" style="516" customWidth="1"/>
    <col min="4764" max="5008" width="13.5" style="516" customWidth="1"/>
    <col min="5009" max="5013" width="13.33203125" style="516"/>
    <col min="5014" max="5014" width="6.6640625" style="516" customWidth="1"/>
    <col min="5015" max="5015" width="8.1640625" style="516" customWidth="1"/>
    <col min="5016" max="5016" width="8.6640625" style="516" customWidth="1"/>
    <col min="5017" max="5017" width="15.1640625" style="516" customWidth="1"/>
    <col min="5018" max="5018" width="56.6640625" style="516" customWidth="1"/>
    <col min="5019" max="5019" width="15.83203125" style="516" customWidth="1"/>
    <col min="5020" max="5264" width="13.5" style="516" customWidth="1"/>
    <col min="5265" max="5269" width="13.33203125" style="516"/>
    <col min="5270" max="5270" width="6.6640625" style="516" customWidth="1"/>
    <col min="5271" max="5271" width="8.1640625" style="516" customWidth="1"/>
    <col min="5272" max="5272" width="8.6640625" style="516" customWidth="1"/>
    <col min="5273" max="5273" width="15.1640625" style="516" customWidth="1"/>
    <col min="5274" max="5274" width="56.6640625" style="516" customWidth="1"/>
    <col min="5275" max="5275" width="15.83203125" style="516" customWidth="1"/>
    <col min="5276" max="5520" width="13.5" style="516" customWidth="1"/>
    <col min="5521" max="5525" width="13.33203125" style="516"/>
    <col min="5526" max="5526" width="6.6640625" style="516" customWidth="1"/>
    <col min="5527" max="5527" width="8.1640625" style="516" customWidth="1"/>
    <col min="5528" max="5528" width="8.6640625" style="516" customWidth="1"/>
    <col min="5529" max="5529" width="15.1640625" style="516" customWidth="1"/>
    <col min="5530" max="5530" width="56.6640625" style="516" customWidth="1"/>
    <col min="5531" max="5531" width="15.83203125" style="516" customWidth="1"/>
    <col min="5532" max="5776" width="13.5" style="516" customWidth="1"/>
    <col min="5777" max="5781" width="13.33203125" style="516"/>
    <col min="5782" max="5782" width="6.6640625" style="516" customWidth="1"/>
    <col min="5783" max="5783" width="8.1640625" style="516" customWidth="1"/>
    <col min="5784" max="5784" width="8.6640625" style="516" customWidth="1"/>
    <col min="5785" max="5785" width="15.1640625" style="516" customWidth="1"/>
    <col min="5786" max="5786" width="56.6640625" style="516" customWidth="1"/>
    <col min="5787" max="5787" width="15.83203125" style="516" customWidth="1"/>
    <col min="5788" max="6032" width="13.5" style="516" customWidth="1"/>
    <col min="6033" max="6037" width="13.33203125" style="516"/>
    <col min="6038" max="6038" width="6.6640625" style="516" customWidth="1"/>
    <col min="6039" max="6039" width="8.1640625" style="516" customWidth="1"/>
    <col min="6040" max="6040" width="8.6640625" style="516" customWidth="1"/>
    <col min="6041" max="6041" width="15.1640625" style="516" customWidth="1"/>
    <col min="6042" max="6042" width="56.6640625" style="516" customWidth="1"/>
    <col min="6043" max="6043" width="15.83203125" style="516" customWidth="1"/>
    <col min="6044" max="6288" width="13.5" style="516" customWidth="1"/>
    <col min="6289" max="6293" width="13.33203125" style="516"/>
    <col min="6294" max="6294" width="6.6640625" style="516" customWidth="1"/>
    <col min="6295" max="6295" width="8.1640625" style="516" customWidth="1"/>
    <col min="6296" max="6296" width="8.6640625" style="516" customWidth="1"/>
    <col min="6297" max="6297" width="15.1640625" style="516" customWidth="1"/>
    <col min="6298" max="6298" width="56.6640625" style="516" customWidth="1"/>
    <col min="6299" max="6299" width="15.83203125" style="516" customWidth="1"/>
    <col min="6300" max="6544" width="13.5" style="516" customWidth="1"/>
    <col min="6545" max="6549" width="13.33203125" style="516"/>
    <col min="6550" max="6550" width="6.6640625" style="516" customWidth="1"/>
    <col min="6551" max="6551" width="8.1640625" style="516" customWidth="1"/>
    <col min="6552" max="6552" width="8.6640625" style="516" customWidth="1"/>
    <col min="6553" max="6553" width="15.1640625" style="516" customWidth="1"/>
    <col min="6554" max="6554" width="56.6640625" style="516" customWidth="1"/>
    <col min="6555" max="6555" width="15.83203125" style="516" customWidth="1"/>
    <col min="6556" max="6800" width="13.5" style="516" customWidth="1"/>
    <col min="6801" max="6805" width="13.33203125" style="516"/>
    <col min="6806" max="6806" width="6.6640625" style="516" customWidth="1"/>
    <col min="6807" max="6807" width="8.1640625" style="516" customWidth="1"/>
    <col min="6808" max="6808" width="8.6640625" style="516" customWidth="1"/>
    <col min="6809" max="6809" width="15.1640625" style="516" customWidth="1"/>
    <col min="6810" max="6810" width="56.6640625" style="516" customWidth="1"/>
    <col min="6811" max="6811" width="15.83203125" style="516" customWidth="1"/>
    <col min="6812" max="7056" width="13.5" style="516" customWidth="1"/>
    <col min="7057" max="7061" width="13.33203125" style="516"/>
    <col min="7062" max="7062" width="6.6640625" style="516" customWidth="1"/>
    <col min="7063" max="7063" width="8.1640625" style="516" customWidth="1"/>
    <col min="7064" max="7064" width="8.6640625" style="516" customWidth="1"/>
    <col min="7065" max="7065" width="15.1640625" style="516" customWidth="1"/>
    <col min="7066" max="7066" width="56.6640625" style="516" customWidth="1"/>
    <col min="7067" max="7067" width="15.83203125" style="516" customWidth="1"/>
    <col min="7068" max="7312" width="13.5" style="516" customWidth="1"/>
    <col min="7313" max="7317" width="13.33203125" style="516"/>
    <col min="7318" max="7318" width="6.6640625" style="516" customWidth="1"/>
    <col min="7319" max="7319" width="8.1640625" style="516" customWidth="1"/>
    <col min="7320" max="7320" width="8.6640625" style="516" customWidth="1"/>
    <col min="7321" max="7321" width="15.1640625" style="516" customWidth="1"/>
    <col min="7322" max="7322" width="56.6640625" style="516" customWidth="1"/>
    <col min="7323" max="7323" width="15.83203125" style="516" customWidth="1"/>
    <col min="7324" max="7568" width="13.5" style="516" customWidth="1"/>
    <col min="7569" max="7573" width="13.33203125" style="516"/>
    <col min="7574" max="7574" width="6.6640625" style="516" customWidth="1"/>
    <col min="7575" max="7575" width="8.1640625" style="516" customWidth="1"/>
    <col min="7576" max="7576" width="8.6640625" style="516" customWidth="1"/>
    <col min="7577" max="7577" width="15.1640625" style="516" customWidth="1"/>
    <col min="7578" max="7578" width="56.6640625" style="516" customWidth="1"/>
    <col min="7579" max="7579" width="15.83203125" style="516" customWidth="1"/>
    <col min="7580" max="7824" width="13.5" style="516" customWidth="1"/>
    <col min="7825" max="7829" width="13.33203125" style="516"/>
    <col min="7830" max="7830" width="6.6640625" style="516" customWidth="1"/>
    <col min="7831" max="7831" width="8.1640625" style="516" customWidth="1"/>
    <col min="7832" max="7832" width="8.6640625" style="516" customWidth="1"/>
    <col min="7833" max="7833" width="15.1640625" style="516" customWidth="1"/>
    <col min="7834" max="7834" width="56.6640625" style="516" customWidth="1"/>
    <col min="7835" max="7835" width="15.83203125" style="516" customWidth="1"/>
    <col min="7836" max="8080" width="13.5" style="516" customWidth="1"/>
    <col min="8081" max="8085" width="13.33203125" style="516"/>
    <col min="8086" max="8086" width="6.6640625" style="516" customWidth="1"/>
    <col min="8087" max="8087" width="8.1640625" style="516" customWidth="1"/>
    <col min="8088" max="8088" width="8.6640625" style="516" customWidth="1"/>
    <col min="8089" max="8089" width="15.1640625" style="516" customWidth="1"/>
    <col min="8090" max="8090" width="56.6640625" style="516" customWidth="1"/>
    <col min="8091" max="8091" width="15.83203125" style="516" customWidth="1"/>
    <col min="8092" max="8336" width="13.5" style="516" customWidth="1"/>
    <col min="8337" max="8341" width="13.33203125" style="516"/>
    <col min="8342" max="8342" width="6.6640625" style="516" customWidth="1"/>
    <col min="8343" max="8343" width="8.1640625" style="516" customWidth="1"/>
    <col min="8344" max="8344" width="8.6640625" style="516" customWidth="1"/>
    <col min="8345" max="8345" width="15.1640625" style="516" customWidth="1"/>
    <col min="8346" max="8346" width="56.6640625" style="516" customWidth="1"/>
    <col min="8347" max="8347" width="15.83203125" style="516" customWidth="1"/>
    <col min="8348" max="8592" width="13.5" style="516" customWidth="1"/>
    <col min="8593" max="8597" width="13.33203125" style="516"/>
    <col min="8598" max="8598" width="6.6640625" style="516" customWidth="1"/>
    <col min="8599" max="8599" width="8.1640625" style="516" customWidth="1"/>
    <col min="8600" max="8600" width="8.6640625" style="516" customWidth="1"/>
    <col min="8601" max="8601" width="15.1640625" style="516" customWidth="1"/>
    <col min="8602" max="8602" width="56.6640625" style="516" customWidth="1"/>
    <col min="8603" max="8603" width="15.83203125" style="516" customWidth="1"/>
    <col min="8604" max="8848" width="13.5" style="516" customWidth="1"/>
    <col min="8849" max="8853" width="13.33203125" style="516"/>
    <col min="8854" max="8854" width="6.6640625" style="516" customWidth="1"/>
    <col min="8855" max="8855" width="8.1640625" style="516" customWidth="1"/>
    <col min="8856" max="8856" width="8.6640625" style="516" customWidth="1"/>
    <col min="8857" max="8857" width="15.1640625" style="516" customWidth="1"/>
    <col min="8858" max="8858" width="56.6640625" style="516" customWidth="1"/>
    <col min="8859" max="8859" width="15.83203125" style="516" customWidth="1"/>
    <col min="8860" max="9104" width="13.5" style="516" customWidth="1"/>
    <col min="9105" max="9109" width="13.33203125" style="516"/>
    <col min="9110" max="9110" width="6.6640625" style="516" customWidth="1"/>
    <col min="9111" max="9111" width="8.1640625" style="516" customWidth="1"/>
    <col min="9112" max="9112" width="8.6640625" style="516" customWidth="1"/>
    <col min="9113" max="9113" width="15.1640625" style="516" customWidth="1"/>
    <col min="9114" max="9114" width="56.6640625" style="516" customWidth="1"/>
    <col min="9115" max="9115" width="15.83203125" style="516" customWidth="1"/>
    <col min="9116" max="9360" width="13.5" style="516" customWidth="1"/>
    <col min="9361" max="9365" width="13.33203125" style="516"/>
    <col min="9366" max="9366" width="6.6640625" style="516" customWidth="1"/>
    <col min="9367" max="9367" width="8.1640625" style="516" customWidth="1"/>
    <col min="9368" max="9368" width="8.6640625" style="516" customWidth="1"/>
    <col min="9369" max="9369" width="15.1640625" style="516" customWidth="1"/>
    <col min="9370" max="9370" width="56.6640625" style="516" customWidth="1"/>
    <col min="9371" max="9371" width="15.83203125" style="516" customWidth="1"/>
    <col min="9372" max="9616" width="13.5" style="516" customWidth="1"/>
    <col min="9617" max="9621" width="13.33203125" style="516"/>
    <col min="9622" max="9622" width="6.6640625" style="516" customWidth="1"/>
    <col min="9623" max="9623" width="8.1640625" style="516" customWidth="1"/>
    <col min="9624" max="9624" width="8.6640625" style="516" customWidth="1"/>
    <col min="9625" max="9625" width="15.1640625" style="516" customWidth="1"/>
    <col min="9626" max="9626" width="56.6640625" style="516" customWidth="1"/>
    <col min="9627" max="9627" width="15.83203125" style="516" customWidth="1"/>
    <col min="9628" max="9872" width="13.5" style="516" customWidth="1"/>
    <col min="9873" max="9877" width="13.33203125" style="516"/>
    <col min="9878" max="9878" width="6.6640625" style="516" customWidth="1"/>
    <col min="9879" max="9879" width="8.1640625" style="516" customWidth="1"/>
    <col min="9880" max="9880" width="8.6640625" style="516" customWidth="1"/>
    <col min="9881" max="9881" width="15.1640625" style="516" customWidth="1"/>
    <col min="9882" max="9882" width="56.6640625" style="516" customWidth="1"/>
    <col min="9883" max="9883" width="15.83203125" style="516" customWidth="1"/>
    <col min="9884" max="10128" width="13.5" style="516" customWidth="1"/>
    <col min="10129" max="10133" width="13.33203125" style="516"/>
    <col min="10134" max="10134" width="6.6640625" style="516" customWidth="1"/>
    <col min="10135" max="10135" width="8.1640625" style="516" customWidth="1"/>
    <col min="10136" max="10136" width="8.6640625" style="516" customWidth="1"/>
    <col min="10137" max="10137" width="15.1640625" style="516" customWidth="1"/>
    <col min="10138" max="10138" width="56.6640625" style="516" customWidth="1"/>
    <col min="10139" max="10139" width="15.83203125" style="516" customWidth="1"/>
    <col min="10140" max="10384" width="13.5" style="516" customWidth="1"/>
    <col min="10385" max="10389" width="13.33203125" style="516"/>
    <col min="10390" max="10390" width="6.6640625" style="516" customWidth="1"/>
    <col min="10391" max="10391" width="8.1640625" style="516" customWidth="1"/>
    <col min="10392" max="10392" width="8.6640625" style="516" customWidth="1"/>
    <col min="10393" max="10393" width="15.1640625" style="516" customWidth="1"/>
    <col min="10394" max="10394" width="56.6640625" style="516" customWidth="1"/>
    <col min="10395" max="10395" width="15.83203125" style="516" customWidth="1"/>
    <col min="10396" max="10640" width="13.5" style="516" customWidth="1"/>
    <col min="10641" max="10645" width="13.33203125" style="516"/>
    <col min="10646" max="10646" width="6.6640625" style="516" customWidth="1"/>
    <col min="10647" max="10647" width="8.1640625" style="516" customWidth="1"/>
    <col min="10648" max="10648" width="8.6640625" style="516" customWidth="1"/>
    <col min="10649" max="10649" width="15.1640625" style="516" customWidth="1"/>
    <col min="10650" max="10650" width="56.6640625" style="516" customWidth="1"/>
    <col min="10651" max="10651" width="15.83203125" style="516" customWidth="1"/>
    <col min="10652" max="10896" width="13.5" style="516" customWidth="1"/>
    <col min="10897" max="10901" width="13.33203125" style="516"/>
    <col min="10902" max="10902" width="6.6640625" style="516" customWidth="1"/>
    <col min="10903" max="10903" width="8.1640625" style="516" customWidth="1"/>
    <col min="10904" max="10904" width="8.6640625" style="516" customWidth="1"/>
    <col min="10905" max="10905" width="15.1640625" style="516" customWidth="1"/>
    <col min="10906" max="10906" width="56.6640625" style="516" customWidth="1"/>
    <col min="10907" max="10907" width="15.83203125" style="516" customWidth="1"/>
    <col min="10908" max="11152" width="13.5" style="516" customWidth="1"/>
    <col min="11153" max="11157" width="13.33203125" style="516"/>
    <col min="11158" max="11158" width="6.6640625" style="516" customWidth="1"/>
    <col min="11159" max="11159" width="8.1640625" style="516" customWidth="1"/>
    <col min="11160" max="11160" width="8.6640625" style="516" customWidth="1"/>
    <col min="11161" max="11161" width="15.1640625" style="516" customWidth="1"/>
    <col min="11162" max="11162" width="56.6640625" style="516" customWidth="1"/>
    <col min="11163" max="11163" width="15.83203125" style="516" customWidth="1"/>
    <col min="11164" max="11408" width="13.5" style="516" customWidth="1"/>
    <col min="11409" max="11413" width="13.33203125" style="516"/>
    <col min="11414" max="11414" width="6.6640625" style="516" customWidth="1"/>
    <col min="11415" max="11415" width="8.1640625" style="516" customWidth="1"/>
    <col min="11416" max="11416" width="8.6640625" style="516" customWidth="1"/>
    <col min="11417" max="11417" width="15.1640625" style="516" customWidth="1"/>
    <col min="11418" max="11418" width="56.6640625" style="516" customWidth="1"/>
    <col min="11419" max="11419" width="15.83203125" style="516" customWidth="1"/>
    <col min="11420" max="11664" width="13.5" style="516" customWidth="1"/>
    <col min="11665" max="11669" width="13.33203125" style="516"/>
    <col min="11670" max="11670" width="6.6640625" style="516" customWidth="1"/>
    <col min="11671" max="11671" width="8.1640625" style="516" customWidth="1"/>
    <col min="11672" max="11672" width="8.6640625" style="516" customWidth="1"/>
    <col min="11673" max="11673" width="15.1640625" style="516" customWidth="1"/>
    <col min="11674" max="11674" width="56.6640625" style="516" customWidth="1"/>
    <col min="11675" max="11675" width="15.83203125" style="516" customWidth="1"/>
    <col min="11676" max="11920" width="13.5" style="516" customWidth="1"/>
    <col min="11921" max="11925" width="13.33203125" style="516"/>
    <col min="11926" max="11926" width="6.6640625" style="516" customWidth="1"/>
    <col min="11927" max="11927" width="8.1640625" style="516" customWidth="1"/>
    <col min="11928" max="11928" width="8.6640625" style="516" customWidth="1"/>
    <col min="11929" max="11929" width="15.1640625" style="516" customWidth="1"/>
    <col min="11930" max="11930" width="56.6640625" style="516" customWidth="1"/>
    <col min="11931" max="11931" width="15.83203125" style="516" customWidth="1"/>
    <col min="11932" max="12176" width="13.5" style="516" customWidth="1"/>
    <col min="12177" max="12181" width="13.33203125" style="516"/>
    <col min="12182" max="12182" width="6.6640625" style="516" customWidth="1"/>
    <col min="12183" max="12183" width="8.1640625" style="516" customWidth="1"/>
    <col min="12184" max="12184" width="8.6640625" style="516" customWidth="1"/>
    <col min="12185" max="12185" width="15.1640625" style="516" customWidth="1"/>
    <col min="12186" max="12186" width="56.6640625" style="516" customWidth="1"/>
    <col min="12187" max="12187" width="15.83203125" style="516" customWidth="1"/>
    <col min="12188" max="12432" width="13.5" style="516" customWidth="1"/>
    <col min="12433" max="12437" width="13.33203125" style="516"/>
    <col min="12438" max="12438" width="6.6640625" style="516" customWidth="1"/>
    <col min="12439" max="12439" width="8.1640625" style="516" customWidth="1"/>
    <col min="12440" max="12440" width="8.6640625" style="516" customWidth="1"/>
    <col min="12441" max="12441" width="15.1640625" style="516" customWidth="1"/>
    <col min="12442" max="12442" width="56.6640625" style="516" customWidth="1"/>
    <col min="12443" max="12443" width="15.83203125" style="516" customWidth="1"/>
    <col min="12444" max="12688" width="13.5" style="516" customWidth="1"/>
    <col min="12689" max="12693" width="13.33203125" style="516"/>
    <col min="12694" max="12694" width="6.6640625" style="516" customWidth="1"/>
    <col min="12695" max="12695" width="8.1640625" style="516" customWidth="1"/>
    <col min="12696" max="12696" width="8.6640625" style="516" customWidth="1"/>
    <col min="12697" max="12697" width="15.1640625" style="516" customWidth="1"/>
    <col min="12698" max="12698" width="56.6640625" style="516" customWidth="1"/>
    <col min="12699" max="12699" width="15.83203125" style="516" customWidth="1"/>
    <col min="12700" max="12944" width="13.5" style="516" customWidth="1"/>
    <col min="12945" max="12949" width="13.33203125" style="516"/>
    <col min="12950" max="12950" width="6.6640625" style="516" customWidth="1"/>
    <col min="12951" max="12951" width="8.1640625" style="516" customWidth="1"/>
    <col min="12952" max="12952" width="8.6640625" style="516" customWidth="1"/>
    <col min="12953" max="12953" width="15.1640625" style="516" customWidth="1"/>
    <col min="12954" max="12954" width="56.6640625" style="516" customWidth="1"/>
    <col min="12955" max="12955" width="15.83203125" style="516" customWidth="1"/>
    <col min="12956" max="13200" width="13.5" style="516" customWidth="1"/>
    <col min="13201" max="13205" width="13.33203125" style="516"/>
    <col min="13206" max="13206" width="6.6640625" style="516" customWidth="1"/>
    <col min="13207" max="13207" width="8.1640625" style="516" customWidth="1"/>
    <col min="13208" max="13208" width="8.6640625" style="516" customWidth="1"/>
    <col min="13209" max="13209" width="15.1640625" style="516" customWidth="1"/>
    <col min="13210" max="13210" width="56.6640625" style="516" customWidth="1"/>
    <col min="13211" max="13211" width="15.83203125" style="516" customWidth="1"/>
    <col min="13212" max="13456" width="13.5" style="516" customWidth="1"/>
    <col min="13457" max="13461" width="13.33203125" style="516"/>
    <col min="13462" max="13462" width="6.6640625" style="516" customWidth="1"/>
    <col min="13463" max="13463" width="8.1640625" style="516" customWidth="1"/>
    <col min="13464" max="13464" width="8.6640625" style="516" customWidth="1"/>
    <col min="13465" max="13465" width="15.1640625" style="516" customWidth="1"/>
    <col min="13466" max="13466" width="56.6640625" style="516" customWidth="1"/>
    <col min="13467" max="13467" width="15.83203125" style="516" customWidth="1"/>
    <col min="13468" max="13712" width="13.5" style="516" customWidth="1"/>
    <col min="13713" max="13717" width="13.33203125" style="516"/>
    <col min="13718" max="13718" width="6.6640625" style="516" customWidth="1"/>
    <col min="13719" max="13719" width="8.1640625" style="516" customWidth="1"/>
    <col min="13720" max="13720" width="8.6640625" style="516" customWidth="1"/>
    <col min="13721" max="13721" width="15.1640625" style="516" customWidth="1"/>
    <col min="13722" max="13722" width="56.6640625" style="516" customWidth="1"/>
    <col min="13723" max="13723" width="15.83203125" style="516" customWidth="1"/>
    <col min="13724" max="13968" width="13.5" style="516" customWidth="1"/>
    <col min="13969" max="13973" width="13.33203125" style="516"/>
    <col min="13974" max="13974" width="6.6640625" style="516" customWidth="1"/>
    <col min="13975" max="13975" width="8.1640625" style="516" customWidth="1"/>
    <col min="13976" max="13976" width="8.6640625" style="516" customWidth="1"/>
    <col min="13977" max="13977" width="15.1640625" style="516" customWidth="1"/>
    <col min="13978" max="13978" width="56.6640625" style="516" customWidth="1"/>
    <col min="13979" max="13979" width="15.83203125" style="516" customWidth="1"/>
    <col min="13980" max="14224" width="13.5" style="516" customWidth="1"/>
    <col min="14225" max="14229" width="13.33203125" style="516"/>
    <col min="14230" max="14230" width="6.6640625" style="516" customWidth="1"/>
    <col min="14231" max="14231" width="8.1640625" style="516" customWidth="1"/>
    <col min="14232" max="14232" width="8.6640625" style="516" customWidth="1"/>
    <col min="14233" max="14233" width="15.1640625" style="516" customWidth="1"/>
    <col min="14234" max="14234" width="56.6640625" style="516" customWidth="1"/>
    <col min="14235" max="14235" width="15.83203125" style="516" customWidth="1"/>
    <col min="14236" max="14480" width="13.5" style="516" customWidth="1"/>
    <col min="14481" max="14485" width="13.33203125" style="516"/>
    <col min="14486" max="14486" width="6.6640625" style="516" customWidth="1"/>
    <col min="14487" max="14487" width="8.1640625" style="516" customWidth="1"/>
    <col min="14488" max="14488" width="8.6640625" style="516" customWidth="1"/>
    <col min="14489" max="14489" width="15.1640625" style="516" customWidth="1"/>
    <col min="14490" max="14490" width="56.6640625" style="516" customWidth="1"/>
    <col min="14491" max="14491" width="15.83203125" style="516" customWidth="1"/>
    <col min="14492" max="14736" width="13.5" style="516" customWidth="1"/>
    <col min="14737" max="14741" width="13.33203125" style="516"/>
    <col min="14742" max="14742" width="6.6640625" style="516" customWidth="1"/>
    <col min="14743" max="14743" width="8.1640625" style="516" customWidth="1"/>
    <col min="14744" max="14744" width="8.6640625" style="516" customWidth="1"/>
    <col min="14745" max="14745" width="15.1640625" style="516" customWidth="1"/>
    <col min="14746" max="14746" width="56.6640625" style="516" customWidth="1"/>
    <col min="14747" max="14747" width="15.83203125" style="516" customWidth="1"/>
    <col min="14748" max="14992" width="13.5" style="516" customWidth="1"/>
    <col min="14993" max="14997" width="13.33203125" style="516"/>
    <col min="14998" max="14998" width="6.6640625" style="516" customWidth="1"/>
    <col min="14999" max="14999" width="8.1640625" style="516" customWidth="1"/>
    <col min="15000" max="15000" width="8.6640625" style="516" customWidth="1"/>
    <col min="15001" max="15001" width="15.1640625" style="516" customWidth="1"/>
    <col min="15002" max="15002" width="56.6640625" style="516" customWidth="1"/>
    <col min="15003" max="15003" width="15.83203125" style="516" customWidth="1"/>
    <col min="15004" max="15248" width="13.5" style="516" customWidth="1"/>
    <col min="15249" max="15253" width="13.33203125" style="516"/>
    <col min="15254" max="15254" width="6.6640625" style="516" customWidth="1"/>
    <col min="15255" max="15255" width="8.1640625" style="516" customWidth="1"/>
    <col min="15256" max="15256" width="8.6640625" style="516" customWidth="1"/>
    <col min="15257" max="15257" width="15.1640625" style="516" customWidth="1"/>
    <col min="15258" max="15258" width="56.6640625" style="516" customWidth="1"/>
    <col min="15259" max="15259" width="15.83203125" style="516" customWidth="1"/>
    <col min="15260" max="15504" width="13.5" style="516" customWidth="1"/>
    <col min="15505" max="15509" width="13.33203125" style="516"/>
    <col min="15510" max="15510" width="6.6640625" style="516" customWidth="1"/>
    <col min="15511" max="15511" width="8.1640625" style="516" customWidth="1"/>
    <col min="15512" max="15512" width="8.6640625" style="516" customWidth="1"/>
    <col min="15513" max="15513" width="15.1640625" style="516" customWidth="1"/>
    <col min="15514" max="15514" width="56.6640625" style="516" customWidth="1"/>
    <col min="15515" max="15515" width="15.83203125" style="516" customWidth="1"/>
    <col min="15516" max="15760" width="13.5" style="516" customWidth="1"/>
    <col min="15761" max="16384" width="13.33203125" style="516"/>
  </cols>
  <sheetData>
    <row r="1" spans="1:8" x14ac:dyDescent="0.2">
      <c r="E1" s="515"/>
      <c r="F1" s="515" t="s">
        <v>799</v>
      </c>
    </row>
    <row r="3" spans="1:8" s="517" customFormat="1" ht="29.25" customHeight="1" x14ac:dyDescent="0.2">
      <c r="A3" s="1964" t="s">
        <v>878</v>
      </c>
      <c r="B3" s="1964"/>
      <c r="C3" s="1964"/>
      <c r="D3" s="1964"/>
      <c r="E3" s="1964"/>
      <c r="F3" s="1964"/>
      <c r="G3" s="1964"/>
      <c r="H3" s="1964"/>
    </row>
    <row r="4" spans="1:8" s="517" customFormat="1" ht="9" customHeight="1" x14ac:dyDescent="0.2">
      <c r="A4" s="518"/>
      <c r="B4" s="518"/>
      <c r="C4" s="518"/>
      <c r="D4" s="518"/>
      <c r="E4" s="518"/>
      <c r="F4" s="518"/>
    </row>
    <row r="5" spans="1:8" ht="39.75" customHeight="1" x14ac:dyDescent="0.2">
      <c r="A5" s="1451" t="s">
        <v>0</v>
      </c>
      <c r="B5" s="1451" t="s">
        <v>1</v>
      </c>
      <c r="C5" s="1562" t="s">
        <v>2</v>
      </c>
      <c r="D5" s="1451" t="s">
        <v>643</v>
      </c>
      <c r="E5" s="1451" t="s">
        <v>3</v>
      </c>
      <c r="F5" s="1452" t="s">
        <v>852</v>
      </c>
      <c r="G5" s="1452" t="s">
        <v>855</v>
      </c>
      <c r="H5" s="1452" t="s">
        <v>717</v>
      </c>
    </row>
    <row r="6" spans="1:8" ht="12.6" customHeight="1" x14ac:dyDescent="0.2">
      <c r="A6" s="519" t="s">
        <v>5</v>
      </c>
      <c r="B6" s="519"/>
      <c r="C6" s="1563"/>
      <c r="D6" s="519"/>
      <c r="E6" s="520" t="s">
        <v>6</v>
      </c>
      <c r="F6" s="1454">
        <f t="shared" ref="F6:G8" si="0">F7</f>
        <v>15680.82</v>
      </c>
      <c r="G6" s="1455">
        <f t="shared" si="0"/>
        <v>0</v>
      </c>
      <c r="H6" s="948">
        <f t="shared" ref="H6:H22" si="1">G6/F6</f>
        <v>0</v>
      </c>
    </row>
    <row r="7" spans="1:8" ht="12.6" customHeight="1" x14ac:dyDescent="0.2">
      <c r="A7" s="1460"/>
      <c r="B7" s="523" t="s">
        <v>15</v>
      </c>
      <c r="C7" s="524"/>
      <c r="D7" s="524"/>
      <c r="E7" s="525" t="s">
        <v>838</v>
      </c>
      <c r="F7" s="526">
        <f>F8+F11</f>
        <v>15680.82</v>
      </c>
      <c r="G7" s="969">
        <f>G8+G11</f>
        <v>0</v>
      </c>
      <c r="H7" s="949">
        <f t="shared" si="1"/>
        <v>0</v>
      </c>
    </row>
    <row r="8" spans="1:8" ht="12.6" customHeight="1" x14ac:dyDescent="0.2">
      <c r="A8" s="1460"/>
      <c r="B8" s="1460"/>
      <c r="C8" s="1457" t="s">
        <v>257</v>
      </c>
      <c r="D8" s="1457"/>
      <c r="E8" s="1458" t="s">
        <v>995</v>
      </c>
      <c r="F8" s="1459">
        <f>SUM(F9:F10)</f>
        <v>12680.82</v>
      </c>
      <c r="G8" s="1459">
        <f t="shared" si="0"/>
        <v>0</v>
      </c>
      <c r="H8" s="950">
        <f t="shared" si="1"/>
        <v>0</v>
      </c>
    </row>
    <row r="9" spans="1:8" ht="22.5" x14ac:dyDescent="0.2">
      <c r="A9" s="1564"/>
      <c r="B9" s="1460"/>
      <c r="C9" s="1460"/>
      <c r="D9" s="1450" t="s">
        <v>654</v>
      </c>
      <c r="E9" s="1453" t="s">
        <v>1026</v>
      </c>
      <c r="F9" s="1456">
        <v>7680.82</v>
      </c>
      <c r="G9" s="1057">
        <v>0</v>
      </c>
      <c r="H9" s="1059">
        <f t="shared" si="1"/>
        <v>0</v>
      </c>
    </row>
    <row r="10" spans="1:8" s="534" customFormat="1" ht="22.5" x14ac:dyDescent="0.2">
      <c r="A10" s="1460"/>
      <c r="B10" s="1460"/>
      <c r="C10" s="1460"/>
      <c r="D10" s="535" t="s">
        <v>681</v>
      </c>
      <c r="E10" s="536" t="s">
        <v>1027</v>
      </c>
      <c r="F10" s="537">
        <v>5000</v>
      </c>
      <c r="G10" s="1057">
        <v>0</v>
      </c>
      <c r="H10" s="1059">
        <f t="shared" si="1"/>
        <v>0</v>
      </c>
    </row>
    <row r="11" spans="1:8" s="534" customFormat="1" ht="22.5" x14ac:dyDescent="0.2">
      <c r="A11" s="1460"/>
      <c r="B11" s="1460"/>
      <c r="C11" s="1457" t="s">
        <v>278</v>
      </c>
      <c r="D11" s="1457"/>
      <c r="E11" s="1458" t="s">
        <v>279</v>
      </c>
      <c r="F11" s="1459">
        <f t="shared" ref="F11" si="2">F12</f>
        <v>3000</v>
      </c>
      <c r="G11" s="1459">
        <f>G12</f>
        <v>0</v>
      </c>
      <c r="H11" s="950">
        <v>0</v>
      </c>
    </row>
    <row r="12" spans="1:8" s="534" customFormat="1" ht="33.75" x14ac:dyDescent="0.2">
      <c r="A12" s="1460"/>
      <c r="B12" s="1460"/>
      <c r="C12" s="1565"/>
      <c r="D12" s="1450" t="s">
        <v>646</v>
      </c>
      <c r="E12" s="1453" t="s">
        <v>1028</v>
      </c>
      <c r="F12" s="1456">
        <v>3000</v>
      </c>
      <c r="G12" s="1057">
        <v>0</v>
      </c>
      <c r="H12" s="1059">
        <v>0</v>
      </c>
    </row>
    <row r="13" spans="1:8" s="522" customFormat="1" x14ac:dyDescent="0.2">
      <c r="A13" s="519" t="s">
        <v>28</v>
      </c>
      <c r="B13" s="519"/>
      <c r="C13" s="1563"/>
      <c r="D13" s="519"/>
      <c r="E13" s="520" t="s">
        <v>644</v>
      </c>
      <c r="F13" s="1454">
        <f>F14</f>
        <v>59049.67</v>
      </c>
      <c r="G13" s="1455">
        <f t="shared" ref="G13" si="3">G14</f>
        <v>1672.79</v>
      </c>
      <c r="H13" s="948">
        <f t="shared" si="1"/>
        <v>2.8328524105215153E-2</v>
      </c>
    </row>
    <row r="14" spans="1:8" s="522" customFormat="1" ht="15.75" x14ac:dyDescent="0.2">
      <c r="A14" s="1566"/>
      <c r="B14" s="523" t="s">
        <v>30</v>
      </c>
      <c r="C14" s="524"/>
      <c r="D14" s="524"/>
      <c r="E14" s="525" t="s">
        <v>31</v>
      </c>
      <c r="F14" s="526">
        <f>F15+F23</f>
        <v>59049.67</v>
      </c>
      <c r="G14" s="969">
        <f>G15+G23</f>
        <v>1672.79</v>
      </c>
      <c r="H14" s="949">
        <f t="shared" si="1"/>
        <v>2.8328524105215153E-2</v>
      </c>
    </row>
    <row r="15" spans="1:8" s="522" customFormat="1" x14ac:dyDescent="0.2">
      <c r="A15" s="1567"/>
      <c r="B15" s="1567"/>
      <c r="C15" s="527" t="s">
        <v>255</v>
      </c>
      <c r="D15" s="527"/>
      <c r="E15" s="528" t="s">
        <v>256</v>
      </c>
      <c r="F15" s="529">
        <f>SUM(F16:F22)</f>
        <v>23800</v>
      </c>
      <c r="G15" s="551">
        <f t="shared" ref="G15" si="4">SUM(G16:G22)</f>
        <v>672.79</v>
      </c>
      <c r="H15" s="950">
        <f t="shared" si="1"/>
        <v>2.8268487394957981E-2</v>
      </c>
    </row>
    <row r="16" spans="1:8" s="534" customFormat="1" x14ac:dyDescent="0.2">
      <c r="A16" s="1460"/>
      <c r="B16" s="1460"/>
      <c r="C16" s="530"/>
      <c r="D16" s="531" t="s">
        <v>646</v>
      </c>
      <c r="E16" s="532" t="s">
        <v>996</v>
      </c>
      <c r="F16" s="533">
        <v>1000</v>
      </c>
      <c r="G16" s="965">
        <v>672.79</v>
      </c>
      <c r="H16" s="951">
        <f t="shared" si="1"/>
        <v>0.67279</v>
      </c>
    </row>
    <row r="17" spans="1:8" s="534" customFormat="1" x14ac:dyDescent="0.2">
      <c r="A17" s="1460"/>
      <c r="B17" s="1460"/>
      <c r="C17" s="530"/>
      <c r="D17" s="535" t="s">
        <v>647</v>
      </c>
      <c r="E17" s="536" t="s">
        <v>997</v>
      </c>
      <c r="F17" s="537">
        <v>4800</v>
      </c>
      <c r="G17" s="965"/>
      <c r="H17" s="951">
        <f t="shared" si="1"/>
        <v>0</v>
      </c>
    </row>
    <row r="18" spans="1:8" s="534" customFormat="1" x14ac:dyDescent="0.2">
      <c r="A18" s="1460"/>
      <c r="B18" s="1460"/>
      <c r="C18" s="530"/>
      <c r="D18" s="535" t="s">
        <v>679</v>
      </c>
      <c r="E18" s="536" t="s">
        <v>998</v>
      </c>
      <c r="F18" s="537">
        <v>3000</v>
      </c>
      <c r="G18" s="539"/>
      <c r="H18" s="951">
        <f t="shared" si="1"/>
        <v>0</v>
      </c>
    </row>
    <row r="19" spans="1:8" s="534" customFormat="1" x14ac:dyDescent="0.2">
      <c r="A19" s="1460"/>
      <c r="B19" s="1460"/>
      <c r="C19" s="530"/>
      <c r="D19" s="535" t="s">
        <v>649</v>
      </c>
      <c r="E19" s="536" t="s">
        <v>999</v>
      </c>
      <c r="F19" s="537">
        <v>1000</v>
      </c>
      <c r="G19" s="965"/>
      <c r="H19" s="951">
        <f t="shared" si="1"/>
        <v>0</v>
      </c>
    </row>
    <row r="20" spans="1:8" s="534" customFormat="1" x14ac:dyDescent="0.2">
      <c r="A20" s="1460"/>
      <c r="B20" s="1460"/>
      <c r="C20" s="530"/>
      <c r="D20" s="535" t="s">
        <v>674</v>
      </c>
      <c r="E20" s="536" t="s">
        <v>1029</v>
      </c>
      <c r="F20" s="537">
        <v>4000</v>
      </c>
      <c r="G20" s="965"/>
      <c r="H20" s="951">
        <f t="shared" si="1"/>
        <v>0</v>
      </c>
    </row>
    <row r="21" spans="1:8" s="534" customFormat="1" x14ac:dyDescent="0.2">
      <c r="A21" s="1460"/>
      <c r="B21" s="1460"/>
      <c r="C21" s="530"/>
      <c r="D21" s="535" t="s">
        <v>650</v>
      </c>
      <c r="E21" s="536" t="s">
        <v>997</v>
      </c>
      <c r="F21" s="537">
        <v>8000</v>
      </c>
      <c r="G21" s="965"/>
      <c r="H21" s="951">
        <f t="shared" si="1"/>
        <v>0</v>
      </c>
    </row>
    <row r="22" spans="1:8" s="534" customFormat="1" x14ac:dyDescent="0.2">
      <c r="A22" s="1460"/>
      <c r="B22" s="1460"/>
      <c r="C22" s="530"/>
      <c r="D22" s="535" t="s">
        <v>656</v>
      </c>
      <c r="E22" s="536" t="s">
        <v>1000</v>
      </c>
      <c r="F22" s="537">
        <v>2000</v>
      </c>
      <c r="G22" s="538"/>
      <c r="H22" s="951">
        <f t="shared" si="1"/>
        <v>0</v>
      </c>
    </row>
    <row r="23" spans="1:8" s="534" customFormat="1" x14ac:dyDescent="0.2">
      <c r="A23" s="1460"/>
      <c r="B23" s="1460"/>
      <c r="C23" s="527" t="s">
        <v>257</v>
      </c>
      <c r="D23" s="527"/>
      <c r="E23" s="528" t="s">
        <v>258</v>
      </c>
      <c r="F23" s="529">
        <f>SUM(F24:F32)</f>
        <v>35249.67</v>
      </c>
      <c r="G23" s="551">
        <f t="shared" ref="G23" si="5">SUM(G24:G32)</f>
        <v>1000</v>
      </c>
      <c r="H23" s="950">
        <f>G23/F23</f>
        <v>2.8369059908929645E-2</v>
      </c>
    </row>
    <row r="24" spans="1:8" s="534" customFormat="1" x14ac:dyDescent="0.2">
      <c r="A24" s="1460"/>
      <c r="B24" s="1460"/>
      <c r="C24" s="530"/>
      <c r="D24" s="531" t="s">
        <v>645</v>
      </c>
      <c r="E24" s="532" t="s">
        <v>1001</v>
      </c>
      <c r="F24" s="533">
        <v>7249.67</v>
      </c>
      <c r="G24" s="965"/>
      <c r="H24" s="951">
        <f>G24/F24</f>
        <v>0</v>
      </c>
    </row>
    <row r="25" spans="1:8" s="534" customFormat="1" x14ac:dyDescent="0.2">
      <c r="A25" s="1460"/>
      <c r="B25" s="1460"/>
      <c r="C25" s="530"/>
      <c r="D25" s="531" t="s">
        <v>652</v>
      </c>
      <c r="E25" s="532" t="s">
        <v>1002</v>
      </c>
      <c r="F25" s="533">
        <v>8000</v>
      </c>
      <c r="G25" s="965"/>
      <c r="H25" s="951">
        <f t="shared" ref="H25:H32" si="6">G25/F25</f>
        <v>0</v>
      </c>
    </row>
    <row r="26" spans="1:8" s="534" customFormat="1" x14ac:dyDescent="0.2">
      <c r="A26" s="1460"/>
      <c r="B26" s="1460"/>
      <c r="C26" s="530"/>
      <c r="D26" s="531" t="s">
        <v>647</v>
      </c>
      <c r="E26" s="532" t="s">
        <v>653</v>
      </c>
      <c r="F26" s="533">
        <v>2000</v>
      </c>
      <c r="G26" s="965"/>
      <c r="H26" s="951">
        <f t="shared" si="6"/>
        <v>0</v>
      </c>
    </row>
    <row r="27" spans="1:8" s="534" customFormat="1" x14ac:dyDescent="0.2">
      <c r="A27" s="1460"/>
      <c r="B27" s="1460"/>
      <c r="C27" s="530"/>
      <c r="D27" s="531" t="s">
        <v>651</v>
      </c>
      <c r="E27" s="532" t="s">
        <v>1003</v>
      </c>
      <c r="F27" s="533">
        <v>3000</v>
      </c>
      <c r="G27" s="540"/>
      <c r="H27" s="951">
        <f t="shared" si="6"/>
        <v>0</v>
      </c>
    </row>
    <row r="28" spans="1:8" s="534" customFormat="1" x14ac:dyDescent="0.2">
      <c r="A28" s="1460"/>
      <c r="B28" s="1460"/>
      <c r="C28" s="530"/>
      <c r="D28" s="531" t="s">
        <v>681</v>
      </c>
      <c r="E28" s="532" t="s">
        <v>655</v>
      </c>
      <c r="F28" s="533">
        <v>5000</v>
      </c>
      <c r="G28" s="539"/>
      <c r="H28" s="951">
        <f t="shared" si="6"/>
        <v>0</v>
      </c>
    </row>
    <row r="29" spans="1:8" s="534" customFormat="1" ht="12.75" hidden="1" customHeight="1" x14ac:dyDescent="0.2">
      <c r="A29" s="1460"/>
      <c r="B29" s="1460"/>
      <c r="C29" s="530"/>
      <c r="D29" s="1461" t="s">
        <v>654</v>
      </c>
      <c r="E29" s="532" t="s">
        <v>1004</v>
      </c>
      <c r="F29" s="533">
        <v>2000</v>
      </c>
      <c r="G29" s="539"/>
      <c r="H29" s="951">
        <f t="shared" si="6"/>
        <v>0</v>
      </c>
    </row>
    <row r="30" spans="1:8" s="534" customFormat="1" ht="12.75" hidden="1" customHeight="1" x14ac:dyDescent="0.2">
      <c r="A30" s="1460"/>
      <c r="B30" s="1460"/>
      <c r="C30" s="530"/>
      <c r="D30" s="1461" t="s">
        <v>650</v>
      </c>
      <c r="E30" s="532" t="s">
        <v>655</v>
      </c>
      <c r="F30" s="533">
        <v>1000</v>
      </c>
      <c r="G30" s="539"/>
      <c r="H30" s="951">
        <f t="shared" si="6"/>
        <v>0</v>
      </c>
    </row>
    <row r="31" spans="1:8" s="534" customFormat="1" ht="22.5" x14ac:dyDescent="0.2">
      <c r="A31" s="1460"/>
      <c r="B31" s="1460"/>
      <c r="C31" s="530"/>
      <c r="D31" s="1461" t="s">
        <v>673</v>
      </c>
      <c r="E31" s="1462" t="s">
        <v>1005</v>
      </c>
      <c r="F31" s="533">
        <v>6000</v>
      </c>
      <c r="G31" s="539"/>
      <c r="H31" s="952">
        <f t="shared" si="6"/>
        <v>0</v>
      </c>
    </row>
    <row r="32" spans="1:8" s="534" customFormat="1" ht="22.5" x14ac:dyDescent="0.2">
      <c r="A32" s="1460"/>
      <c r="B32" s="1460"/>
      <c r="C32" s="530"/>
      <c r="D32" s="541" t="s">
        <v>656</v>
      </c>
      <c r="E32" s="542" t="s">
        <v>1006</v>
      </c>
      <c r="F32" s="533">
        <v>1000</v>
      </c>
      <c r="G32" s="540">
        <v>1000</v>
      </c>
      <c r="H32" s="952">
        <f t="shared" si="6"/>
        <v>1</v>
      </c>
    </row>
    <row r="33" spans="1:8" s="522" customFormat="1" x14ac:dyDescent="0.2">
      <c r="A33" s="519" t="s">
        <v>280</v>
      </c>
      <c r="B33" s="519"/>
      <c r="C33" s="519"/>
      <c r="D33" s="519"/>
      <c r="E33" s="520" t="s">
        <v>281</v>
      </c>
      <c r="F33" s="521">
        <f>F34</f>
        <v>12791</v>
      </c>
      <c r="G33" s="968">
        <f t="shared" ref="G33" si="7">G34</f>
        <v>7256</v>
      </c>
      <c r="H33" s="948">
        <f>G33/F33</f>
        <v>0.56727386443593153</v>
      </c>
    </row>
    <row r="34" spans="1:8" s="522" customFormat="1" ht="15.75" x14ac:dyDescent="0.2">
      <c r="A34" s="1566"/>
      <c r="B34" s="523" t="s">
        <v>282</v>
      </c>
      <c r="C34" s="524"/>
      <c r="D34" s="524"/>
      <c r="E34" s="525" t="s">
        <v>16</v>
      </c>
      <c r="F34" s="526">
        <f>F35+F39</f>
        <v>12791</v>
      </c>
      <c r="G34" s="969">
        <f>G35+G39</f>
        <v>7256</v>
      </c>
      <c r="H34" s="949">
        <f>G34/F34</f>
        <v>0.56727386443593153</v>
      </c>
    </row>
    <row r="35" spans="1:8" s="522" customFormat="1" ht="15" x14ac:dyDescent="0.2">
      <c r="A35" s="1566"/>
      <c r="B35" s="1571"/>
      <c r="C35" s="527" t="s">
        <v>255</v>
      </c>
      <c r="D35" s="527"/>
      <c r="E35" s="528" t="s">
        <v>256</v>
      </c>
      <c r="F35" s="545">
        <f>SUM(F36:F38)</f>
        <v>11291</v>
      </c>
      <c r="G35" s="1572">
        <f>SUM(G36:G38)</f>
        <v>7256</v>
      </c>
      <c r="H35" s="1573">
        <f>G35/F35</f>
        <v>0.64263572757063148</v>
      </c>
    </row>
    <row r="36" spans="1:8" s="522" customFormat="1" ht="15" x14ac:dyDescent="0.2">
      <c r="A36" s="1566"/>
      <c r="B36" s="1571"/>
      <c r="C36" s="1574"/>
      <c r="D36" s="531" t="s">
        <v>1030</v>
      </c>
      <c r="E36" s="547" t="s">
        <v>1031</v>
      </c>
      <c r="F36" s="533">
        <v>2091</v>
      </c>
      <c r="G36" s="965">
        <v>2090</v>
      </c>
      <c r="H36" s="951">
        <f t="shared" ref="H36:H37" si="8">G36/F36</f>
        <v>0.99952175992348158</v>
      </c>
    </row>
    <row r="37" spans="1:8" s="522" customFormat="1" ht="15" x14ac:dyDescent="0.2">
      <c r="A37" s="1566"/>
      <c r="B37" s="1571"/>
      <c r="C37" s="1574"/>
      <c r="D37" s="531" t="s">
        <v>648</v>
      </c>
      <c r="E37" s="547" t="s">
        <v>1032</v>
      </c>
      <c r="F37" s="533">
        <v>3500</v>
      </c>
      <c r="G37" s="965"/>
      <c r="H37" s="951">
        <f t="shared" si="8"/>
        <v>0</v>
      </c>
    </row>
    <row r="38" spans="1:8" s="534" customFormat="1" x14ac:dyDescent="0.2">
      <c r="A38" s="1460"/>
      <c r="B38" s="1460"/>
      <c r="C38" s="1575"/>
      <c r="D38" s="531" t="s">
        <v>658</v>
      </c>
      <c r="E38" s="547" t="s">
        <v>659</v>
      </c>
      <c r="F38" s="533">
        <v>5700</v>
      </c>
      <c r="G38" s="965">
        <v>5166</v>
      </c>
      <c r="H38" s="951">
        <f>G38/F38</f>
        <v>0.90631578947368419</v>
      </c>
    </row>
    <row r="39" spans="1:8" s="522" customFormat="1" x14ac:dyDescent="0.2">
      <c r="A39" s="1567"/>
      <c r="B39" s="1567"/>
      <c r="C39" s="527" t="s">
        <v>257</v>
      </c>
      <c r="D39" s="527"/>
      <c r="E39" s="528" t="s">
        <v>258</v>
      </c>
      <c r="F39" s="529">
        <f>F40</f>
        <v>1500</v>
      </c>
      <c r="G39" s="551">
        <f t="shared" ref="G39" si="9">G40</f>
        <v>0</v>
      </c>
      <c r="H39" s="950">
        <v>0</v>
      </c>
    </row>
    <row r="40" spans="1:8" s="534" customFormat="1" x14ac:dyDescent="0.2">
      <c r="A40" s="1460"/>
      <c r="B40" s="1460"/>
      <c r="C40" s="546"/>
      <c r="D40" s="531" t="s">
        <v>648</v>
      </c>
      <c r="E40" s="547" t="s">
        <v>1033</v>
      </c>
      <c r="F40" s="533">
        <v>1500</v>
      </c>
      <c r="G40" s="965">
        <v>0</v>
      </c>
      <c r="H40" s="951">
        <v>0</v>
      </c>
    </row>
    <row r="41" spans="1:8" s="522" customFormat="1" ht="22.5" x14ac:dyDescent="0.2">
      <c r="A41" s="519" t="s">
        <v>69</v>
      </c>
      <c r="B41" s="519"/>
      <c r="C41" s="519"/>
      <c r="D41" s="519"/>
      <c r="E41" s="520" t="s">
        <v>660</v>
      </c>
      <c r="F41" s="521">
        <f>F42</f>
        <v>30000</v>
      </c>
      <c r="G41" s="968">
        <f t="shared" ref="G41" si="10">G42</f>
        <v>20993.7</v>
      </c>
      <c r="H41" s="948">
        <f t="shared" ref="H41:H47" si="11">G41/F41</f>
        <v>0.69979000000000002</v>
      </c>
    </row>
    <row r="42" spans="1:8" s="522" customFormat="1" ht="15.75" x14ac:dyDescent="0.2">
      <c r="A42" s="1566"/>
      <c r="B42" s="523" t="s">
        <v>71</v>
      </c>
      <c r="C42" s="524"/>
      <c r="D42" s="524"/>
      <c r="E42" s="525" t="s">
        <v>72</v>
      </c>
      <c r="F42" s="526">
        <f>F43+F48+F50</f>
        <v>30000</v>
      </c>
      <c r="G42" s="969">
        <f t="shared" ref="G42" si="12">G43+G48+G50</f>
        <v>20993.7</v>
      </c>
      <c r="H42" s="949">
        <f t="shared" si="11"/>
        <v>0.69979000000000002</v>
      </c>
    </row>
    <row r="43" spans="1:8" s="522" customFormat="1" x14ac:dyDescent="0.2">
      <c r="A43" s="1567"/>
      <c r="B43" s="1567"/>
      <c r="C43" s="527" t="s">
        <v>255</v>
      </c>
      <c r="D43" s="527"/>
      <c r="E43" s="528" t="s">
        <v>256</v>
      </c>
      <c r="F43" s="529">
        <f>SUM(F44:F47)</f>
        <v>15000</v>
      </c>
      <c r="G43" s="551">
        <f>SUM(G44:G47)</f>
        <v>6000</v>
      </c>
      <c r="H43" s="950">
        <f t="shared" si="11"/>
        <v>0.4</v>
      </c>
    </row>
    <row r="44" spans="1:8" s="522" customFormat="1" ht="22.5" x14ac:dyDescent="0.2">
      <c r="A44" s="1567"/>
      <c r="B44" s="1567"/>
      <c r="C44" s="1574"/>
      <c r="D44" s="535" t="s">
        <v>645</v>
      </c>
      <c r="E44" s="536" t="s">
        <v>1034</v>
      </c>
      <c r="F44" s="552">
        <v>6000</v>
      </c>
      <c r="G44" s="540">
        <v>6000</v>
      </c>
      <c r="H44" s="952">
        <f t="shared" si="11"/>
        <v>1</v>
      </c>
    </row>
    <row r="45" spans="1:8" s="522" customFormat="1" x14ac:dyDescent="0.2">
      <c r="A45" s="1567"/>
      <c r="B45" s="1567"/>
      <c r="C45" s="1574"/>
      <c r="D45" s="535" t="s">
        <v>1030</v>
      </c>
      <c r="E45" s="536" t="s">
        <v>1035</v>
      </c>
      <c r="F45" s="552">
        <v>2000</v>
      </c>
      <c r="G45" s="540"/>
      <c r="H45" s="952">
        <f t="shared" si="11"/>
        <v>0</v>
      </c>
    </row>
    <row r="46" spans="1:8" s="534" customFormat="1" x14ac:dyDescent="0.2">
      <c r="A46" s="1460"/>
      <c r="B46" s="1460"/>
      <c r="C46" s="530"/>
      <c r="D46" s="535" t="s">
        <v>650</v>
      </c>
      <c r="E46" s="536" t="s">
        <v>1036</v>
      </c>
      <c r="F46" s="552">
        <v>6000</v>
      </c>
      <c r="G46" s="540"/>
      <c r="H46" s="952">
        <f t="shared" si="11"/>
        <v>0</v>
      </c>
    </row>
    <row r="47" spans="1:8" s="534" customFormat="1" x14ac:dyDescent="0.2">
      <c r="A47" s="1460"/>
      <c r="B47" s="1460"/>
      <c r="C47" s="530"/>
      <c r="D47" s="535" t="s">
        <v>658</v>
      </c>
      <c r="E47" s="536" t="s">
        <v>661</v>
      </c>
      <c r="F47" s="552">
        <v>1000</v>
      </c>
      <c r="G47" s="965"/>
      <c r="H47" s="952">
        <f t="shared" si="11"/>
        <v>0</v>
      </c>
    </row>
    <row r="48" spans="1:8" s="534" customFormat="1" hidden="1" x14ac:dyDescent="0.2">
      <c r="A48" s="1460"/>
      <c r="B48" s="1568"/>
      <c r="C48" s="543" t="s">
        <v>257</v>
      </c>
      <c r="D48" s="553"/>
      <c r="E48" s="528" t="s">
        <v>258</v>
      </c>
      <c r="F48" s="554">
        <f>F49</f>
        <v>0</v>
      </c>
      <c r="G48" s="970">
        <f t="shared" ref="G48" si="13">G49</f>
        <v>0</v>
      </c>
      <c r="H48" s="953">
        <v>0</v>
      </c>
    </row>
    <row r="49" spans="1:8" s="534" customFormat="1" ht="22.5" hidden="1" x14ac:dyDescent="0.2">
      <c r="A49" s="1460"/>
      <c r="B49" s="1460"/>
      <c r="C49" s="530"/>
      <c r="D49" s="535" t="s">
        <v>654</v>
      </c>
      <c r="E49" s="536" t="s">
        <v>662</v>
      </c>
      <c r="F49" s="552">
        <v>0</v>
      </c>
      <c r="G49" s="540">
        <v>0</v>
      </c>
      <c r="H49" s="952">
        <v>0</v>
      </c>
    </row>
    <row r="50" spans="1:8" s="534" customFormat="1" ht="22.5" x14ac:dyDescent="0.2">
      <c r="A50" s="1460"/>
      <c r="B50" s="1568"/>
      <c r="C50" s="548" t="s">
        <v>278</v>
      </c>
      <c r="D50" s="549"/>
      <c r="E50" s="550" t="s">
        <v>279</v>
      </c>
      <c r="F50" s="554">
        <f>F51</f>
        <v>15000</v>
      </c>
      <c r="G50" s="970">
        <f t="shared" ref="G50" si="14">G51</f>
        <v>14993.7</v>
      </c>
      <c r="H50" s="953">
        <f t="shared" ref="H50:H59" si="15">G50/F50</f>
        <v>0.99958000000000002</v>
      </c>
    </row>
    <row r="51" spans="1:8" s="534" customFormat="1" ht="22.5" x14ac:dyDescent="0.2">
      <c r="A51" s="1460"/>
      <c r="B51" s="1460"/>
      <c r="C51" s="530"/>
      <c r="D51" s="535" t="s">
        <v>654</v>
      </c>
      <c r="E51" s="536" t="s">
        <v>1037</v>
      </c>
      <c r="F51" s="552">
        <v>15000</v>
      </c>
      <c r="G51" s="540">
        <v>14993.7</v>
      </c>
      <c r="H51" s="952">
        <f t="shared" si="15"/>
        <v>0.99958000000000002</v>
      </c>
    </row>
    <row r="52" spans="1:8" s="522" customFormat="1" x14ac:dyDescent="0.2">
      <c r="A52" s="519" t="s">
        <v>141</v>
      </c>
      <c r="B52" s="519"/>
      <c r="C52" s="519"/>
      <c r="D52" s="519"/>
      <c r="E52" s="520" t="s">
        <v>142</v>
      </c>
      <c r="F52" s="555">
        <f>F56+F53</f>
        <v>7700</v>
      </c>
      <c r="G52" s="971">
        <f t="shared" ref="G52" si="16">G56+G53</f>
        <v>7146.3</v>
      </c>
      <c r="H52" s="954">
        <f t="shared" si="15"/>
        <v>0.92809090909090908</v>
      </c>
    </row>
    <row r="53" spans="1:8" s="522" customFormat="1" ht="15.75" x14ac:dyDescent="0.2">
      <c r="A53" s="1571"/>
      <c r="B53" s="523" t="s">
        <v>149</v>
      </c>
      <c r="C53" s="524"/>
      <c r="D53" s="524"/>
      <c r="E53" s="525" t="s">
        <v>544</v>
      </c>
      <c r="F53" s="557">
        <f>F54</f>
        <v>500</v>
      </c>
      <c r="G53" s="972">
        <f t="shared" ref="G53" si="17">G54</f>
        <v>0</v>
      </c>
      <c r="H53" s="955">
        <f t="shared" si="15"/>
        <v>0</v>
      </c>
    </row>
    <row r="54" spans="1:8" s="522" customFormat="1" x14ac:dyDescent="0.2">
      <c r="A54" s="1571"/>
      <c r="B54" s="556"/>
      <c r="C54" s="527" t="s">
        <v>255</v>
      </c>
      <c r="D54" s="527"/>
      <c r="E54" s="550" t="s">
        <v>256</v>
      </c>
      <c r="F54" s="1576">
        <f>F55</f>
        <v>500</v>
      </c>
      <c r="G54" s="1577">
        <f>G55</f>
        <v>0</v>
      </c>
      <c r="H54" s="1578">
        <f t="shared" si="15"/>
        <v>0</v>
      </c>
    </row>
    <row r="55" spans="1:8" s="522" customFormat="1" ht="22.5" x14ac:dyDescent="0.2">
      <c r="A55" s="1571"/>
      <c r="B55" s="556"/>
      <c r="C55" s="527"/>
      <c r="D55" s="1579" t="s">
        <v>658</v>
      </c>
      <c r="E55" s="1580" t="s">
        <v>1038</v>
      </c>
      <c r="F55" s="1581">
        <v>500</v>
      </c>
      <c r="G55" s="540"/>
      <c r="H55" s="1582">
        <f t="shared" si="15"/>
        <v>0</v>
      </c>
    </row>
    <row r="56" spans="1:8" s="522" customFormat="1" ht="15.75" x14ac:dyDescent="0.2">
      <c r="A56" s="1566"/>
      <c r="B56" s="523" t="s">
        <v>164</v>
      </c>
      <c r="C56" s="524"/>
      <c r="D56" s="524"/>
      <c r="E56" s="1583" t="s">
        <v>16</v>
      </c>
      <c r="F56" s="1584">
        <f>F57</f>
        <v>7200</v>
      </c>
      <c r="G56" s="1585">
        <f t="shared" ref="G56" si="18">G57</f>
        <v>7146.3</v>
      </c>
      <c r="H56" s="1586">
        <f t="shared" si="15"/>
        <v>0.99254166666666666</v>
      </c>
    </row>
    <row r="57" spans="1:8" s="522" customFormat="1" x14ac:dyDescent="0.2">
      <c r="A57" s="1567"/>
      <c r="B57" s="1567"/>
      <c r="C57" s="527" t="s">
        <v>255</v>
      </c>
      <c r="D57" s="527"/>
      <c r="E57" s="528" t="s">
        <v>256</v>
      </c>
      <c r="F57" s="529">
        <f>SUM(F58:F59)</f>
        <v>7200</v>
      </c>
      <c r="G57" s="551">
        <f>SUM(G58:G59)</f>
        <v>7146.3</v>
      </c>
      <c r="H57" s="950">
        <f t="shared" si="15"/>
        <v>0.99254166666666666</v>
      </c>
    </row>
    <row r="58" spans="1:8" s="534" customFormat="1" ht="22.5" x14ac:dyDescent="0.2">
      <c r="A58" s="1460"/>
      <c r="B58" s="1460"/>
      <c r="C58" s="530"/>
      <c r="D58" s="531" t="s">
        <v>645</v>
      </c>
      <c r="E58" s="532" t="s">
        <v>663</v>
      </c>
      <c r="F58" s="533">
        <v>2000</v>
      </c>
      <c r="G58" s="540">
        <v>1980.3</v>
      </c>
      <c r="H58" s="952">
        <f t="shared" si="15"/>
        <v>0.99014999999999997</v>
      </c>
    </row>
    <row r="59" spans="1:8" s="534" customFormat="1" ht="22.5" x14ac:dyDescent="0.2">
      <c r="A59" s="1460"/>
      <c r="B59" s="1460"/>
      <c r="C59" s="530"/>
      <c r="D59" s="531" t="s">
        <v>650</v>
      </c>
      <c r="E59" s="532" t="s">
        <v>1039</v>
      </c>
      <c r="F59" s="533">
        <v>5200</v>
      </c>
      <c r="G59" s="540">
        <v>5166</v>
      </c>
      <c r="H59" s="952">
        <f t="shared" si="15"/>
        <v>0.99346153846153851</v>
      </c>
    </row>
    <row r="60" spans="1:8" s="522" customFormat="1" ht="22.5" x14ac:dyDescent="0.2">
      <c r="A60" s="519" t="s">
        <v>221</v>
      </c>
      <c r="B60" s="519"/>
      <c r="C60" s="519"/>
      <c r="D60" s="519"/>
      <c r="E60" s="520" t="s">
        <v>222</v>
      </c>
      <c r="F60" s="521">
        <f>F61+F82</f>
        <v>33431.440000000002</v>
      </c>
      <c r="G60" s="968">
        <f t="shared" ref="G60" si="19">G61+G82</f>
        <v>9417.7799999999988</v>
      </c>
      <c r="H60" s="948">
        <f>G60/F60</f>
        <v>0.28170428793973573</v>
      </c>
    </row>
    <row r="61" spans="1:8" s="522" customFormat="1" ht="15.75" x14ac:dyDescent="0.2">
      <c r="A61" s="1566"/>
      <c r="B61" s="523" t="s">
        <v>482</v>
      </c>
      <c r="C61" s="524"/>
      <c r="D61" s="524"/>
      <c r="E61" s="525" t="s">
        <v>483</v>
      </c>
      <c r="F61" s="526">
        <f>F62+F72+F79</f>
        <v>26431.440000000002</v>
      </c>
      <c r="G61" s="969">
        <f t="shared" ref="G61" si="20">G62+G72+G79</f>
        <v>9417.7799999999988</v>
      </c>
      <c r="H61" s="949">
        <f>G61/F61</f>
        <v>0.35630975837865808</v>
      </c>
    </row>
    <row r="62" spans="1:8" s="522" customFormat="1" x14ac:dyDescent="0.2">
      <c r="A62" s="1567"/>
      <c r="B62" s="1567"/>
      <c r="C62" s="527" t="s">
        <v>255</v>
      </c>
      <c r="D62" s="527"/>
      <c r="E62" s="528" t="s">
        <v>256</v>
      </c>
      <c r="F62" s="529">
        <f>SUM(F63:F71)</f>
        <v>15131.44</v>
      </c>
      <c r="G62" s="551">
        <f t="shared" ref="G62" si="21">SUM(G63:G71)</f>
        <v>5474.78</v>
      </c>
      <c r="H62" s="950">
        <f>G62/F62</f>
        <v>0.36181487023046049</v>
      </c>
    </row>
    <row r="63" spans="1:8" s="534" customFormat="1" x14ac:dyDescent="0.2">
      <c r="A63" s="1460"/>
      <c r="B63" s="1460"/>
      <c r="C63" s="546"/>
      <c r="D63" s="531" t="s">
        <v>664</v>
      </c>
      <c r="E63" s="532" t="s">
        <v>665</v>
      </c>
      <c r="F63" s="533">
        <v>1231.44</v>
      </c>
      <c r="G63" s="540">
        <v>74</v>
      </c>
      <c r="H63" s="952">
        <f>G63/F63</f>
        <v>6.0092249723900475E-2</v>
      </c>
    </row>
    <row r="64" spans="1:8" s="534" customFormat="1" x14ac:dyDescent="0.2">
      <c r="A64" s="1460"/>
      <c r="B64" s="1460"/>
      <c r="C64" s="530"/>
      <c r="D64" s="535" t="s">
        <v>646</v>
      </c>
      <c r="E64" s="536" t="s">
        <v>666</v>
      </c>
      <c r="F64" s="537">
        <v>2400</v>
      </c>
      <c r="G64" s="540">
        <v>810.08</v>
      </c>
      <c r="H64" s="952">
        <f t="shared" ref="H64:H71" si="22">G64/F64</f>
        <v>0.33753333333333335</v>
      </c>
    </row>
    <row r="65" spans="1:8" s="534" customFormat="1" x14ac:dyDescent="0.2">
      <c r="A65" s="1460"/>
      <c r="B65" s="1460"/>
      <c r="C65" s="530"/>
      <c r="D65" s="535" t="s">
        <v>651</v>
      </c>
      <c r="E65" s="536" t="s">
        <v>667</v>
      </c>
      <c r="F65" s="537">
        <v>1000</v>
      </c>
      <c r="G65" s="540">
        <v>487.84</v>
      </c>
      <c r="H65" s="952">
        <f t="shared" si="22"/>
        <v>0.48784</v>
      </c>
    </row>
    <row r="66" spans="1:8" s="534" customFormat="1" x14ac:dyDescent="0.2">
      <c r="A66" s="1460"/>
      <c r="B66" s="1460"/>
      <c r="C66" s="530"/>
      <c r="D66" s="535" t="s">
        <v>648</v>
      </c>
      <c r="E66" s="536" t="s">
        <v>1040</v>
      </c>
      <c r="F66" s="537">
        <v>1500</v>
      </c>
      <c r="G66" s="540"/>
      <c r="H66" s="952">
        <f t="shared" si="22"/>
        <v>0</v>
      </c>
    </row>
    <row r="67" spans="1:8" s="534" customFormat="1" x14ac:dyDescent="0.2">
      <c r="A67" s="1460"/>
      <c r="B67" s="1460"/>
      <c r="C67" s="530"/>
      <c r="D67" s="535" t="s">
        <v>649</v>
      </c>
      <c r="E67" s="536" t="s">
        <v>668</v>
      </c>
      <c r="F67" s="537">
        <v>500</v>
      </c>
      <c r="G67" s="540">
        <v>362.7</v>
      </c>
      <c r="H67" s="952">
        <f t="shared" si="22"/>
        <v>0.72539999999999993</v>
      </c>
    </row>
    <row r="68" spans="1:8" s="534" customFormat="1" ht="22.5" x14ac:dyDescent="0.2">
      <c r="A68" s="1460"/>
      <c r="B68" s="1460"/>
      <c r="C68" s="530"/>
      <c r="D68" s="535" t="s">
        <v>654</v>
      </c>
      <c r="E68" s="558" t="s">
        <v>669</v>
      </c>
      <c r="F68" s="537">
        <v>1500</v>
      </c>
      <c r="G68" s="540">
        <v>924.4</v>
      </c>
      <c r="H68" s="952">
        <f t="shared" si="22"/>
        <v>0.61626666666666663</v>
      </c>
    </row>
    <row r="69" spans="1:8" s="534" customFormat="1" ht="22.5" x14ac:dyDescent="0.2">
      <c r="A69" s="1460"/>
      <c r="B69" s="1460"/>
      <c r="C69" s="530"/>
      <c r="D69" s="535" t="s">
        <v>658</v>
      </c>
      <c r="E69" s="558" t="s">
        <v>669</v>
      </c>
      <c r="F69" s="537">
        <v>1500</v>
      </c>
      <c r="G69" s="540">
        <v>761.05</v>
      </c>
      <c r="H69" s="952">
        <f t="shared" si="22"/>
        <v>0.50736666666666663</v>
      </c>
    </row>
    <row r="70" spans="1:8" s="534" customFormat="1" ht="33.75" x14ac:dyDescent="0.2">
      <c r="A70" s="1460"/>
      <c r="B70" s="1460"/>
      <c r="C70" s="530"/>
      <c r="D70" s="535" t="s">
        <v>656</v>
      </c>
      <c r="E70" s="558" t="s">
        <v>1041</v>
      </c>
      <c r="F70" s="537">
        <v>2500</v>
      </c>
      <c r="G70" s="540">
        <v>1463.58</v>
      </c>
      <c r="H70" s="952">
        <f t="shared" si="22"/>
        <v>0.58543199999999995</v>
      </c>
    </row>
    <row r="71" spans="1:8" s="534" customFormat="1" x14ac:dyDescent="0.2">
      <c r="A71" s="1460"/>
      <c r="B71" s="1460"/>
      <c r="C71" s="530"/>
      <c r="D71" s="541" t="s">
        <v>670</v>
      </c>
      <c r="E71" s="559" t="s">
        <v>666</v>
      </c>
      <c r="F71" s="560">
        <v>3000</v>
      </c>
      <c r="G71" s="540">
        <v>591.13</v>
      </c>
      <c r="H71" s="952">
        <f t="shared" si="22"/>
        <v>0.19704333333333332</v>
      </c>
    </row>
    <row r="72" spans="1:8" s="534" customFormat="1" x14ac:dyDescent="0.2">
      <c r="A72" s="1460"/>
      <c r="B72" s="1568"/>
      <c r="C72" s="548" t="s">
        <v>257</v>
      </c>
      <c r="D72" s="548"/>
      <c r="E72" s="544" t="s">
        <v>258</v>
      </c>
      <c r="F72" s="561">
        <f>SUM(F73:F78)</f>
        <v>6300</v>
      </c>
      <c r="G72" s="973">
        <f>SUM(G73:G78)</f>
        <v>2100</v>
      </c>
      <c r="H72" s="956">
        <f>G72/F72</f>
        <v>0.33333333333333331</v>
      </c>
    </row>
    <row r="73" spans="1:8" s="534" customFormat="1" x14ac:dyDescent="0.2">
      <c r="A73" s="1568"/>
      <c r="B73" s="1559"/>
      <c r="C73" s="1965"/>
      <c r="D73" s="562" t="s">
        <v>664</v>
      </c>
      <c r="E73" s="1587" t="s">
        <v>665</v>
      </c>
      <c r="F73" s="1588">
        <v>1000</v>
      </c>
      <c r="G73" s="538"/>
      <c r="H73" s="952">
        <f>G73/F73</f>
        <v>0</v>
      </c>
    </row>
    <row r="74" spans="1:8" s="534" customFormat="1" x14ac:dyDescent="0.2">
      <c r="A74" s="1568"/>
      <c r="B74" s="1559"/>
      <c r="C74" s="1965"/>
      <c r="D74" s="563" t="s">
        <v>646</v>
      </c>
      <c r="E74" s="536" t="s">
        <v>666</v>
      </c>
      <c r="F74" s="533">
        <v>600</v>
      </c>
      <c r="G74" s="540">
        <v>600</v>
      </c>
      <c r="H74" s="952">
        <f>G74/F74</f>
        <v>1</v>
      </c>
    </row>
    <row r="75" spans="1:8" s="534" customFormat="1" x14ac:dyDescent="0.2">
      <c r="A75" s="1568"/>
      <c r="B75" s="1589"/>
      <c r="C75" s="1966"/>
      <c r="D75" s="535" t="s">
        <v>648</v>
      </c>
      <c r="E75" s="536" t="s">
        <v>1040</v>
      </c>
      <c r="F75" s="533">
        <v>1000</v>
      </c>
      <c r="G75" s="540"/>
      <c r="H75" s="952">
        <f>G75/F75</f>
        <v>0</v>
      </c>
    </row>
    <row r="76" spans="1:8" s="534" customFormat="1" ht="22.5" x14ac:dyDescent="0.2">
      <c r="A76" s="1568"/>
      <c r="B76" s="1559"/>
      <c r="C76" s="1965"/>
      <c r="D76" s="563" t="s">
        <v>654</v>
      </c>
      <c r="E76" s="558" t="s">
        <v>669</v>
      </c>
      <c r="F76" s="533">
        <v>2000</v>
      </c>
      <c r="G76" s="540"/>
      <c r="H76" s="952">
        <f t="shared" ref="H76:H92" si="23">G76/F76</f>
        <v>0</v>
      </c>
    </row>
    <row r="77" spans="1:8" s="534" customFormat="1" ht="22.5" x14ac:dyDescent="0.2">
      <c r="A77" s="1568"/>
      <c r="B77" s="1559"/>
      <c r="C77" s="1965"/>
      <c r="D77" s="535" t="s">
        <v>658</v>
      </c>
      <c r="E77" s="558" t="s">
        <v>669</v>
      </c>
      <c r="F77" s="565">
        <v>500</v>
      </c>
      <c r="G77" s="540">
        <v>500</v>
      </c>
      <c r="H77" s="952">
        <f t="shared" si="23"/>
        <v>1</v>
      </c>
    </row>
    <row r="78" spans="1:8" s="534" customFormat="1" x14ac:dyDescent="0.2">
      <c r="A78" s="1568"/>
      <c r="B78" s="1967"/>
      <c r="C78" s="1965"/>
      <c r="D78" s="564" t="s">
        <v>670</v>
      </c>
      <c r="E78" s="559" t="s">
        <v>671</v>
      </c>
      <c r="F78" s="565">
        <v>1200</v>
      </c>
      <c r="G78" s="540">
        <v>1000</v>
      </c>
      <c r="H78" s="952">
        <f t="shared" si="23"/>
        <v>0.83333333333333337</v>
      </c>
    </row>
    <row r="79" spans="1:8" s="534" customFormat="1" x14ac:dyDescent="0.2">
      <c r="A79" s="1568"/>
      <c r="B79" s="1967"/>
      <c r="C79" s="543" t="s">
        <v>262</v>
      </c>
      <c r="D79" s="563"/>
      <c r="E79" s="566" t="s">
        <v>263</v>
      </c>
      <c r="F79" s="567">
        <f>F81+F80</f>
        <v>5000</v>
      </c>
      <c r="G79" s="974">
        <f>SUM(G80:G81)</f>
        <v>1843</v>
      </c>
      <c r="H79" s="957">
        <f t="shared" si="23"/>
        <v>0.36859999999999998</v>
      </c>
    </row>
    <row r="80" spans="1:8" s="534" customFormat="1" ht="22.5" x14ac:dyDescent="0.2">
      <c r="A80" s="1568"/>
      <c r="B80" s="1967"/>
      <c r="C80" s="1969"/>
      <c r="D80" s="563" t="s">
        <v>654</v>
      </c>
      <c r="E80" s="1590" t="s">
        <v>669</v>
      </c>
      <c r="F80" s="1591">
        <v>2000</v>
      </c>
      <c r="G80" s="1592">
        <v>737</v>
      </c>
      <c r="H80" s="952">
        <f t="shared" si="23"/>
        <v>0.36849999999999999</v>
      </c>
    </row>
    <row r="81" spans="1:8" s="534" customFormat="1" ht="22.5" x14ac:dyDescent="0.2">
      <c r="A81" s="1568"/>
      <c r="B81" s="1968"/>
      <c r="C81" s="1970"/>
      <c r="D81" s="563" t="s">
        <v>656</v>
      </c>
      <c r="E81" s="568" t="s">
        <v>672</v>
      </c>
      <c r="F81" s="1593">
        <v>3000</v>
      </c>
      <c r="G81" s="540">
        <v>1106</v>
      </c>
      <c r="H81" s="952">
        <f t="shared" si="23"/>
        <v>0.36866666666666664</v>
      </c>
    </row>
    <row r="82" spans="1:8" s="534" customFormat="1" ht="15.75" x14ac:dyDescent="0.2">
      <c r="A82" s="1594"/>
      <c r="B82" s="569" t="s">
        <v>489</v>
      </c>
      <c r="C82" s="1595"/>
      <c r="D82" s="1595"/>
      <c r="E82" s="1583" t="s">
        <v>490</v>
      </c>
      <c r="F82" s="526">
        <f>F83</f>
        <v>7000</v>
      </c>
      <c r="G82" s="969">
        <f t="shared" ref="G82" si="24">G83</f>
        <v>0</v>
      </c>
      <c r="H82" s="949">
        <f t="shared" si="23"/>
        <v>0</v>
      </c>
    </row>
    <row r="83" spans="1:8" s="534" customFormat="1" x14ac:dyDescent="0.2">
      <c r="A83" s="1567"/>
      <c r="B83" s="1596"/>
      <c r="C83" s="548" t="s">
        <v>257</v>
      </c>
      <c r="D83" s="570"/>
      <c r="E83" s="528" t="s">
        <v>258</v>
      </c>
      <c r="F83" s="529">
        <f>F84+F85</f>
        <v>7000</v>
      </c>
      <c r="G83" s="551">
        <f>G84+G85</f>
        <v>0</v>
      </c>
      <c r="H83" s="950">
        <f t="shared" si="23"/>
        <v>0</v>
      </c>
    </row>
    <row r="84" spans="1:8" s="534" customFormat="1" x14ac:dyDescent="0.2">
      <c r="A84" s="1460"/>
      <c r="B84" s="1460"/>
      <c r="C84" s="1597"/>
      <c r="D84" s="531" t="s">
        <v>679</v>
      </c>
      <c r="E84" s="532" t="s">
        <v>1042</v>
      </c>
      <c r="F84" s="533">
        <v>3000</v>
      </c>
      <c r="G84" s="965"/>
      <c r="H84" s="952">
        <f t="shared" si="23"/>
        <v>0</v>
      </c>
    </row>
    <row r="85" spans="1:8" s="534" customFormat="1" x14ac:dyDescent="0.2">
      <c r="A85" s="1460"/>
      <c r="B85" s="1460"/>
      <c r="C85" s="1597"/>
      <c r="D85" s="531" t="s">
        <v>681</v>
      </c>
      <c r="E85" s="532" t="s">
        <v>1043</v>
      </c>
      <c r="F85" s="533">
        <v>4000</v>
      </c>
      <c r="G85" s="965"/>
      <c r="H85" s="952">
        <f t="shared" si="23"/>
        <v>0</v>
      </c>
    </row>
    <row r="86" spans="1:8" s="522" customFormat="1" x14ac:dyDescent="0.2">
      <c r="A86" s="519" t="s">
        <v>229</v>
      </c>
      <c r="B86" s="519"/>
      <c r="C86" s="519"/>
      <c r="D86" s="519"/>
      <c r="E86" s="520" t="s">
        <v>230</v>
      </c>
      <c r="F86" s="521">
        <f>F92+F134+F131+F87</f>
        <v>199984.72</v>
      </c>
      <c r="G86" s="968">
        <f>G92+G134+G131</f>
        <v>58510.63</v>
      </c>
      <c r="H86" s="948">
        <f t="shared" si="23"/>
        <v>0.29257550276841149</v>
      </c>
    </row>
    <row r="87" spans="1:8" s="522" customFormat="1" ht="15.75" x14ac:dyDescent="0.2">
      <c r="A87" s="1566"/>
      <c r="B87" s="523" t="s">
        <v>491</v>
      </c>
      <c r="C87" s="524"/>
      <c r="D87" s="524"/>
      <c r="E87" s="525" t="s">
        <v>1044</v>
      </c>
      <c r="F87" s="526">
        <f>F88+F90</f>
        <v>1000</v>
      </c>
      <c r="G87" s="969">
        <f>G88+G90+G92+G96+G110+G120+G123</f>
        <v>42734.57</v>
      </c>
      <c r="H87" s="949">
        <f t="shared" si="23"/>
        <v>42.734569999999998</v>
      </c>
    </row>
    <row r="88" spans="1:8" s="522" customFormat="1" x14ac:dyDescent="0.2">
      <c r="A88" s="1567"/>
      <c r="B88" s="1567"/>
      <c r="C88" s="527" t="s">
        <v>255</v>
      </c>
      <c r="D88" s="527"/>
      <c r="E88" s="528" t="s">
        <v>256</v>
      </c>
      <c r="F88" s="529">
        <f>F89</f>
        <v>500</v>
      </c>
      <c r="G88" s="551">
        <v>0</v>
      </c>
      <c r="H88" s="950">
        <v>0</v>
      </c>
    </row>
    <row r="89" spans="1:8" s="534" customFormat="1" x14ac:dyDescent="0.2">
      <c r="A89" s="1460"/>
      <c r="B89" s="1460"/>
      <c r="C89" s="546"/>
      <c r="D89" s="535" t="s">
        <v>657</v>
      </c>
      <c r="E89" s="536" t="s">
        <v>1045</v>
      </c>
      <c r="F89" s="537">
        <v>500</v>
      </c>
      <c r="G89" s="540">
        <v>0</v>
      </c>
      <c r="H89" s="952">
        <v>0</v>
      </c>
    </row>
    <row r="90" spans="1:8" s="534" customFormat="1" x14ac:dyDescent="0.2">
      <c r="A90" s="1460"/>
      <c r="B90" s="1460"/>
      <c r="C90" s="527" t="s">
        <v>257</v>
      </c>
      <c r="D90" s="527"/>
      <c r="E90" s="544" t="s">
        <v>258</v>
      </c>
      <c r="F90" s="529">
        <f>F91</f>
        <v>500</v>
      </c>
      <c r="G90" s="551">
        <f t="shared" ref="G90" si="25">SUM(G91:G91)</f>
        <v>0</v>
      </c>
      <c r="H90" s="950">
        <f t="shared" ref="H90:H91" si="26">G90/F90</f>
        <v>0</v>
      </c>
    </row>
    <row r="91" spans="1:8" s="534" customFormat="1" x14ac:dyDescent="0.2">
      <c r="A91" s="1460"/>
      <c r="B91" s="1460"/>
      <c r="C91" s="546"/>
      <c r="D91" s="535" t="s">
        <v>657</v>
      </c>
      <c r="E91" s="536" t="s">
        <v>1045</v>
      </c>
      <c r="F91" s="537">
        <v>500</v>
      </c>
      <c r="G91" s="540">
        <v>0</v>
      </c>
      <c r="H91" s="952">
        <f t="shared" si="26"/>
        <v>0</v>
      </c>
    </row>
    <row r="92" spans="1:8" s="522" customFormat="1" ht="15.75" x14ac:dyDescent="0.2">
      <c r="A92" s="1566"/>
      <c r="B92" s="523" t="s">
        <v>231</v>
      </c>
      <c r="C92" s="524"/>
      <c r="D92" s="524"/>
      <c r="E92" s="525" t="s">
        <v>232</v>
      </c>
      <c r="F92" s="526">
        <f>F93+F95+F97+F101+F117+F126+F128+F115</f>
        <v>121717.14</v>
      </c>
      <c r="G92" s="969">
        <f>G93+G95+G97+G101+G117+G126+G128</f>
        <v>30984.57</v>
      </c>
      <c r="H92" s="949">
        <f t="shared" si="23"/>
        <v>0.25456209371991489</v>
      </c>
    </row>
    <row r="93" spans="1:8" s="522" customFormat="1" hidden="1" x14ac:dyDescent="0.2">
      <c r="A93" s="1567"/>
      <c r="B93" s="1567"/>
      <c r="C93" s="527" t="s">
        <v>251</v>
      </c>
      <c r="D93" s="527"/>
      <c r="E93" s="528" t="s">
        <v>252</v>
      </c>
      <c r="F93" s="529">
        <v>0</v>
      </c>
      <c r="G93" s="551">
        <v>0</v>
      </c>
      <c r="H93" s="950">
        <v>0</v>
      </c>
    </row>
    <row r="94" spans="1:8" s="534" customFormat="1" ht="22.5" hidden="1" x14ac:dyDescent="0.2">
      <c r="A94" s="1460"/>
      <c r="B94" s="1460"/>
      <c r="C94" s="546"/>
      <c r="D94" s="535" t="s">
        <v>674</v>
      </c>
      <c r="E94" s="536" t="s">
        <v>675</v>
      </c>
      <c r="F94" s="537">
        <v>0</v>
      </c>
      <c r="G94" s="540">
        <v>0</v>
      </c>
      <c r="H94" s="952">
        <v>0</v>
      </c>
    </row>
    <row r="95" spans="1:8" s="534" customFormat="1" hidden="1" x14ac:dyDescent="0.2">
      <c r="A95" s="1460"/>
      <c r="B95" s="1460"/>
      <c r="C95" s="527" t="s">
        <v>253</v>
      </c>
      <c r="D95" s="527"/>
      <c r="E95" s="528" t="s">
        <v>254</v>
      </c>
      <c r="F95" s="529">
        <f>SUM(F96:F96)</f>
        <v>0</v>
      </c>
      <c r="G95" s="551">
        <f t="shared" ref="G95" si="27">SUM(G96:G96)</f>
        <v>0</v>
      </c>
      <c r="H95" s="950" t="e">
        <f t="shared" ref="H95:H114" si="28">G95/F95</f>
        <v>#DIV/0!</v>
      </c>
    </row>
    <row r="96" spans="1:8" s="534" customFormat="1" ht="22.5" hidden="1" x14ac:dyDescent="0.2">
      <c r="A96" s="1460"/>
      <c r="B96" s="1460"/>
      <c r="C96" s="546"/>
      <c r="D96" s="535" t="s">
        <v>674</v>
      </c>
      <c r="E96" s="536" t="s">
        <v>675</v>
      </c>
      <c r="F96" s="537">
        <v>0</v>
      </c>
      <c r="G96" s="540">
        <v>0</v>
      </c>
      <c r="H96" s="952" t="e">
        <f t="shared" si="28"/>
        <v>#DIV/0!</v>
      </c>
    </row>
    <row r="97" spans="1:8" s="534" customFormat="1" x14ac:dyDescent="0.2">
      <c r="A97" s="1460"/>
      <c r="B97" s="1460"/>
      <c r="C97" s="527" t="s">
        <v>262</v>
      </c>
      <c r="D97" s="527"/>
      <c r="E97" s="571" t="s">
        <v>263</v>
      </c>
      <c r="F97" s="529">
        <f>SUM(F98:F100)</f>
        <v>12000</v>
      </c>
      <c r="G97" s="551">
        <f t="shared" ref="G97" si="29">SUM(G98:G100)</f>
        <v>5569</v>
      </c>
      <c r="H97" s="950">
        <f t="shared" si="28"/>
        <v>0.46408333333333335</v>
      </c>
    </row>
    <row r="98" spans="1:8" s="534" customFormat="1" ht="22.5" x14ac:dyDescent="0.2">
      <c r="A98" s="1460"/>
      <c r="B98" s="1460"/>
      <c r="C98" s="546"/>
      <c r="D98" s="535" t="s">
        <v>674</v>
      </c>
      <c r="E98" s="536" t="s">
        <v>1046</v>
      </c>
      <c r="F98" s="537">
        <v>5000</v>
      </c>
      <c r="G98" s="540">
        <v>2478</v>
      </c>
      <c r="H98" s="952">
        <f t="shared" si="28"/>
        <v>0.49559999999999998</v>
      </c>
    </row>
    <row r="99" spans="1:8" s="534" customFormat="1" x14ac:dyDescent="0.2">
      <c r="A99" s="1460"/>
      <c r="B99" s="1460"/>
      <c r="C99" s="530"/>
      <c r="D99" s="535" t="s">
        <v>656</v>
      </c>
      <c r="E99" s="536" t="s">
        <v>676</v>
      </c>
      <c r="F99" s="537">
        <v>5500</v>
      </c>
      <c r="G99" s="540">
        <v>2341</v>
      </c>
      <c r="H99" s="952">
        <f t="shared" si="28"/>
        <v>0.42563636363636365</v>
      </c>
    </row>
    <row r="100" spans="1:8" s="534" customFormat="1" ht="22.5" x14ac:dyDescent="0.2">
      <c r="A100" s="1460"/>
      <c r="B100" s="1460"/>
      <c r="C100" s="530"/>
      <c r="D100" s="535" t="s">
        <v>658</v>
      </c>
      <c r="E100" s="536" t="s">
        <v>677</v>
      </c>
      <c r="F100" s="537">
        <v>1500</v>
      </c>
      <c r="G100" s="540">
        <v>750</v>
      </c>
      <c r="H100" s="952">
        <f t="shared" si="28"/>
        <v>0.5</v>
      </c>
    </row>
    <row r="101" spans="1:8" s="534" customFormat="1" x14ac:dyDescent="0.2">
      <c r="A101" s="1460"/>
      <c r="B101" s="1460"/>
      <c r="C101" s="527" t="s">
        <v>255</v>
      </c>
      <c r="D101" s="527"/>
      <c r="E101" s="528" t="s">
        <v>256</v>
      </c>
      <c r="F101" s="529">
        <f>SUM(F102:F114)</f>
        <v>54050.869999999995</v>
      </c>
      <c r="G101" s="551">
        <f>SUM(G102:G114)</f>
        <v>20758.07</v>
      </c>
      <c r="H101" s="950">
        <f t="shared" si="28"/>
        <v>0.38404691728366264</v>
      </c>
    </row>
    <row r="102" spans="1:8" s="534" customFormat="1" x14ac:dyDescent="0.2">
      <c r="A102" s="1460"/>
      <c r="B102" s="1460"/>
      <c r="C102" s="546"/>
      <c r="D102" s="531" t="s">
        <v>664</v>
      </c>
      <c r="E102" s="532" t="s">
        <v>678</v>
      </c>
      <c r="F102" s="533">
        <v>12000</v>
      </c>
      <c r="G102" s="540"/>
      <c r="H102" s="952">
        <f t="shared" si="28"/>
        <v>0</v>
      </c>
    </row>
    <row r="103" spans="1:8" s="534" customFormat="1" x14ac:dyDescent="0.2">
      <c r="A103" s="1460"/>
      <c r="B103" s="1460"/>
      <c r="C103" s="546"/>
      <c r="D103" s="531" t="s">
        <v>646</v>
      </c>
      <c r="E103" s="532" t="s">
        <v>678</v>
      </c>
      <c r="F103" s="533">
        <v>1137.42</v>
      </c>
      <c r="G103" s="540">
        <v>349.85</v>
      </c>
      <c r="H103" s="952">
        <f t="shared" si="28"/>
        <v>0.30758207170614199</v>
      </c>
    </row>
    <row r="104" spans="1:8" s="534" customFormat="1" ht="22.5" x14ac:dyDescent="0.2">
      <c r="A104" s="1460"/>
      <c r="B104" s="1460"/>
      <c r="C104" s="530"/>
      <c r="D104" s="531" t="s">
        <v>651</v>
      </c>
      <c r="E104" s="532" t="s">
        <v>1047</v>
      </c>
      <c r="F104" s="533">
        <v>1000</v>
      </c>
      <c r="G104" s="540"/>
      <c r="H104" s="952">
        <f t="shared" si="28"/>
        <v>0</v>
      </c>
    </row>
    <row r="105" spans="1:8" s="534" customFormat="1" ht="22.5" x14ac:dyDescent="0.2">
      <c r="A105" s="1460"/>
      <c r="B105" s="1460"/>
      <c r="C105" s="530"/>
      <c r="D105" s="531" t="s">
        <v>652</v>
      </c>
      <c r="E105" s="532" t="s">
        <v>1048</v>
      </c>
      <c r="F105" s="533">
        <v>600</v>
      </c>
      <c r="G105" s="540">
        <v>596.07000000000005</v>
      </c>
      <c r="H105" s="952">
        <f t="shared" si="28"/>
        <v>0.99345000000000006</v>
      </c>
    </row>
    <row r="106" spans="1:8" s="534" customFormat="1" x14ac:dyDescent="0.2">
      <c r="A106" s="1460"/>
      <c r="B106" s="1460"/>
      <c r="C106" s="530"/>
      <c r="D106" s="531" t="s">
        <v>647</v>
      </c>
      <c r="E106" s="532" t="s">
        <v>1049</v>
      </c>
      <c r="F106" s="533">
        <v>1600</v>
      </c>
      <c r="G106" s="540">
        <v>339</v>
      </c>
      <c r="H106" s="952">
        <v>0</v>
      </c>
    </row>
    <row r="107" spans="1:8" s="534" customFormat="1" ht="22.5" x14ac:dyDescent="0.2">
      <c r="A107" s="1460"/>
      <c r="B107" s="1460"/>
      <c r="C107" s="530"/>
      <c r="D107" s="535" t="s">
        <v>679</v>
      </c>
      <c r="E107" s="536" t="s">
        <v>680</v>
      </c>
      <c r="F107" s="537">
        <v>10261.700000000001</v>
      </c>
      <c r="G107" s="540">
        <v>5658</v>
      </c>
      <c r="H107" s="952">
        <f t="shared" si="28"/>
        <v>0.55137063059726943</v>
      </c>
    </row>
    <row r="108" spans="1:8" s="534" customFormat="1" x14ac:dyDescent="0.2">
      <c r="A108" s="1460"/>
      <c r="B108" s="1460"/>
      <c r="C108" s="530"/>
      <c r="D108" s="535" t="s">
        <v>649</v>
      </c>
      <c r="E108" s="536" t="s">
        <v>1050</v>
      </c>
      <c r="F108" s="537">
        <v>2800</v>
      </c>
      <c r="G108" s="540">
        <v>200</v>
      </c>
      <c r="H108" s="952">
        <f t="shared" si="28"/>
        <v>7.1428571428571425E-2</v>
      </c>
    </row>
    <row r="109" spans="1:8" s="534" customFormat="1" ht="22.5" x14ac:dyDescent="0.2">
      <c r="A109" s="1460"/>
      <c r="B109" s="1460"/>
      <c r="C109" s="530"/>
      <c r="D109" s="535" t="s">
        <v>681</v>
      </c>
      <c r="E109" s="536" t="s">
        <v>682</v>
      </c>
      <c r="F109" s="537">
        <v>4738.8999999999996</v>
      </c>
      <c r="G109" s="540">
        <v>3112.92</v>
      </c>
      <c r="H109" s="952">
        <f t="shared" si="28"/>
        <v>0.6568866192576337</v>
      </c>
    </row>
    <row r="110" spans="1:8" s="534" customFormat="1" ht="33.75" x14ac:dyDescent="0.2">
      <c r="A110" s="1460"/>
      <c r="B110" s="1460"/>
      <c r="C110" s="530"/>
      <c r="D110" s="535" t="s">
        <v>657</v>
      </c>
      <c r="E110" s="536" t="s">
        <v>1051</v>
      </c>
      <c r="F110" s="537">
        <v>8266.42</v>
      </c>
      <c r="G110" s="540">
        <v>8250</v>
      </c>
      <c r="H110" s="952">
        <f t="shared" si="28"/>
        <v>0.99801365040731049</v>
      </c>
    </row>
    <row r="111" spans="1:8" s="534" customFormat="1" hidden="1" x14ac:dyDescent="0.2">
      <c r="A111" s="1460"/>
      <c r="B111" s="1460"/>
      <c r="C111" s="530"/>
      <c r="D111" s="535" t="s">
        <v>673</v>
      </c>
      <c r="E111" s="536" t="s">
        <v>683</v>
      </c>
      <c r="F111" s="537">
        <v>0</v>
      </c>
      <c r="G111" s="540"/>
      <c r="H111" s="952" t="e">
        <f t="shared" si="28"/>
        <v>#DIV/0!</v>
      </c>
    </row>
    <row r="112" spans="1:8" s="534" customFormat="1" ht="22.5" x14ac:dyDescent="0.2">
      <c r="A112" s="1460"/>
      <c r="B112" s="1460"/>
      <c r="C112" s="530"/>
      <c r="D112" s="535" t="s">
        <v>658</v>
      </c>
      <c r="E112" s="536" t="s">
        <v>684</v>
      </c>
      <c r="F112" s="537">
        <v>1837.2</v>
      </c>
      <c r="G112" s="540"/>
      <c r="H112" s="952">
        <f t="shared" si="28"/>
        <v>0</v>
      </c>
    </row>
    <row r="113" spans="1:8" s="534" customFormat="1" ht="22.5" x14ac:dyDescent="0.2">
      <c r="A113" s="1460"/>
      <c r="B113" s="1460"/>
      <c r="C113" s="530"/>
      <c r="D113" s="572" t="s">
        <v>656</v>
      </c>
      <c r="E113" s="573" t="s">
        <v>1052</v>
      </c>
      <c r="F113" s="574">
        <v>8309.23</v>
      </c>
      <c r="G113" s="540">
        <v>2023.77</v>
      </c>
      <c r="H113" s="952">
        <f t="shared" si="28"/>
        <v>0.24355686387306646</v>
      </c>
    </row>
    <row r="114" spans="1:8" s="534" customFormat="1" x14ac:dyDescent="0.2">
      <c r="A114" s="1460"/>
      <c r="B114" s="1460"/>
      <c r="C114" s="530"/>
      <c r="D114" s="1569" t="s">
        <v>670</v>
      </c>
      <c r="E114" s="1570" t="s">
        <v>685</v>
      </c>
      <c r="F114" s="1598">
        <v>1500</v>
      </c>
      <c r="G114" s="967">
        <v>228.46</v>
      </c>
      <c r="H114" s="952">
        <f t="shared" si="28"/>
        <v>0.15230666666666667</v>
      </c>
    </row>
    <row r="115" spans="1:8" s="534" customFormat="1" x14ac:dyDescent="0.2">
      <c r="A115" s="1460"/>
      <c r="B115" s="1460"/>
      <c r="C115" s="527" t="s">
        <v>266</v>
      </c>
      <c r="D115" s="527"/>
      <c r="E115" s="528" t="s">
        <v>267</v>
      </c>
      <c r="F115" s="529">
        <f>SUM(F116)</f>
        <v>1000</v>
      </c>
      <c r="G115" s="551">
        <f>SUM(G116)</f>
        <v>0</v>
      </c>
      <c r="H115" s="950">
        <f>G115/F115</f>
        <v>0</v>
      </c>
    </row>
    <row r="116" spans="1:8" s="534" customFormat="1" x14ac:dyDescent="0.2">
      <c r="A116" s="1460"/>
      <c r="B116" s="1460"/>
      <c r="C116" s="530"/>
      <c r="D116" s="531" t="s">
        <v>1053</v>
      </c>
      <c r="E116" s="532" t="s">
        <v>1054</v>
      </c>
      <c r="F116" s="533">
        <v>1000</v>
      </c>
      <c r="G116" s="540"/>
      <c r="H116" s="952">
        <f>G116/F116</f>
        <v>0</v>
      </c>
    </row>
    <row r="117" spans="1:8" s="534" customFormat="1" x14ac:dyDescent="0.2">
      <c r="A117" s="1460"/>
      <c r="B117" s="1460"/>
      <c r="C117" s="527" t="s">
        <v>257</v>
      </c>
      <c r="D117" s="527"/>
      <c r="E117" s="528" t="s">
        <v>258</v>
      </c>
      <c r="F117" s="529">
        <f>SUM(F118:F125)</f>
        <v>53337.270000000004</v>
      </c>
      <c r="G117" s="551">
        <f t="shared" ref="G117" si="30">SUM(G118:G125)</f>
        <v>4067.1</v>
      </c>
      <c r="H117" s="950">
        <f>G117/F117</f>
        <v>7.625249661259377E-2</v>
      </c>
    </row>
    <row r="118" spans="1:8" s="534" customFormat="1" x14ac:dyDescent="0.2">
      <c r="A118" s="1460"/>
      <c r="B118" s="1460"/>
      <c r="C118" s="530"/>
      <c r="D118" s="531" t="s">
        <v>645</v>
      </c>
      <c r="E118" s="532" t="s">
        <v>1055</v>
      </c>
      <c r="F118" s="533">
        <v>8000</v>
      </c>
      <c r="G118" s="540"/>
      <c r="H118" s="952">
        <f>G118/F118</f>
        <v>0</v>
      </c>
    </row>
    <row r="119" spans="1:8" s="534" customFormat="1" ht="22.5" x14ac:dyDescent="0.2">
      <c r="A119" s="1460"/>
      <c r="B119" s="1460"/>
      <c r="C119" s="530"/>
      <c r="D119" s="531" t="s">
        <v>651</v>
      </c>
      <c r="E119" s="532" t="s">
        <v>1056</v>
      </c>
      <c r="F119" s="533">
        <v>17548.27</v>
      </c>
      <c r="G119" s="540"/>
      <c r="H119" s="952">
        <f t="shared" ref="H119:H125" si="31">G119/F119</f>
        <v>0</v>
      </c>
    </row>
    <row r="120" spans="1:8" s="534" customFormat="1" ht="22.5" x14ac:dyDescent="0.2">
      <c r="A120" s="1460"/>
      <c r="B120" s="1460"/>
      <c r="C120" s="530"/>
      <c r="D120" s="535" t="s">
        <v>652</v>
      </c>
      <c r="E120" s="532" t="s">
        <v>1057</v>
      </c>
      <c r="F120" s="533">
        <v>2500</v>
      </c>
      <c r="G120" s="540"/>
      <c r="H120" s="952">
        <f t="shared" si="31"/>
        <v>0</v>
      </c>
    </row>
    <row r="121" spans="1:8" s="534" customFormat="1" ht="45" x14ac:dyDescent="0.2">
      <c r="A121" s="1460"/>
      <c r="B121" s="1460"/>
      <c r="C121" s="530"/>
      <c r="D121" s="535" t="s">
        <v>1058</v>
      </c>
      <c r="E121" s="532" t="s">
        <v>1059</v>
      </c>
      <c r="F121" s="533">
        <v>6199</v>
      </c>
      <c r="G121" s="540"/>
      <c r="H121" s="952">
        <f t="shared" si="31"/>
        <v>0</v>
      </c>
    </row>
    <row r="122" spans="1:8" s="534" customFormat="1" x14ac:dyDescent="0.2">
      <c r="A122" s="1460"/>
      <c r="B122" s="1460"/>
      <c r="C122" s="530"/>
      <c r="D122" s="535" t="s">
        <v>681</v>
      </c>
      <c r="E122" s="536" t="s">
        <v>686</v>
      </c>
      <c r="F122" s="537">
        <v>1200</v>
      </c>
      <c r="G122" s="540">
        <v>433.1</v>
      </c>
      <c r="H122" s="952">
        <f t="shared" si="31"/>
        <v>0.36091666666666666</v>
      </c>
    </row>
    <row r="123" spans="1:8" s="534" customFormat="1" x14ac:dyDescent="0.2">
      <c r="A123" s="1460"/>
      <c r="B123" s="1460"/>
      <c r="C123" s="530"/>
      <c r="D123" s="535" t="s">
        <v>657</v>
      </c>
      <c r="E123" s="536" t="s">
        <v>1060</v>
      </c>
      <c r="F123" s="537">
        <v>3500</v>
      </c>
      <c r="G123" s="540">
        <v>3500</v>
      </c>
      <c r="H123" s="952">
        <f t="shared" si="31"/>
        <v>1</v>
      </c>
    </row>
    <row r="124" spans="1:8" s="534" customFormat="1" ht="22.5" x14ac:dyDescent="0.2">
      <c r="A124" s="1460"/>
      <c r="B124" s="1460"/>
      <c r="C124" s="530"/>
      <c r="D124" s="535" t="s">
        <v>656</v>
      </c>
      <c r="E124" s="536" t="s">
        <v>1061</v>
      </c>
      <c r="F124" s="537">
        <v>3390</v>
      </c>
      <c r="G124" s="540">
        <v>54</v>
      </c>
      <c r="H124" s="952">
        <f t="shared" si="31"/>
        <v>1.5929203539823009E-2</v>
      </c>
    </row>
    <row r="125" spans="1:8" s="534" customFormat="1" x14ac:dyDescent="0.2">
      <c r="A125" s="1460"/>
      <c r="B125" s="1460"/>
      <c r="C125" s="530"/>
      <c r="D125" s="535" t="s">
        <v>670</v>
      </c>
      <c r="E125" s="536" t="s">
        <v>685</v>
      </c>
      <c r="F125" s="537">
        <v>11000</v>
      </c>
      <c r="G125" s="540">
        <v>80</v>
      </c>
      <c r="H125" s="952">
        <f t="shared" si="31"/>
        <v>7.2727272727272727E-3</v>
      </c>
    </row>
    <row r="126" spans="1:8" s="534" customFormat="1" x14ac:dyDescent="0.2">
      <c r="A126" s="1460"/>
      <c r="B126" s="1460"/>
      <c r="C126" s="527" t="s">
        <v>283</v>
      </c>
      <c r="D126" s="527"/>
      <c r="E126" s="528" t="s">
        <v>687</v>
      </c>
      <c r="F126" s="529">
        <f>F127</f>
        <v>1329</v>
      </c>
      <c r="G126" s="551">
        <f t="shared" ref="G126" si="32">G127</f>
        <v>590.4</v>
      </c>
      <c r="H126" s="950">
        <f>G126/F126</f>
        <v>0.4442437923250564</v>
      </c>
    </row>
    <row r="127" spans="1:8" s="534" customFormat="1" x14ac:dyDescent="0.2">
      <c r="A127" s="1460"/>
      <c r="B127" s="1460"/>
      <c r="C127" s="535"/>
      <c r="D127" s="535" t="s">
        <v>681</v>
      </c>
      <c r="E127" s="536" t="s">
        <v>688</v>
      </c>
      <c r="F127" s="537">
        <v>1329</v>
      </c>
      <c r="G127" s="540">
        <v>590.4</v>
      </c>
      <c r="H127" s="952">
        <f>G127/F127</f>
        <v>0.4442437923250564</v>
      </c>
    </row>
    <row r="128" spans="1:8" s="522" customFormat="1" ht="22.5" hidden="1" x14ac:dyDescent="0.2">
      <c r="A128" s="1568"/>
      <c r="B128" s="575"/>
      <c r="C128" s="548" t="s">
        <v>278</v>
      </c>
      <c r="D128" s="549"/>
      <c r="E128" s="550" t="s">
        <v>279</v>
      </c>
      <c r="F128" s="576">
        <f>F129+F130</f>
        <v>0</v>
      </c>
      <c r="G128" s="975">
        <f t="shared" ref="G128" si="33">G129+G130</f>
        <v>0</v>
      </c>
      <c r="H128" s="958" t="e">
        <f>G128/F128</f>
        <v>#DIV/0!</v>
      </c>
    </row>
    <row r="129" spans="1:8" s="534" customFormat="1" ht="22.5" hidden="1" x14ac:dyDescent="0.2">
      <c r="A129" s="1597"/>
      <c r="B129" s="577"/>
      <c r="C129" s="578"/>
      <c r="D129" s="563" t="s">
        <v>664</v>
      </c>
      <c r="E129" s="579" t="s">
        <v>689</v>
      </c>
      <c r="F129" s="580">
        <v>0</v>
      </c>
      <c r="G129" s="540"/>
      <c r="H129" s="952" t="e">
        <f>G129/F129</f>
        <v>#DIV/0!</v>
      </c>
    </row>
    <row r="130" spans="1:8" s="534" customFormat="1" hidden="1" x14ac:dyDescent="0.2">
      <c r="A130" s="1597"/>
      <c r="B130" s="1599"/>
      <c r="C130" s="581"/>
      <c r="D130" s="1600" t="s">
        <v>652</v>
      </c>
      <c r="E130" s="536" t="s">
        <v>690</v>
      </c>
      <c r="F130" s="582">
        <v>0</v>
      </c>
      <c r="G130" s="540">
        <v>0</v>
      </c>
      <c r="H130" s="952">
        <v>0</v>
      </c>
    </row>
    <row r="131" spans="1:8" s="534" customFormat="1" ht="15.75" hidden="1" x14ac:dyDescent="0.2">
      <c r="A131" s="1601"/>
      <c r="B131" s="1602" t="s">
        <v>496</v>
      </c>
      <c r="C131" s="1603"/>
      <c r="D131" s="1603"/>
      <c r="E131" s="1583" t="s">
        <v>691</v>
      </c>
      <c r="F131" s="1604">
        <f>F132</f>
        <v>0</v>
      </c>
      <c r="G131" s="1605">
        <f t="shared" ref="G131:G132" si="34">G132</f>
        <v>0</v>
      </c>
      <c r="H131" s="1606" t="e">
        <f t="shared" ref="H131:H155" si="35">G131/F131</f>
        <v>#DIV/0!</v>
      </c>
    </row>
    <row r="132" spans="1:8" s="534" customFormat="1" hidden="1" x14ac:dyDescent="0.2">
      <c r="A132" s="1460"/>
      <c r="B132" s="1460"/>
      <c r="C132" s="527" t="s">
        <v>255</v>
      </c>
      <c r="D132" s="527"/>
      <c r="E132" s="528" t="s">
        <v>256</v>
      </c>
      <c r="F132" s="529">
        <f>F133</f>
        <v>0</v>
      </c>
      <c r="G132" s="551">
        <f t="shared" si="34"/>
        <v>0</v>
      </c>
      <c r="H132" s="950" t="e">
        <f t="shared" si="35"/>
        <v>#DIV/0!</v>
      </c>
    </row>
    <row r="133" spans="1:8" s="534" customFormat="1" hidden="1" x14ac:dyDescent="0.2">
      <c r="A133" s="1460"/>
      <c r="B133" s="1460"/>
      <c r="C133" s="583"/>
      <c r="D133" s="535" t="s">
        <v>654</v>
      </c>
      <c r="E133" s="536" t="s">
        <v>692</v>
      </c>
      <c r="F133" s="537">
        <v>0</v>
      </c>
      <c r="G133" s="540">
        <v>0</v>
      </c>
      <c r="H133" s="952" t="e">
        <f t="shared" si="35"/>
        <v>#DIV/0!</v>
      </c>
    </row>
    <row r="134" spans="1:8" s="534" customFormat="1" ht="15.75" x14ac:dyDescent="0.2">
      <c r="A134" s="1601"/>
      <c r="B134" s="523" t="s">
        <v>508</v>
      </c>
      <c r="C134" s="524"/>
      <c r="D134" s="524"/>
      <c r="E134" s="525" t="s">
        <v>16</v>
      </c>
      <c r="F134" s="526">
        <f>F138+F156+F135</f>
        <v>77267.58</v>
      </c>
      <c r="G134" s="969">
        <f>G138+G156+G135</f>
        <v>27526.059999999998</v>
      </c>
      <c r="H134" s="949">
        <f t="shared" si="35"/>
        <v>0.35624332999687575</v>
      </c>
    </row>
    <row r="135" spans="1:8" s="534" customFormat="1" x14ac:dyDescent="0.2">
      <c r="A135" s="1460"/>
      <c r="B135" s="1567"/>
      <c r="C135" s="527" t="s">
        <v>262</v>
      </c>
      <c r="D135" s="527"/>
      <c r="E135" s="528" t="s">
        <v>263</v>
      </c>
      <c r="F135" s="529">
        <f>SUM(F136:F137)</f>
        <v>3600</v>
      </c>
      <c r="G135" s="529">
        <f>SUM(G136:G137)</f>
        <v>1265</v>
      </c>
      <c r="H135" s="950">
        <f t="shared" si="35"/>
        <v>0.35138888888888886</v>
      </c>
    </row>
    <row r="136" spans="1:8" s="534" customFormat="1" ht="22.5" x14ac:dyDescent="0.2">
      <c r="A136" s="1460"/>
      <c r="B136" s="1460"/>
      <c r="C136" s="530"/>
      <c r="D136" s="531" t="s">
        <v>651</v>
      </c>
      <c r="E136" s="532" t="s">
        <v>693</v>
      </c>
      <c r="F136" s="565">
        <v>1300</v>
      </c>
      <c r="G136" s="1607"/>
      <c r="H136" s="1608">
        <f t="shared" si="35"/>
        <v>0</v>
      </c>
    </row>
    <row r="137" spans="1:8" s="534" customFormat="1" x14ac:dyDescent="0.2">
      <c r="A137" s="1460"/>
      <c r="B137" s="1460"/>
      <c r="C137" s="530"/>
      <c r="D137" s="531" t="s">
        <v>654</v>
      </c>
      <c r="E137" s="1609" t="s">
        <v>1062</v>
      </c>
      <c r="F137" s="1591">
        <v>2300</v>
      </c>
      <c r="G137" s="540">
        <v>1265</v>
      </c>
      <c r="H137" s="1608">
        <f t="shared" si="35"/>
        <v>0.55000000000000004</v>
      </c>
    </row>
    <row r="138" spans="1:8" s="534" customFormat="1" x14ac:dyDescent="0.2">
      <c r="A138" s="1460"/>
      <c r="B138" s="1460"/>
      <c r="C138" s="527" t="s">
        <v>255</v>
      </c>
      <c r="D138" s="527"/>
      <c r="E138" s="528" t="s">
        <v>256</v>
      </c>
      <c r="F138" s="1610">
        <f>SUM(F139:F155)</f>
        <v>45850.490000000005</v>
      </c>
      <c r="G138" s="1611">
        <f>SUM(G139:G155)</f>
        <v>20768.259999999998</v>
      </c>
      <c r="H138" s="1612">
        <f t="shared" si="35"/>
        <v>0.4529561188986202</v>
      </c>
    </row>
    <row r="139" spans="1:8" s="534" customFormat="1" ht="33.75" x14ac:dyDescent="0.2">
      <c r="A139" s="1460"/>
      <c r="B139" s="1460"/>
      <c r="C139" s="530"/>
      <c r="D139" s="531" t="s">
        <v>664</v>
      </c>
      <c r="E139" s="532" t="s">
        <v>1063</v>
      </c>
      <c r="F139" s="533">
        <v>1000</v>
      </c>
      <c r="G139" s="540"/>
      <c r="H139" s="952">
        <f t="shared" si="35"/>
        <v>0</v>
      </c>
    </row>
    <row r="140" spans="1:8" s="534" customFormat="1" hidden="1" x14ac:dyDescent="0.2">
      <c r="A140" s="1460"/>
      <c r="B140" s="1460"/>
      <c r="C140" s="530"/>
      <c r="D140" s="535" t="s">
        <v>645</v>
      </c>
      <c r="E140" s="536" t="s">
        <v>694</v>
      </c>
      <c r="F140" s="537">
        <v>0</v>
      </c>
      <c r="G140" s="540"/>
      <c r="H140" s="952" t="e">
        <f t="shared" si="35"/>
        <v>#DIV/0!</v>
      </c>
    </row>
    <row r="141" spans="1:8" s="534" customFormat="1" x14ac:dyDescent="0.2">
      <c r="A141" s="1460"/>
      <c r="B141" s="1460"/>
      <c r="C141" s="530"/>
      <c r="D141" s="531" t="s">
        <v>646</v>
      </c>
      <c r="E141" s="532" t="s">
        <v>695</v>
      </c>
      <c r="F141" s="533">
        <v>2000</v>
      </c>
      <c r="G141" s="540">
        <v>165.98</v>
      </c>
      <c r="H141" s="952">
        <f t="shared" si="35"/>
        <v>8.2989999999999994E-2</v>
      </c>
    </row>
    <row r="142" spans="1:8" s="534" customFormat="1" x14ac:dyDescent="0.2">
      <c r="A142" s="1460"/>
      <c r="B142" s="1460"/>
      <c r="C142" s="530"/>
      <c r="D142" s="531" t="s">
        <v>651</v>
      </c>
      <c r="E142" s="536" t="s">
        <v>1064</v>
      </c>
      <c r="F142" s="533">
        <v>2000</v>
      </c>
      <c r="G142" s="540"/>
      <c r="H142" s="952">
        <f t="shared" si="35"/>
        <v>0</v>
      </c>
    </row>
    <row r="143" spans="1:8" s="534" customFormat="1" ht="56.25" x14ac:dyDescent="0.2">
      <c r="A143" s="1460"/>
      <c r="B143" s="1460"/>
      <c r="C143" s="530"/>
      <c r="D143" s="531" t="s">
        <v>652</v>
      </c>
      <c r="E143" s="532" t="s">
        <v>1065</v>
      </c>
      <c r="F143" s="533">
        <v>8000</v>
      </c>
      <c r="G143" s="540">
        <v>5854.11</v>
      </c>
      <c r="H143" s="952">
        <f t="shared" si="35"/>
        <v>0.73176374999999994</v>
      </c>
    </row>
    <row r="144" spans="1:8" s="534" customFormat="1" ht="22.5" x14ac:dyDescent="0.2">
      <c r="A144" s="1460"/>
      <c r="B144" s="1460"/>
      <c r="C144" s="530"/>
      <c r="D144" s="531" t="s">
        <v>647</v>
      </c>
      <c r="E144" s="532" t="s">
        <v>1066</v>
      </c>
      <c r="F144" s="533">
        <v>2800</v>
      </c>
      <c r="G144" s="540">
        <v>959.75</v>
      </c>
      <c r="H144" s="952">
        <f t="shared" si="35"/>
        <v>0.34276785714285712</v>
      </c>
    </row>
    <row r="145" spans="1:8" s="534" customFormat="1" x14ac:dyDescent="0.2">
      <c r="A145" s="1460"/>
      <c r="B145" s="1460"/>
      <c r="C145" s="530"/>
      <c r="D145" s="535" t="s">
        <v>679</v>
      </c>
      <c r="E145" s="536" t="s">
        <v>696</v>
      </c>
      <c r="F145" s="537">
        <v>2000</v>
      </c>
      <c r="G145" s="540">
        <v>66.900000000000006</v>
      </c>
      <c r="H145" s="952">
        <f t="shared" si="35"/>
        <v>3.3450000000000001E-2</v>
      </c>
    </row>
    <row r="146" spans="1:8" s="534" customFormat="1" ht="33.75" x14ac:dyDescent="0.2">
      <c r="A146" s="1460"/>
      <c r="B146" s="1460"/>
      <c r="C146" s="530"/>
      <c r="D146" s="535" t="s">
        <v>648</v>
      </c>
      <c r="E146" s="536" t="s">
        <v>1067</v>
      </c>
      <c r="F146" s="537">
        <v>1709.93</v>
      </c>
      <c r="G146" s="540"/>
      <c r="H146" s="952">
        <f t="shared" si="35"/>
        <v>0</v>
      </c>
    </row>
    <row r="147" spans="1:8" s="534" customFormat="1" x14ac:dyDescent="0.2">
      <c r="A147" s="1460"/>
      <c r="B147" s="1460"/>
      <c r="C147" s="530"/>
      <c r="D147" s="531" t="s">
        <v>649</v>
      </c>
      <c r="E147" s="532" t="s">
        <v>697</v>
      </c>
      <c r="F147" s="533">
        <v>1319.89</v>
      </c>
      <c r="G147" s="965">
        <v>129</v>
      </c>
      <c r="H147" s="952">
        <f t="shared" si="35"/>
        <v>9.7735417345384837E-2</v>
      </c>
    </row>
    <row r="148" spans="1:8" s="534" customFormat="1" ht="22.5" hidden="1" x14ac:dyDescent="0.2">
      <c r="A148" s="1460"/>
      <c r="B148" s="1460"/>
      <c r="C148" s="530"/>
      <c r="D148" s="531" t="s">
        <v>681</v>
      </c>
      <c r="E148" s="532" t="s">
        <v>698</v>
      </c>
      <c r="F148" s="533">
        <v>0</v>
      </c>
      <c r="G148" s="966"/>
      <c r="H148" s="952" t="e">
        <f t="shared" si="35"/>
        <v>#DIV/0!</v>
      </c>
    </row>
    <row r="149" spans="1:8" s="534" customFormat="1" x14ac:dyDescent="0.2">
      <c r="A149" s="1460"/>
      <c r="B149" s="1460"/>
      <c r="C149" s="530"/>
      <c r="D149" s="531" t="s">
        <v>657</v>
      </c>
      <c r="E149" s="532" t="s">
        <v>699</v>
      </c>
      <c r="F149" s="533">
        <v>2300</v>
      </c>
      <c r="G149" s="540">
        <v>2298.85</v>
      </c>
      <c r="H149" s="952">
        <f t="shared" si="35"/>
        <v>0.99949999999999994</v>
      </c>
    </row>
    <row r="150" spans="1:8" s="534" customFormat="1" x14ac:dyDescent="0.2">
      <c r="A150" s="1460"/>
      <c r="B150" s="1460"/>
      <c r="C150" s="530"/>
      <c r="D150" s="535" t="s">
        <v>654</v>
      </c>
      <c r="E150" s="536" t="s">
        <v>700</v>
      </c>
      <c r="F150" s="537">
        <v>1700</v>
      </c>
      <c r="G150" s="540">
        <v>419.05</v>
      </c>
      <c r="H150" s="952">
        <f t="shared" si="35"/>
        <v>0.2465</v>
      </c>
    </row>
    <row r="151" spans="1:8" s="534" customFormat="1" ht="45" x14ac:dyDescent="0.2">
      <c r="A151" s="1460"/>
      <c r="B151" s="1460"/>
      <c r="C151" s="530"/>
      <c r="D151" s="535" t="s">
        <v>650</v>
      </c>
      <c r="E151" s="536" t="s">
        <v>1068</v>
      </c>
      <c r="F151" s="537">
        <v>10480.82</v>
      </c>
      <c r="G151" s="540">
        <v>7358.56</v>
      </c>
      <c r="H151" s="952">
        <f t="shared" si="35"/>
        <v>0.70209773662747765</v>
      </c>
    </row>
    <row r="152" spans="1:8" s="534" customFormat="1" x14ac:dyDescent="0.2">
      <c r="A152" s="1460"/>
      <c r="B152" s="1460"/>
      <c r="C152" s="530"/>
      <c r="D152" s="535" t="s">
        <v>673</v>
      </c>
      <c r="E152" s="536" t="s">
        <v>1069</v>
      </c>
      <c r="F152" s="537">
        <v>2331.66</v>
      </c>
      <c r="G152" s="540">
        <v>377.83</v>
      </c>
      <c r="H152" s="952">
        <f t="shared" si="35"/>
        <v>0.16204335108892379</v>
      </c>
    </row>
    <row r="153" spans="1:8" s="534" customFormat="1" x14ac:dyDescent="0.2">
      <c r="A153" s="1460"/>
      <c r="B153" s="1460"/>
      <c r="C153" s="530"/>
      <c r="D153" s="535" t="s">
        <v>658</v>
      </c>
      <c r="E153" s="536" t="s">
        <v>701</v>
      </c>
      <c r="F153" s="1058">
        <v>3000</v>
      </c>
      <c r="G153" s="1057">
        <v>611.04999999999995</v>
      </c>
      <c r="H153" s="1059">
        <f t="shared" si="35"/>
        <v>0.20368333333333333</v>
      </c>
    </row>
    <row r="154" spans="1:8" s="534" customFormat="1" ht="22.5" x14ac:dyDescent="0.2">
      <c r="A154" s="1460"/>
      <c r="B154" s="1460"/>
      <c r="C154" s="530"/>
      <c r="D154" s="535" t="s">
        <v>656</v>
      </c>
      <c r="E154" s="536" t="s">
        <v>1070</v>
      </c>
      <c r="F154" s="1056">
        <v>3500</v>
      </c>
      <c r="G154" s="1057">
        <v>2214.54</v>
      </c>
      <c r="H154" s="952">
        <f t="shared" si="35"/>
        <v>0.63272571428571422</v>
      </c>
    </row>
    <row r="155" spans="1:8" s="534" customFormat="1" ht="45" x14ac:dyDescent="0.2">
      <c r="A155" s="1460"/>
      <c r="B155" s="1460"/>
      <c r="C155" s="584"/>
      <c r="D155" s="572" t="s">
        <v>670</v>
      </c>
      <c r="E155" s="573" t="s">
        <v>1071</v>
      </c>
      <c r="F155" s="574">
        <v>1708.19</v>
      </c>
      <c r="G155" s="540">
        <v>312.64</v>
      </c>
      <c r="H155" s="952">
        <f t="shared" si="35"/>
        <v>0.18302413665927092</v>
      </c>
    </row>
    <row r="156" spans="1:8" s="534" customFormat="1" x14ac:dyDescent="0.2">
      <c r="A156" s="1460"/>
      <c r="B156" s="1460"/>
      <c r="C156" s="1613" t="s">
        <v>257</v>
      </c>
      <c r="D156" s="1613"/>
      <c r="E156" s="1614" t="s">
        <v>258</v>
      </c>
      <c r="F156" s="1610">
        <f>SUM(F157:F171)</f>
        <v>27817.09</v>
      </c>
      <c r="G156" s="1611">
        <f t="shared" ref="G156" si="36">SUM(G157:G171)</f>
        <v>5492.8</v>
      </c>
      <c r="H156" s="1612">
        <f>G156/F156</f>
        <v>0.19746134480637623</v>
      </c>
    </row>
    <row r="157" spans="1:8" s="534" customFormat="1" x14ac:dyDescent="0.2">
      <c r="A157" s="1460"/>
      <c r="B157" s="1460"/>
      <c r="C157" s="530"/>
      <c r="D157" s="531" t="s">
        <v>664</v>
      </c>
      <c r="E157" s="532" t="s">
        <v>702</v>
      </c>
      <c r="F157" s="533">
        <v>4000</v>
      </c>
      <c r="G157" s="965"/>
      <c r="H157" s="952">
        <f>G157/F157</f>
        <v>0</v>
      </c>
    </row>
    <row r="158" spans="1:8" s="534" customFormat="1" hidden="1" x14ac:dyDescent="0.2">
      <c r="A158" s="1460"/>
      <c r="B158" s="1460"/>
      <c r="C158" s="530"/>
      <c r="D158" s="535" t="s">
        <v>645</v>
      </c>
      <c r="E158" s="536" t="s">
        <v>694</v>
      </c>
      <c r="F158" s="537">
        <v>0</v>
      </c>
      <c r="G158" s="965"/>
      <c r="H158" s="952" t="e">
        <f t="shared" ref="H158:H171" si="37">G158/F158</f>
        <v>#DIV/0!</v>
      </c>
    </row>
    <row r="159" spans="1:8" s="534" customFormat="1" hidden="1" x14ac:dyDescent="0.2">
      <c r="A159" s="1460"/>
      <c r="B159" s="1460"/>
      <c r="C159" s="530"/>
      <c r="D159" s="535" t="s">
        <v>646</v>
      </c>
      <c r="E159" s="532" t="s">
        <v>695</v>
      </c>
      <c r="F159" s="537">
        <v>0</v>
      </c>
      <c r="G159" s="965"/>
      <c r="H159" s="952" t="e">
        <f t="shared" si="37"/>
        <v>#DIV/0!</v>
      </c>
    </row>
    <row r="160" spans="1:8" s="534" customFormat="1" x14ac:dyDescent="0.2">
      <c r="A160" s="1460"/>
      <c r="B160" s="1460"/>
      <c r="C160" s="530"/>
      <c r="D160" s="531" t="s">
        <v>651</v>
      </c>
      <c r="E160" s="532" t="s">
        <v>694</v>
      </c>
      <c r="F160" s="533">
        <v>2700</v>
      </c>
      <c r="G160" s="965"/>
      <c r="H160" s="952">
        <f t="shared" si="37"/>
        <v>0</v>
      </c>
    </row>
    <row r="161" spans="1:8" s="534" customFormat="1" ht="22.5" x14ac:dyDescent="0.2">
      <c r="A161" s="1460"/>
      <c r="B161" s="1460"/>
      <c r="C161" s="530"/>
      <c r="D161" s="531" t="s">
        <v>652</v>
      </c>
      <c r="E161" s="532" t="s">
        <v>703</v>
      </c>
      <c r="F161" s="533">
        <v>2967.09</v>
      </c>
      <c r="G161" s="540">
        <v>1360</v>
      </c>
      <c r="H161" s="952">
        <f t="shared" si="37"/>
        <v>0.45836155964261277</v>
      </c>
    </row>
    <row r="162" spans="1:8" s="534" customFormat="1" ht="22.5" x14ac:dyDescent="0.2">
      <c r="A162" s="1460"/>
      <c r="B162" s="1460"/>
      <c r="C162" s="530"/>
      <c r="D162" s="531" t="s">
        <v>647</v>
      </c>
      <c r="E162" s="532" t="s">
        <v>1072</v>
      </c>
      <c r="F162" s="533">
        <v>1200</v>
      </c>
      <c r="G162" s="965"/>
      <c r="H162" s="952">
        <f t="shared" si="37"/>
        <v>0</v>
      </c>
    </row>
    <row r="163" spans="1:8" s="534" customFormat="1" x14ac:dyDescent="0.2">
      <c r="A163" s="1460"/>
      <c r="B163" s="1460"/>
      <c r="C163" s="530"/>
      <c r="D163" s="535" t="s">
        <v>679</v>
      </c>
      <c r="E163" s="536" t="s">
        <v>696</v>
      </c>
      <c r="F163" s="537">
        <v>4000</v>
      </c>
      <c r="G163" s="965">
        <v>1020</v>
      </c>
      <c r="H163" s="952">
        <f t="shared" si="37"/>
        <v>0.255</v>
      </c>
    </row>
    <row r="164" spans="1:8" s="534" customFormat="1" x14ac:dyDescent="0.2">
      <c r="A164" s="1460"/>
      <c r="B164" s="1460"/>
      <c r="C164" s="530"/>
      <c r="D164" s="535" t="s">
        <v>648</v>
      </c>
      <c r="E164" s="536" t="s">
        <v>696</v>
      </c>
      <c r="F164" s="537">
        <v>1250</v>
      </c>
      <c r="G164" s="965"/>
      <c r="H164" s="952">
        <f t="shared" si="37"/>
        <v>0</v>
      </c>
    </row>
    <row r="165" spans="1:8" s="534" customFormat="1" ht="22.5" hidden="1" x14ac:dyDescent="0.2">
      <c r="A165" s="1460"/>
      <c r="B165" s="1460"/>
      <c r="C165" s="530"/>
      <c r="D165" s="531" t="s">
        <v>681</v>
      </c>
      <c r="E165" s="532" t="s">
        <v>698</v>
      </c>
      <c r="F165" s="533">
        <v>0</v>
      </c>
      <c r="G165" s="965"/>
      <c r="H165" s="952" t="e">
        <f t="shared" si="37"/>
        <v>#DIV/0!</v>
      </c>
    </row>
    <row r="166" spans="1:8" s="534" customFormat="1" x14ac:dyDescent="0.2">
      <c r="A166" s="1460"/>
      <c r="B166" s="1460"/>
      <c r="C166" s="530"/>
      <c r="D166" s="531" t="s">
        <v>657</v>
      </c>
      <c r="E166" s="532" t="s">
        <v>699</v>
      </c>
      <c r="F166" s="533">
        <v>700</v>
      </c>
      <c r="G166" s="965">
        <v>700</v>
      </c>
      <c r="H166" s="952">
        <f t="shared" si="37"/>
        <v>1</v>
      </c>
    </row>
    <row r="167" spans="1:8" s="534" customFormat="1" hidden="1" x14ac:dyDescent="0.2">
      <c r="A167" s="1460"/>
      <c r="B167" s="1460"/>
      <c r="C167" s="530"/>
      <c r="D167" s="531" t="s">
        <v>654</v>
      </c>
      <c r="E167" s="532" t="s">
        <v>704</v>
      </c>
      <c r="F167" s="533">
        <v>0</v>
      </c>
      <c r="G167" s="540"/>
      <c r="H167" s="952" t="e">
        <f t="shared" si="37"/>
        <v>#DIV/0!</v>
      </c>
    </row>
    <row r="168" spans="1:8" s="534" customFormat="1" x14ac:dyDescent="0.2">
      <c r="A168" s="1460"/>
      <c r="B168" s="1460"/>
      <c r="C168" s="530"/>
      <c r="D168" s="531" t="s">
        <v>673</v>
      </c>
      <c r="E168" s="532" t="s">
        <v>702</v>
      </c>
      <c r="F168" s="533">
        <v>3000</v>
      </c>
      <c r="G168" s="965"/>
      <c r="H168" s="952">
        <f t="shared" si="37"/>
        <v>0</v>
      </c>
    </row>
    <row r="169" spans="1:8" s="534" customFormat="1" x14ac:dyDescent="0.2">
      <c r="A169" s="1460"/>
      <c r="B169" s="1460"/>
      <c r="C169" s="530"/>
      <c r="D169" s="531" t="s">
        <v>658</v>
      </c>
      <c r="E169" s="536" t="s">
        <v>701</v>
      </c>
      <c r="F169" s="533">
        <v>2500</v>
      </c>
      <c r="G169" s="965">
        <v>500</v>
      </c>
      <c r="H169" s="952">
        <f t="shared" si="37"/>
        <v>0.2</v>
      </c>
    </row>
    <row r="170" spans="1:8" s="534" customFormat="1" ht="22.5" x14ac:dyDescent="0.2">
      <c r="A170" s="1460"/>
      <c r="B170" s="1460"/>
      <c r="C170" s="530"/>
      <c r="D170" s="535" t="s">
        <v>656</v>
      </c>
      <c r="E170" s="536" t="s">
        <v>1070</v>
      </c>
      <c r="F170" s="537">
        <v>2000</v>
      </c>
      <c r="G170" s="965">
        <v>1412.8</v>
      </c>
      <c r="H170" s="952">
        <f t="shared" si="37"/>
        <v>0.70640000000000003</v>
      </c>
    </row>
    <row r="171" spans="1:8" s="534" customFormat="1" ht="45" x14ac:dyDescent="0.2">
      <c r="A171" s="1460"/>
      <c r="B171" s="1460"/>
      <c r="C171" s="530"/>
      <c r="D171" s="535" t="s">
        <v>670</v>
      </c>
      <c r="E171" s="573" t="s">
        <v>1071</v>
      </c>
      <c r="F171" s="537">
        <v>3500</v>
      </c>
      <c r="G171" s="540">
        <v>500</v>
      </c>
      <c r="H171" s="952">
        <f t="shared" si="37"/>
        <v>0.14285714285714285</v>
      </c>
    </row>
    <row r="172" spans="1:8" s="534" customFormat="1" x14ac:dyDescent="0.2">
      <c r="A172" s="519" t="s">
        <v>233</v>
      </c>
      <c r="B172" s="519"/>
      <c r="C172" s="519"/>
      <c r="D172" s="519"/>
      <c r="E172" s="520" t="s">
        <v>234</v>
      </c>
      <c r="F172" s="521">
        <f>F193+F173</f>
        <v>52017.46</v>
      </c>
      <c r="G172" s="968">
        <f>G193+G173</f>
        <v>16489.879999999997</v>
      </c>
      <c r="H172" s="948">
        <f>G172/F172</f>
        <v>0.31700663584880917</v>
      </c>
    </row>
    <row r="173" spans="1:8" s="589" customFormat="1" x14ac:dyDescent="0.2">
      <c r="A173" s="1571"/>
      <c r="B173" s="585" t="s">
        <v>235</v>
      </c>
      <c r="C173" s="586"/>
      <c r="D173" s="586"/>
      <c r="E173" s="587" t="s">
        <v>236</v>
      </c>
      <c r="F173" s="588">
        <f>F190+F174+F176+F187</f>
        <v>45017.46</v>
      </c>
      <c r="G173" s="588">
        <f>G190+G174+G176+G187</f>
        <v>12245.14</v>
      </c>
      <c r="H173" s="959">
        <f>G173/F173</f>
        <v>0.27200868285327512</v>
      </c>
    </row>
    <row r="174" spans="1:8" s="534" customFormat="1" x14ac:dyDescent="0.2">
      <c r="A174" s="1460"/>
      <c r="B174" s="1567"/>
      <c r="C174" s="527" t="s">
        <v>262</v>
      </c>
      <c r="D174" s="527"/>
      <c r="E174" s="528" t="s">
        <v>263</v>
      </c>
      <c r="F174" s="529">
        <f>F175</f>
        <v>3000</v>
      </c>
      <c r="G174" s="529">
        <f>G175</f>
        <v>921</v>
      </c>
      <c r="H174" s="950">
        <f t="shared" ref="H174:H175" si="38">G174/F174</f>
        <v>0.307</v>
      </c>
    </row>
    <row r="175" spans="1:8" s="534" customFormat="1" ht="23.25" customHeight="1" x14ac:dyDescent="0.2">
      <c r="A175" s="1460"/>
      <c r="B175" s="1460"/>
      <c r="C175" s="530"/>
      <c r="D175" s="531" t="s">
        <v>650</v>
      </c>
      <c r="E175" s="532" t="s">
        <v>706</v>
      </c>
      <c r="F175" s="565">
        <v>3000</v>
      </c>
      <c r="G175" s="1607">
        <v>921</v>
      </c>
      <c r="H175" s="1608">
        <f t="shared" si="38"/>
        <v>0.307</v>
      </c>
    </row>
    <row r="176" spans="1:8" s="534" customFormat="1" x14ac:dyDescent="0.2">
      <c r="A176" s="1567"/>
      <c r="B176" s="1567"/>
      <c r="C176" s="527" t="s">
        <v>255</v>
      </c>
      <c r="D176" s="527"/>
      <c r="E176" s="528" t="s">
        <v>256</v>
      </c>
      <c r="F176" s="529">
        <f>SUM(F177:F186)</f>
        <v>24017.46</v>
      </c>
      <c r="G176" s="551">
        <f>SUM(G177:G186)</f>
        <v>6983.4</v>
      </c>
      <c r="H176" s="950">
        <f>G176/F176</f>
        <v>0.29076346957588356</v>
      </c>
    </row>
    <row r="177" spans="1:8" s="534" customFormat="1" x14ac:dyDescent="0.2">
      <c r="A177" s="1460"/>
      <c r="B177" s="1460"/>
      <c r="C177" s="530"/>
      <c r="D177" s="535" t="s">
        <v>645</v>
      </c>
      <c r="E177" s="536" t="s">
        <v>708</v>
      </c>
      <c r="F177" s="537">
        <v>1500</v>
      </c>
      <c r="G177" s="540">
        <v>530.23</v>
      </c>
      <c r="H177" s="952">
        <f>G177/F177</f>
        <v>0.35348666666666667</v>
      </c>
    </row>
    <row r="178" spans="1:8" s="534" customFormat="1" ht="22.5" x14ac:dyDescent="0.2">
      <c r="A178" s="1460"/>
      <c r="B178" s="1460"/>
      <c r="C178" s="530"/>
      <c r="D178" s="531" t="s">
        <v>651</v>
      </c>
      <c r="E178" s="532" t="s">
        <v>707</v>
      </c>
      <c r="F178" s="533">
        <v>3000</v>
      </c>
      <c r="G178" s="540">
        <v>2160.5500000000002</v>
      </c>
      <c r="H178" s="952">
        <f t="shared" ref="H178:H186" si="39">G178/F178</f>
        <v>0.7201833333333334</v>
      </c>
    </row>
    <row r="179" spans="1:8" s="534" customFormat="1" x14ac:dyDescent="0.2">
      <c r="A179" s="1460"/>
      <c r="B179" s="1460"/>
      <c r="C179" s="530"/>
      <c r="D179" s="531" t="s">
        <v>652</v>
      </c>
      <c r="E179" s="532" t="s">
        <v>708</v>
      </c>
      <c r="F179" s="533">
        <v>500</v>
      </c>
      <c r="G179" s="540">
        <v>349.63</v>
      </c>
      <c r="H179" s="952">
        <f t="shared" si="39"/>
        <v>0.69925999999999999</v>
      </c>
    </row>
    <row r="180" spans="1:8" s="534" customFormat="1" x14ac:dyDescent="0.2">
      <c r="A180" s="1460"/>
      <c r="B180" s="1460"/>
      <c r="C180" s="530"/>
      <c r="D180" s="531" t="s">
        <v>647</v>
      </c>
      <c r="E180" s="532" t="s">
        <v>708</v>
      </c>
      <c r="F180" s="533">
        <v>1507.46</v>
      </c>
      <c r="G180" s="540">
        <v>276.45</v>
      </c>
      <c r="H180" s="952">
        <f t="shared" si="39"/>
        <v>0.18338795059238719</v>
      </c>
    </row>
    <row r="181" spans="1:8" s="534" customFormat="1" x14ac:dyDescent="0.2">
      <c r="A181" s="1460"/>
      <c r="B181" s="1460"/>
      <c r="C181" s="530"/>
      <c r="D181" s="535" t="s">
        <v>679</v>
      </c>
      <c r="E181" s="536" t="s">
        <v>709</v>
      </c>
      <c r="F181" s="537">
        <v>5000</v>
      </c>
      <c r="G181" s="540">
        <v>644.72</v>
      </c>
      <c r="H181" s="952">
        <f t="shared" si="39"/>
        <v>0.128944</v>
      </c>
    </row>
    <row r="182" spans="1:8" s="534" customFormat="1" x14ac:dyDescent="0.2">
      <c r="A182" s="1460"/>
      <c r="B182" s="1460"/>
      <c r="C182" s="530"/>
      <c r="D182" s="535" t="s">
        <v>657</v>
      </c>
      <c r="E182" s="536" t="s">
        <v>710</v>
      </c>
      <c r="F182" s="537">
        <v>500</v>
      </c>
      <c r="G182" s="540">
        <v>248.24</v>
      </c>
      <c r="H182" s="952">
        <f t="shared" si="39"/>
        <v>0.49648000000000003</v>
      </c>
    </row>
    <row r="183" spans="1:8" s="534" customFormat="1" ht="22.5" hidden="1" x14ac:dyDescent="0.2">
      <c r="A183" s="1460"/>
      <c r="B183" s="1460"/>
      <c r="C183" s="530"/>
      <c r="D183" s="535" t="s">
        <v>654</v>
      </c>
      <c r="E183" s="536" t="s">
        <v>711</v>
      </c>
      <c r="F183" s="537">
        <v>0</v>
      </c>
      <c r="G183" s="540"/>
      <c r="H183" s="952" t="e">
        <f t="shared" si="39"/>
        <v>#DIV/0!</v>
      </c>
    </row>
    <row r="184" spans="1:8" s="534" customFormat="1" ht="33.75" x14ac:dyDescent="0.2">
      <c r="A184" s="1460"/>
      <c r="B184" s="1460"/>
      <c r="C184" s="530"/>
      <c r="D184" s="535" t="s">
        <v>650</v>
      </c>
      <c r="E184" s="536" t="s">
        <v>1073</v>
      </c>
      <c r="F184" s="537">
        <v>7500</v>
      </c>
      <c r="G184" s="540">
        <v>2144.38</v>
      </c>
      <c r="H184" s="952">
        <f t="shared" si="39"/>
        <v>0.28591733333333336</v>
      </c>
    </row>
    <row r="185" spans="1:8" s="534" customFormat="1" ht="33.75" x14ac:dyDescent="0.2">
      <c r="A185" s="1460"/>
      <c r="B185" s="1460"/>
      <c r="C185" s="530"/>
      <c r="D185" s="535" t="s">
        <v>673</v>
      </c>
      <c r="E185" s="536" t="s">
        <v>1074</v>
      </c>
      <c r="F185" s="537">
        <v>4000</v>
      </c>
      <c r="G185" s="540">
        <v>629.20000000000005</v>
      </c>
      <c r="H185" s="952">
        <f t="shared" si="39"/>
        <v>0.15730000000000002</v>
      </c>
    </row>
    <row r="186" spans="1:8" s="534" customFormat="1" x14ac:dyDescent="0.2">
      <c r="A186" s="1460"/>
      <c r="B186" s="1460"/>
      <c r="C186" s="530"/>
      <c r="D186" s="535" t="s">
        <v>656</v>
      </c>
      <c r="E186" s="596" t="s">
        <v>712</v>
      </c>
      <c r="F186" s="537">
        <v>510</v>
      </c>
      <c r="G186" s="540"/>
      <c r="H186" s="952">
        <f t="shared" si="39"/>
        <v>0</v>
      </c>
    </row>
    <row r="187" spans="1:8" s="534" customFormat="1" x14ac:dyDescent="0.2">
      <c r="A187" s="1460"/>
      <c r="B187" s="1460"/>
      <c r="C187" s="527" t="s">
        <v>257</v>
      </c>
      <c r="D187" s="527"/>
      <c r="E187" s="528" t="s">
        <v>258</v>
      </c>
      <c r="F187" s="529">
        <f>SUM(F188:F189)</f>
        <v>8000</v>
      </c>
      <c r="G187" s="529">
        <f>SUM(G188:G189)</f>
        <v>1200</v>
      </c>
      <c r="H187" s="950">
        <f>G187/F187</f>
        <v>0.15</v>
      </c>
    </row>
    <row r="188" spans="1:8" s="534" customFormat="1" ht="22.5" x14ac:dyDescent="0.2">
      <c r="A188" s="1460"/>
      <c r="B188" s="1460"/>
      <c r="C188" s="530"/>
      <c r="D188" s="535" t="s">
        <v>651</v>
      </c>
      <c r="E188" s="536" t="s">
        <v>713</v>
      </c>
      <c r="F188" s="537">
        <v>2000</v>
      </c>
      <c r="G188" s="540">
        <v>1200</v>
      </c>
      <c r="H188" s="952">
        <f>G188/F188</f>
        <v>0.6</v>
      </c>
    </row>
    <row r="189" spans="1:8" s="534" customFormat="1" x14ac:dyDescent="0.2">
      <c r="A189" s="1460"/>
      <c r="B189" s="1460"/>
      <c r="C189" s="530"/>
      <c r="D189" s="535" t="s">
        <v>673</v>
      </c>
      <c r="E189" s="536" t="s">
        <v>1075</v>
      </c>
      <c r="F189" s="537">
        <v>6000</v>
      </c>
      <c r="G189" s="540"/>
      <c r="H189" s="952">
        <f>G189/F189</f>
        <v>0</v>
      </c>
    </row>
    <row r="190" spans="1:8" s="589" customFormat="1" ht="22.5" x14ac:dyDescent="0.2">
      <c r="A190" s="1571"/>
      <c r="B190" s="1615"/>
      <c r="C190" s="590" t="s">
        <v>278</v>
      </c>
      <c r="D190" s="590"/>
      <c r="E190" s="591" t="s">
        <v>279</v>
      </c>
      <c r="F190" s="592">
        <f>F191+F192</f>
        <v>10000</v>
      </c>
      <c r="G190" s="976">
        <f t="shared" ref="G190" si="40">G191+G192</f>
        <v>3140.74</v>
      </c>
      <c r="H190" s="960">
        <f>G190/F190</f>
        <v>0.31407399999999996</v>
      </c>
    </row>
    <row r="191" spans="1:8" s="534" customFormat="1" ht="22.5" x14ac:dyDescent="0.2">
      <c r="A191" s="1597"/>
      <c r="B191" s="577"/>
      <c r="C191" s="593"/>
      <c r="D191" s="562" t="s">
        <v>646</v>
      </c>
      <c r="E191" s="594" t="s">
        <v>1076</v>
      </c>
      <c r="F191" s="580">
        <v>10000</v>
      </c>
      <c r="G191" s="540">
        <v>3140.74</v>
      </c>
      <c r="H191" s="952">
        <f>G191/F191</f>
        <v>0.31407399999999996</v>
      </c>
    </row>
    <row r="192" spans="1:8" s="534" customFormat="1" ht="33.75" hidden="1" x14ac:dyDescent="0.2">
      <c r="A192" s="1597"/>
      <c r="B192" s="577"/>
      <c r="C192" s="593"/>
      <c r="D192" s="562" t="s">
        <v>651</v>
      </c>
      <c r="E192" s="595" t="s">
        <v>705</v>
      </c>
      <c r="F192" s="580">
        <v>0</v>
      </c>
      <c r="G192" s="540"/>
      <c r="H192" s="952">
        <v>0</v>
      </c>
    </row>
    <row r="193" spans="1:8" s="534" customFormat="1" ht="15.75" x14ac:dyDescent="0.2">
      <c r="A193" s="1566"/>
      <c r="B193" s="523" t="s">
        <v>510</v>
      </c>
      <c r="C193" s="524"/>
      <c r="D193" s="524"/>
      <c r="E193" s="525" t="s">
        <v>16</v>
      </c>
      <c r="F193" s="526">
        <f>F194</f>
        <v>7000</v>
      </c>
      <c r="G193" s="526">
        <f>G194</f>
        <v>4244.74</v>
      </c>
      <c r="H193" s="949">
        <f>G193/F193</f>
        <v>0.60639142857142858</v>
      </c>
    </row>
    <row r="194" spans="1:8" s="534" customFormat="1" x14ac:dyDescent="0.2">
      <c r="A194" s="1567"/>
      <c r="B194" s="1567"/>
      <c r="C194" s="527" t="s">
        <v>255</v>
      </c>
      <c r="D194" s="527"/>
      <c r="E194" s="528" t="s">
        <v>256</v>
      </c>
      <c r="F194" s="529">
        <f>SUM(F195:F195)</f>
        <v>7000</v>
      </c>
      <c r="G194" s="551">
        <f>SUM(G195:G195)</f>
        <v>4244.74</v>
      </c>
      <c r="H194" s="950">
        <f>G194/F194</f>
        <v>0.60639142857142858</v>
      </c>
    </row>
    <row r="195" spans="1:8" s="534" customFormat="1" ht="22.5" x14ac:dyDescent="0.2">
      <c r="A195" s="1460"/>
      <c r="B195" s="1460"/>
      <c r="C195" s="530"/>
      <c r="D195" s="535" t="s">
        <v>654</v>
      </c>
      <c r="E195" s="536" t="s">
        <v>711</v>
      </c>
      <c r="F195" s="537">
        <v>7000</v>
      </c>
      <c r="G195" s="540">
        <v>4244.74</v>
      </c>
      <c r="H195" s="952">
        <f t="shared" ref="H195" si="41">G195/F195</f>
        <v>0.60639142857142858</v>
      </c>
    </row>
    <row r="196" spans="1:8" x14ac:dyDescent="0.2">
      <c r="A196" s="1962"/>
      <c r="B196" s="1963"/>
      <c r="C196" s="1963"/>
      <c r="D196" s="1616"/>
      <c r="E196" s="1616" t="s">
        <v>239</v>
      </c>
      <c r="F196" s="597">
        <f>F172+F86+F60+F52+F41+F13+F33+F6</f>
        <v>410655.11</v>
      </c>
      <c r="G196" s="597">
        <f>G172+G86+G60+G52+G41+G13+G33+G6</f>
        <v>121487.07999999999</v>
      </c>
      <c r="H196" s="961">
        <f>G196/F196</f>
        <v>0.29583725379674441</v>
      </c>
    </row>
    <row r="197" spans="1:8" x14ac:dyDescent="0.2">
      <c r="A197" s="598"/>
      <c r="B197" s="517"/>
      <c r="C197" s="517"/>
      <c r="D197" s="517"/>
      <c r="E197" s="599" t="s">
        <v>714</v>
      </c>
      <c r="F197" s="1060"/>
      <c r="G197" s="977"/>
      <c r="H197" s="962"/>
    </row>
    <row r="198" spans="1:8" x14ac:dyDescent="0.2">
      <c r="A198" s="600"/>
      <c r="B198" s="517"/>
      <c r="C198" s="517"/>
      <c r="D198" s="517"/>
      <c r="E198" s="601" t="s">
        <v>715</v>
      </c>
      <c r="F198" s="602">
        <f>F196-F199</f>
        <v>382655.11</v>
      </c>
      <c r="G198" s="602">
        <f>G196-G199</f>
        <v>103352.63999999998</v>
      </c>
      <c r="H198" s="963">
        <f>G198/F198</f>
        <v>0.27009345308363969</v>
      </c>
    </row>
    <row r="199" spans="1:8" s="605" customFormat="1" x14ac:dyDescent="0.2">
      <c r="A199" s="603"/>
      <c r="B199" s="1617"/>
      <c r="C199" s="1617"/>
      <c r="D199" s="1617"/>
      <c r="E199" s="1618" t="s">
        <v>716</v>
      </c>
      <c r="F199" s="604">
        <f>F11+F50+F190</f>
        <v>28000</v>
      </c>
      <c r="G199" s="604">
        <f>G11+G50+G190</f>
        <v>18134.440000000002</v>
      </c>
      <c r="H199" s="964">
        <f>G199/F199</f>
        <v>0.64765857142857153</v>
      </c>
    </row>
  </sheetData>
  <sheetProtection selectLockedCells="1" selectUnlockedCells="1"/>
  <mergeCells count="5">
    <mergeCell ref="A196:C196"/>
    <mergeCell ref="A3:H3"/>
    <mergeCell ref="C73:C78"/>
    <mergeCell ref="B78:B81"/>
    <mergeCell ref="C80:C81"/>
  </mergeCells>
  <pageMargins left="0.9055118110236221" right="0" top="0.55118110236220474" bottom="0.39370078740157483" header="0.31496062992125984" footer="0.11811023622047245"/>
  <pageSetup paperSize="9" scale="90" firstPageNumber="0" orientation="portrait" r:id="rId1"/>
  <headerFooter alignWithMargins="0"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9" workbookViewId="0">
      <selection activeCell="P42" sqref="P42"/>
    </sheetView>
  </sheetViews>
  <sheetFormatPr defaultRowHeight="12.75" x14ac:dyDescent="0.2"/>
  <cols>
    <col min="1" max="1" width="5.5" style="607" customWidth="1"/>
    <col min="2" max="2" width="8.5" style="607" customWidth="1"/>
    <col min="3" max="3" width="9" style="607" customWidth="1"/>
    <col min="4" max="4" width="33" style="607" customWidth="1"/>
    <col min="5" max="6" width="14.1640625" style="607" customWidth="1"/>
    <col min="7" max="7" width="10.5" style="607" customWidth="1"/>
    <col min="8" max="8" width="13.1640625" style="607" customWidth="1"/>
    <col min="9" max="9" width="10.33203125" style="607" customWidth="1"/>
    <col min="10" max="16384" width="9.33203125" style="607"/>
  </cols>
  <sheetData>
    <row r="1" spans="1:9" x14ac:dyDescent="0.2">
      <c r="D1" s="1985"/>
      <c r="E1" s="1985"/>
      <c r="F1" s="1993" t="s">
        <v>817</v>
      </c>
      <c r="G1" s="1993"/>
      <c r="H1" s="1993"/>
      <c r="I1" s="1993"/>
    </row>
    <row r="3" spans="1:9" ht="30.75" customHeight="1" x14ac:dyDescent="0.2">
      <c r="A3" s="1992" t="s">
        <v>880</v>
      </c>
      <c r="B3" s="1992"/>
      <c r="C3" s="1992"/>
      <c r="D3" s="1992"/>
      <c r="E3" s="1992"/>
      <c r="F3" s="1992"/>
      <c r="G3" s="1992"/>
      <c r="H3" s="1992"/>
      <c r="I3" s="1992"/>
    </row>
    <row r="4" spans="1:9" ht="28.5" customHeight="1" thickBot="1" x14ac:dyDescent="0.25">
      <c r="A4" s="1986" t="s">
        <v>722</v>
      </c>
      <c r="B4" s="1986"/>
      <c r="C4" s="1986"/>
      <c r="D4" s="1986"/>
      <c r="E4" s="947"/>
    </row>
    <row r="5" spans="1:9" ht="60" customHeight="1" thickBot="1" x14ac:dyDescent="0.25">
      <c r="A5" s="1024" t="s">
        <v>0</v>
      </c>
      <c r="B5" s="1024" t="s">
        <v>1</v>
      </c>
      <c r="C5" s="1024" t="s">
        <v>2</v>
      </c>
      <c r="D5" s="978" t="s">
        <v>3</v>
      </c>
      <c r="E5" s="1299" t="s">
        <v>879</v>
      </c>
      <c r="F5" s="1300" t="s">
        <v>862</v>
      </c>
      <c r="G5" s="1019" t="s">
        <v>814</v>
      </c>
      <c r="H5" s="1032" t="s">
        <v>815</v>
      </c>
      <c r="I5" s="1033" t="s">
        <v>734</v>
      </c>
    </row>
    <row r="6" spans="1:9" ht="31.5" customHeight="1" x14ac:dyDescent="0.2">
      <c r="A6" s="1253">
        <v>900</v>
      </c>
      <c r="B6" s="979"/>
      <c r="C6" s="980"/>
      <c r="D6" s="1030" t="s">
        <v>222</v>
      </c>
      <c r="E6" s="1017">
        <f>E7</f>
        <v>3588791.75</v>
      </c>
      <c r="F6" s="1017">
        <f t="shared" ref="F6:I6" si="0">F7</f>
        <v>1673090.82</v>
      </c>
      <c r="G6" s="1018">
        <f t="shared" ref="G6:G11" si="1">F6/E6</f>
        <v>0.46619891499694849</v>
      </c>
      <c r="H6" s="1017">
        <f t="shared" si="0"/>
        <v>360153.67</v>
      </c>
      <c r="I6" s="1025">
        <f t="shared" si="0"/>
        <v>7255.55</v>
      </c>
    </row>
    <row r="7" spans="1:9" ht="19.5" customHeight="1" x14ac:dyDescent="0.2">
      <c r="A7" s="1978"/>
      <c r="B7" s="982">
        <v>90002</v>
      </c>
      <c r="C7" s="982"/>
      <c r="D7" s="983" t="s">
        <v>224</v>
      </c>
      <c r="E7" s="1005">
        <f>E8+E9+E10</f>
        <v>3588791.75</v>
      </c>
      <c r="F7" s="1005">
        <f>F8+F9+F10</f>
        <v>1673090.82</v>
      </c>
      <c r="G7" s="1016">
        <f t="shared" si="1"/>
        <v>0.46619891499694849</v>
      </c>
      <c r="H7" s="1005">
        <f>H8+H9+H10</f>
        <v>360153.67</v>
      </c>
      <c r="I7" s="1011">
        <f>I8+I9+I10</f>
        <v>7255.55</v>
      </c>
    </row>
    <row r="8" spans="1:9" ht="48" x14ac:dyDescent="0.2">
      <c r="A8" s="1973"/>
      <c r="B8" s="1978"/>
      <c r="C8" s="984" t="s">
        <v>32</v>
      </c>
      <c r="D8" s="635" t="s">
        <v>33</v>
      </c>
      <c r="E8" s="1147">
        <v>3568249.99</v>
      </c>
      <c r="F8" s="1150">
        <v>1656354.36</v>
      </c>
      <c r="G8" s="1020">
        <f t="shared" si="1"/>
        <v>0.46419235329417041</v>
      </c>
      <c r="H8" s="1150">
        <v>360153.67</v>
      </c>
      <c r="I8" s="1150">
        <v>7255.55</v>
      </c>
    </row>
    <row r="9" spans="1:9" ht="33.75" x14ac:dyDescent="0.2">
      <c r="A9" s="1987"/>
      <c r="B9" s="1973"/>
      <c r="C9" s="1148" t="s">
        <v>107</v>
      </c>
      <c r="D9" s="6" t="s">
        <v>108</v>
      </c>
      <c r="E9" s="625">
        <v>12000</v>
      </c>
      <c r="F9" s="640">
        <v>10157.25</v>
      </c>
      <c r="G9" s="941">
        <f t="shared" si="1"/>
        <v>0.84643749999999995</v>
      </c>
      <c r="H9" s="640">
        <v>0</v>
      </c>
      <c r="I9" s="640">
        <v>0</v>
      </c>
    </row>
    <row r="10" spans="1:9" ht="23.25" thickBot="1" x14ac:dyDescent="0.25">
      <c r="A10" s="1254"/>
      <c r="B10" s="1973"/>
      <c r="C10" s="984" t="s">
        <v>95</v>
      </c>
      <c r="D10" s="6" t="s">
        <v>96</v>
      </c>
      <c r="E10" s="1149">
        <v>8541.76</v>
      </c>
      <c r="F10" s="1150">
        <v>6579.21</v>
      </c>
      <c r="G10" s="1020">
        <f t="shared" si="1"/>
        <v>0.77024055932266888</v>
      </c>
      <c r="H10" s="1150">
        <v>0</v>
      </c>
      <c r="I10" s="1150">
        <v>0</v>
      </c>
    </row>
    <row r="11" spans="1:9" ht="33" customHeight="1" thickBot="1" x14ac:dyDescent="0.25">
      <c r="A11" s="1988" t="s">
        <v>560</v>
      </c>
      <c r="B11" s="1989"/>
      <c r="C11" s="1989"/>
      <c r="D11" s="1990"/>
      <c r="E11" s="1027">
        <f>E6</f>
        <v>3588791.75</v>
      </c>
      <c r="F11" s="1027">
        <f t="shared" ref="F11" si="2">F6</f>
        <v>1673090.82</v>
      </c>
      <c r="G11" s="1026">
        <f t="shared" si="1"/>
        <v>0.46619891499694849</v>
      </c>
      <c r="H11" s="1151">
        <f>SUM(H6)</f>
        <v>360153.67</v>
      </c>
      <c r="I11" s="1151">
        <f>SUM(I6)</f>
        <v>7255.55</v>
      </c>
    </row>
    <row r="12" spans="1:9" ht="32.25" customHeight="1" thickBot="1" x14ac:dyDescent="0.25">
      <c r="A12" s="1991" t="s">
        <v>723</v>
      </c>
      <c r="B12" s="1991"/>
      <c r="C12" s="1991"/>
      <c r="D12" s="1991"/>
      <c r="E12" s="946"/>
    </row>
    <row r="13" spans="1:9" ht="57" customHeight="1" thickBot="1" x14ac:dyDescent="0.25">
      <c r="A13" s="1255" t="s">
        <v>0</v>
      </c>
      <c r="B13" s="1024" t="s">
        <v>1</v>
      </c>
      <c r="C13" s="1024" t="s">
        <v>2</v>
      </c>
      <c r="D13" s="978" t="s">
        <v>3</v>
      </c>
      <c r="E13" s="1299" t="s">
        <v>879</v>
      </c>
      <c r="F13" s="1300" t="s">
        <v>862</v>
      </c>
      <c r="G13" s="1019" t="s">
        <v>814</v>
      </c>
      <c r="H13" s="1034" t="s">
        <v>816</v>
      </c>
    </row>
    <row r="14" spans="1:9" ht="31.5" customHeight="1" x14ac:dyDescent="0.2">
      <c r="A14" s="981">
        <v>900</v>
      </c>
      <c r="B14" s="1028"/>
      <c r="C14" s="1029"/>
      <c r="D14" s="1030" t="s">
        <v>222</v>
      </c>
      <c r="E14" s="1031">
        <f>E15</f>
        <v>3588791.75</v>
      </c>
      <c r="F14" s="1025">
        <f t="shared" ref="F14:H14" si="3">F15</f>
        <v>1798624.33</v>
      </c>
      <c r="G14" s="1018">
        <f>F14/E14</f>
        <v>0.50117823916642701</v>
      </c>
      <c r="H14" s="1025">
        <f t="shared" si="3"/>
        <v>200000.26</v>
      </c>
    </row>
    <row r="15" spans="1:9" x14ac:dyDescent="0.2">
      <c r="A15" s="1978"/>
      <c r="B15" s="982">
        <v>90002</v>
      </c>
      <c r="C15" s="982"/>
      <c r="D15" s="983" t="s">
        <v>224</v>
      </c>
      <c r="E15" s="1006">
        <f>E16+E17+E18+E19+E21+E22+E29+E30+E32+E20+E31</f>
        <v>3588791.75</v>
      </c>
      <c r="F15" s="1013">
        <f t="shared" ref="F15:H15" si="4">F16+F17+F18+F19+F21+F22+F29+F30+F32+F20</f>
        <v>1798624.33</v>
      </c>
      <c r="G15" s="1014">
        <f>F15/E15</f>
        <v>0.50117823916642701</v>
      </c>
      <c r="H15" s="1013">
        <f t="shared" si="4"/>
        <v>200000.26</v>
      </c>
    </row>
    <row r="16" spans="1:9" ht="24" x14ac:dyDescent="0.2">
      <c r="A16" s="1973"/>
      <c r="B16" s="986"/>
      <c r="C16" s="985">
        <v>4010</v>
      </c>
      <c r="D16" s="635" t="s">
        <v>250</v>
      </c>
      <c r="E16" s="1007">
        <v>159515.04</v>
      </c>
      <c r="F16" s="640">
        <v>90045.6</v>
      </c>
      <c r="G16" s="941">
        <f>F16/E16</f>
        <v>0.5644959873376203</v>
      </c>
      <c r="H16" s="640">
        <v>0</v>
      </c>
    </row>
    <row r="17" spans="1:8" x14ac:dyDescent="0.2">
      <c r="A17" s="1973"/>
      <c r="B17" s="986"/>
      <c r="C17" s="985">
        <v>4040</v>
      </c>
      <c r="D17" s="635" t="s">
        <v>311</v>
      </c>
      <c r="E17" s="1007">
        <v>11467.23</v>
      </c>
      <c r="F17" s="640">
        <v>11467.23</v>
      </c>
      <c r="G17" s="941">
        <f t="shared" ref="G17:G21" si="5">F17/E17</f>
        <v>1</v>
      </c>
      <c r="H17" s="640">
        <v>0</v>
      </c>
    </row>
    <row r="18" spans="1:8" ht="24" x14ac:dyDescent="0.2">
      <c r="A18" s="1973"/>
      <c r="B18" s="986"/>
      <c r="C18" s="985">
        <v>4110</v>
      </c>
      <c r="D18" s="635" t="s">
        <v>800</v>
      </c>
      <c r="E18" s="1007">
        <v>26525.29</v>
      </c>
      <c r="F18" s="640">
        <v>14534.07</v>
      </c>
      <c r="G18" s="941">
        <f t="shared" si="5"/>
        <v>0.54793255794752849</v>
      </c>
      <c r="H18" s="640">
        <v>0</v>
      </c>
    </row>
    <row r="19" spans="1:8" x14ac:dyDescent="0.2">
      <c r="A19" s="1973"/>
      <c r="B19" s="986"/>
      <c r="C19" s="987">
        <v>4120</v>
      </c>
      <c r="D19" s="988" t="s">
        <v>254</v>
      </c>
      <c r="E19" s="1008">
        <v>3363.51</v>
      </c>
      <c r="F19" s="640">
        <v>1917.74</v>
      </c>
      <c r="G19" s="941">
        <f t="shared" si="5"/>
        <v>0.57016033845595815</v>
      </c>
      <c r="H19" s="640">
        <v>0</v>
      </c>
    </row>
    <row r="20" spans="1:8" x14ac:dyDescent="0.2">
      <c r="A20" s="1973"/>
      <c r="B20" s="986"/>
      <c r="C20" s="985">
        <v>4170</v>
      </c>
      <c r="D20" s="992" t="s">
        <v>263</v>
      </c>
      <c r="E20" s="1007">
        <v>0</v>
      </c>
      <c r="F20" s="640">
        <v>0</v>
      </c>
      <c r="G20" s="941">
        <v>0</v>
      </c>
      <c r="H20" s="640">
        <v>0</v>
      </c>
    </row>
    <row r="21" spans="1:8" x14ac:dyDescent="0.2">
      <c r="A21" s="1973"/>
      <c r="B21" s="989"/>
      <c r="C21" s="637">
        <v>4210</v>
      </c>
      <c r="D21" s="990" t="s">
        <v>256</v>
      </c>
      <c r="E21" s="1009">
        <v>12000</v>
      </c>
      <c r="F21" s="1465">
        <v>1217.7</v>
      </c>
      <c r="G21" s="1466">
        <f t="shared" si="5"/>
        <v>0.10147500000000001</v>
      </c>
      <c r="H21" s="1465">
        <v>0</v>
      </c>
    </row>
    <row r="22" spans="1:8" x14ac:dyDescent="0.2">
      <c r="A22" s="1973"/>
      <c r="B22" s="989"/>
      <c r="C22" s="637">
        <v>4300</v>
      </c>
      <c r="D22" s="1467" t="s">
        <v>258</v>
      </c>
      <c r="E22" s="1009">
        <f>E24+E25+E28+E26+E27</f>
        <v>3367974.68</v>
      </c>
      <c r="F22" s="1012">
        <f t="shared" ref="F22" si="6">F24+F25+F28+F26+F27</f>
        <v>1675638.49</v>
      </c>
      <c r="G22" s="1015">
        <f>F22/E22</f>
        <v>0.49752110666105126</v>
      </c>
      <c r="H22" s="1468">
        <f>H24+H25+H26+H27+H28</f>
        <v>200000.26</v>
      </c>
    </row>
    <row r="23" spans="1:8" x14ac:dyDescent="0.2">
      <c r="A23" s="1973"/>
      <c r="B23" s="989"/>
      <c r="C23" s="991"/>
      <c r="D23" s="1469" t="s">
        <v>630</v>
      </c>
      <c r="E23" s="1010"/>
      <c r="F23" s="1470"/>
      <c r="G23" s="1471"/>
      <c r="H23" s="1470"/>
    </row>
    <row r="24" spans="1:8" ht="30.75" customHeight="1" x14ac:dyDescent="0.2">
      <c r="A24" s="1973"/>
      <c r="B24" s="989"/>
      <c r="C24" s="991"/>
      <c r="D24" s="1472" t="s">
        <v>801</v>
      </c>
      <c r="E24" s="1010">
        <v>3302718.48</v>
      </c>
      <c r="F24" s="1473">
        <v>1638502.23</v>
      </c>
      <c r="G24" s="1474">
        <f>F24/E24</f>
        <v>0.49610714322826571</v>
      </c>
      <c r="H24" s="1473">
        <v>200000.26</v>
      </c>
    </row>
    <row r="25" spans="1:8" ht="21" customHeight="1" x14ac:dyDescent="0.2">
      <c r="A25" s="1973"/>
      <c r="B25" s="989"/>
      <c r="C25" s="991"/>
      <c r="D25" s="1472" t="s">
        <v>802</v>
      </c>
      <c r="E25" s="1010">
        <v>54906.2</v>
      </c>
      <c r="F25" s="1470">
        <v>32843.4</v>
      </c>
      <c r="G25" s="1474">
        <f t="shared" ref="G25:G28" si="7">F25/E25</f>
        <v>0.59817288393660462</v>
      </c>
      <c r="H25" s="1473">
        <v>0</v>
      </c>
    </row>
    <row r="26" spans="1:8" ht="18" customHeight="1" x14ac:dyDescent="0.2">
      <c r="A26" s="1973"/>
      <c r="B26" s="989"/>
      <c r="C26" s="991"/>
      <c r="D26" s="1472" t="s">
        <v>803</v>
      </c>
      <c r="E26" s="1010">
        <v>3000</v>
      </c>
      <c r="F26" s="1470">
        <v>0</v>
      </c>
      <c r="G26" s="1474">
        <f t="shared" si="7"/>
        <v>0</v>
      </c>
      <c r="H26" s="1473">
        <v>0</v>
      </c>
    </row>
    <row r="27" spans="1:8" ht="19.5" customHeight="1" x14ac:dyDescent="0.2">
      <c r="A27" s="1973"/>
      <c r="B27" s="989"/>
      <c r="C27" s="991"/>
      <c r="D27" s="1472" t="s">
        <v>804</v>
      </c>
      <c r="E27" s="1010">
        <v>4150</v>
      </c>
      <c r="F27" s="1470">
        <v>1500.6</v>
      </c>
      <c r="G27" s="1474">
        <f t="shared" si="7"/>
        <v>0.3615903614457831</v>
      </c>
      <c r="H27" s="1473">
        <v>0</v>
      </c>
    </row>
    <row r="28" spans="1:8" ht="28.5" customHeight="1" x14ac:dyDescent="0.2">
      <c r="A28" s="1973"/>
      <c r="B28" s="989"/>
      <c r="C28" s="991"/>
      <c r="D28" s="1472" t="s">
        <v>805</v>
      </c>
      <c r="E28" s="1010">
        <v>3200</v>
      </c>
      <c r="F28" s="1475">
        <v>2792.26</v>
      </c>
      <c r="G28" s="1474">
        <f t="shared" si="7"/>
        <v>0.87258125000000009</v>
      </c>
      <c r="H28" s="1476">
        <v>0</v>
      </c>
    </row>
    <row r="29" spans="1:8" x14ac:dyDescent="0.2">
      <c r="A29" s="1971"/>
      <c r="B29" s="1973"/>
      <c r="C29" s="1477">
        <v>4410</v>
      </c>
      <c r="D29" s="1478" t="s">
        <v>332</v>
      </c>
      <c r="E29" s="1479">
        <v>500</v>
      </c>
      <c r="F29" s="1465">
        <v>0</v>
      </c>
      <c r="G29" s="1466">
        <f>F29/E29</f>
        <v>0</v>
      </c>
      <c r="H29" s="1465">
        <v>0</v>
      </c>
    </row>
    <row r="30" spans="1:8" ht="24" x14ac:dyDescent="0.2">
      <c r="A30" s="1971"/>
      <c r="B30" s="1973"/>
      <c r="C30" s="1477">
        <v>4440</v>
      </c>
      <c r="D30" s="1480" t="s">
        <v>336</v>
      </c>
      <c r="E30" s="1479">
        <v>4446</v>
      </c>
      <c r="F30" s="1465">
        <v>3334.5</v>
      </c>
      <c r="G30" s="1466">
        <f t="shared" ref="G30:G32" si="8">F30/E30</f>
        <v>0.75</v>
      </c>
      <c r="H30" s="1465">
        <v>0</v>
      </c>
    </row>
    <row r="31" spans="1:8" ht="48" x14ac:dyDescent="0.2">
      <c r="A31" s="1971"/>
      <c r="B31" s="1973"/>
      <c r="C31" s="1481">
        <v>4600</v>
      </c>
      <c r="D31" s="1482" t="s">
        <v>1009</v>
      </c>
      <c r="E31" s="1483">
        <v>1000</v>
      </c>
      <c r="F31" s="1465">
        <v>0</v>
      </c>
      <c r="G31" s="1466">
        <f>F31/E31</f>
        <v>0</v>
      </c>
      <c r="H31" s="1465">
        <v>0</v>
      </c>
    </row>
    <row r="32" spans="1:8" ht="36" x14ac:dyDescent="0.2">
      <c r="A32" s="1972"/>
      <c r="B32" s="1974"/>
      <c r="C32" s="1481">
        <v>4700</v>
      </c>
      <c r="D32" s="1482" t="s">
        <v>519</v>
      </c>
      <c r="E32" s="1483">
        <v>2000</v>
      </c>
      <c r="F32" s="1465">
        <v>469</v>
      </c>
      <c r="G32" s="1466">
        <f t="shared" si="8"/>
        <v>0.23449999999999999</v>
      </c>
      <c r="H32" s="1465">
        <v>0</v>
      </c>
    </row>
    <row r="33" spans="1:9" ht="31.5" customHeight="1" thickBot="1" x14ac:dyDescent="0.25">
      <c r="A33" s="1975" t="s">
        <v>560</v>
      </c>
      <c r="B33" s="1976"/>
      <c r="C33" s="1976"/>
      <c r="D33" s="1977"/>
      <c r="E33" s="1256">
        <f>E14</f>
        <v>3588791.75</v>
      </c>
      <c r="F33" s="1257">
        <f t="shared" ref="F33:G33" si="9">F14</f>
        <v>1798624.33</v>
      </c>
      <c r="G33" s="1258">
        <f t="shared" si="9"/>
        <v>0.50117823916642701</v>
      </c>
      <c r="H33" s="1259">
        <f>H14</f>
        <v>200000.26</v>
      </c>
    </row>
    <row r="34" spans="1:9" x14ac:dyDescent="0.2">
      <c r="A34" s="649"/>
      <c r="B34" s="650"/>
      <c r="C34" s="650"/>
      <c r="D34" s="650"/>
      <c r="E34" s="1035"/>
    </row>
    <row r="35" spans="1:9" ht="45.75" customHeight="1" x14ac:dyDescent="0.2">
      <c r="A35" s="1983" t="s">
        <v>1008</v>
      </c>
      <c r="B35" s="1983"/>
      <c r="C35" s="1983"/>
      <c r="D35" s="1983"/>
      <c r="E35" s="1983"/>
      <c r="F35" s="1983"/>
      <c r="G35" s="1983"/>
      <c r="H35" s="1002"/>
      <c r="I35" s="1002"/>
    </row>
    <row r="36" spans="1:9" x14ac:dyDescent="0.2">
      <c r="A36" s="993" t="s">
        <v>806</v>
      </c>
      <c r="B36" s="993"/>
      <c r="C36" s="993"/>
      <c r="D36" s="993"/>
      <c r="E36" s="649"/>
      <c r="F36" s="649"/>
      <c r="G36" s="649"/>
    </row>
    <row r="37" spans="1:9" x14ac:dyDescent="0.2">
      <c r="A37" s="1004" t="s">
        <v>810</v>
      </c>
      <c r="B37" s="1004"/>
      <c r="C37" s="1021" t="s">
        <v>807</v>
      </c>
      <c r="D37" s="994">
        <v>192470.56</v>
      </c>
      <c r="E37" s="649"/>
      <c r="F37" s="649"/>
      <c r="G37" s="649"/>
    </row>
    <row r="38" spans="1:9" x14ac:dyDescent="0.2">
      <c r="A38" s="1004" t="s">
        <v>811</v>
      </c>
      <c r="B38" s="1004"/>
      <c r="C38" s="1021" t="s">
        <v>807</v>
      </c>
      <c r="D38" s="994">
        <v>137553.07</v>
      </c>
      <c r="E38" s="649"/>
      <c r="F38" s="649"/>
      <c r="G38" s="649"/>
    </row>
    <row r="39" spans="1:9" x14ac:dyDescent="0.2">
      <c r="A39" s="1980" t="s">
        <v>813</v>
      </c>
      <c r="B39" s="1980"/>
      <c r="C39" s="1022" t="s">
        <v>807</v>
      </c>
      <c r="D39" s="995">
        <v>105831.27</v>
      </c>
      <c r="E39" s="996"/>
      <c r="F39" s="997"/>
      <c r="G39" s="998"/>
      <c r="H39" s="999"/>
      <c r="I39" s="999"/>
    </row>
    <row r="40" spans="1:9" x14ac:dyDescent="0.2">
      <c r="A40" s="1981" t="s">
        <v>812</v>
      </c>
      <c r="B40" s="1981"/>
      <c r="C40" s="1021" t="s">
        <v>809</v>
      </c>
      <c r="D40" s="994">
        <v>-60366.85</v>
      </c>
      <c r="E40" s="649"/>
      <c r="F40" s="649"/>
      <c r="G40" s="649"/>
    </row>
    <row r="41" spans="1:9" x14ac:dyDescent="0.2">
      <c r="A41" s="1982" t="s">
        <v>808</v>
      </c>
      <c r="B41" s="1982"/>
      <c r="C41" s="1023" t="s">
        <v>807</v>
      </c>
      <c r="D41" s="1464">
        <v>73503.759999999995</v>
      </c>
      <c r="E41" s="1000"/>
      <c r="F41" s="1000"/>
      <c r="G41" s="1000"/>
      <c r="H41" s="1000"/>
      <c r="I41" s="1000"/>
    </row>
    <row r="42" spans="1:9" x14ac:dyDescent="0.2">
      <c r="A42" s="1982" t="s">
        <v>1007</v>
      </c>
      <c r="B42" s="1984"/>
      <c r="C42" s="1023" t="s">
        <v>809</v>
      </c>
      <c r="D42" s="1464">
        <v>-83127.42</v>
      </c>
      <c r="E42" s="1000"/>
      <c r="F42" s="1000"/>
      <c r="G42" s="1000"/>
      <c r="H42" s="1000"/>
      <c r="I42" s="1000"/>
    </row>
    <row r="43" spans="1:9" x14ac:dyDescent="0.2">
      <c r="C43" s="1003"/>
      <c r="D43" s="1001">
        <f>D37+D38+D39+D40+D41+D42</f>
        <v>365864.39000000007</v>
      </c>
    </row>
    <row r="44" spans="1:9" x14ac:dyDescent="0.2">
      <c r="A44" s="649"/>
      <c r="B44" s="650"/>
      <c r="C44" s="650"/>
      <c r="D44" s="650"/>
      <c r="E44" s="650"/>
    </row>
    <row r="45" spans="1:9" ht="27" customHeight="1" x14ac:dyDescent="0.2">
      <c r="A45" s="1979" t="s">
        <v>1010</v>
      </c>
      <c r="B45" s="1979"/>
      <c r="C45" s="1979"/>
      <c r="D45" s="1979"/>
      <c r="E45" s="1979"/>
      <c r="F45" s="1979"/>
      <c r="G45" s="1979"/>
      <c r="H45" s="1979"/>
    </row>
    <row r="46" spans="1:9" x14ac:dyDescent="0.2">
      <c r="A46" s="649"/>
      <c r="B46" s="649"/>
      <c r="C46" s="649"/>
      <c r="D46" s="649"/>
      <c r="E46" s="649"/>
    </row>
    <row r="47" spans="1:9" x14ac:dyDescent="0.2">
      <c r="A47" s="649"/>
      <c r="B47" s="649"/>
      <c r="C47" s="649"/>
      <c r="D47" s="649"/>
      <c r="E47" s="649"/>
    </row>
    <row r="48" spans="1:9" x14ac:dyDescent="0.2">
      <c r="A48" s="649"/>
      <c r="B48" s="649"/>
      <c r="C48" s="649"/>
      <c r="D48" s="649"/>
      <c r="E48" s="649"/>
    </row>
    <row r="49" spans="1:5" x14ac:dyDescent="0.2">
      <c r="A49" s="649"/>
      <c r="B49" s="649"/>
      <c r="C49" s="649"/>
      <c r="D49" s="649"/>
      <c r="E49" s="649"/>
    </row>
    <row r="50" spans="1:5" x14ac:dyDescent="0.2">
      <c r="A50" s="649"/>
      <c r="B50" s="649"/>
      <c r="C50" s="649"/>
      <c r="D50" s="649"/>
      <c r="E50" s="649"/>
    </row>
  </sheetData>
  <mergeCells count="18">
    <mergeCell ref="D1:E1"/>
    <mergeCell ref="A4:D4"/>
    <mergeCell ref="A7:A9"/>
    <mergeCell ref="A11:D11"/>
    <mergeCell ref="A12:D12"/>
    <mergeCell ref="A3:I3"/>
    <mergeCell ref="F1:I1"/>
    <mergeCell ref="A29:A32"/>
    <mergeCell ref="B29:B32"/>
    <mergeCell ref="A33:D33"/>
    <mergeCell ref="B8:B10"/>
    <mergeCell ref="A45:H45"/>
    <mergeCell ref="A39:B39"/>
    <mergeCell ref="A40:B40"/>
    <mergeCell ref="A41:B41"/>
    <mergeCell ref="A35:G35"/>
    <mergeCell ref="A15:A28"/>
    <mergeCell ref="A42:B42"/>
  </mergeCells>
  <pageMargins left="0.25" right="0.25" top="0.75" bottom="0.75" header="0.3" footer="0.3"/>
  <pageSetup paperSize="9" orientation="portrait" r:id="rId1"/>
  <headerFooter alignWithMargins="0"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showGridLines="0" tabSelected="1" topLeftCell="A193" workbookViewId="0">
      <selection activeCell="F225" sqref="F225"/>
    </sheetView>
  </sheetViews>
  <sheetFormatPr defaultRowHeight="12.75" x14ac:dyDescent="0.2"/>
  <cols>
    <col min="1" max="1" width="7.83203125" style="1" customWidth="1"/>
    <col min="2" max="2" width="10.1640625" style="1" customWidth="1"/>
    <col min="3" max="3" width="9.33203125" style="1" customWidth="1"/>
    <col min="4" max="4" width="49.83203125" style="1" customWidth="1"/>
    <col min="5" max="5" width="16" style="1" customWidth="1"/>
    <col min="6" max="6" width="14.83203125" style="1" customWidth="1"/>
    <col min="7" max="7" width="16.1640625" style="1" customWidth="1"/>
    <col min="8" max="8" width="18.5" style="1" customWidth="1"/>
    <col min="9" max="9" width="10" style="1" customWidth="1"/>
    <col min="10" max="10" width="16.1640625" style="1" customWidth="1"/>
    <col min="11" max="16384" width="9.33203125" style="1"/>
  </cols>
  <sheetData>
    <row r="1" spans="1:15" ht="19.5" customHeight="1" x14ac:dyDescent="0.2">
      <c r="A1" s="1753"/>
      <c r="B1" s="1753"/>
      <c r="C1" s="1753"/>
      <c r="D1" s="1753"/>
      <c r="E1" s="1753"/>
      <c r="F1" s="1753"/>
      <c r="G1" s="1753"/>
      <c r="H1" s="671" t="s">
        <v>839</v>
      </c>
      <c r="I1" s="671"/>
      <c r="J1" s="671"/>
    </row>
    <row r="2" spans="1:15" ht="44.25" customHeight="1" x14ac:dyDescent="0.2">
      <c r="A2" s="1994" t="s">
        <v>840</v>
      </c>
      <c r="B2" s="1994"/>
      <c r="C2" s="1994"/>
      <c r="D2" s="1994"/>
      <c r="E2" s="1994"/>
      <c r="F2" s="1994"/>
      <c r="G2" s="1994"/>
      <c r="H2" s="1994"/>
      <c r="I2" s="1994"/>
      <c r="J2" s="1994"/>
    </row>
    <row r="3" spans="1:15" ht="27" customHeight="1" x14ac:dyDescent="0.2">
      <c r="A3" s="1995" t="s">
        <v>850</v>
      </c>
      <c r="B3" s="1995"/>
      <c r="C3" s="1995"/>
      <c r="D3" s="1995"/>
      <c r="E3" s="1995"/>
      <c r="F3" s="1995"/>
      <c r="G3" s="1995"/>
      <c r="H3" s="1995"/>
      <c r="I3" s="1995"/>
      <c r="J3" s="1995"/>
    </row>
    <row r="4" spans="1:15" ht="38.2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851</v>
      </c>
      <c r="F4" s="2" t="s">
        <v>733</v>
      </c>
      <c r="G4" s="711" t="s">
        <v>854</v>
      </c>
      <c r="H4" s="712" t="s">
        <v>855</v>
      </c>
      <c r="I4" s="713" t="s">
        <v>717</v>
      </c>
      <c r="J4" s="714" t="s">
        <v>752</v>
      </c>
      <c r="K4" s="666"/>
      <c r="L4" s="666"/>
      <c r="M4" s="666"/>
      <c r="N4" s="666"/>
      <c r="O4" s="666"/>
    </row>
    <row r="5" spans="1:15" x14ac:dyDescent="0.2">
      <c r="A5" s="680" t="s">
        <v>5</v>
      </c>
      <c r="B5" s="680"/>
      <c r="C5" s="680"/>
      <c r="D5" s="681" t="s">
        <v>6</v>
      </c>
      <c r="E5" s="682">
        <v>0</v>
      </c>
      <c r="F5" s="682">
        <v>6742.6200000000008</v>
      </c>
      <c r="G5" s="682">
        <v>6742.6200000000008</v>
      </c>
      <c r="H5" s="682">
        <v>6742.6200000000008</v>
      </c>
      <c r="I5" s="720">
        <v>1</v>
      </c>
      <c r="J5" s="682">
        <v>0</v>
      </c>
    </row>
    <row r="6" spans="1:15" ht="15" x14ac:dyDescent="0.2">
      <c r="A6" s="3"/>
      <c r="B6" s="687" t="s">
        <v>15</v>
      </c>
      <c r="C6" s="688"/>
      <c r="D6" s="689" t="s">
        <v>16</v>
      </c>
      <c r="E6" s="690">
        <v>0</v>
      </c>
      <c r="F6" s="690">
        <v>6742.6200000000008</v>
      </c>
      <c r="G6" s="690">
        <v>6742.6200000000008</v>
      </c>
      <c r="H6" s="690">
        <v>6742.6200000000008</v>
      </c>
      <c r="I6" s="719">
        <v>1</v>
      </c>
      <c r="J6" s="690">
        <v>0</v>
      </c>
    </row>
    <row r="7" spans="1:15" x14ac:dyDescent="0.2">
      <c r="A7" s="4"/>
      <c r="B7" s="4"/>
      <c r="C7" s="5" t="s">
        <v>249</v>
      </c>
      <c r="D7" s="6" t="s">
        <v>250</v>
      </c>
      <c r="E7" s="665">
        <v>0</v>
      </c>
      <c r="F7" s="665">
        <v>5640</v>
      </c>
      <c r="G7" s="668">
        <v>5640</v>
      </c>
      <c r="H7" s="668">
        <v>5640</v>
      </c>
      <c r="I7" s="718">
        <v>1</v>
      </c>
      <c r="J7" s="1080">
        <v>0</v>
      </c>
    </row>
    <row r="8" spans="1:15" x14ac:dyDescent="0.2">
      <c r="A8" s="4"/>
      <c r="B8" s="4"/>
      <c r="C8" s="5" t="s">
        <v>251</v>
      </c>
      <c r="D8" s="6" t="s">
        <v>252</v>
      </c>
      <c r="E8" s="665">
        <v>0</v>
      </c>
      <c r="F8" s="665">
        <v>964.44</v>
      </c>
      <c r="G8" s="668">
        <v>964.44</v>
      </c>
      <c r="H8" s="668">
        <v>964.44</v>
      </c>
      <c r="I8" s="718">
        <v>1</v>
      </c>
      <c r="J8" s="1080">
        <v>0</v>
      </c>
    </row>
    <row r="9" spans="1:15" x14ac:dyDescent="0.2">
      <c r="A9" s="4"/>
      <c r="B9" s="4"/>
      <c r="C9" s="5" t="s">
        <v>253</v>
      </c>
      <c r="D9" s="6" t="s">
        <v>254</v>
      </c>
      <c r="E9" s="665">
        <v>0</v>
      </c>
      <c r="F9" s="665">
        <v>138.18</v>
      </c>
      <c r="G9" s="668">
        <v>138.18</v>
      </c>
      <c r="H9" s="668">
        <v>138.18</v>
      </c>
      <c r="I9" s="718">
        <v>1</v>
      </c>
      <c r="J9" s="1080">
        <v>0</v>
      </c>
    </row>
    <row r="10" spans="1:15" x14ac:dyDescent="0.2">
      <c r="A10" s="680" t="s">
        <v>22</v>
      </c>
      <c r="B10" s="680"/>
      <c r="C10" s="680"/>
      <c r="D10" s="681" t="s">
        <v>23</v>
      </c>
      <c r="E10" s="682">
        <v>5274</v>
      </c>
      <c r="F10" s="682">
        <v>0</v>
      </c>
      <c r="G10" s="682">
        <v>5274</v>
      </c>
      <c r="H10" s="682">
        <v>666.52</v>
      </c>
      <c r="I10" s="1152">
        <v>0.12637846037163444</v>
      </c>
      <c r="J10" s="682">
        <v>211.73000000000002</v>
      </c>
    </row>
    <row r="11" spans="1:15" ht="15" x14ac:dyDescent="0.2">
      <c r="A11" s="3"/>
      <c r="B11" s="687" t="s">
        <v>25</v>
      </c>
      <c r="C11" s="688"/>
      <c r="D11" s="689" t="s">
        <v>16</v>
      </c>
      <c r="E11" s="690">
        <v>5274</v>
      </c>
      <c r="F11" s="690">
        <v>0</v>
      </c>
      <c r="G11" s="690">
        <v>5274</v>
      </c>
      <c r="H11" s="690">
        <v>666.52</v>
      </c>
      <c r="I11" s="1125">
        <v>0.12637846037163444</v>
      </c>
      <c r="J11" s="690">
        <v>211.73000000000002</v>
      </c>
    </row>
    <row r="12" spans="1:15" x14ac:dyDescent="0.2">
      <c r="A12" s="4"/>
      <c r="B12" s="4"/>
      <c r="C12" s="5" t="s">
        <v>251</v>
      </c>
      <c r="D12" s="6" t="s">
        <v>252</v>
      </c>
      <c r="E12" s="665" t="s">
        <v>261</v>
      </c>
      <c r="F12" s="665">
        <v>0</v>
      </c>
      <c r="G12" s="668">
        <v>774</v>
      </c>
      <c r="H12" s="668">
        <v>42.75</v>
      </c>
      <c r="I12" s="705">
        <v>5.5232558139534885E-2</v>
      </c>
      <c r="J12" s="1080">
        <v>85.5</v>
      </c>
    </row>
    <row r="13" spans="1:15" x14ac:dyDescent="0.2">
      <c r="A13" s="4"/>
      <c r="B13" s="4"/>
      <c r="C13" s="5" t="s">
        <v>262</v>
      </c>
      <c r="D13" s="6" t="s">
        <v>263</v>
      </c>
      <c r="E13" s="665" t="s">
        <v>264</v>
      </c>
      <c r="F13" s="665">
        <v>0</v>
      </c>
      <c r="G13" s="668" t="s">
        <v>264</v>
      </c>
      <c r="H13" s="668">
        <v>623.77</v>
      </c>
      <c r="I13" s="705">
        <v>0.13861555555555555</v>
      </c>
      <c r="J13" s="1080">
        <v>126.23</v>
      </c>
    </row>
    <row r="14" spans="1:15" x14ac:dyDescent="0.2">
      <c r="A14" s="680" t="s">
        <v>304</v>
      </c>
      <c r="B14" s="680"/>
      <c r="C14" s="680"/>
      <c r="D14" s="681" t="s">
        <v>305</v>
      </c>
      <c r="E14" s="682">
        <v>50000</v>
      </c>
      <c r="F14" s="682">
        <v>0</v>
      </c>
      <c r="G14" s="682">
        <v>50000</v>
      </c>
      <c r="H14" s="682">
        <v>0</v>
      </c>
      <c r="I14" s="1152">
        <v>0</v>
      </c>
      <c r="J14" s="682">
        <v>0</v>
      </c>
    </row>
    <row r="15" spans="1:15" ht="15" x14ac:dyDescent="0.2">
      <c r="A15" s="3"/>
      <c r="B15" s="687" t="s">
        <v>306</v>
      </c>
      <c r="C15" s="688"/>
      <c r="D15" s="689" t="s">
        <v>307</v>
      </c>
      <c r="E15" s="690">
        <v>50000</v>
      </c>
      <c r="F15" s="690">
        <v>0</v>
      </c>
      <c r="G15" s="690">
        <v>50000</v>
      </c>
      <c r="H15" s="690">
        <v>0</v>
      </c>
      <c r="I15" s="1125">
        <v>0</v>
      </c>
      <c r="J15" s="690">
        <v>0</v>
      </c>
    </row>
    <row r="16" spans="1:15" x14ac:dyDescent="0.2">
      <c r="A16" s="4"/>
      <c r="B16" s="4"/>
      <c r="C16" s="5" t="s">
        <v>262</v>
      </c>
      <c r="D16" s="6" t="s">
        <v>263</v>
      </c>
      <c r="E16" s="665">
        <v>50000</v>
      </c>
      <c r="F16" s="665">
        <v>0</v>
      </c>
      <c r="G16" s="668">
        <v>50000</v>
      </c>
      <c r="H16" s="668">
        <v>0</v>
      </c>
      <c r="I16" s="705">
        <v>0</v>
      </c>
      <c r="J16" s="1080">
        <v>0</v>
      </c>
    </row>
    <row r="17" spans="1:10" x14ac:dyDescent="0.2">
      <c r="A17" s="680" t="s">
        <v>53</v>
      </c>
      <c r="B17" s="680"/>
      <c r="C17" s="680"/>
      <c r="D17" s="681" t="s">
        <v>54</v>
      </c>
      <c r="E17" s="682">
        <v>4543331.04</v>
      </c>
      <c r="F17" s="682">
        <v>59114.44000000001</v>
      </c>
      <c r="G17" s="682">
        <v>4602445.4800000004</v>
      </c>
      <c r="H17" s="682">
        <v>2148325.73</v>
      </c>
      <c r="I17" s="1152">
        <v>0.46677918061943013</v>
      </c>
      <c r="J17" s="682">
        <v>117051.56999999999</v>
      </c>
    </row>
    <row r="18" spans="1:10" ht="15" x14ac:dyDescent="0.2">
      <c r="A18" s="3"/>
      <c r="B18" s="687" t="s">
        <v>55</v>
      </c>
      <c r="C18" s="688"/>
      <c r="D18" s="689" t="s">
        <v>56</v>
      </c>
      <c r="E18" s="690">
        <v>152140</v>
      </c>
      <c r="F18" s="690">
        <v>0</v>
      </c>
      <c r="G18" s="690">
        <v>152140</v>
      </c>
      <c r="H18" s="690">
        <v>76074.000000000015</v>
      </c>
      <c r="I18" s="1125">
        <v>0.50002629157355072</v>
      </c>
      <c r="J18" s="690">
        <v>0</v>
      </c>
    </row>
    <row r="19" spans="1:10" x14ac:dyDescent="0.2">
      <c r="A19" s="4"/>
      <c r="B19" s="4"/>
      <c r="C19" s="5" t="s">
        <v>249</v>
      </c>
      <c r="D19" s="6" t="s">
        <v>250</v>
      </c>
      <c r="E19" s="665">
        <v>127636.54</v>
      </c>
      <c r="F19" s="665">
        <v>0</v>
      </c>
      <c r="G19" s="668">
        <v>127636.54</v>
      </c>
      <c r="H19" s="668">
        <v>63585.760000000002</v>
      </c>
      <c r="I19" s="705">
        <v>0.49817834297294494</v>
      </c>
      <c r="J19" s="1080">
        <v>0</v>
      </c>
    </row>
    <row r="20" spans="1:10" x14ac:dyDescent="0.2">
      <c r="A20" s="4"/>
      <c r="B20" s="4"/>
      <c r="C20" s="5" t="s">
        <v>310</v>
      </c>
      <c r="D20" s="6" t="s">
        <v>311</v>
      </c>
      <c r="E20" s="665">
        <v>0</v>
      </c>
      <c r="F20" s="665">
        <v>0</v>
      </c>
      <c r="G20" s="668">
        <v>0</v>
      </c>
      <c r="H20" s="668">
        <v>0</v>
      </c>
      <c r="I20" s="705" t="e">
        <v>#DIV/0!</v>
      </c>
      <c r="J20" s="1080">
        <v>0</v>
      </c>
    </row>
    <row r="21" spans="1:10" x14ac:dyDescent="0.2">
      <c r="A21" s="4"/>
      <c r="B21" s="4"/>
      <c r="C21" s="5" t="s">
        <v>251</v>
      </c>
      <c r="D21" s="6" t="s">
        <v>252</v>
      </c>
      <c r="E21" s="665">
        <v>21825.84</v>
      </c>
      <c r="F21" s="665">
        <v>0</v>
      </c>
      <c r="G21" s="668">
        <v>21825.84</v>
      </c>
      <c r="H21" s="668">
        <v>10930.42</v>
      </c>
      <c r="I21" s="705">
        <v>0.50080180190086609</v>
      </c>
      <c r="J21" s="1080">
        <v>0</v>
      </c>
    </row>
    <row r="22" spans="1:10" x14ac:dyDescent="0.2">
      <c r="A22" s="4"/>
      <c r="B22" s="4"/>
      <c r="C22" s="5" t="s">
        <v>253</v>
      </c>
      <c r="D22" s="6" t="s">
        <v>254</v>
      </c>
      <c r="E22" s="665">
        <v>2677.62</v>
      </c>
      <c r="F22" s="665">
        <v>0</v>
      </c>
      <c r="G22" s="668">
        <v>2677.62</v>
      </c>
      <c r="H22" s="668">
        <v>1557.82</v>
      </c>
      <c r="I22" s="705">
        <v>0.58179278613096708</v>
      </c>
      <c r="J22" s="1080">
        <v>0</v>
      </c>
    </row>
    <row r="23" spans="1:10" ht="15" x14ac:dyDescent="0.2">
      <c r="A23" s="3"/>
      <c r="B23" s="687" t="s">
        <v>57</v>
      </c>
      <c r="C23" s="688"/>
      <c r="D23" s="689" t="s">
        <v>58</v>
      </c>
      <c r="E23" s="690">
        <v>3554267.04</v>
      </c>
      <c r="F23" s="690">
        <v>48982.44000000001</v>
      </c>
      <c r="G23" s="690">
        <v>3603249.48</v>
      </c>
      <c r="H23" s="690">
        <v>1678750.07</v>
      </c>
      <c r="I23" s="1125">
        <v>0.46589892798652399</v>
      </c>
      <c r="J23" s="690">
        <v>91593.04</v>
      </c>
    </row>
    <row r="24" spans="1:10" x14ac:dyDescent="0.2">
      <c r="A24" s="4"/>
      <c r="B24" s="4"/>
      <c r="C24" s="5" t="s">
        <v>249</v>
      </c>
      <c r="D24" s="6" t="s">
        <v>250</v>
      </c>
      <c r="E24" s="665">
        <v>2774201.19</v>
      </c>
      <c r="F24" s="665">
        <v>0</v>
      </c>
      <c r="G24" s="668">
        <v>2774201.19</v>
      </c>
      <c r="H24" s="668">
        <v>1200405.49</v>
      </c>
      <c r="I24" s="705">
        <v>0.43270311263906569</v>
      </c>
      <c r="J24" s="1080">
        <v>60982.83</v>
      </c>
    </row>
    <row r="25" spans="1:10" x14ac:dyDescent="0.2">
      <c r="A25" s="4"/>
      <c r="B25" s="4"/>
      <c r="C25" s="5" t="s">
        <v>310</v>
      </c>
      <c r="D25" s="6" t="s">
        <v>311</v>
      </c>
      <c r="E25" s="665">
        <v>212343.81</v>
      </c>
      <c r="F25" s="665">
        <v>-6811.7799999999988</v>
      </c>
      <c r="G25" s="668">
        <v>205532.03</v>
      </c>
      <c r="H25" s="668">
        <v>205532.03</v>
      </c>
      <c r="I25" s="705">
        <v>1</v>
      </c>
      <c r="J25" s="1080">
        <v>0</v>
      </c>
    </row>
    <row r="26" spans="1:10" x14ac:dyDescent="0.2">
      <c r="A26" s="4"/>
      <c r="B26" s="4"/>
      <c r="C26" s="5" t="s">
        <v>251</v>
      </c>
      <c r="D26" s="6" t="s">
        <v>252</v>
      </c>
      <c r="E26" s="665">
        <v>484834.07</v>
      </c>
      <c r="F26" s="665">
        <v>51509.070000000007</v>
      </c>
      <c r="G26" s="668">
        <v>536343.14</v>
      </c>
      <c r="H26" s="668">
        <v>252177.25</v>
      </c>
      <c r="I26" s="705">
        <v>0.47017894178715514</v>
      </c>
      <c r="J26" s="1080">
        <v>27586.2</v>
      </c>
    </row>
    <row r="27" spans="1:10" x14ac:dyDescent="0.2">
      <c r="A27" s="4"/>
      <c r="B27" s="4"/>
      <c r="C27" s="5" t="s">
        <v>253</v>
      </c>
      <c r="D27" s="6" t="s">
        <v>254</v>
      </c>
      <c r="E27" s="665">
        <v>57887.97</v>
      </c>
      <c r="F27" s="665">
        <v>4285.1500000000015</v>
      </c>
      <c r="G27" s="668">
        <v>62173.120000000003</v>
      </c>
      <c r="H27" s="668">
        <v>19174.8</v>
      </c>
      <c r="I27" s="705">
        <v>0.30840980796845968</v>
      </c>
      <c r="J27" s="1080">
        <v>2984.51</v>
      </c>
    </row>
    <row r="28" spans="1:10" x14ac:dyDescent="0.2">
      <c r="A28" s="4"/>
      <c r="B28" s="4"/>
      <c r="C28" s="5" t="s">
        <v>262</v>
      </c>
      <c r="D28" s="6" t="s">
        <v>263</v>
      </c>
      <c r="E28" s="665">
        <v>25000</v>
      </c>
      <c r="F28" s="665">
        <v>0</v>
      </c>
      <c r="G28" s="668">
        <v>25000</v>
      </c>
      <c r="H28" s="668">
        <v>1460.5</v>
      </c>
      <c r="I28" s="705">
        <v>5.842E-2</v>
      </c>
      <c r="J28" s="1080">
        <v>39.5</v>
      </c>
    </row>
    <row r="29" spans="1:10" ht="15" x14ac:dyDescent="0.2">
      <c r="A29" s="3"/>
      <c r="B29" s="687" t="s">
        <v>339</v>
      </c>
      <c r="C29" s="688"/>
      <c r="D29" s="689" t="s">
        <v>340</v>
      </c>
      <c r="E29" s="690">
        <v>4500</v>
      </c>
      <c r="F29" s="690">
        <v>10132</v>
      </c>
      <c r="G29" s="690">
        <v>14632</v>
      </c>
      <c r="H29" s="690">
        <v>4342.0599999999995</v>
      </c>
      <c r="I29" s="1125">
        <v>0.29675095680699831</v>
      </c>
      <c r="J29" s="690">
        <v>0</v>
      </c>
    </row>
    <row r="30" spans="1:10" x14ac:dyDescent="0.2">
      <c r="A30" s="4"/>
      <c r="B30" s="4"/>
      <c r="C30" s="5" t="s">
        <v>251</v>
      </c>
      <c r="D30" s="6" t="s">
        <v>252</v>
      </c>
      <c r="E30" s="665">
        <v>0</v>
      </c>
      <c r="F30" s="665">
        <v>1480</v>
      </c>
      <c r="G30" s="668">
        <v>1480</v>
      </c>
      <c r="H30" s="668">
        <v>634.05999999999995</v>
      </c>
      <c r="I30" s="705">
        <v>0.42841891891891887</v>
      </c>
      <c r="J30" s="1080">
        <v>0</v>
      </c>
    </row>
    <row r="31" spans="1:10" x14ac:dyDescent="0.2">
      <c r="A31" s="4"/>
      <c r="B31" s="4"/>
      <c r="C31" s="5" t="s">
        <v>262</v>
      </c>
      <c r="D31" s="6" t="s">
        <v>263</v>
      </c>
      <c r="E31" s="665">
        <v>4500</v>
      </c>
      <c r="F31" s="665">
        <v>8652</v>
      </c>
      <c r="G31" s="668" t="s">
        <v>341</v>
      </c>
      <c r="H31" s="668">
        <v>3708</v>
      </c>
      <c r="I31" s="705">
        <v>0.28193430656934304</v>
      </c>
      <c r="J31" s="1080">
        <v>0</v>
      </c>
    </row>
    <row r="32" spans="1:10" ht="15" x14ac:dyDescent="0.2">
      <c r="A32" s="3"/>
      <c r="B32" s="687" t="s">
        <v>342</v>
      </c>
      <c r="C32" s="688"/>
      <c r="D32" s="689" t="s">
        <v>343</v>
      </c>
      <c r="E32" s="690">
        <v>829424</v>
      </c>
      <c r="F32" s="690">
        <v>0</v>
      </c>
      <c r="G32" s="690">
        <v>829424</v>
      </c>
      <c r="H32" s="690">
        <v>388230.60000000003</v>
      </c>
      <c r="I32" s="1125">
        <v>0.46807254190860165</v>
      </c>
      <c r="J32" s="690">
        <v>25458.530000000002</v>
      </c>
    </row>
    <row r="33" spans="1:10" x14ac:dyDescent="0.2">
      <c r="A33" s="4"/>
      <c r="B33" s="4"/>
      <c r="C33" s="5" t="s">
        <v>249</v>
      </c>
      <c r="D33" s="6" t="s">
        <v>250</v>
      </c>
      <c r="E33" s="665">
        <v>660000</v>
      </c>
      <c r="F33" s="665">
        <v>0</v>
      </c>
      <c r="G33" s="668">
        <v>660000</v>
      </c>
      <c r="H33" s="668">
        <v>286483.51</v>
      </c>
      <c r="I33" s="705">
        <v>0.43406592424242424</v>
      </c>
      <c r="J33" s="1080">
        <v>15564.51</v>
      </c>
    </row>
    <row r="34" spans="1:10" x14ac:dyDescent="0.2">
      <c r="A34" s="4"/>
      <c r="B34" s="4"/>
      <c r="C34" s="5" t="s">
        <v>310</v>
      </c>
      <c r="D34" s="6" t="s">
        <v>311</v>
      </c>
      <c r="E34" s="665">
        <v>45310</v>
      </c>
      <c r="F34" s="665">
        <v>0</v>
      </c>
      <c r="G34" s="668">
        <v>45310</v>
      </c>
      <c r="H34" s="668">
        <v>43711.65</v>
      </c>
      <c r="I34" s="705">
        <v>0.96472412271021857</v>
      </c>
      <c r="J34" s="1080">
        <v>0</v>
      </c>
    </row>
    <row r="35" spans="1:10" x14ac:dyDescent="0.2">
      <c r="A35" s="4"/>
      <c r="B35" s="4"/>
      <c r="C35" s="5" t="s">
        <v>251</v>
      </c>
      <c r="D35" s="6" t="s">
        <v>252</v>
      </c>
      <c r="E35" s="665">
        <v>105803</v>
      </c>
      <c r="F35" s="665">
        <v>0</v>
      </c>
      <c r="G35" s="668">
        <v>105803</v>
      </c>
      <c r="H35" s="668">
        <v>53268.45</v>
      </c>
      <c r="I35" s="705">
        <v>0.50346823814069541</v>
      </c>
      <c r="J35" s="1080">
        <v>9068.39</v>
      </c>
    </row>
    <row r="36" spans="1:10" x14ac:dyDescent="0.2">
      <c r="A36" s="4"/>
      <c r="B36" s="4"/>
      <c r="C36" s="5" t="s">
        <v>253</v>
      </c>
      <c r="D36" s="6" t="s">
        <v>254</v>
      </c>
      <c r="E36" s="665">
        <v>15311</v>
      </c>
      <c r="F36" s="665">
        <v>0</v>
      </c>
      <c r="G36" s="668">
        <v>15311</v>
      </c>
      <c r="H36" s="668">
        <v>4766.99</v>
      </c>
      <c r="I36" s="705">
        <v>0.31134413167004116</v>
      </c>
      <c r="J36" s="1080">
        <v>825.63</v>
      </c>
    </row>
    <row r="37" spans="1:10" x14ac:dyDescent="0.2">
      <c r="A37" s="4"/>
      <c r="B37" s="4"/>
      <c r="C37" s="5" t="s">
        <v>262</v>
      </c>
      <c r="D37" s="6" t="s">
        <v>263</v>
      </c>
      <c r="E37" s="665" t="s">
        <v>312</v>
      </c>
      <c r="F37" s="665">
        <v>0</v>
      </c>
      <c r="G37" s="668" t="s">
        <v>312</v>
      </c>
      <c r="H37" s="668">
        <v>0</v>
      </c>
      <c r="I37" s="705">
        <v>0</v>
      </c>
      <c r="J37" s="1080">
        <v>0</v>
      </c>
    </row>
    <row r="38" spans="1:10" ht="15" x14ac:dyDescent="0.2">
      <c r="A38" s="3"/>
      <c r="B38" s="687" t="s">
        <v>345</v>
      </c>
      <c r="C38" s="688"/>
      <c r="D38" s="689" t="s">
        <v>16</v>
      </c>
      <c r="E38" s="690" t="s">
        <v>312</v>
      </c>
      <c r="F38" s="690">
        <v>0</v>
      </c>
      <c r="G38" s="690" t="s">
        <v>312</v>
      </c>
      <c r="H38" s="690">
        <v>929</v>
      </c>
      <c r="I38" s="1125">
        <v>0.30966666666666665</v>
      </c>
      <c r="J38" s="690">
        <v>0</v>
      </c>
    </row>
    <row r="39" spans="1:10" x14ac:dyDescent="0.2">
      <c r="A39" s="4"/>
      <c r="B39" s="4"/>
      <c r="C39" s="5" t="s">
        <v>346</v>
      </c>
      <c r="D39" s="6" t="s">
        <v>347</v>
      </c>
      <c r="E39" s="665" t="s">
        <v>312</v>
      </c>
      <c r="F39" s="665">
        <v>0</v>
      </c>
      <c r="G39" s="668" t="s">
        <v>312</v>
      </c>
      <c r="H39" s="668">
        <v>929</v>
      </c>
      <c r="I39" s="705">
        <v>0.30966666666666665</v>
      </c>
      <c r="J39" s="1080">
        <v>0</v>
      </c>
    </row>
    <row r="40" spans="1:10" ht="22.5" x14ac:dyDescent="0.2">
      <c r="A40" s="680" t="s">
        <v>64</v>
      </c>
      <c r="B40" s="680"/>
      <c r="C40" s="680"/>
      <c r="D40" s="681" t="s">
        <v>65</v>
      </c>
      <c r="E40" s="682">
        <v>3517.0000000000005</v>
      </c>
      <c r="F40" s="682">
        <v>19351.53</v>
      </c>
      <c r="G40" s="682">
        <v>22868.53</v>
      </c>
      <c r="H40" s="682">
        <v>21110.53</v>
      </c>
      <c r="I40" s="1152">
        <v>0.92312579776662518</v>
      </c>
      <c r="J40" s="682">
        <v>0</v>
      </c>
    </row>
    <row r="41" spans="1:10" ht="22.5" x14ac:dyDescent="0.2">
      <c r="A41" s="3"/>
      <c r="B41" s="687" t="s">
        <v>67</v>
      </c>
      <c r="C41" s="688"/>
      <c r="D41" s="689" t="s">
        <v>68</v>
      </c>
      <c r="E41" s="690">
        <v>3517.0000000000005</v>
      </c>
      <c r="F41" s="690">
        <v>0</v>
      </c>
      <c r="G41" s="690">
        <v>3517.0000000000005</v>
      </c>
      <c r="H41" s="690">
        <v>1759</v>
      </c>
      <c r="I41" s="1125">
        <v>0.50014216661927768</v>
      </c>
      <c r="J41" s="690">
        <v>0</v>
      </c>
    </row>
    <row r="42" spans="1:10" x14ac:dyDescent="0.2">
      <c r="A42" s="4"/>
      <c r="B42" s="4"/>
      <c r="C42" s="5" t="s">
        <v>249</v>
      </c>
      <c r="D42" s="6" t="s">
        <v>250</v>
      </c>
      <c r="E42" s="665">
        <v>2972.01</v>
      </c>
      <c r="F42" s="665">
        <v>0</v>
      </c>
      <c r="G42" s="668">
        <v>2972.01</v>
      </c>
      <c r="H42" s="668">
        <v>1470.24</v>
      </c>
      <c r="I42" s="705">
        <v>0.49469550909990206</v>
      </c>
      <c r="J42" s="1080">
        <v>0</v>
      </c>
    </row>
    <row r="43" spans="1:10" x14ac:dyDescent="0.2">
      <c r="A43" s="4"/>
      <c r="B43" s="4"/>
      <c r="C43" s="5" t="s">
        <v>251</v>
      </c>
      <c r="D43" s="6" t="s">
        <v>252</v>
      </c>
      <c r="E43" s="665">
        <v>508.21</v>
      </c>
      <c r="F43" s="665" t="s">
        <v>7</v>
      </c>
      <c r="G43" s="668">
        <v>508.21</v>
      </c>
      <c r="H43" s="668">
        <v>252.74</v>
      </c>
      <c r="I43" s="705">
        <v>0.49731410243796859</v>
      </c>
      <c r="J43" s="1080">
        <v>0</v>
      </c>
    </row>
    <row r="44" spans="1:10" x14ac:dyDescent="0.2">
      <c r="A44" s="4"/>
      <c r="B44" s="4"/>
      <c r="C44" s="5" t="s">
        <v>253</v>
      </c>
      <c r="D44" s="6" t="s">
        <v>254</v>
      </c>
      <c r="E44" s="665">
        <v>36.78</v>
      </c>
      <c r="F44" s="665" t="s">
        <v>7</v>
      </c>
      <c r="G44" s="668">
        <v>36.78</v>
      </c>
      <c r="H44" s="668">
        <v>36.020000000000003</v>
      </c>
      <c r="I44" s="705">
        <v>0.97933659597607403</v>
      </c>
      <c r="J44" s="1080">
        <v>0</v>
      </c>
    </row>
    <row r="45" spans="1:10" s="731" customFormat="1" x14ac:dyDescent="0.2">
      <c r="A45" s="1305"/>
      <c r="B45" s="1306" t="s">
        <v>886</v>
      </c>
      <c r="C45" s="1306"/>
      <c r="D45" s="1306" t="s">
        <v>887</v>
      </c>
      <c r="E45" s="1320">
        <v>0</v>
      </c>
      <c r="F45" s="1320">
        <v>19351.53</v>
      </c>
      <c r="G45" s="1320">
        <v>19351.53</v>
      </c>
      <c r="H45" s="1320">
        <v>19351.53</v>
      </c>
      <c r="I45" s="1125">
        <v>1</v>
      </c>
      <c r="J45" s="1320">
        <v>0</v>
      </c>
    </row>
    <row r="46" spans="1:10" s="731" customFormat="1" x14ac:dyDescent="0.2">
      <c r="A46" s="1275"/>
      <c r="B46" s="1275"/>
      <c r="C46" s="1276" t="s">
        <v>251</v>
      </c>
      <c r="D46" s="1277" t="s">
        <v>252</v>
      </c>
      <c r="E46" s="1278">
        <v>0</v>
      </c>
      <c r="F46" s="1316">
        <v>2214.4499999999998</v>
      </c>
      <c r="G46" s="1279">
        <v>2214.4499999999998</v>
      </c>
      <c r="H46" s="1279">
        <v>2214.4499999999998</v>
      </c>
      <c r="I46" s="1285">
        <v>1</v>
      </c>
      <c r="J46" s="1280">
        <v>0</v>
      </c>
    </row>
    <row r="47" spans="1:10" s="731" customFormat="1" x14ac:dyDescent="0.2">
      <c r="A47" s="1275"/>
      <c r="B47" s="1275"/>
      <c r="C47" s="1276" t="s">
        <v>253</v>
      </c>
      <c r="D47" s="1277" t="s">
        <v>254</v>
      </c>
      <c r="E47" s="1278">
        <v>0</v>
      </c>
      <c r="F47" s="1316">
        <v>207.08</v>
      </c>
      <c r="G47" s="1279">
        <v>207.08</v>
      </c>
      <c r="H47" s="1279">
        <v>207.08</v>
      </c>
      <c r="I47" s="1285">
        <v>1</v>
      </c>
      <c r="J47" s="1280">
        <v>0</v>
      </c>
    </row>
    <row r="48" spans="1:10" s="731" customFormat="1" x14ac:dyDescent="0.2">
      <c r="A48" s="1275"/>
      <c r="B48" s="1275"/>
      <c r="C48" s="1276" t="s">
        <v>262</v>
      </c>
      <c r="D48" s="1277" t="s">
        <v>263</v>
      </c>
      <c r="E48" s="1278">
        <v>0</v>
      </c>
      <c r="F48" s="1316">
        <v>16930</v>
      </c>
      <c r="G48" s="1279">
        <v>16930</v>
      </c>
      <c r="H48" s="1279">
        <v>16930</v>
      </c>
      <c r="I48" s="1285">
        <v>1</v>
      </c>
      <c r="J48" s="1280">
        <v>0</v>
      </c>
    </row>
    <row r="49" spans="1:10" ht="22.5" x14ac:dyDescent="0.2">
      <c r="A49" s="680" t="s">
        <v>69</v>
      </c>
      <c r="B49" s="680"/>
      <c r="C49" s="680"/>
      <c r="D49" s="681" t="s">
        <v>70</v>
      </c>
      <c r="E49" s="682">
        <v>47648</v>
      </c>
      <c r="F49" s="682">
        <v>3681</v>
      </c>
      <c r="G49" s="682">
        <v>51329</v>
      </c>
      <c r="H49" s="682">
        <v>24415.089999999997</v>
      </c>
      <c r="I49" s="1152">
        <v>0.47565878937832407</v>
      </c>
      <c r="J49" s="682">
        <v>1568.18</v>
      </c>
    </row>
    <row r="50" spans="1:10" ht="15" x14ac:dyDescent="0.2">
      <c r="A50" s="3"/>
      <c r="B50" s="687" t="s">
        <v>71</v>
      </c>
      <c r="C50" s="688"/>
      <c r="D50" s="689" t="s">
        <v>72</v>
      </c>
      <c r="E50" s="690">
        <v>47648</v>
      </c>
      <c r="F50" s="690">
        <v>3681</v>
      </c>
      <c r="G50" s="690">
        <v>51329</v>
      </c>
      <c r="H50" s="690">
        <v>24415.089999999997</v>
      </c>
      <c r="I50" s="1125">
        <v>0.47565878937832407</v>
      </c>
      <c r="J50" s="690">
        <v>1568.18</v>
      </c>
    </row>
    <row r="51" spans="1:10" x14ac:dyDescent="0.2">
      <c r="A51" s="4"/>
      <c r="B51" s="4"/>
      <c r="C51" s="5" t="s">
        <v>251</v>
      </c>
      <c r="D51" s="6" t="s">
        <v>252</v>
      </c>
      <c r="E51" s="665">
        <v>6837.27</v>
      </c>
      <c r="F51" s="665">
        <v>1005</v>
      </c>
      <c r="G51" s="668">
        <v>7842.27</v>
      </c>
      <c r="H51" s="668">
        <v>3599.88</v>
      </c>
      <c r="I51" s="705">
        <v>0.45903545784575128</v>
      </c>
      <c r="J51" s="1080">
        <v>606.02</v>
      </c>
    </row>
    <row r="52" spans="1:10" x14ac:dyDescent="0.2">
      <c r="A52" s="4"/>
      <c r="B52" s="4"/>
      <c r="C52" s="5" t="s">
        <v>253</v>
      </c>
      <c r="D52" s="6" t="s">
        <v>254</v>
      </c>
      <c r="E52" s="665">
        <v>826.73</v>
      </c>
      <c r="F52" s="665">
        <v>132</v>
      </c>
      <c r="G52" s="668">
        <v>958.73</v>
      </c>
      <c r="H52" s="668">
        <v>439.29</v>
      </c>
      <c r="I52" s="705">
        <v>0.45819991029799839</v>
      </c>
      <c r="J52" s="1080">
        <v>74.08</v>
      </c>
    </row>
    <row r="53" spans="1:10" x14ac:dyDescent="0.2">
      <c r="A53" s="4"/>
      <c r="B53" s="4"/>
      <c r="C53" s="5" t="s">
        <v>262</v>
      </c>
      <c r="D53" s="6" t="s">
        <v>263</v>
      </c>
      <c r="E53" s="665">
        <v>39984</v>
      </c>
      <c r="F53" s="665">
        <v>2544</v>
      </c>
      <c r="G53" s="668">
        <v>42528</v>
      </c>
      <c r="H53" s="668">
        <v>20375.919999999998</v>
      </c>
      <c r="I53" s="705">
        <v>0.47911775771256582</v>
      </c>
      <c r="J53" s="1080">
        <v>888.08</v>
      </c>
    </row>
    <row r="54" spans="1:10" ht="15" x14ac:dyDescent="0.2">
      <c r="A54" s="3"/>
      <c r="B54" s="687" t="s">
        <v>356</v>
      </c>
      <c r="C54" s="688"/>
      <c r="D54" s="689" t="s">
        <v>357</v>
      </c>
      <c r="E54" s="690">
        <v>0</v>
      </c>
      <c r="F54" s="690">
        <v>0</v>
      </c>
      <c r="G54" s="690">
        <v>0</v>
      </c>
      <c r="H54" s="690">
        <v>0</v>
      </c>
      <c r="I54" s="1125" t="e">
        <v>#DIV/0!</v>
      </c>
      <c r="J54" s="690">
        <v>0</v>
      </c>
    </row>
    <row r="55" spans="1:10" x14ac:dyDescent="0.2">
      <c r="A55" s="4"/>
      <c r="B55" s="4"/>
      <c r="C55" s="5" t="s">
        <v>251</v>
      </c>
      <c r="D55" s="6" t="s">
        <v>252</v>
      </c>
      <c r="E55" s="665">
        <v>0</v>
      </c>
      <c r="F55" s="665">
        <v>0</v>
      </c>
      <c r="G55" s="668">
        <v>0</v>
      </c>
      <c r="H55" s="668">
        <v>0</v>
      </c>
      <c r="I55" s="705" t="e">
        <v>#DIV/0!</v>
      </c>
      <c r="J55" s="1080">
        <v>0</v>
      </c>
    </row>
    <row r="56" spans="1:10" x14ac:dyDescent="0.2">
      <c r="A56" s="4"/>
      <c r="B56" s="4"/>
      <c r="C56" s="5" t="s">
        <v>262</v>
      </c>
      <c r="D56" s="6" t="s">
        <v>263</v>
      </c>
      <c r="E56" s="665">
        <v>0</v>
      </c>
      <c r="F56" s="665">
        <v>0</v>
      </c>
      <c r="G56" s="668">
        <v>0</v>
      </c>
      <c r="H56" s="668">
        <v>0</v>
      </c>
      <c r="I56" s="705" t="e">
        <v>#DIV/0!</v>
      </c>
      <c r="J56" s="1080">
        <v>0</v>
      </c>
    </row>
    <row r="57" spans="1:10" x14ac:dyDescent="0.2">
      <c r="A57" s="680" t="s">
        <v>141</v>
      </c>
      <c r="B57" s="680"/>
      <c r="C57" s="680"/>
      <c r="D57" s="681" t="s">
        <v>142</v>
      </c>
      <c r="E57" s="682">
        <v>18125359.379999999</v>
      </c>
      <c r="F57" s="682">
        <v>-1079.5800000002926</v>
      </c>
      <c r="G57" s="682">
        <v>18124279.800000001</v>
      </c>
      <c r="H57" s="682">
        <v>9411157.209999999</v>
      </c>
      <c r="I57" s="1152">
        <v>0.51925689262422436</v>
      </c>
      <c r="J57" s="682">
        <v>554065.29</v>
      </c>
    </row>
    <row r="58" spans="1:10" ht="15" x14ac:dyDescent="0.2">
      <c r="A58" s="3"/>
      <c r="B58" s="687" t="s">
        <v>143</v>
      </c>
      <c r="C58" s="688"/>
      <c r="D58" s="689" t="s">
        <v>144</v>
      </c>
      <c r="E58" s="690">
        <v>12010270</v>
      </c>
      <c r="F58" s="690">
        <v>-188653.02000000011</v>
      </c>
      <c r="G58" s="690">
        <v>11821616.979999999</v>
      </c>
      <c r="H58" s="690">
        <v>6244647.6400000006</v>
      </c>
      <c r="I58" s="1125">
        <v>0.52823971970710903</v>
      </c>
      <c r="J58" s="690">
        <v>381026.95</v>
      </c>
    </row>
    <row r="59" spans="1:10" x14ac:dyDescent="0.2">
      <c r="A59" s="4"/>
      <c r="B59" s="4"/>
      <c r="C59" s="5" t="s">
        <v>249</v>
      </c>
      <c r="D59" s="6" t="s">
        <v>250</v>
      </c>
      <c r="E59" s="665">
        <v>9204700</v>
      </c>
      <c r="F59" s="665">
        <v>-120590.25</v>
      </c>
      <c r="G59" s="668">
        <v>9084109.75</v>
      </c>
      <c r="H59" s="668">
        <v>4501710.53</v>
      </c>
      <c r="I59" s="705">
        <v>0.49555880035465227</v>
      </c>
      <c r="J59" s="1080">
        <v>235371.5</v>
      </c>
    </row>
    <row r="60" spans="1:10" x14ac:dyDescent="0.2">
      <c r="A60" s="4"/>
      <c r="B60" s="4"/>
      <c r="C60" s="5" t="s">
        <v>310</v>
      </c>
      <c r="D60" s="6" t="s">
        <v>311</v>
      </c>
      <c r="E60" s="665">
        <v>774048</v>
      </c>
      <c r="F60" s="665">
        <v>-23689.060000000056</v>
      </c>
      <c r="G60" s="668">
        <v>750358.94</v>
      </c>
      <c r="H60" s="668">
        <v>750358.94</v>
      </c>
      <c r="I60" s="705">
        <v>1</v>
      </c>
      <c r="J60" s="1080">
        <v>0</v>
      </c>
    </row>
    <row r="61" spans="1:10" x14ac:dyDescent="0.2">
      <c r="A61" s="4"/>
      <c r="B61" s="4"/>
      <c r="C61" s="5" t="s">
        <v>251</v>
      </c>
      <c r="D61" s="6" t="s">
        <v>252</v>
      </c>
      <c r="E61" s="665">
        <v>1728366</v>
      </c>
      <c r="F61" s="665">
        <v>-19053.550000000047</v>
      </c>
      <c r="G61" s="668">
        <v>1709312.45</v>
      </c>
      <c r="H61" s="668">
        <v>879368.35</v>
      </c>
      <c r="I61" s="705">
        <v>0.51445734804072829</v>
      </c>
      <c r="J61" s="1080">
        <v>126426.44</v>
      </c>
    </row>
    <row r="62" spans="1:10" x14ac:dyDescent="0.2">
      <c r="A62" s="4"/>
      <c r="B62" s="4"/>
      <c r="C62" s="5" t="s">
        <v>253</v>
      </c>
      <c r="D62" s="6" t="s">
        <v>254</v>
      </c>
      <c r="E62" s="665">
        <v>246604</v>
      </c>
      <c r="F62" s="665">
        <v>-25320.160000000003</v>
      </c>
      <c r="G62" s="668">
        <v>221283.84</v>
      </c>
      <c r="H62" s="668">
        <v>96131.67</v>
      </c>
      <c r="I62" s="705">
        <v>0.43442697849061185</v>
      </c>
      <c r="J62" s="1080">
        <v>15404.89</v>
      </c>
    </row>
    <row r="63" spans="1:10" x14ac:dyDescent="0.2">
      <c r="A63" s="4"/>
      <c r="B63" s="4"/>
      <c r="C63" s="5" t="s">
        <v>262</v>
      </c>
      <c r="D63" s="6" t="s">
        <v>263</v>
      </c>
      <c r="E63" s="665">
        <v>56552</v>
      </c>
      <c r="F63" s="665">
        <v>0</v>
      </c>
      <c r="G63" s="668">
        <v>56552</v>
      </c>
      <c r="H63" s="668">
        <v>17078.150000000001</v>
      </c>
      <c r="I63" s="705">
        <v>0.3019902037063234</v>
      </c>
      <c r="J63" s="1080">
        <v>3824.12</v>
      </c>
    </row>
    <row r="64" spans="1:10" ht="15" x14ac:dyDescent="0.2">
      <c r="A64" s="3"/>
      <c r="B64" s="687" t="s">
        <v>147</v>
      </c>
      <c r="C64" s="688"/>
      <c r="D64" s="689" t="s">
        <v>148</v>
      </c>
      <c r="E64" s="690">
        <v>672997</v>
      </c>
      <c r="F64" s="690">
        <v>-50812.55</v>
      </c>
      <c r="G64" s="690">
        <v>622184.44999999995</v>
      </c>
      <c r="H64" s="690">
        <v>333829.09000000003</v>
      </c>
      <c r="I64" s="1125">
        <v>0.53654360857138117</v>
      </c>
      <c r="J64" s="690">
        <v>17865.89</v>
      </c>
    </row>
    <row r="65" spans="1:10" x14ac:dyDescent="0.2">
      <c r="A65" s="4"/>
      <c r="B65" s="4"/>
      <c r="C65" s="5" t="s">
        <v>249</v>
      </c>
      <c r="D65" s="6" t="s">
        <v>250</v>
      </c>
      <c r="E65" s="665">
        <v>514900</v>
      </c>
      <c r="F65" s="665">
        <v>-37525</v>
      </c>
      <c r="G65" s="668">
        <v>477375</v>
      </c>
      <c r="H65" s="668">
        <v>242290.37</v>
      </c>
      <c r="I65" s="705">
        <v>0.50754725320764593</v>
      </c>
      <c r="J65" s="1080">
        <v>11786.48</v>
      </c>
    </row>
    <row r="66" spans="1:10" x14ac:dyDescent="0.2">
      <c r="A66" s="4"/>
      <c r="B66" s="4"/>
      <c r="C66" s="5" t="s">
        <v>310</v>
      </c>
      <c r="D66" s="6" t="s">
        <v>311</v>
      </c>
      <c r="E66" s="665">
        <v>49004</v>
      </c>
      <c r="F66" s="665">
        <v>-10187.550000000003</v>
      </c>
      <c r="G66" s="668">
        <v>38816.449999999997</v>
      </c>
      <c r="H66" s="668">
        <v>38816.449999999997</v>
      </c>
      <c r="I66" s="705">
        <v>1</v>
      </c>
      <c r="J66" s="1080">
        <v>0</v>
      </c>
    </row>
    <row r="67" spans="1:10" x14ac:dyDescent="0.2">
      <c r="A67" s="4"/>
      <c r="B67" s="4"/>
      <c r="C67" s="5" t="s">
        <v>251</v>
      </c>
      <c r="D67" s="6" t="s">
        <v>252</v>
      </c>
      <c r="E67" s="665">
        <v>95448</v>
      </c>
      <c r="F67" s="665">
        <v>-2500</v>
      </c>
      <c r="G67" s="668">
        <v>92948</v>
      </c>
      <c r="H67" s="668">
        <v>47488.13</v>
      </c>
      <c r="I67" s="705">
        <v>0.5109107242759392</v>
      </c>
      <c r="J67" s="1080">
        <v>5218.05</v>
      </c>
    </row>
    <row r="68" spans="1:10" x14ac:dyDescent="0.2">
      <c r="A68" s="4"/>
      <c r="B68" s="4"/>
      <c r="C68" s="5" t="s">
        <v>253</v>
      </c>
      <c r="D68" s="6" t="s">
        <v>254</v>
      </c>
      <c r="E68" s="665">
        <v>13645</v>
      </c>
      <c r="F68" s="665">
        <v>-600</v>
      </c>
      <c r="G68" s="668">
        <v>13045</v>
      </c>
      <c r="H68" s="668">
        <v>5234.1400000000003</v>
      </c>
      <c r="I68" s="705">
        <v>0.4012372556535071</v>
      </c>
      <c r="J68" s="1080">
        <v>861.36</v>
      </c>
    </row>
    <row r="69" spans="1:10" ht="15" x14ac:dyDescent="0.2">
      <c r="A69" s="3"/>
      <c r="B69" s="687" t="s">
        <v>149</v>
      </c>
      <c r="C69" s="688"/>
      <c r="D69" s="689" t="s">
        <v>150</v>
      </c>
      <c r="E69" s="690">
        <v>3515985</v>
      </c>
      <c r="F69" s="690">
        <v>-68095.000000000175</v>
      </c>
      <c r="G69" s="690">
        <v>3447890</v>
      </c>
      <c r="H69" s="690">
        <v>1746154.7599999998</v>
      </c>
      <c r="I69" s="1125">
        <v>0.50644155120958023</v>
      </c>
      <c r="J69" s="690">
        <v>91955.930000000008</v>
      </c>
    </row>
    <row r="70" spans="1:10" x14ac:dyDescent="0.2">
      <c r="A70" s="4"/>
      <c r="B70" s="4"/>
      <c r="C70" s="5" t="s">
        <v>249</v>
      </c>
      <c r="D70" s="6" t="s">
        <v>250</v>
      </c>
      <c r="E70" s="665">
        <v>2743400</v>
      </c>
      <c r="F70" s="665">
        <v>-47596.700000000186</v>
      </c>
      <c r="G70" s="668">
        <v>2695803.3</v>
      </c>
      <c r="H70" s="668">
        <v>1276683.77</v>
      </c>
      <c r="I70" s="705">
        <v>0.47358194494383182</v>
      </c>
      <c r="J70" s="1080">
        <v>62162.85</v>
      </c>
    </row>
    <row r="71" spans="1:10" x14ac:dyDescent="0.2">
      <c r="A71" s="4"/>
      <c r="B71" s="4"/>
      <c r="C71" s="5" t="s">
        <v>310</v>
      </c>
      <c r="D71" s="6" t="s">
        <v>311</v>
      </c>
      <c r="E71" s="665">
        <v>205723</v>
      </c>
      <c r="F71" s="665">
        <v>-4403.2999999999884</v>
      </c>
      <c r="G71" s="668">
        <v>201319.7</v>
      </c>
      <c r="H71" s="668">
        <v>198322.45</v>
      </c>
      <c r="I71" s="705">
        <v>0.98511198854359505</v>
      </c>
      <c r="J71" s="1080">
        <v>0</v>
      </c>
    </row>
    <row r="72" spans="1:10" x14ac:dyDescent="0.2">
      <c r="A72" s="4"/>
      <c r="B72" s="4"/>
      <c r="C72" s="5" t="s">
        <v>251</v>
      </c>
      <c r="D72" s="6" t="s">
        <v>252</v>
      </c>
      <c r="E72" s="665">
        <v>488936</v>
      </c>
      <c r="F72" s="665">
        <v>-7000</v>
      </c>
      <c r="G72" s="668">
        <v>481936</v>
      </c>
      <c r="H72" s="668">
        <v>243090.9</v>
      </c>
      <c r="I72" s="705">
        <v>0.50440494173500217</v>
      </c>
      <c r="J72" s="1080">
        <v>25638.98</v>
      </c>
    </row>
    <row r="73" spans="1:10" x14ac:dyDescent="0.2">
      <c r="A73" s="4"/>
      <c r="B73" s="4"/>
      <c r="C73" s="5" t="s">
        <v>253</v>
      </c>
      <c r="D73" s="6" t="s">
        <v>254</v>
      </c>
      <c r="E73" s="665">
        <v>69426</v>
      </c>
      <c r="F73" s="665">
        <v>-9095</v>
      </c>
      <c r="G73" s="668">
        <v>60331</v>
      </c>
      <c r="H73" s="668">
        <v>26057.64</v>
      </c>
      <c r="I73" s="705">
        <v>0.43191128938688234</v>
      </c>
      <c r="J73" s="1080">
        <v>4154.1000000000004</v>
      </c>
    </row>
    <row r="74" spans="1:10" x14ac:dyDescent="0.2">
      <c r="A74" s="4"/>
      <c r="B74" s="4"/>
      <c r="C74" s="5" t="s">
        <v>262</v>
      </c>
      <c r="D74" s="6" t="s">
        <v>263</v>
      </c>
      <c r="E74" s="665">
        <v>8500</v>
      </c>
      <c r="F74" s="665">
        <v>0</v>
      </c>
      <c r="G74" s="668">
        <v>8500</v>
      </c>
      <c r="H74" s="668">
        <v>2000</v>
      </c>
      <c r="I74" s="705">
        <v>0.23529411764705882</v>
      </c>
      <c r="J74" s="1080">
        <v>0</v>
      </c>
    </row>
    <row r="75" spans="1:10" ht="15" x14ac:dyDescent="0.2">
      <c r="A75" s="3"/>
      <c r="B75" s="687" t="s">
        <v>389</v>
      </c>
      <c r="C75" s="688"/>
      <c r="D75" s="689" t="s">
        <v>390</v>
      </c>
      <c r="E75" s="690">
        <v>747393</v>
      </c>
      <c r="F75" s="690">
        <v>-80376.429999999993</v>
      </c>
      <c r="G75" s="690">
        <v>667016.57000000007</v>
      </c>
      <c r="H75" s="690">
        <v>461363.95999999996</v>
      </c>
      <c r="I75" s="1125">
        <v>0.69168290676796818</v>
      </c>
      <c r="J75" s="690">
        <v>27747.26</v>
      </c>
    </row>
    <row r="76" spans="1:10" x14ac:dyDescent="0.2">
      <c r="A76" s="4"/>
      <c r="B76" s="4"/>
      <c r="C76" s="5" t="s">
        <v>249</v>
      </c>
      <c r="D76" s="6" t="s">
        <v>250</v>
      </c>
      <c r="E76" s="665">
        <v>541300</v>
      </c>
      <c r="F76" s="665">
        <v>-59036.109999999986</v>
      </c>
      <c r="G76" s="668">
        <v>482263.89</v>
      </c>
      <c r="H76" s="668">
        <v>323870.23</v>
      </c>
      <c r="I76" s="705">
        <v>0.6715622643859982</v>
      </c>
      <c r="J76" s="1080">
        <v>16926.53</v>
      </c>
    </row>
    <row r="77" spans="1:10" x14ac:dyDescent="0.2">
      <c r="A77" s="4"/>
      <c r="B77" s="4"/>
      <c r="C77" s="5" t="s">
        <v>310</v>
      </c>
      <c r="D77" s="6" t="s">
        <v>311</v>
      </c>
      <c r="E77" s="665">
        <v>82440</v>
      </c>
      <c r="F77" s="665">
        <v>-16740.320000000007</v>
      </c>
      <c r="G77" s="668">
        <v>65699.679999999993</v>
      </c>
      <c r="H77" s="668">
        <v>65699.679999999993</v>
      </c>
      <c r="I77" s="705">
        <v>1</v>
      </c>
      <c r="J77" s="1080">
        <v>0</v>
      </c>
    </row>
    <row r="78" spans="1:10" x14ac:dyDescent="0.2">
      <c r="A78" s="4"/>
      <c r="B78" s="4"/>
      <c r="C78" s="5" t="s">
        <v>251</v>
      </c>
      <c r="D78" s="6" t="s">
        <v>252</v>
      </c>
      <c r="E78" s="665">
        <v>105585</v>
      </c>
      <c r="F78" s="665">
        <v>-3000</v>
      </c>
      <c r="G78" s="668">
        <v>102585</v>
      </c>
      <c r="H78" s="668">
        <v>64207.38</v>
      </c>
      <c r="I78" s="705">
        <v>0.62589442901008918</v>
      </c>
      <c r="J78" s="1080">
        <v>9648.24</v>
      </c>
    </row>
    <row r="79" spans="1:10" x14ac:dyDescent="0.2">
      <c r="A79" s="4"/>
      <c r="B79" s="4"/>
      <c r="C79" s="5" t="s">
        <v>253</v>
      </c>
      <c r="D79" s="6" t="s">
        <v>254</v>
      </c>
      <c r="E79" s="665">
        <v>15068</v>
      </c>
      <c r="F79" s="665">
        <v>-1600</v>
      </c>
      <c r="G79" s="668">
        <v>13468</v>
      </c>
      <c r="H79" s="668">
        <v>7586.67</v>
      </c>
      <c r="I79" s="705">
        <v>0.5633108108108108</v>
      </c>
      <c r="J79" s="1080">
        <v>1172.49</v>
      </c>
    </row>
    <row r="80" spans="1:10" x14ac:dyDescent="0.2">
      <c r="A80" s="4"/>
      <c r="B80" s="4"/>
      <c r="C80" s="5" t="s">
        <v>262</v>
      </c>
      <c r="D80" s="6" t="s">
        <v>263</v>
      </c>
      <c r="E80" s="665" t="s">
        <v>312</v>
      </c>
      <c r="F80" s="665">
        <v>0</v>
      </c>
      <c r="G80" s="668" t="s">
        <v>312</v>
      </c>
      <c r="H80" s="668">
        <v>0</v>
      </c>
      <c r="I80" s="705">
        <v>0</v>
      </c>
      <c r="J80" s="1080">
        <v>0</v>
      </c>
    </row>
    <row r="81" spans="1:10" ht="15" x14ac:dyDescent="0.2">
      <c r="A81" s="3"/>
      <c r="B81" s="687" t="s">
        <v>157</v>
      </c>
      <c r="C81" s="688"/>
      <c r="D81" s="689" t="s">
        <v>158</v>
      </c>
      <c r="E81" s="690">
        <v>376937</v>
      </c>
      <c r="F81" s="690">
        <v>0</v>
      </c>
      <c r="G81" s="690">
        <v>376937</v>
      </c>
      <c r="H81" s="690">
        <v>164359.85</v>
      </c>
      <c r="I81" s="1125">
        <v>0.43604063809071542</v>
      </c>
      <c r="J81" s="690">
        <v>9956.4</v>
      </c>
    </row>
    <row r="82" spans="1:10" x14ac:dyDescent="0.2">
      <c r="A82" s="4"/>
      <c r="B82" s="4"/>
      <c r="C82" s="5" t="s">
        <v>249</v>
      </c>
      <c r="D82" s="6" t="s">
        <v>250</v>
      </c>
      <c r="E82" s="665">
        <v>298500</v>
      </c>
      <c r="F82" s="665">
        <v>0</v>
      </c>
      <c r="G82" s="668">
        <v>298500</v>
      </c>
      <c r="H82" s="1080">
        <v>119978.84</v>
      </c>
      <c r="I82" s="705">
        <v>0.40193916247906197</v>
      </c>
      <c r="J82" s="1080">
        <v>5926.45</v>
      </c>
    </row>
    <row r="83" spans="1:10" x14ac:dyDescent="0.2">
      <c r="A83" s="4"/>
      <c r="B83" s="4"/>
      <c r="C83" s="5" t="s">
        <v>310</v>
      </c>
      <c r="D83" s="6" t="s">
        <v>311</v>
      </c>
      <c r="E83" s="665">
        <v>19723</v>
      </c>
      <c r="F83" s="665">
        <v>0</v>
      </c>
      <c r="G83" s="668">
        <v>19723</v>
      </c>
      <c r="H83" s="1080">
        <v>19723</v>
      </c>
      <c r="I83" s="705">
        <v>1</v>
      </c>
      <c r="J83" s="1080">
        <v>0</v>
      </c>
    </row>
    <row r="84" spans="1:10" x14ac:dyDescent="0.2">
      <c r="A84" s="4"/>
      <c r="B84" s="4"/>
      <c r="C84" s="5" t="s">
        <v>251</v>
      </c>
      <c r="D84" s="6" t="s">
        <v>252</v>
      </c>
      <c r="E84" s="665">
        <v>51390</v>
      </c>
      <c r="F84" s="665">
        <v>0</v>
      </c>
      <c r="G84" s="668">
        <v>51390</v>
      </c>
      <c r="H84" s="1080">
        <v>22296.67</v>
      </c>
      <c r="I84" s="705">
        <v>0.43387176493481217</v>
      </c>
      <c r="J84" s="1080">
        <v>3669.58</v>
      </c>
    </row>
    <row r="85" spans="1:10" x14ac:dyDescent="0.2">
      <c r="A85" s="4"/>
      <c r="B85" s="4"/>
      <c r="C85" s="5" t="s">
        <v>253</v>
      </c>
      <c r="D85" s="6" t="s">
        <v>254</v>
      </c>
      <c r="E85" s="665">
        <v>7324</v>
      </c>
      <c r="F85" s="665">
        <v>0</v>
      </c>
      <c r="G85" s="668">
        <v>7324</v>
      </c>
      <c r="H85" s="1080">
        <v>2361.34</v>
      </c>
      <c r="I85" s="705">
        <v>0.32241125068268706</v>
      </c>
      <c r="J85" s="1080">
        <v>360.37</v>
      </c>
    </row>
    <row r="86" spans="1:10" x14ac:dyDescent="0.2">
      <c r="A86" s="4"/>
      <c r="B86" s="4"/>
      <c r="C86" s="5" t="s">
        <v>262</v>
      </c>
      <c r="D86" s="6" t="s">
        <v>263</v>
      </c>
      <c r="E86" s="665">
        <v>0</v>
      </c>
      <c r="F86" s="665">
        <v>0</v>
      </c>
      <c r="G86" s="668">
        <v>0</v>
      </c>
      <c r="H86" s="1080">
        <v>0</v>
      </c>
      <c r="I86" s="705" t="e">
        <v>#DIV/0!</v>
      </c>
      <c r="J86" s="1080">
        <v>0</v>
      </c>
    </row>
    <row r="87" spans="1:10" ht="56.25" x14ac:dyDescent="0.2">
      <c r="A87" s="3"/>
      <c r="B87" s="687" t="s">
        <v>400</v>
      </c>
      <c r="C87" s="688"/>
      <c r="D87" s="689" t="s">
        <v>401</v>
      </c>
      <c r="E87" s="690">
        <v>138985</v>
      </c>
      <c r="F87" s="690">
        <v>119045</v>
      </c>
      <c r="G87" s="690">
        <v>258030</v>
      </c>
      <c r="H87" s="690">
        <v>84836.84</v>
      </c>
      <c r="I87" s="1125">
        <v>0.32878673022516758</v>
      </c>
      <c r="J87" s="690">
        <v>5466.49</v>
      </c>
    </row>
    <row r="88" spans="1:10" x14ac:dyDescent="0.2">
      <c r="A88" s="4"/>
      <c r="B88" s="4"/>
      <c r="C88" s="5" t="s">
        <v>249</v>
      </c>
      <c r="D88" s="6" t="s">
        <v>250</v>
      </c>
      <c r="E88" s="665">
        <v>107000</v>
      </c>
      <c r="F88" s="665">
        <v>88925</v>
      </c>
      <c r="G88" s="668">
        <v>195925</v>
      </c>
      <c r="H88" s="1080">
        <v>63386.92</v>
      </c>
      <c r="I88" s="705">
        <v>0.32352645144825826</v>
      </c>
      <c r="J88" s="1080">
        <v>3232.56</v>
      </c>
    </row>
    <row r="89" spans="1:10" x14ac:dyDescent="0.2">
      <c r="A89" s="4"/>
      <c r="B89" s="4"/>
      <c r="C89" s="5" t="s">
        <v>310</v>
      </c>
      <c r="D89" s="6" t="s">
        <v>311</v>
      </c>
      <c r="E89" s="665">
        <v>9340</v>
      </c>
      <c r="F89" s="665">
        <v>0</v>
      </c>
      <c r="G89" s="668">
        <v>9340</v>
      </c>
      <c r="H89" s="1080">
        <v>9340</v>
      </c>
      <c r="I89" s="705">
        <v>1</v>
      </c>
      <c r="J89" s="1080">
        <v>0</v>
      </c>
    </row>
    <row r="90" spans="1:10" x14ac:dyDescent="0.2">
      <c r="A90" s="4"/>
      <c r="B90" s="4"/>
      <c r="C90" s="5" t="s">
        <v>251</v>
      </c>
      <c r="D90" s="6" t="s">
        <v>252</v>
      </c>
      <c r="E90" s="665">
        <v>19833</v>
      </c>
      <c r="F90" s="665">
        <v>21705</v>
      </c>
      <c r="G90" s="668">
        <v>41538</v>
      </c>
      <c r="H90" s="1080">
        <v>10567.2</v>
      </c>
      <c r="I90" s="705">
        <v>0.25439838220424671</v>
      </c>
      <c r="J90" s="1080">
        <v>1956.08</v>
      </c>
    </row>
    <row r="91" spans="1:10" x14ac:dyDescent="0.2">
      <c r="A91" s="4"/>
      <c r="B91" s="4"/>
      <c r="C91" s="5" t="s">
        <v>253</v>
      </c>
      <c r="D91" s="6" t="s">
        <v>254</v>
      </c>
      <c r="E91" s="665">
        <v>2812</v>
      </c>
      <c r="F91" s="665">
        <v>8415</v>
      </c>
      <c r="G91" s="668">
        <v>11227</v>
      </c>
      <c r="H91" s="1080">
        <v>1542.72</v>
      </c>
      <c r="I91" s="705">
        <v>0.13741159704284314</v>
      </c>
      <c r="J91" s="1080">
        <v>277.85000000000002</v>
      </c>
    </row>
    <row r="92" spans="1:10" ht="33.75" x14ac:dyDescent="0.2">
      <c r="A92" s="3"/>
      <c r="B92" s="687" t="s">
        <v>402</v>
      </c>
      <c r="C92" s="688"/>
      <c r="D92" s="689" t="s">
        <v>403</v>
      </c>
      <c r="E92" s="690">
        <v>616952</v>
      </c>
      <c r="F92" s="690">
        <v>268892</v>
      </c>
      <c r="G92" s="690">
        <v>885844</v>
      </c>
      <c r="H92" s="690">
        <v>338047.27</v>
      </c>
      <c r="I92" s="1125">
        <v>0.38161038512424311</v>
      </c>
      <c r="J92" s="690">
        <v>20042.650000000001</v>
      </c>
    </row>
    <row r="93" spans="1:10" x14ac:dyDescent="0.2">
      <c r="A93" s="4"/>
      <c r="B93" s="4"/>
      <c r="C93" s="5" t="s">
        <v>249</v>
      </c>
      <c r="D93" s="6" t="s">
        <v>250</v>
      </c>
      <c r="E93" s="665">
        <v>516100</v>
      </c>
      <c r="F93" s="665">
        <v>200538</v>
      </c>
      <c r="G93" s="668">
        <v>716638</v>
      </c>
      <c r="H93" s="1080">
        <v>275526.09000000003</v>
      </c>
      <c r="I93" s="705">
        <v>0.38447038811785034</v>
      </c>
      <c r="J93" s="1080">
        <v>14125</v>
      </c>
    </row>
    <row r="94" spans="1:10" x14ac:dyDescent="0.2">
      <c r="A94" s="4"/>
      <c r="B94" s="4"/>
      <c r="C94" s="5" t="s">
        <v>310</v>
      </c>
      <c r="D94" s="6" t="s">
        <v>311</v>
      </c>
      <c r="E94" s="665">
        <v>0</v>
      </c>
      <c r="F94" s="665">
        <v>0</v>
      </c>
      <c r="G94" s="668">
        <v>0</v>
      </c>
      <c r="H94" s="1080"/>
      <c r="I94" s="705" t="e">
        <v>#DIV/0!</v>
      </c>
      <c r="J94" s="1080">
        <v>0</v>
      </c>
    </row>
    <row r="95" spans="1:10" x14ac:dyDescent="0.2">
      <c r="A95" s="4"/>
      <c r="B95" s="4"/>
      <c r="C95" s="5" t="s">
        <v>251</v>
      </c>
      <c r="D95" s="6" t="s">
        <v>252</v>
      </c>
      <c r="E95" s="665">
        <v>88251</v>
      </c>
      <c r="F95" s="665">
        <v>56000</v>
      </c>
      <c r="G95" s="668">
        <v>144251</v>
      </c>
      <c r="H95" s="1080">
        <v>56407.53</v>
      </c>
      <c r="I95" s="705">
        <v>0.391037358493182</v>
      </c>
      <c r="J95" s="1080">
        <v>4770.01</v>
      </c>
    </row>
    <row r="96" spans="1:10" x14ac:dyDescent="0.2">
      <c r="A96" s="4"/>
      <c r="B96" s="4"/>
      <c r="C96" s="5" t="s">
        <v>253</v>
      </c>
      <c r="D96" s="6" t="s">
        <v>254</v>
      </c>
      <c r="E96" s="665">
        <v>12601</v>
      </c>
      <c r="F96" s="665">
        <v>12354</v>
      </c>
      <c r="G96" s="668">
        <v>24955</v>
      </c>
      <c r="H96" s="1080">
        <v>6113.65</v>
      </c>
      <c r="I96" s="705">
        <v>0.24498697655780402</v>
      </c>
      <c r="J96" s="1080">
        <v>1147.6400000000001</v>
      </c>
    </row>
    <row r="97" spans="1:10" ht="101.25" x14ac:dyDescent="0.2">
      <c r="A97" s="3"/>
      <c r="B97" s="687" t="s">
        <v>404</v>
      </c>
      <c r="C97" s="688"/>
      <c r="D97" s="689" t="s">
        <v>405</v>
      </c>
      <c r="E97" s="690">
        <v>0</v>
      </c>
      <c r="F97" s="690">
        <v>0</v>
      </c>
      <c r="G97" s="690">
        <v>0</v>
      </c>
      <c r="H97" s="690">
        <v>0</v>
      </c>
      <c r="I97" s="1125" t="e">
        <v>#DIV/0!</v>
      </c>
      <c r="J97" s="690">
        <v>0</v>
      </c>
    </row>
    <row r="98" spans="1:10" x14ac:dyDescent="0.2">
      <c r="A98" s="4"/>
      <c r="B98" s="4"/>
      <c r="C98" s="5" t="s">
        <v>249</v>
      </c>
      <c r="D98" s="6" t="s">
        <v>250</v>
      </c>
      <c r="E98" s="665">
        <v>0</v>
      </c>
      <c r="F98" s="665">
        <v>0</v>
      </c>
      <c r="G98" s="668">
        <v>0</v>
      </c>
      <c r="H98" s="1080">
        <v>0</v>
      </c>
      <c r="I98" s="705" t="e">
        <v>#DIV/0!</v>
      </c>
      <c r="J98" s="1080">
        <v>0</v>
      </c>
    </row>
    <row r="99" spans="1:10" x14ac:dyDescent="0.2">
      <c r="A99" s="4"/>
      <c r="B99" s="4"/>
      <c r="C99" s="5" t="s">
        <v>251</v>
      </c>
      <c r="D99" s="6" t="s">
        <v>252</v>
      </c>
      <c r="E99" s="665">
        <v>0</v>
      </c>
      <c r="F99" s="665">
        <v>0</v>
      </c>
      <c r="G99" s="668">
        <v>0</v>
      </c>
      <c r="H99" s="1080">
        <v>0</v>
      </c>
      <c r="I99" s="705" t="e">
        <v>#DIV/0!</v>
      </c>
      <c r="J99" s="1080">
        <v>0</v>
      </c>
    </row>
    <row r="100" spans="1:10" x14ac:dyDescent="0.2">
      <c r="A100" s="4"/>
      <c r="B100" s="4"/>
      <c r="C100" s="5" t="s">
        <v>253</v>
      </c>
      <c r="D100" s="6" t="s">
        <v>254</v>
      </c>
      <c r="E100" s="665">
        <v>0</v>
      </c>
      <c r="F100" s="665">
        <v>0</v>
      </c>
      <c r="G100" s="668">
        <v>0</v>
      </c>
      <c r="H100" s="1080">
        <v>0</v>
      </c>
      <c r="I100" s="705" t="e">
        <v>#DIV/0!</v>
      </c>
      <c r="J100" s="1080">
        <v>0</v>
      </c>
    </row>
    <row r="101" spans="1:10" ht="15" x14ac:dyDescent="0.2">
      <c r="A101" s="3"/>
      <c r="B101" s="687" t="s">
        <v>164</v>
      </c>
      <c r="C101" s="688"/>
      <c r="D101" s="689" t="s">
        <v>16</v>
      </c>
      <c r="E101" s="690">
        <v>45840.380000000005</v>
      </c>
      <c r="F101" s="690">
        <v>-1079.5800000000015</v>
      </c>
      <c r="G101" s="690">
        <v>44760.800000000003</v>
      </c>
      <c r="H101" s="690">
        <v>37917.800000000003</v>
      </c>
      <c r="I101" s="1125">
        <v>0.84712069489374631</v>
      </c>
      <c r="J101" s="690">
        <v>3.72</v>
      </c>
    </row>
    <row r="102" spans="1:10" x14ac:dyDescent="0.2">
      <c r="A102" s="4"/>
      <c r="B102" s="4"/>
      <c r="C102" s="5" t="s">
        <v>411</v>
      </c>
      <c r="D102" s="6" t="s">
        <v>250</v>
      </c>
      <c r="E102" s="665">
        <v>28071.38</v>
      </c>
      <c r="F102" s="665">
        <v>435.2599999999984</v>
      </c>
      <c r="G102" s="668">
        <v>28506.639999999999</v>
      </c>
      <c r="H102" s="1080">
        <v>28506.639999999999</v>
      </c>
      <c r="I102" s="705">
        <v>1</v>
      </c>
      <c r="J102" s="1080">
        <v>0</v>
      </c>
    </row>
    <row r="103" spans="1:10" x14ac:dyDescent="0.2">
      <c r="A103" s="4"/>
      <c r="B103" s="4"/>
      <c r="C103" s="5" t="s">
        <v>412</v>
      </c>
      <c r="D103" s="6" t="s">
        <v>250</v>
      </c>
      <c r="E103" s="665">
        <v>3266.92</v>
      </c>
      <c r="F103" s="665">
        <v>56.119999999999891</v>
      </c>
      <c r="G103" s="668">
        <v>3323.04</v>
      </c>
      <c r="H103" s="1080">
        <v>3323.04</v>
      </c>
      <c r="I103" s="705">
        <v>1</v>
      </c>
      <c r="J103" s="1080">
        <v>0</v>
      </c>
    </row>
    <row r="104" spans="1:10" x14ac:dyDescent="0.2">
      <c r="A104" s="4"/>
      <c r="B104" s="4"/>
      <c r="C104" s="5" t="s">
        <v>251</v>
      </c>
      <c r="D104" s="6" t="s">
        <v>252</v>
      </c>
      <c r="E104" s="665" t="s">
        <v>413</v>
      </c>
      <c r="F104" s="665">
        <v>0</v>
      </c>
      <c r="G104" s="668" t="s">
        <v>413</v>
      </c>
      <c r="H104" s="1080">
        <v>0</v>
      </c>
      <c r="I104" s="705">
        <v>0</v>
      </c>
      <c r="J104" s="1080">
        <v>3.72</v>
      </c>
    </row>
    <row r="105" spans="1:10" x14ac:dyDescent="0.2">
      <c r="A105" s="4"/>
      <c r="B105" s="4"/>
      <c r="C105" s="5" t="s">
        <v>414</v>
      </c>
      <c r="D105" s="6" t="s">
        <v>252</v>
      </c>
      <c r="E105" s="665">
        <v>6003.79</v>
      </c>
      <c r="F105" s="665">
        <v>-1108.2799999999997</v>
      </c>
      <c r="G105" s="668">
        <v>4895.51</v>
      </c>
      <c r="H105" s="1080">
        <v>4895.51</v>
      </c>
      <c r="I105" s="705">
        <v>1</v>
      </c>
      <c r="J105" s="1080">
        <v>0</v>
      </c>
    </row>
    <row r="106" spans="1:10" x14ac:dyDescent="0.2">
      <c r="A106" s="4"/>
      <c r="B106" s="4"/>
      <c r="C106" s="5" t="s">
        <v>415</v>
      </c>
      <c r="D106" s="6" t="s">
        <v>252</v>
      </c>
      <c r="E106" s="665">
        <v>699.86</v>
      </c>
      <c r="F106" s="665">
        <v>-129.14999999999998</v>
      </c>
      <c r="G106" s="668">
        <v>570.71</v>
      </c>
      <c r="H106" s="1080">
        <v>570.71</v>
      </c>
      <c r="I106" s="705">
        <v>1</v>
      </c>
      <c r="J106" s="1080">
        <v>0</v>
      </c>
    </row>
    <row r="107" spans="1:10" x14ac:dyDescent="0.2">
      <c r="A107" s="4"/>
      <c r="B107" s="4"/>
      <c r="C107" s="5" t="s">
        <v>253</v>
      </c>
      <c r="D107" s="6" t="s">
        <v>254</v>
      </c>
      <c r="E107" s="665">
        <v>140</v>
      </c>
      <c r="F107" s="665">
        <v>0</v>
      </c>
      <c r="G107" s="668" t="s">
        <v>416</v>
      </c>
      <c r="H107" s="1080">
        <v>0</v>
      </c>
      <c r="I107" s="705">
        <v>0</v>
      </c>
      <c r="J107" s="1080">
        <v>0</v>
      </c>
    </row>
    <row r="108" spans="1:10" x14ac:dyDescent="0.2">
      <c r="A108" s="4"/>
      <c r="B108" s="4"/>
      <c r="C108" s="5" t="s">
        <v>417</v>
      </c>
      <c r="D108" s="6" t="s">
        <v>254</v>
      </c>
      <c r="E108" s="665">
        <v>855.69</v>
      </c>
      <c r="F108" s="665">
        <v>-298.69000000000005</v>
      </c>
      <c r="G108" s="668">
        <v>557</v>
      </c>
      <c r="H108" s="1080">
        <v>557</v>
      </c>
      <c r="I108" s="705">
        <v>1</v>
      </c>
      <c r="J108" s="1080">
        <v>0</v>
      </c>
    </row>
    <row r="109" spans="1:10" x14ac:dyDescent="0.2">
      <c r="A109" s="4"/>
      <c r="B109" s="4"/>
      <c r="C109" s="5" t="s">
        <v>418</v>
      </c>
      <c r="D109" s="6" t="s">
        <v>254</v>
      </c>
      <c r="E109" s="665">
        <v>99.74</v>
      </c>
      <c r="F109" s="665">
        <v>-34.839999999999989</v>
      </c>
      <c r="G109" s="668">
        <v>64.900000000000006</v>
      </c>
      <c r="H109" s="1080">
        <v>64.900000000000006</v>
      </c>
      <c r="I109" s="705">
        <v>1</v>
      </c>
      <c r="J109" s="1080">
        <v>0</v>
      </c>
    </row>
    <row r="110" spans="1:10" x14ac:dyDescent="0.2">
      <c r="A110" s="4"/>
      <c r="B110" s="4"/>
      <c r="C110" s="5" t="s">
        <v>262</v>
      </c>
      <c r="D110" s="6" t="s">
        <v>263</v>
      </c>
      <c r="E110" s="665" t="s">
        <v>419</v>
      </c>
      <c r="F110" s="665">
        <v>0</v>
      </c>
      <c r="G110" s="668" t="s">
        <v>419</v>
      </c>
      <c r="H110" s="1080">
        <v>0</v>
      </c>
      <c r="I110" s="705">
        <v>0</v>
      </c>
      <c r="J110" s="1080">
        <v>0</v>
      </c>
    </row>
    <row r="111" spans="1:10" x14ac:dyDescent="0.2">
      <c r="A111" s="680" t="s">
        <v>426</v>
      </c>
      <c r="B111" s="680"/>
      <c r="C111" s="680"/>
      <c r="D111" s="681" t="s">
        <v>427</v>
      </c>
      <c r="E111" s="682">
        <v>140360</v>
      </c>
      <c r="F111" s="682">
        <v>1200</v>
      </c>
      <c r="G111" s="682">
        <v>141560</v>
      </c>
      <c r="H111" s="682">
        <v>40892.65</v>
      </c>
      <c r="I111" s="1152">
        <v>0.2888715032495055</v>
      </c>
      <c r="J111" s="682">
        <v>1669.79</v>
      </c>
    </row>
    <row r="112" spans="1:10" ht="15" x14ac:dyDescent="0.2">
      <c r="A112" s="3"/>
      <c r="B112" s="687" t="s">
        <v>432</v>
      </c>
      <c r="C112" s="688"/>
      <c r="D112" s="689" t="s">
        <v>433</v>
      </c>
      <c r="E112" s="690" t="s">
        <v>434</v>
      </c>
      <c r="F112" s="690">
        <v>0</v>
      </c>
      <c r="G112" s="690" t="s">
        <v>434</v>
      </c>
      <c r="H112" s="690">
        <v>0</v>
      </c>
      <c r="I112" s="1125">
        <v>0</v>
      </c>
      <c r="J112" s="690">
        <v>0</v>
      </c>
    </row>
    <row r="113" spans="1:10" x14ac:dyDescent="0.2">
      <c r="A113" s="4"/>
      <c r="B113" s="4"/>
      <c r="C113" s="5" t="s">
        <v>262</v>
      </c>
      <c r="D113" s="6" t="s">
        <v>263</v>
      </c>
      <c r="E113" s="665" t="s">
        <v>434</v>
      </c>
      <c r="F113" s="665">
        <v>0</v>
      </c>
      <c r="G113" s="668" t="s">
        <v>434</v>
      </c>
      <c r="H113" s="1080">
        <v>0</v>
      </c>
      <c r="I113" s="705">
        <v>0</v>
      </c>
      <c r="J113" s="1080">
        <v>0</v>
      </c>
    </row>
    <row r="114" spans="1:10" ht="15" x14ac:dyDescent="0.2">
      <c r="A114" s="3"/>
      <c r="B114" s="687" t="s">
        <v>435</v>
      </c>
      <c r="C114" s="688"/>
      <c r="D114" s="689" t="s">
        <v>436</v>
      </c>
      <c r="E114" s="690">
        <v>138120</v>
      </c>
      <c r="F114" s="690">
        <v>1200</v>
      </c>
      <c r="G114" s="690">
        <v>139320</v>
      </c>
      <c r="H114" s="690">
        <v>40892.65</v>
      </c>
      <c r="I114" s="1125">
        <v>0.29351600631639391</v>
      </c>
      <c r="J114" s="690">
        <v>1669.79</v>
      </c>
    </row>
    <row r="115" spans="1:10" x14ac:dyDescent="0.2">
      <c r="A115" s="4"/>
      <c r="B115" s="4"/>
      <c r="C115" s="5" t="s">
        <v>251</v>
      </c>
      <c r="D115" s="6" t="s">
        <v>252</v>
      </c>
      <c r="E115" s="665">
        <v>3200</v>
      </c>
      <c r="F115" s="665">
        <v>309</v>
      </c>
      <c r="G115" s="668">
        <v>3509</v>
      </c>
      <c r="H115" s="1080">
        <v>750.19</v>
      </c>
      <c r="I115" s="705">
        <v>0.21379025363351384</v>
      </c>
      <c r="J115" s="1080">
        <v>102.6</v>
      </c>
    </row>
    <row r="116" spans="1:10" x14ac:dyDescent="0.2">
      <c r="A116" s="4"/>
      <c r="B116" s="4"/>
      <c r="C116" s="5" t="s">
        <v>253</v>
      </c>
      <c r="D116" s="6" t="s">
        <v>254</v>
      </c>
      <c r="E116" s="665">
        <v>300</v>
      </c>
      <c r="F116" s="665">
        <v>0</v>
      </c>
      <c r="G116" s="668">
        <v>300</v>
      </c>
      <c r="H116" s="1080">
        <v>24.5</v>
      </c>
      <c r="I116" s="705">
        <v>8.1666666666666665E-2</v>
      </c>
      <c r="J116" s="1080">
        <v>0</v>
      </c>
    </row>
    <row r="117" spans="1:10" x14ac:dyDescent="0.2">
      <c r="A117" s="4"/>
      <c r="B117" s="4"/>
      <c r="C117" s="5" t="s">
        <v>262</v>
      </c>
      <c r="D117" s="6" t="s">
        <v>263</v>
      </c>
      <c r="E117" s="665">
        <v>134620</v>
      </c>
      <c r="F117" s="665">
        <v>891</v>
      </c>
      <c r="G117" s="668">
        <v>135511</v>
      </c>
      <c r="H117" s="1080">
        <v>40117.96</v>
      </c>
      <c r="I117" s="705">
        <v>0.29604947199858311</v>
      </c>
      <c r="J117" s="1080">
        <v>1567.19</v>
      </c>
    </row>
    <row r="118" spans="1:10" x14ac:dyDescent="0.2">
      <c r="A118" s="680" t="s">
        <v>171</v>
      </c>
      <c r="B118" s="680"/>
      <c r="C118" s="680"/>
      <c r="D118" s="681" t="s">
        <v>172</v>
      </c>
      <c r="E118" s="682">
        <v>1331418.7</v>
      </c>
      <c r="F118" s="682">
        <v>93618.300000000032</v>
      </c>
      <c r="G118" s="682">
        <v>1425037</v>
      </c>
      <c r="H118" s="682">
        <v>663049.62000000011</v>
      </c>
      <c r="I118" s="1152">
        <v>0.46528589783984564</v>
      </c>
      <c r="J118" s="682">
        <v>39785.06</v>
      </c>
    </row>
    <row r="119" spans="1:10" ht="15" x14ac:dyDescent="0.2">
      <c r="A119" s="3"/>
      <c r="B119" s="687" t="s">
        <v>173</v>
      </c>
      <c r="C119" s="688"/>
      <c r="D119" s="689" t="s">
        <v>174</v>
      </c>
      <c r="E119" s="690">
        <v>221343</v>
      </c>
      <c r="F119" s="690">
        <v>90021</v>
      </c>
      <c r="G119" s="690">
        <v>311364</v>
      </c>
      <c r="H119" s="690">
        <v>114944.63</v>
      </c>
      <c r="I119" s="1125">
        <v>1.12126593989024</v>
      </c>
      <c r="J119" s="690">
        <v>9987.0199999999986</v>
      </c>
    </row>
    <row r="120" spans="1:10" x14ac:dyDescent="0.2">
      <c r="A120" s="4"/>
      <c r="B120" s="4"/>
      <c r="C120" s="5" t="s">
        <v>249</v>
      </c>
      <c r="D120" s="6" t="s">
        <v>250</v>
      </c>
      <c r="E120" s="665">
        <v>184296.8</v>
      </c>
      <c r="F120" s="665">
        <v>59517.200000000012</v>
      </c>
      <c r="G120" s="668">
        <v>243814</v>
      </c>
      <c r="H120" s="1080">
        <v>97491.34</v>
      </c>
      <c r="I120" s="705">
        <v>0.3998594830485534</v>
      </c>
      <c r="J120" s="1080">
        <v>5933.98</v>
      </c>
    </row>
    <row r="121" spans="1:10" x14ac:dyDescent="0.2">
      <c r="A121" s="4"/>
      <c r="B121" s="4"/>
      <c r="C121" s="5" t="s">
        <v>251</v>
      </c>
      <c r="D121" s="6" t="s">
        <v>252</v>
      </c>
      <c r="E121" s="665">
        <v>850</v>
      </c>
      <c r="F121" s="665">
        <v>0</v>
      </c>
      <c r="G121" s="668">
        <v>850</v>
      </c>
      <c r="H121" s="1080">
        <v>0</v>
      </c>
      <c r="I121" s="705">
        <v>0</v>
      </c>
      <c r="J121" s="1080">
        <v>0</v>
      </c>
    </row>
    <row r="122" spans="1:10" x14ac:dyDescent="0.2">
      <c r="A122" s="4"/>
      <c r="B122" s="4"/>
      <c r="C122" s="5" t="s">
        <v>253</v>
      </c>
      <c r="D122" s="6" t="s">
        <v>254</v>
      </c>
      <c r="E122" s="665">
        <v>31660.1</v>
      </c>
      <c r="F122" s="665">
        <v>10239.900000000001</v>
      </c>
      <c r="G122" s="668">
        <v>41900</v>
      </c>
      <c r="H122" s="1080">
        <v>14182.6</v>
      </c>
      <c r="I122" s="705">
        <v>0.33848687350835321</v>
      </c>
      <c r="J122" s="1080">
        <v>3608.05</v>
      </c>
    </row>
    <row r="123" spans="1:10" x14ac:dyDescent="0.2">
      <c r="A123" s="4"/>
      <c r="B123" s="4"/>
      <c r="C123" s="5" t="s">
        <v>262</v>
      </c>
      <c r="D123" s="6" t="s">
        <v>263</v>
      </c>
      <c r="E123" s="665">
        <v>4536.1000000000004</v>
      </c>
      <c r="F123" s="665">
        <v>263.89999999999964</v>
      </c>
      <c r="G123" s="668">
        <v>4800</v>
      </c>
      <c r="H123" s="1080">
        <v>1385.59</v>
      </c>
      <c r="I123" s="705">
        <v>0.28866458333333334</v>
      </c>
      <c r="J123" s="1080">
        <v>294.48</v>
      </c>
    </row>
    <row r="124" spans="1:10" ht="15" x14ac:dyDescent="0.2">
      <c r="A124" s="3"/>
      <c r="B124" s="687" t="s">
        <v>190</v>
      </c>
      <c r="C124" s="688"/>
      <c r="D124" s="689" t="s">
        <v>191</v>
      </c>
      <c r="E124" s="690">
        <v>0</v>
      </c>
      <c r="F124" s="690">
        <v>20000</v>
      </c>
      <c r="G124" s="690">
        <v>20000</v>
      </c>
      <c r="H124" s="690">
        <v>1885.1</v>
      </c>
      <c r="I124" s="1125">
        <v>9.4254999999999992E-2</v>
      </c>
      <c r="J124" s="690">
        <v>150.51</v>
      </c>
    </row>
    <row r="125" spans="1:10" x14ac:dyDescent="0.2">
      <c r="A125" s="4"/>
      <c r="B125" s="4"/>
      <c r="C125" s="5" t="s">
        <v>249</v>
      </c>
      <c r="D125" s="6" t="s">
        <v>250</v>
      </c>
      <c r="E125" s="665">
        <v>1110075.7</v>
      </c>
      <c r="F125" s="665">
        <v>3597.300000000032</v>
      </c>
      <c r="G125" s="668">
        <v>1113673</v>
      </c>
      <c r="H125" s="1080">
        <v>548104.99000000011</v>
      </c>
      <c r="I125" s="705">
        <v>0.4921597183374295</v>
      </c>
      <c r="J125" s="1080">
        <v>29798.04</v>
      </c>
    </row>
    <row r="126" spans="1:10" x14ac:dyDescent="0.2">
      <c r="A126" s="4"/>
      <c r="B126" s="4"/>
      <c r="C126" s="5" t="s">
        <v>310</v>
      </c>
      <c r="D126" s="6" t="s">
        <v>311</v>
      </c>
      <c r="E126" s="665">
        <v>864160</v>
      </c>
      <c r="F126" s="665">
        <v>4254.3000000000466</v>
      </c>
      <c r="G126" s="668">
        <v>868414.3</v>
      </c>
      <c r="H126" s="1080">
        <v>403796.7</v>
      </c>
      <c r="I126" s="705">
        <v>0.46498163376627949</v>
      </c>
      <c r="J126" s="1080">
        <v>19957.900000000001</v>
      </c>
    </row>
    <row r="127" spans="1:10" x14ac:dyDescent="0.2">
      <c r="A127" s="4"/>
      <c r="B127" s="4"/>
      <c r="C127" s="5" t="s">
        <v>251</v>
      </c>
      <c r="D127" s="6" t="s">
        <v>252</v>
      </c>
      <c r="E127" s="665">
        <v>63230</v>
      </c>
      <c r="F127" s="665">
        <v>-1254.3000000000029</v>
      </c>
      <c r="G127" s="668">
        <v>61975.7</v>
      </c>
      <c r="H127" s="1080">
        <v>61975.7</v>
      </c>
      <c r="I127" s="705">
        <v>1</v>
      </c>
      <c r="J127" s="1080">
        <v>0</v>
      </c>
    </row>
    <row r="128" spans="1:10" x14ac:dyDescent="0.2">
      <c r="A128" s="4"/>
      <c r="B128" s="4"/>
      <c r="C128" s="5" t="s">
        <v>253</v>
      </c>
      <c r="D128" s="6" t="s">
        <v>254</v>
      </c>
      <c r="E128" s="665">
        <v>155614.20000000001</v>
      </c>
      <c r="F128" s="665">
        <v>523.79999999998836</v>
      </c>
      <c r="G128" s="668">
        <v>156138</v>
      </c>
      <c r="H128" s="1080">
        <v>74364.78</v>
      </c>
      <c r="I128" s="705">
        <v>0.47627598662721438</v>
      </c>
      <c r="J128" s="1080">
        <v>8700.4599999999991</v>
      </c>
    </row>
    <row r="129" spans="1:10" x14ac:dyDescent="0.2">
      <c r="A129" s="4"/>
      <c r="B129" s="4"/>
      <c r="C129" s="5" t="s">
        <v>262</v>
      </c>
      <c r="D129" s="6" t="s">
        <v>263</v>
      </c>
      <c r="E129" s="665">
        <v>22071.5</v>
      </c>
      <c r="F129" s="665">
        <v>73.5</v>
      </c>
      <c r="G129" s="668">
        <v>22145</v>
      </c>
      <c r="H129" s="1080">
        <v>7517.81</v>
      </c>
      <c r="I129" s="705">
        <v>0.33948114698577558</v>
      </c>
      <c r="J129" s="1080">
        <v>1139.68</v>
      </c>
    </row>
    <row r="130" spans="1:10" ht="15" x14ac:dyDescent="0.2">
      <c r="A130" s="3"/>
      <c r="B130" s="687" t="s">
        <v>192</v>
      </c>
      <c r="C130" s="688"/>
      <c r="D130" s="689" t="s">
        <v>193</v>
      </c>
      <c r="E130" s="690">
        <v>5000</v>
      </c>
      <c r="F130" s="690">
        <v>0</v>
      </c>
      <c r="G130" s="690">
        <v>5000</v>
      </c>
      <c r="H130" s="690">
        <v>450</v>
      </c>
      <c r="I130" s="1125">
        <v>0.09</v>
      </c>
      <c r="J130" s="690">
        <v>0</v>
      </c>
    </row>
    <row r="131" spans="1:10" x14ac:dyDescent="0.2">
      <c r="A131" s="4"/>
      <c r="B131" s="4"/>
      <c r="C131" s="5" t="s">
        <v>249</v>
      </c>
      <c r="D131" s="6" t="s">
        <v>250</v>
      </c>
      <c r="E131" s="665">
        <v>0</v>
      </c>
      <c r="F131" s="665">
        <v>0</v>
      </c>
      <c r="G131" s="668">
        <v>0</v>
      </c>
      <c r="H131" s="1080">
        <v>0</v>
      </c>
      <c r="I131" s="705" t="e">
        <v>#DIV/0!</v>
      </c>
      <c r="J131" s="1080">
        <v>0</v>
      </c>
    </row>
    <row r="132" spans="1:10" x14ac:dyDescent="0.2">
      <c r="A132" s="4"/>
      <c r="B132" s="4"/>
      <c r="C132" s="5" t="s">
        <v>251</v>
      </c>
      <c r="D132" s="6" t="s">
        <v>252</v>
      </c>
      <c r="E132" s="665">
        <v>0</v>
      </c>
      <c r="F132" s="665">
        <v>0</v>
      </c>
      <c r="G132" s="668">
        <v>0</v>
      </c>
      <c r="H132" s="1080">
        <v>0</v>
      </c>
      <c r="I132" s="705" t="e">
        <v>#DIV/0!</v>
      </c>
      <c r="J132" s="1080">
        <v>0</v>
      </c>
    </row>
    <row r="133" spans="1:10" x14ac:dyDescent="0.2">
      <c r="A133" s="4"/>
      <c r="B133" s="4"/>
      <c r="C133" s="5" t="s">
        <v>253</v>
      </c>
      <c r="D133" s="6" t="s">
        <v>254</v>
      </c>
      <c r="E133" s="665">
        <v>0</v>
      </c>
      <c r="F133" s="665">
        <v>0</v>
      </c>
      <c r="G133" s="668">
        <v>0</v>
      </c>
      <c r="H133" s="1080">
        <v>0</v>
      </c>
      <c r="I133" s="705" t="e">
        <v>#DIV/0!</v>
      </c>
      <c r="J133" s="1080">
        <v>0</v>
      </c>
    </row>
    <row r="134" spans="1:10" x14ac:dyDescent="0.2">
      <c r="A134" s="680" t="s">
        <v>199</v>
      </c>
      <c r="B134" s="680"/>
      <c r="C134" s="680"/>
      <c r="D134" s="681" t="s">
        <v>200</v>
      </c>
      <c r="E134" s="682">
        <v>0</v>
      </c>
      <c r="F134" s="682">
        <v>0</v>
      </c>
      <c r="G134" s="682">
        <v>0</v>
      </c>
      <c r="H134" s="682">
        <v>0</v>
      </c>
      <c r="I134" s="1152" t="e">
        <v>#DIV/0!</v>
      </c>
      <c r="J134" s="682">
        <v>0</v>
      </c>
    </row>
    <row r="135" spans="1:10" ht="15" x14ac:dyDescent="0.2">
      <c r="A135" s="3"/>
      <c r="B135" s="687" t="s">
        <v>201</v>
      </c>
      <c r="C135" s="688"/>
      <c r="D135" s="689" t="s">
        <v>16</v>
      </c>
      <c r="E135" s="690">
        <v>3597.3</v>
      </c>
      <c r="F135" s="690">
        <v>41136.400000000001</v>
      </c>
      <c r="G135" s="690">
        <v>44733.7</v>
      </c>
      <c r="H135" s="690">
        <v>41921.61</v>
      </c>
      <c r="I135" s="1125">
        <v>0.93713710245296056</v>
      </c>
      <c r="J135" s="690">
        <v>0</v>
      </c>
    </row>
    <row r="136" spans="1:10" x14ac:dyDescent="0.2">
      <c r="A136" s="4"/>
      <c r="B136" s="4"/>
      <c r="C136" s="5" t="s">
        <v>411</v>
      </c>
      <c r="D136" s="6" t="s">
        <v>250</v>
      </c>
      <c r="E136" s="665">
        <v>3597.3</v>
      </c>
      <c r="F136" s="665">
        <v>41136.400000000001</v>
      </c>
      <c r="G136" s="668">
        <v>44733.7</v>
      </c>
      <c r="H136" s="1080">
        <v>41921.61</v>
      </c>
      <c r="I136" s="705">
        <v>0.93713710245296056</v>
      </c>
      <c r="J136" s="1080">
        <v>0</v>
      </c>
    </row>
    <row r="137" spans="1:10" x14ac:dyDescent="0.2">
      <c r="A137" s="4"/>
      <c r="B137" s="4"/>
      <c r="C137" s="5" t="s">
        <v>412</v>
      </c>
      <c r="D137" s="6" t="s">
        <v>250</v>
      </c>
      <c r="E137" s="665">
        <v>3000</v>
      </c>
      <c r="F137" s="665">
        <v>22629.52</v>
      </c>
      <c r="G137" s="668">
        <v>25629.52</v>
      </c>
      <c r="H137" s="1080">
        <v>24128.52</v>
      </c>
      <c r="I137" s="705">
        <v>0.94143472058782218</v>
      </c>
      <c r="J137" s="1080">
        <v>0</v>
      </c>
    </row>
    <row r="138" spans="1:10" x14ac:dyDescent="0.2">
      <c r="A138" s="4"/>
      <c r="B138" s="4"/>
      <c r="C138" s="5" t="s">
        <v>414</v>
      </c>
      <c r="D138" s="6" t="s">
        <v>252</v>
      </c>
      <c r="E138" s="665">
        <v>0</v>
      </c>
      <c r="F138" s="665">
        <v>0</v>
      </c>
      <c r="G138" s="668">
        <v>0</v>
      </c>
      <c r="H138" s="1080">
        <v>0</v>
      </c>
      <c r="I138" s="705" t="e">
        <v>#DIV/0!</v>
      </c>
      <c r="J138" s="1080">
        <v>0</v>
      </c>
    </row>
    <row r="139" spans="1:10" x14ac:dyDescent="0.2">
      <c r="A139" s="4"/>
      <c r="B139" s="4"/>
      <c r="C139" s="5" t="s">
        <v>415</v>
      </c>
      <c r="D139" s="6" t="s">
        <v>252</v>
      </c>
      <c r="E139" s="665">
        <v>523.79999999999995</v>
      </c>
      <c r="F139" s="665">
        <v>4603.45</v>
      </c>
      <c r="G139" s="668">
        <v>5127.25</v>
      </c>
      <c r="H139" s="1080">
        <v>4865.17</v>
      </c>
      <c r="I139" s="705">
        <v>0.94888487980886438</v>
      </c>
      <c r="J139" s="1080">
        <v>0</v>
      </c>
    </row>
    <row r="140" spans="1:10" x14ac:dyDescent="0.2">
      <c r="A140" s="4"/>
      <c r="B140" s="4"/>
      <c r="C140" s="5" t="s">
        <v>417</v>
      </c>
      <c r="D140" s="6" t="s">
        <v>254</v>
      </c>
      <c r="E140" s="665">
        <v>0</v>
      </c>
      <c r="F140" s="665">
        <v>0</v>
      </c>
      <c r="G140" s="668">
        <v>0</v>
      </c>
      <c r="H140" s="1080">
        <v>0</v>
      </c>
      <c r="I140" s="705" t="e">
        <v>#DIV/0!</v>
      </c>
      <c r="J140" s="1080">
        <v>0</v>
      </c>
    </row>
    <row r="141" spans="1:10" x14ac:dyDescent="0.2">
      <c r="A141" s="4"/>
      <c r="B141" s="4"/>
      <c r="C141" s="5" t="s">
        <v>418</v>
      </c>
      <c r="D141" s="6" t="s">
        <v>254</v>
      </c>
      <c r="E141" s="665">
        <v>73.5</v>
      </c>
      <c r="F141" s="665">
        <v>557.29</v>
      </c>
      <c r="G141" s="668">
        <v>630.79</v>
      </c>
      <c r="H141" s="1080">
        <v>581.78</v>
      </c>
      <c r="I141" s="705">
        <v>0.92230377780243822</v>
      </c>
      <c r="J141" s="1080">
        <v>0</v>
      </c>
    </row>
    <row r="142" spans="1:10" x14ac:dyDescent="0.2">
      <c r="A142" s="4"/>
      <c r="B142" s="4"/>
      <c r="C142" s="5" t="s">
        <v>458</v>
      </c>
      <c r="D142" s="6" t="s">
        <v>263</v>
      </c>
      <c r="E142" s="665">
        <v>0</v>
      </c>
      <c r="F142" s="665">
        <v>0</v>
      </c>
      <c r="G142" s="668">
        <v>0</v>
      </c>
      <c r="H142" s="1080">
        <v>0</v>
      </c>
      <c r="I142" s="705" t="e">
        <v>#DIV/0!</v>
      </c>
      <c r="J142" s="1080">
        <v>0</v>
      </c>
    </row>
    <row r="143" spans="1:10" x14ac:dyDescent="0.2">
      <c r="A143" s="680" t="s">
        <v>202</v>
      </c>
      <c r="B143" s="680"/>
      <c r="C143" s="680"/>
      <c r="D143" s="681" t="s">
        <v>203</v>
      </c>
      <c r="E143" s="682">
        <v>0</v>
      </c>
      <c r="F143" s="682">
        <v>13346.14</v>
      </c>
      <c r="G143" s="682">
        <v>13346.14</v>
      </c>
      <c r="H143" s="682">
        <v>12346.14</v>
      </c>
      <c r="I143" s="1152">
        <v>0.92507196837437644</v>
      </c>
      <c r="J143" s="682">
        <v>0</v>
      </c>
    </row>
    <row r="144" spans="1:10" ht="15" x14ac:dyDescent="0.2">
      <c r="A144" s="3"/>
      <c r="B144" s="687" t="s">
        <v>463</v>
      </c>
      <c r="C144" s="688"/>
      <c r="D144" s="689" t="s">
        <v>464</v>
      </c>
      <c r="E144" s="690">
        <v>763533</v>
      </c>
      <c r="F144" s="690">
        <v>0</v>
      </c>
      <c r="G144" s="690">
        <v>763533</v>
      </c>
      <c r="H144" s="690">
        <v>462625.79</v>
      </c>
      <c r="I144" s="1125">
        <v>0.60590150000065479</v>
      </c>
      <c r="J144" s="690">
        <v>26227.57</v>
      </c>
    </row>
    <row r="145" spans="1:10" x14ac:dyDescent="0.2">
      <c r="A145" s="4"/>
      <c r="B145" s="4"/>
      <c r="C145" s="5" t="s">
        <v>249</v>
      </c>
      <c r="D145" s="6" t="s">
        <v>250</v>
      </c>
      <c r="E145" s="665">
        <v>763533</v>
      </c>
      <c r="F145" s="665">
        <v>0</v>
      </c>
      <c r="G145" s="668">
        <v>763533</v>
      </c>
      <c r="H145" s="1080">
        <v>462625.79</v>
      </c>
      <c r="I145" s="705">
        <v>0.60590150000065479</v>
      </c>
      <c r="J145" s="1080">
        <v>26227.57</v>
      </c>
    </row>
    <row r="146" spans="1:10" x14ac:dyDescent="0.2">
      <c r="A146" s="4"/>
      <c r="B146" s="4"/>
      <c r="C146" s="5" t="s">
        <v>310</v>
      </c>
      <c r="D146" s="6" t="s">
        <v>311</v>
      </c>
      <c r="E146" s="665">
        <v>593300</v>
      </c>
      <c r="F146" s="665">
        <v>0</v>
      </c>
      <c r="G146" s="668">
        <v>593300</v>
      </c>
      <c r="H146" s="1080">
        <v>345480.76</v>
      </c>
      <c r="I146" s="705">
        <v>0.58230365750884883</v>
      </c>
      <c r="J146" s="1080">
        <v>16929.560000000001</v>
      </c>
    </row>
    <row r="147" spans="1:10" x14ac:dyDescent="0.2">
      <c r="A147" s="4"/>
      <c r="B147" s="4"/>
      <c r="C147" s="5" t="s">
        <v>251</v>
      </c>
      <c r="D147" s="6" t="s">
        <v>252</v>
      </c>
      <c r="E147" s="665">
        <v>46270</v>
      </c>
      <c r="F147" s="665">
        <v>0</v>
      </c>
      <c r="G147" s="668">
        <v>46270</v>
      </c>
      <c r="H147" s="1080">
        <v>46270</v>
      </c>
      <c r="I147" s="705">
        <v>1</v>
      </c>
      <c r="J147" s="1080">
        <v>0</v>
      </c>
    </row>
    <row r="148" spans="1:10" x14ac:dyDescent="0.2">
      <c r="A148" s="4"/>
      <c r="B148" s="4"/>
      <c r="C148" s="5" t="s">
        <v>253</v>
      </c>
      <c r="D148" s="6" t="s">
        <v>254</v>
      </c>
      <c r="E148" s="665">
        <v>108489</v>
      </c>
      <c r="F148" s="665">
        <v>0</v>
      </c>
      <c r="G148" s="668">
        <v>108489</v>
      </c>
      <c r="H148" s="1080">
        <v>63215.8</v>
      </c>
      <c r="I148" s="705">
        <v>0.58269317626671835</v>
      </c>
      <c r="J148" s="1080">
        <v>8048.46</v>
      </c>
    </row>
    <row r="149" spans="1:10" x14ac:dyDescent="0.2">
      <c r="A149" s="680" t="s">
        <v>206</v>
      </c>
      <c r="B149" s="680"/>
      <c r="C149" s="680"/>
      <c r="D149" s="681" t="s">
        <v>207</v>
      </c>
      <c r="E149" s="682">
        <v>15474</v>
      </c>
      <c r="F149" s="682">
        <v>0</v>
      </c>
      <c r="G149" s="682">
        <v>15474</v>
      </c>
      <c r="H149" s="682">
        <v>7659.23</v>
      </c>
      <c r="I149" s="1152">
        <v>0.49497415018741109</v>
      </c>
      <c r="J149" s="682">
        <v>1249.55</v>
      </c>
    </row>
    <row r="150" spans="1:10" ht="15" x14ac:dyDescent="0.2">
      <c r="A150" s="3"/>
      <c r="B150" s="687" t="s">
        <v>208</v>
      </c>
      <c r="C150" s="688"/>
      <c r="D150" s="689" t="s">
        <v>209</v>
      </c>
      <c r="E150" s="690">
        <v>735017.5</v>
      </c>
      <c r="F150" s="690">
        <v>38286.53</v>
      </c>
      <c r="G150" s="690">
        <v>773304.03</v>
      </c>
      <c r="H150" s="690">
        <v>403755.83999999997</v>
      </c>
      <c r="I150" s="1125">
        <v>0.52211785318123838</v>
      </c>
      <c r="J150" s="690">
        <v>9604.8799999999992</v>
      </c>
    </row>
    <row r="151" spans="1:10" x14ac:dyDescent="0.2">
      <c r="A151" s="4"/>
      <c r="B151" s="4"/>
      <c r="C151" s="5" t="s">
        <v>249</v>
      </c>
      <c r="D151" s="6" t="s">
        <v>250</v>
      </c>
      <c r="E151" s="665">
        <v>136280</v>
      </c>
      <c r="F151" s="665">
        <v>37886.53</v>
      </c>
      <c r="G151" s="668">
        <v>174166.53</v>
      </c>
      <c r="H151" s="1080">
        <v>57486.969999999994</v>
      </c>
      <c r="I151" s="705">
        <v>0.33006898627422843</v>
      </c>
      <c r="J151" s="1080">
        <v>2262.23</v>
      </c>
    </row>
    <row r="152" spans="1:10" x14ac:dyDescent="0.2">
      <c r="A152" s="4"/>
      <c r="B152" s="4"/>
      <c r="C152" s="5" t="s">
        <v>310</v>
      </c>
      <c r="D152" s="6" t="s">
        <v>311</v>
      </c>
      <c r="E152" s="665">
        <v>100000</v>
      </c>
      <c r="F152" s="665">
        <v>29000</v>
      </c>
      <c r="G152" s="668">
        <v>129000</v>
      </c>
      <c r="H152" s="1080">
        <v>38140.400000000001</v>
      </c>
      <c r="I152" s="705">
        <v>0.295662015503876</v>
      </c>
      <c r="J152" s="1080">
        <v>2127.13</v>
      </c>
    </row>
    <row r="153" spans="1:10" x14ac:dyDescent="0.2">
      <c r="A153" s="4"/>
      <c r="B153" s="4"/>
      <c r="C153" s="5" t="s">
        <v>251</v>
      </c>
      <c r="D153" s="6" t="s">
        <v>252</v>
      </c>
      <c r="E153" s="665">
        <v>9770</v>
      </c>
      <c r="F153" s="665">
        <v>-103.46999999999935</v>
      </c>
      <c r="G153" s="668">
        <v>9666.5300000000007</v>
      </c>
      <c r="H153" s="1080">
        <v>9666.5300000000007</v>
      </c>
      <c r="I153" s="705">
        <v>1</v>
      </c>
      <c r="J153" s="1080">
        <v>0</v>
      </c>
    </row>
    <row r="154" spans="1:10" x14ac:dyDescent="0.2">
      <c r="A154" s="4"/>
      <c r="B154" s="4"/>
      <c r="C154" s="5" t="s">
        <v>253</v>
      </c>
      <c r="D154" s="6" t="s">
        <v>254</v>
      </c>
      <c r="E154" s="665">
        <v>19510</v>
      </c>
      <c r="F154" s="665">
        <v>3690</v>
      </c>
      <c r="G154" s="668">
        <v>23200</v>
      </c>
      <c r="H154" s="1080">
        <v>8850.52</v>
      </c>
      <c r="I154" s="705">
        <v>0.38148793103448275</v>
      </c>
      <c r="J154" s="1080">
        <v>0</v>
      </c>
    </row>
    <row r="155" spans="1:10" x14ac:dyDescent="0.2">
      <c r="A155" s="4"/>
      <c r="B155" s="4"/>
      <c r="C155" s="5" t="s">
        <v>262</v>
      </c>
      <c r="D155" s="6" t="s">
        <v>263</v>
      </c>
      <c r="E155" s="665">
        <v>3000</v>
      </c>
      <c r="F155" s="665">
        <v>300</v>
      </c>
      <c r="G155" s="668">
        <v>3300</v>
      </c>
      <c r="H155" s="1080">
        <v>829.52</v>
      </c>
      <c r="I155" s="705">
        <v>0.25136969696969697</v>
      </c>
      <c r="J155" s="1080">
        <v>135.1</v>
      </c>
    </row>
    <row r="156" spans="1:10" ht="45" x14ac:dyDescent="0.2">
      <c r="A156" s="3"/>
      <c r="B156" s="687" t="s">
        <v>214</v>
      </c>
      <c r="C156" s="688"/>
      <c r="D156" s="689" t="s">
        <v>215</v>
      </c>
      <c r="E156" s="690">
        <v>4000</v>
      </c>
      <c r="F156" s="690">
        <v>5000</v>
      </c>
      <c r="G156" s="690">
        <v>9000</v>
      </c>
      <c r="H156" s="690">
        <v>0</v>
      </c>
      <c r="I156" s="1125">
        <v>0</v>
      </c>
      <c r="J156" s="690">
        <v>0</v>
      </c>
    </row>
    <row r="157" spans="1:10" x14ac:dyDescent="0.2">
      <c r="A157" s="4"/>
      <c r="B157" s="4"/>
      <c r="C157" s="5" t="s">
        <v>249</v>
      </c>
      <c r="D157" s="6" t="s">
        <v>250</v>
      </c>
      <c r="E157" s="665">
        <v>464220.5</v>
      </c>
      <c r="F157" s="665">
        <v>0</v>
      </c>
      <c r="G157" s="668">
        <v>464220.5</v>
      </c>
      <c r="H157" s="1080">
        <v>283391.74</v>
      </c>
      <c r="I157" s="705">
        <v>0.61046795649912056</v>
      </c>
      <c r="J157" s="1080">
        <v>4487.9299999999994</v>
      </c>
    </row>
    <row r="158" spans="1:10" x14ac:dyDescent="0.2">
      <c r="A158" s="4"/>
      <c r="B158" s="4"/>
      <c r="C158" s="5" t="s">
        <v>310</v>
      </c>
      <c r="D158" s="6" t="s">
        <v>311</v>
      </c>
      <c r="E158" s="665">
        <v>155000</v>
      </c>
      <c r="F158" s="665">
        <v>0</v>
      </c>
      <c r="G158" s="668">
        <v>155000</v>
      </c>
      <c r="H158" s="1080">
        <v>84708.19</v>
      </c>
      <c r="I158" s="705">
        <v>0.54650445161290329</v>
      </c>
      <c r="J158" s="1080">
        <v>3646.12</v>
      </c>
    </row>
    <row r="159" spans="1:10" x14ac:dyDescent="0.2">
      <c r="A159" s="4"/>
      <c r="B159" s="4"/>
      <c r="C159" s="5" t="s">
        <v>251</v>
      </c>
      <c r="D159" s="6" t="s">
        <v>252</v>
      </c>
      <c r="E159" s="665">
        <v>15100</v>
      </c>
      <c r="F159" s="665">
        <v>0</v>
      </c>
      <c r="G159" s="668">
        <v>15100</v>
      </c>
      <c r="H159" s="1080">
        <v>15055.01</v>
      </c>
      <c r="I159" s="705">
        <v>0.9970205298013245</v>
      </c>
      <c r="J159" s="1080">
        <v>0</v>
      </c>
    </row>
    <row r="160" spans="1:10" x14ac:dyDescent="0.2">
      <c r="A160" s="4"/>
      <c r="B160" s="4"/>
      <c r="C160" s="5" t="s">
        <v>253</v>
      </c>
      <c r="D160" s="6" t="s">
        <v>254</v>
      </c>
      <c r="E160" s="665">
        <v>279953</v>
      </c>
      <c r="F160" s="665">
        <v>0</v>
      </c>
      <c r="G160" s="668">
        <v>279953</v>
      </c>
      <c r="H160" s="1080">
        <v>182042.96</v>
      </c>
      <c r="I160" s="705">
        <v>0.65026257979017899</v>
      </c>
      <c r="J160" s="1080">
        <v>543.49</v>
      </c>
    </row>
    <row r="161" spans="1:10" ht="15" x14ac:dyDescent="0.2">
      <c r="A161" s="3"/>
      <c r="B161" s="687" t="s">
        <v>217</v>
      </c>
      <c r="C161" s="688"/>
      <c r="D161" s="689" t="s">
        <v>218</v>
      </c>
      <c r="E161" s="690">
        <v>4167.5</v>
      </c>
      <c r="F161" s="690">
        <v>0</v>
      </c>
      <c r="G161" s="690">
        <v>4167.5</v>
      </c>
      <c r="H161" s="690">
        <v>1585.58</v>
      </c>
      <c r="I161" s="1125">
        <v>0.38046310737852429</v>
      </c>
      <c r="J161" s="690">
        <v>298.32</v>
      </c>
    </row>
    <row r="162" spans="1:10" x14ac:dyDescent="0.2">
      <c r="A162" s="4"/>
      <c r="B162" s="4"/>
      <c r="C162" s="5" t="s">
        <v>249</v>
      </c>
      <c r="D162" s="6" t="s">
        <v>250</v>
      </c>
      <c r="E162" s="665">
        <v>10000</v>
      </c>
      <c r="F162" s="665">
        <v>0</v>
      </c>
      <c r="G162" s="668">
        <v>10000</v>
      </c>
      <c r="H162" s="1080">
        <v>0</v>
      </c>
      <c r="I162" s="705">
        <v>0</v>
      </c>
      <c r="J162" s="1080">
        <v>0</v>
      </c>
    </row>
    <row r="163" spans="1:10" x14ac:dyDescent="0.2">
      <c r="A163" s="4"/>
      <c r="B163" s="4"/>
      <c r="C163" s="5" t="s">
        <v>251</v>
      </c>
      <c r="D163" s="6" t="s">
        <v>252</v>
      </c>
      <c r="E163" s="665">
        <v>0</v>
      </c>
      <c r="F163" s="665">
        <v>400</v>
      </c>
      <c r="G163" s="668">
        <v>400</v>
      </c>
      <c r="H163" s="1080">
        <v>389.55</v>
      </c>
      <c r="I163" s="705">
        <v>0.97387500000000005</v>
      </c>
      <c r="J163" s="1080">
        <v>0</v>
      </c>
    </row>
    <row r="164" spans="1:10" x14ac:dyDescent="0.2">
      <c r="A164" s="4"/>
      <c r="B164" s="4"/>
      <c r="C164" s="5" t="s">
        <v>253</v>
      </c>
      <c r="D164" s="6" t="s">
        <v>254</v>
      </c>
      <c r="E164" s="665">
        <v>0</v>
      </c>
      <c r="F164" s="665">
        <v>333.59</v>
      </c>
      <c r="G164" s="668">
        <v>333.59</v>
      </c>
      <c r="H164" s="1080">
        <v>325.52</v>
      </c>
      <c r="I164" s="705">
        <v>0.97580862735693519</v>
      </c>
      <c r="J164" s="1080">
        <v>0</v>
      </c>
    </row>
    <row r="165" spans="1:10" ht="15" x14ac:dyDescent="0.2">
      <c r="A165" s="3"/>
      <c r="B165" s="687" t="s">
        <v>219</v>
      </c>
      <c r="C165" s="688"/>
      <c r="D165" s="689" t="s">
        <v>220</v>
      </c>
      <c r="E165" s="690">
        <v>0</v>
      </c>
      <c r="F165" s="690">
        <v>58.24</v>
      </c>
      <c r="G165" s="690">
        <v>58.24</v>
      </c>
      <c r="H165" s="690">
        <v>56.05</v>
      </c>
      <c r="I165" s="1125">
        <v>0.96239697802197799</v>
      </c>
      <c r="J165" s="690">
        <v>0</v>
      </c>
    </row>
    <row r="166" spans="1:10" x14ac:dyDescent="0.2">
      <c r="A166" s="4"/>
      <c r="B166" s="4"/>
      <c r="C166" s="5" t="s">
        <v>249</v>
      </c>
      <c r="D166" s="6" t="s">
        <v>250</v>
      </c>
      <c r="E166" s="665">
        <v>0</v>
      </c>
      <c r="F166" s="665">
        <v>8.17</v>
      </c>
      <c r="G166" s="668">
        <v>8.17</v>
      </c>
      <c r="H166" s="1080">
        <v>7.98</v>
      </c>
      <c r="I166" s="705">
        <v>0.9767441860465117</v>
      </c>
      <c r="J166" s="1080">
        <v>0</v>
      </c>
    </row>
    <row r="167" spans="1:10" x14ac:dyDescent="0.2">
      <c r="A167" s="4"/>
      <c r="B167" s="4"/>
      <c r="C167" s="5" t="s">
        <v>310</v>
      </c>
      <c r="D167" s="6" t="s">
        <v>311</v>
      </c>
      <c r="E167" s="665">
        <v>134517</v>
      </c>
      <c r="F167" s="665">
        <v>0</v>
      </c>
      <c r="G167" s="668">
        <v>134517</v>
      </c>
      <c r="H167" s="1080">
        <v>62487.58</v>
      </c>
      <c r="I167" s="705">
        <v>0.46453295865950028</v>
      </c>
      <c r="J167" s="1080">
        <v>2854.72</v>
      </c>
    </row>
    <row r="168" spans="1:10" x14ac:dyDescent="0.2">
      <c r="A168" s="4"/>
      <c r="B168" s="4"/>
      <c r="C168" s="5" t="s">
        <v>251</v>
      </c>
      <c r="D168" s="6" t="s">
        <v>252</v>
      </c>
      <c r="E168" s="665">
        <v>103980</v>
      </c>
      <c r="F168" s="665">
        <v>449.13999999999942</v>
      </c>
      <c r="G168" s="668">
        <v>104429.14</v>
      </c>
      <c r="H168" s="1080">
        <v>43359.73</v>
      </c>
      <c r="I168" s="705">
        <v>0.41520719216877594</v>
      </c>
      <c r="J168" s="1080">
        <v>2654.77</v>
      </c>
    </row>
    <row r="169" spans="1:10" x14ac:dyDescent="0.2">
      <c r="A169" s="4"/>
      <c r="B169" s="4"/>
      <c r="C169" s="5" t="s">
        <v>253</v>
      </c>
      <c r="D169" s="6" t="s">
        <v>254</v>
      </c>
      <c r="E169" s="665">
        <v>8700</v>
      </c>
      <c r="F169" s="665">
        <v>-449.13999999999942</v>
      </c>
      <c r="G169" s="668">
        <v>8250.86</v>
      </c>
      <c r="H169" s="1080">
        <v>8250.86</v>
      </c>
      <c r="I169" s="705">
        <v>1</v>
      </c>
      <c r="J169" s="1080">
        <v>0</v>
      </c>
    </row>
    <row r="170" spans="1:10" x14ac:dyDescent="0.2">
      <c r="A170" s="680" t="s">
        <v>221</v>
      </c>
      <c r="B170" s="680"/>
      <c r="C170" s="680"/>
      <c r="D170" s="681" t="s">
        <v>222</v>
      </c>
      <c r="E170" s="682">
        <v>19150</v>
      </c>
      <c r="F170" s="682">
        <v>0</v>
      </c>
      <c r="G170" s="682">
        <v>19150</v>
      </c>
      <c r="H170" s="682">
        <v>9781.7900000000009</v>
      </c>
      <c r="I170" s="1152">
        <v>0.51079843342036557</v>
      </c>
      <c r="J170" s="682">
        <v>0</v>
      </c>
    </row>
    <row r="171" spans="1:10" ht="15" x14ac:dyDescent="0.2">
      <c r="A171" s="3"/>
      <c r="B171" s="687" t="s">
        <v>223</v>
      </c>
      <c r="C171" s="688"/>
      <c r="D171" s="689" t="s">
        <v>224</v>
      </c>
      <c r="E171" s="690">
        <v>2687</v>
      </c>
      <c r="F171" s="690">
        <v>0</v>
      </c>
      <c r="G171" s="690">
        <v>2687</v>
      </c>
      <c r="H171" s="690">
        <v>1095.2</v>
      </c>
      <c r="I171" s="1125">
        <v>0.40759211016002977</v>
      </c>
      <c r="J171" s="690">
        <v>199.95</v>
      </c>
    </row>
    <row r="172" spans="1:10" x14ac:dyDescent="0.2">
      <c r="A172" s="4"/>
      <c r="B172" s="4"/>
      <c r="C172" s="5" t="s">
        <v>249</v>
      </c>
      <c r="D172" s="6" t="s">
        <v>250</v>
      </c>
      <c r="E172" s="665">
        <v>238149.57</v>
      </c>
      <c r="F172" s="665">
        <v>-28805</v>
      </c>
      <c r="G172" s="668">
        <v>209344.57000000004</v>
      </c>
      <c r="H172" s="1080">
        <v>123280.44</v>
      </c>
      <c r="I172" s="705">
        <v>0.58888768884714793</v>
      </c>
      <c r="J172" s="1080">
        <v>157</v>
      </c>
    </row>
    <row r="173" spans="1:10" x14ac:dyDescent="0.2">
      <c r="A173" s="4"/>
      <c r="B173" s="4"/>
      <c r="C173" s="5" t="s">
        <v>310</v>
      </c>
      <c r="D173" s="6" t="s">
        <v>311</v>
      </c>
      <c r="E173" s="665">
        <v>200871.07</v>
      </c>
      <c r="F173" s="665">
        <v>-9.0949470177292824E-13</v>
      </c>
      <c r="G173" s="668">
        <v>200871.07000000004</v>
      </c>
      <c r="H173" s="1080">
        <v>117964.64</v>
      </c>
      <c r="I173" s="705">
        <v>0.58726545340750158</v>
      </c>
      <c r="J173" s="1080">
        <v>0</v>
      </c>
    </row>
    <row r="174" spans="1:10" x14ac:dyDescent="0.2">
      <c r="A174" s="4"/>
      <c r="B174" s="4"/>
      <c r="C174" s="5" t="s">
        <v>251</v>
      </c>
      <c r="D174" s="6" t="s">
        <v>252</v>
      </c>
      <c r="E174" s="665">
        <v>159515.04</v>
      </c>
      <c r="F174" s="665">
        <v>0</v>
      </c>
      <c r="G174" s="668">
        <v>159515.04</v>
      </c>
      <c r="H174" s="1080">
        <v>90045.6</v>
      </c>
      <c r="I174" s="705">
        <v>0.5644959873376203</v>
      </c>
      <c r="J174" s="1080">
        <v>0</v>
      </c>
    </row>
    <row r="175" spans="1:10" x14ac:dyDescent="0.2">
      <c r="A175" s="4"/>
      <c r="B175" s="4"/>
      <c r="C175" s="5" t="s">
        <v>253</v>
      </c>
      <c r="D175" s="6" t="s">
        <v>254</v>
      </c>
      <c r="E175" s="665">
        <v>11825.19</v>
      </c>
      <c r="F175" s="665">
        <v>-357.96000000000095</v>
      </c>
      <c r="G175" s="668">
        <v>11467.23</v>
      </c>
      <c r="H175" s="1080">
        <v>11467.23</v>
      </c>
      <c r="I175" s="705">
        <v>1</v>
      </c>
      <c r="J175" s="1080">
        <v>0</v>
      </c>
    </row>
    <row r="176" spans="1:10" x14ac:dyDescent="0.2">
      <c r="A176" s="4"/>
      <c r="B176" s="4"/>
      <c r="C176" s="5" t="s">
        <v>262</v>
      </c>
      <c r="D176" s="6" t="s">
        <v>263</v>
      </c>
      <c r="E176" s="665">
        <v>26525.29</v>
      </c>
      <c r="F176" s="665">
        <v>0</v>
      </c>
      <c r="G176" s="668">
        <v>26525.29</v>
      </c>
      <c r="H176" s="1080">
        <v>14534.07</v>
      </c>
      <c r="I176" s="705">
        <v>0.54793255794752849</v>
      </c>
      <c r="J176" s="1080">
        <v>0</v>
      </c>
    </row>
    <row r="177" spans="1:10" ht="15" x14ac:dyDescent="0.2">
      <c r="A177" s="3"/>
      <c r="B177" s="687" t="s">
        <v>482</v>
      </c>
      <c r="C177" s="688"/>
      <c r="D177" s="689" t="s">
        <v>483</v>
      </c>
      <c r="E177" s="690">
        <v>3005.55</v>
      </c>
      <c r="F177" s="690">
        <v>357.96000000000004</v>
      </c>
      <c r="G177" s="690">
        <v>3363.51</v>
      </c>
      <c r="H177" s="690">
        <v>1917.74</v>
      </c>
      <c r="I177" s="1125">
        <v>0.57016033845595815</v>
      </c>
      <c r="J177" s="690">
        <v>0</v>
      </c>
    </row>
    <row r="178" spans="1:10" x14ac:dyDescent="0.2">
      <c r="A178" s="4"/>
      <c r="B178" s="4"/>
      <c r="C178" s="5" t="s">
        <v>262</v>
      </c>
      <c r="D178" s="6" t="s">
        <v>263</v>
      </c>
      <c r="E178" s="665">
        <v>0</v>
      </c>
      <c r="F178" s="665">
        <v>0</v>
      </c>
      <c r="G178" s="668">
        <v>0</v>
      </c>
      <c r="H178" s="668">
        <v>0</v>
      </c>
      <c r="I178" s="705" t="e">
        <v>#DIV/0!</v>
      </c>
      <c r="J178" s="1080">
        <v>0</v>
      </c>
    </row>
    <row r="179" spans="1:10" ht="15" x14ac:dyDescent="0.2">
      <c r="A179" s="3"/>
      <c r="B179" s="687" t="s">
        <v>486</v>
      </c>
      <c r="C179" s="688"/>
      <c r="D179" s="689" t="s">
        <v>487</v>
      </c>
      <c r="E179" s="690">
        <v>5000</v>
      </c>
      <c r="F179" s="690">
        <v>0</v>
      </c>
      <c r="G179" s="690">
        <v>5000</v>
      </c>
      <c r="H179" s="690">
        <v>1843</v>
      </c>
      <c r="I179" s="1125">
        <v>0.36859999999999998</v>
      </c>
      <c r="J179" s="690">
        <v>157</v>
      </c>
    </row>
    <row r="180" spans="1:10" x14ac:dyDescent="0.2">
      <c r="A180" s="4"/>
      <c r="B180" s="4"/>
      <c r="C180" s="5" t="s">
        <v>251</v>
      </c>
      <c r="D180" s="6" t="s">
        <v>252</v>
      </c>
      <c r="E180" s="665">
        <v>5000</v>
      </c>
      <c r="F180" s="665">
        <v>0</v>
      </c>
      <c r="G180" s="668">
        <v>5000</v>
      </c>
      <c r="H180" s="1080">
        <v>1843</v>
      </c>
      <c r="I180" s="705">
        <v>0.36859999999999998</v>
      </c>
      <c r="J180" s="1080">
        <v>157</v>
      </c>
    </row>
    <row r="181" spans="1:10" x14ac:dyDescent="0.2">
      <c r="A181" s="4"/>
      <c r="B181" s="4"/>
      <c r="C181" s="5" t="s">
        <v>253</v>
      </c>
      <c r="D181" s="6" t="s">
        <v>254</v>
      </c>
      <c r="E181" s="665">
        <v>1195.5</v>
      </c>
      <c r="F181" s="665">
        <v>0</v>
      </c>
      <c r="G181" s="668">
        <v>1195.5</v>
      </c>
      <c r="H181" s="1080">
        <v>1195.5</v>
      </c>
      <c r="I181" s="705">
        <v>1</v>
      </c>
      <c r="J181" s="1080">
        <v>0</v>
      </c>
    </row>
    <row r="182" spans="1:10" x14ac:dyDescent="0.2">
      <c r="A182" s="4"/>
      <c r="B182" s="4"/>
      <c r="C182" s="5" t="s">
        <v>262</v>
      </c>
      <c r="D182" s="6" t="s">
        <v>263</v>
      </c>
      <c r="E182" s="665">
        <v>171</v>
      </c>
      <c r="F182" s="665">
        <v>0</v>
      </c>
      <c r="G182" s="668">
        <v>171</v>
      </c>
      <c r="H182" s="1080">
        <v>171</v>
      </c>
      <c r="I182" s="705">
        <v>1</v>
      </c>
      <c r="J182" s="1080">
        <v>0</v>
      </c>
    </row>
    <row r="183" spans="1:10" ht="15" x14ac:dyDescent="0.2">
      <c r="A183" s="3"/>
      <c r="B183" s="687" t="s">
        <v>228</v>
      </c>
      <c r="C183" s="688"/>
      <c r="D183" s="689" t="s">
        <v>16</v>
      </c>
      <c r="E183" s="690">
        <v>24.5</v>
      </c>
      <c r="F183" s="690">
        <v>0</v>
      </c>
      <c r="G183" s="690">
        <v>24.5</v>
      </c>
      <c r="H183" s="690">
        <v>24.5</v>
      </c>
      <c r="I183" s="1125">
        <v>1</v>
      </c>
      <c r="J183" s="690">
        <v>0</v>
      </c>
    </row>
    <row r="184" spans="1:10" x14ac:dyDescent="0.2">
      <c r="A184" s="4"/>
      <c r="B184" s="4"/>
      <c r="C184" s="5" t="s">
        <v>251</v>
      </c>
      <c r="D184" s="6" t="s">
        <v>252</v>
      </c>
      <c r="E184" s="665">
        <v>1000</v>
      </c>
      <c r="F184" s="665">
        <v>0</v>
      </c>
      <c r="G184" s="668" t="s">
        <v>61</v>
      </c>
      <c r="H184" s="1080">
        <v>1000</v>
      </c>
      <c r="I184" s="705">
        <v>1</v>
      </c>
      <c r="J184" s="1080">
        <v>0</v>
      </c>
    </row>
    <row r="185" spans="1:10" x14ac:dyDescent="0.2">
      <c r="A185" s="4"/>
      <c r="B185" s="4"/>
      <c r="C185" s="5" t="s">
        <v>253</v>
      </c>
      <c r="D185" s="6" t="s">
        <v>254</v>
      </c>
      <c r="E185" s="665">
        <v>31083</v>
      </c>
      <c r="F185" s="665">
        <v>-28805</v>
      </c>
      <c r="G185" s="668">
        <v>2278</v>
      </c>
      <c r="H185" s="1080">
        <v>2277.3000000000002</v>
      </c>
      <c r="I185" s="705">
        <v>0.99969271290605799</v>
      </c>
      <c r="J185" s="1080">
        <v>0</v>
      </c>
    </row>
    <row r="186" spans="1:10" x14ac:dyDescent="0.2">
      <c r="A186" s="4"/>
      <c r="B186" s="4"/>
      <c r="C186" s="5" t="s">
        <v>262</v>
      </c>
      <c r="D186" s="6" t="s">
        <v>263</v>
      </c>
      <c r="E186" s="665">
        <v>4446</v>
      </c>
      <c r="F186" s="665">
        <v>-4343</v>
      </c>
      <c r="G186" s="668">
        <v>103</v>
      </c>
      <c r="H186" s="1080">
        <v>102.6</v>
      </c>
      <c r="I186" s="705">
        <v>0.99611650485436887</v>
      </c>
      <c r="J186" s="1080">
        <v>0</v>
      </c>
    </row>
    <row r="187" spans="1:10" x14ac:dyDescent="0.2">
      <c r="A187" s="680" t="s">
        <v>229</v>
      </c>
      <c r="B187" s="680"/>
      <c r="C187" s="680"/>
      <c r="D187" s="681" t="s">
        <v>230</v>
      </c>
      <c r="E187" s="682">
        <v>637</v>
      </c>
      <c r="F187" s="682">
        <v>-622</v>
      </c>
      <c r="G187" s="682">
        <v>15</v>
      </c>
      <c r="H187" s="682">
        <v>14.7</v>
      </c>
      <c r="I187" s="1152">
        <v>0.98</v>
      </c>
      <c r="J187" s="682">
        <v>0</v>
      </c>
    </row>
    <row r="188" spans="1:10" ht="15" x14ac:dyDescent="0.2">
      <c r="A188" s="3"/>
      <c r="B188" s="687" t="s">
        <v>491</v>
      </c>
      <c r="C188" s="688"/>
      <c r="D188" s="689" t="s">
        <v>492</v>
      </c>
      <c r="E188" s="690">
        <v>26000</v>
      </c>
      <c r="F188" s="690">
        <v>-23840</v>
      </c>
      <c r="G188" s="690">
        <v>2160</v>
      </c>
      <c r="H188" s="690">
        <v>2160</v>
      </c>
      <c r="I188" s="1125">
        <v>1</v>
      </c>
      <c r="J188" s="690">
        <v>0</v>
      </c>
    </row>
    <row r="189" spans="1:10" x14ac:dyDescent="0.2">
      <c r="A189" s="4"/>
      <c r="B189" s="4"/>
      <c r="C189" s="5" t="s">
        <v>251</v>
      </c>
      <c r="D189" s="6" t="s">
        <v>252</v>
      </c>
      <c r="E189" s="665">
        <v>16600</v>
      </c>
      <c r="F189" s="665">
        <v>8574</v>
      </c>
      <c r="G189" s="668">
        <v>25174</v>
      </c>
      <c r="H189" s="1080">
        <v>9208.67</v>
      </c>
      <c r="I189" s="705">
        <v>0.36580082624930482</v>
      </c>
      <c r="J189" s="1080">
        <v>446</v>
      </c>
    </row>
    <row r="190" spans="1:10" x14ac:dyDescent="0.2">
      <c r="A190" s="4"/>
      <c r="B190" s="4"/>
      <c r="C190" s="5" t="s">
        <v>262</v>
      </c>
      <c r="D190" s="6" t="s">
        <v>263</v>
      </c>
      <c r="E190" s="665">
        <v>1000</v>
      </c>
      <c r="F190" s="665">
        <v>3529</v>
      </c>
      <c r="G190" s="668">
        <v>4529</v>
      </c>
      <c r="H190" s="1080">
        <v>2081.42</v>
      </c>
      <c r="I190" s="705">
        <v>0.4595760653565909</v>
      </c>
      <c r="J190" s="1080">
        <v>0</v>
      </c>
    </row>
    <row r="191" spans="1:10" ht="15" x14ac:dyDescent="0.2">
      <c r="A191" s="3"/>
      <c r="B191" s="687" t="s">
        <v>231</v>
      </c>
      <c r="C191" s="688"/>
      <c r="D191" s="689" t="s">
        <v>232</v>
      </c>
      <c r="E191" s="690">
        <v>0</v>
      </c>
      <c r="F191" s="690">
        <v>1057</v>
      </c>
      <c r="G191" s="690">
        <v>1057</v>
      </c>
      <c r="H191" s="690">
        <v>845.42</v>
      </c>
      <c r="I191" s="1125">
        <v>0.79982970671712394</v>
      </c>
      <c r="J191" s="690">
        <v>0</v>
      </c>
    </row>
    <row r="192" spans="1:10" x14ac:dyDescent="0.2">
      <c r="A192" s="4"/>
      <c r="B192" s="4"/>
      <c r="C192" s="5" t="s">
        <v>251</v>
      </c>
      <c r="D192" s="6" t="s">
        <v>252</v>
      </c>
      <c r="E192" s="665">
        <v>1000</v>
      </c>
      <c r="F192" s="665">
        <v>2472</v>
      </c>
      <c r="G192" s="668">
        <v>3472</v>
      </c>
      <c r="H192" s="1080">
        <v>1236</v>
      </c>
      <c r="I192" s="705">
        <v>0.35599078341013823</v>
      </c>
      <c r="J192" s="1080">
        <v>0</v>
      </c>
    </row>
    <row r="193" spans="1:10" x14ac:dyDescent="0.2">
      <c r="A193" s="4"/>
      <c r="B193" s="4"/>
      <c r="C193" s="5" t="s">
        <v>253</v>
      </c>
      <c r="D193" s="6" t="s">
        <v>254</v>
      </c>
      <c r="E193" s="665">
        <v>12000</v>
      </c>
      <c r="F193" s="665">
        <v>700</v>
      </c>
      <c r="G193" s="668">
        <v>12700</v>
      </c>
      <c r="H193" s="1080">
        <v>5862.25</v>
      </c>
      <c r="I193" s="705">
        <v>0.46159448818897636</v>
      </c>
      <c r="J193" s="1080">
        <v>211</v>
      </c>
    </row>
    <row r="194" spans="1:10" x14ac:dyDescent="0.2">
      <c r="A194" s="4"/>
      <c r="B194" s="4"/>
      <c r="C194" s="5" t="s">
        <v>262</v>
      </c>
      <c r="D194" s="6" t="s">
        <v>263</v>
      </c>
      <c r="E194" s="665">
        <v>0</v>
      </c>
      <c r="F194" s="665">
        <v>600</v>
      </c>
      <c r="G194" s="668">
        <v>600</v>
      </c>
      <c r="H194" s="1080">
        <v>256.5</v>
      </c>
      <c r="I194" s="705">
        <v>0</v>
      </c>
      <c r="J194" s="1080">
        <v>0</v>
      </c>
    </row>
    <row r="195" spans="1:10" ht="22.5" x14ac:dyDescent="0.2">
      <c r="A195" s="3"/>
      <c r="B195" s="687" t="s">
        <v>506</v>
      </c>
      <c r="C195" s="688"/>
      <c r="D195" s="689" t="s">
        <v>507</v>
      </c>
      <c r="E195" s="690">
        <v>0</v>
      </c>
      <c r="F195" s="690">
        <v>100</v>
      </c>
      <c r="G195" s="690">
        <v>100</v>
      </c>
      <c r="H195" s="690">
        <v>36.75</v>
      </c>
      <c r="I195" s="1125">
        <v>0</v>
      </c>
      <c r="J195" s="690">
        <v>0</v>
      </c>
    </row>
    <row r="196" spans="1:10" x14ac:dyDescent="0.2">
      <c r="A196" s="4"/>
      <c r="B196" s="4"/>
      <c r="C196" s="5" t="s">
        <v>251</v>
      </c>
      <c r="D196" s="6" t="s">
        <v>252</v>
      </c>
      <c r="E196" s="665">
        <v>12000</v>
      </c>
      <c r="F196" s="665">
        <v>0</v>
      </c>
      <c r="G196" s="668">
        <v>12000</v>
      </c>
      <c r="H196" s="1080">
        <v>5569</v>
      </c>
      <c r="I196" s="705">
        <v>0.46408333333333335</v>
      </c>
      <c r="J196" s="1080">
        <v>211</v>
      </c>
    </row>
    <row r="197" spans="1:10" x14ac:dyDescent="0.2">
      <c r="A197" s="4"/>
      <c r="B197" s="4"/>
      <c r="C197" s="5" t="s">
        <v>262</v>
      </c>
      <c r="D197" s="6" t="s">
        <v>263</v>
      </c>
      <c r="E197" s="665">
        <v>0</v>
      </c>
      <c r="F197" s="665">
        <v>4345</v>
      </c>
      <c r="G197" s="668">
        <v>4345</v>
      </c>
      <c r="H197" s="1080">
        <v>0</v>
      </c>
      <c r="I197" s="705">
        <v>0</v>
      </c>
      <c r="J197" s="1080">
        <v>0</v>
      </c>
    </row>
    <row r="198" spans="1:10" ht="15" x14ac:dyDescent="0.2">
      <c r="A198" s="3"/>
      <c r="B198" s="687" t="s">
        <v>508</v>
      </c>
      <c r="C198" s="688"/>
      <c r="D198" s="689" t="s">
        <v>16</v>
      </c>
      <c r="E198" s="690">
        <v>0</v>
      </c>
      <c r="F198" s="690">
        <v>635</v>
      </c>
      <c r="G198" s="690">
        <v>635</v>
      </c>
      <c r="H198" s="690">
        <v>0</v>
      </c>
      <c r="I198" s="1125">
        <v>0</v>
      </c>
      <c r="J198" s="690">
        <v>0</v>
      </c>
    </row>
    <row r="199" spans="1:10" x14ac:dyDescent="0.2">
      <c r="A199" s="4"/>
      <c r="B199" s="4"/>
      <c r="C199" s="5" t="s">
        <v>262</v>
      </c>
      <c r="D199" s="6" t="s">
        <v>263</v>
      </c>
      <c r="E199" s="665">
        <v>0</v>
      </c>
      <c r="F199" s="665">
        <v>3710</v>
      </c>
      <c r="G199" s="668">
        <v>3710</v>
      </c>
      <c r="H199" s="668">
        <v>0</v>
      </c>
      <c r="I199" s="705">
        <v>0</v>
      </c>
      <c r="J199" s="1080">
        <v>0</v>
      </c>
    </row>
    <row r="200" spans="1:10" x14ac:dyDescent="0.2">
      <c r="A200" s="680" t="s">
        <v>233</v>
      </c>
      <c r="B200" s="680"/>
      <c r="C200" s="680"/>
      <c r="D200" s="681" t="s">
        <v>234</v>
      </c>
      <c r="E200" s="682">
        <v>3600</v>
      </c>
      <c r="F200" s="682">
        <v>0</v>
      </c>
      <c r="G200" s="682">
        <v>3600</v>
      </c>
      <c r="H200" s="682">
        <v>1265</v>
      </c>
      <c r="I200" s="1152">
        <v>0.35138888888888886</v>
      </c>
      <c r="J200" s="682">
        <v>235</v>
      </c>
    </row>
    <row r="201" spans="1:10" ht="15" x14ac:dyDescent="0.2">
      <c r="A201" s="3"/>
      <c r="B201" s="687" t="s">
        <v>235</v>
      </c>
      <c r="C201" s="688"/>
      <c r="D201" s="689" t="s">
        <v>236</v>
      </c>
      <c r="E201" s="690">
        <v>3600</v>
      </c>
      <c r="F201" s="690">
        <v>0</v>
      </c>
      <c r="G201" s="690">
        <v>3600</v>
      </c>
      <c r="H201" s="690">
        <v>1265</v>
      </c>
      <c r="I201" s="1125">
        <v>0.35138888888888886</v>
      </c>
      <c r="J201" s="690">
        <v>235</v>
      </c>
    </row>
    <row r="202" spans="1:10" x14ac:dyDescent="0.2">
      <c r="A202" s="4"/>
      <c r="B202" s="4"/>
      <c r="C202" s="5" t="s">
        <v>251</v>
      </c>
      <c r="D202" s="6" t="s">
        <v>252</v>
      </c>
      <c r="E202" s="665">
        <v>130909</v>
      </c>
      <c r="F202" s="665">
        <v>0</v>
      </c>
      <c r="G202" s="668">
        <v>130909</v>
      </c>
      <c r="H202" s="1080">
        <v>47685.130000000005</v>
      </c>
      <c r="I202" s="705">
        <v>0.36426166268171023</v>
      </c>
      <c r="J202" s="1080">
        <v>3241.32</v>
      </c>
    </row>
    <row r="203" spans="1:10" x14ac:dyDescent="0.2">
      <c r="A203" s="4"/>
      <c r="B203" s="4"/>
      <c r="C203" s="5" t="s">
        <v>253</v>
      </c>
      <c r="D203" s="6" t="s">
        <v>254</v>
      </c>
      <c r="E203" s="665">
        <v>99909</v>
      </c>
      <c r="F203" s="665">
        <v>0</v>
      </c>
      <c r="G203" s="668">
        <v>99909</v>
      </c>
      <c r="H203" s="1080">
        <v>43149.130000000005</v>
      </c>
      <c r="I203" s="705">
        <v>0.4318843147264011</v>
      </c>
      <c r="J203" s="1080">
        <v>3241.32</v>
      </c>
    </row>
    <row r="204" spans="1:10" x14ac:dyDescent="0.2">
      <c r="A204" s="4"/>
      <c r="B204" s="4"/>
      <c r="C204" s="5" t="s">
        <v>262</v>
      </c>
      <c r="D204" s="6" t="s">
        <v>263</v>
      </c>
      <c r="E204" s="665">
        <v>13924</v>
      </c>
      <c r="F204" s="665">
        <v>0</v>
      </c>
      <c r="G204" s="668">
        <v>13924</v>
      </c>
      <c r="H204" s="1080">
        <v>4681.51</v>
      </c>
      <c r="I204" s="705">
        <v>0.33621875897730541</v>
      </c>
      <c r="J204" s="1080">
        <v>1188.18</v>
      </c>
    </row>
    <row r="205" spans="1:10" ht="15" x14ac:dyDescent="0.2">
      <c r="A205" s="3"/>
      <c r="B205" s="687" t="s">
        <v>510</v>
      </c>
      <c r="C205" s="688"/>
      <c r="D205" s="689" t="s">
        <v>16</v>
      </c>
      <c r="E205" s="690">
        <v>1985</v>
      </c>
      <c r="F205" s="690">
        <v>0</v>
      </c>
      <c r="G205" s="690">
        <v>1985</v>
      </c>
      <c r="H205" s="690">
        <v>330.64</v>
      </c>
      <c r="I205" s="1125">
        <v>0.16656926952141057</v>
      </c>
      <c r="J205" s="690">
        <v>93.71</v>
      </c>
    </row>
    <row r="206" spans="1:10" x14ac:dyDescent="0.2">
      <c r="A206" s="4"/>
      <c r="B206" s="4"/>
      <c r="C206" s="5" t="s">
        <v>251</v>
      </c>
      <c r="D206" s="6" t="s">
        <v>252</v>
      </c>
      <c r="E206" s="665">
        <v>84000</v>
      </c>
      <c r="F206" s="665">
        <v>0</v>
      </c>
      <c r="G206" s="668">
        <v>84000</v>
      </c>
      <c r="H206" s="1080">
        <v>38136.980000000003</v>
      </c>
      <c r="I206" s="705">
        <v>0.4540116666666667</v>
      </c>
      <c r="J206" s="1080">
        <v>1959.43</v>
      </c>
    </row>
    <row r="207" spans="1:10" s="731" customFormat="1" x14ac:dyDescent="0.2">
      <c r="A207" s="1275"/>
      <c r="B207" s="1275"/>
      <c r="C207" s="1276" t="s">
        <v>253</v>
      </c>
      <c r="D207" s="1277" t="s">
        <v>254</v>
      </c>
      <c r="E207" s="665">
        <v>31000</v>
      </c>
      <c r="F207" s="1278">
        <v>0</v>
      </c>
      <c r="G207" s="668">
        <v>31000</v>
      </c>
      <c r="H207" s="1080">
        <v>4536</v>
      </c>
      <c r="I207" s="1285">
        <v>0.14632258064516129</v>
      </c>
      <c r="J207" s="1080">
        <v>0</v>
      </c>
    </row>
    <row r="208" spans="1:10" x14ac:dyDescent="0.2">
      <c r="A208" s="4"/>
      <c r="B208" s="4"/>
      <c r="C208" s="5" t="s">
        <v>262</v>
      </c>
      <c r="D208" s="6" t="s">
        <v>263</v>
      </c>
      <c r="E208" s="665">
        <v>4446</v>
      </c>
      <c r="F208" s="665">
        <v>0</v>
      </c>
      <c r="G208" s="668">
        <v>4446</v>
      </c>
      <c r="H208" s="1080">
        <v>0</v>
      </c>
      <c r="I208" s="705">
        <v>0</v>
      </c>
      <c r="J208" s="1080">
        <v>0</v>
      </c>
    </row>
    <row r="209" spans="1:10" ht="17.100000000000001" customHeight="1" x14ac:dyDescent="0.2">
      <c r="A209" s="1996" t="s">
        <v>239</v>
      </c>
      <c r="B209" s="1996"/>
      <c r="C209" s="1996"/>
      <c r="D209" s="1996"/>
      <c r="E209" s="716">
        <v>554</v>
      </c>
      <c r="F209" s="716">
        <v>0</v>
      </c>
      <c r="G209" s="716">
        <v>554</v>
      </c>
      <c r="H209" s="716">
        <v>0</v>
      </c>
      <c r="I209" s="717">
        <v>0</v>
      </c>
      <c r="J209" s="716">
        <v>0</v>
      </c>
    </row>
    <row r="210" spans="1:10" x14ac:dyDescent="0.2">
      <c r="D210" s="723" t="s">
        <v>714</v>
      </c>
      <c r="E210" s="1619">
        <v>26000</v>
      </c>
      <c r="F210" s="1619">
        <v>0</v>
      </c>
      <c r="G210" s="1619">
        <v>26000</v>
      </c>
      <c r="H210" s="1619">
        <v>4536</v>
      </c>
      <c r="I210" s="1619">
        <v>0.17446153846153847</v>
      </c>
      <c r="J210" s="1619">
        <v>0</v>
      </c>
    </row>
    <row r="211" spans="1:10" ht="28.5" customHeight="1" x14ac:dyDescent="0.2">
      <c r="D211" s="1171" t="s">
        <v>841</v>
      </c>
      <c r="E211" s="1172">
        <v>26092119.810000002</v>
      </c>
      <c r="F211" s="1172">
        <v>201763.41999999984</v>
      </c>
      <c r="G211" s="1172">
        <v>26293883.230000004</v>
      </c>
      <c r="H211" s="1172">
        <v>13324998.039999997</v>
      </c>
      <c r="I211" s="1172"/>
      <c r="J211" s="1172">
        <v>754028.3899999999</v>
      </c>
    </row>
    <row r="212" spans="1:10" x14ac:dyDescent="0.2">
      <c r="D212" s="1167" t="s">
        <v>630</v>
      </c>
      <c r="E212" s="1168"/>
      <c r="F212" s="1168"/>
      <c r="G212" s="1168"/>
      <c r="H212" s="1168"/>
      <c r="I212" s="1168"/>
      <c r="J212" s="1168"/>
    </row>
    <row r="213" spans="1:10" ht="22.5" x14ac:dyDescent="0.2">
      <c r="D213" s="727" t="s">
        <v>842</v>
      </c>
      <c r="E213" s="728">
        <v>19679319</v>
      </c>
      <c r="F213" s="728">
        <v>-2.9103830456733704E-10</v>
      </c>
      <c r="G213" s="1170">
        <v>19679319</v>
      </c>
      <c r="H213" s="728">
        <v>10224095.799999997</v>
      </c>
      <c r="I213" s="728"/>
      <c r="J213" s="728">
        <v>605751.39</v>
      </c>
    </row>
    <row r="214" spans="1:10" ht="22.5" x14ac:dyDescent="0.2">
      <c r="D214" s="727" t="s">
        <v>843</v>
      </c>
      <c r="E214" s="728">
        <v>3910795.11</v>
      </c>
      <c r="F214" s="728">
        <v>68333.97</v>
      </c>
      <c r="G214" s="1170">
        <v>3979129.0799999996</v>
      </c>
      <c r="H214" s="728">
        <v>1893899.24</v>
      </c>
      <c r="I214" s="728"/>
      <c r="J214" s="728">
        <v>91593.04</v>
      </c>
    </row>
    <row r="215" spans="1:10" x14ac:dyDescent="0.2">
      <c r="D215" s="727" t="s">
        <v>844</v>
      </c>
      <c r="E215" s="1170">
        <v>2066436.2</v>
      </c>
      <c r="F215" s="1170">
        <v>131904.83000000002</v>
      </c>
      <c r="G215" s="1170">
        <v>2198341.0300000003</v>
      </c>
      <c r="H215" s="1170">
        <v>1066805.46</v>
      </c>
      <c r="I215" s="728"/>
      <c r="J215" s="728">
        <v>49389.939999999995</v>
      </c>
    </row>
    <row r="216" spans="1:10" x14ac:dyDescent="0.2">
      <c r="D216" s="727" t="s">
        <v>846</v>
      </c>
      <c r="E216" s="1170">
        <v>435569.5</v>
      </c>
      <c r="F216" s="1170">
        <v>1524.6200000000008</v>
      </c>
      <c r="G216" s="1170">
        <v>437094.12</v>
      </c>
      <c r="H216" s="1170">
        <v>140197.53999999998</v>
      </c>
      <c r="I216" s="1169"/>
      <c r="J216" s="1170">
        <v>7294.02</v>
      </c>
    </row>
    <row r="217" spans="1:10" ht="42" x14ac:dyDescent="0.2">
      <c r="D217" s="1171" t="s">
        <v>845</v>
      </c>
      <c r="E217" s="1172">
        <v>42594.68</v>
      </c>
      <c r="F217" s="1172">
        <v>40056.820000000007</v>
      </c>
      <c r="G217" s="1172">
        <v>82651.499999999985</v>
      </c>
      <c r="H217" s="1172">
        <v>79839.409999999989</v>
      </c>
      <c r="I217" s="1172"/>
      <c r="J217" s="1172">
        <v>0</v>
      </c>
    </row>
    <row r="218" spans="1:10" x14ac:dyDescent="0.2">
      <c r="E218" s="1120"/>
      <c r="F218" s="1120"/>
      <c r="G218" s="1120"/>
      <c r="H218" s="1120"/>
      <c r="I218" s="1120"/>
      <c r="J218" s="1120"/>
    </row>
    <row r="219" spans="1:10" x14ac:dyDescent="0.2">
      <c r="E219" s="1166"/>
      <c r="F219" s="1166"/>
      <c r="G219" s="1166"/>
      <c r="H219" s="1166"/>
      <c r="I219" s="1166"/>
      <c r="J219" s="1166"/>
    </row>
    <row r="220" spans="1:10" x14ac:dyDescent="0.2">
      <c r="E220" s="1120"/>
      <c r="G220" s="1120"/>
      <c r="H220" s="1120"/>
      <c r="J220" s="1120"/>
    </row>
  </sheetData>
  <mergeCells count="4">
    <mergeCell ref="A1:G1"/>
    <mergeCell ref="A2:J2"/>
    <mergeCell ref="A3:J3"/>
    <mergeCell ref="A209:D209"/>
  </mergeCells>
  <pageMargins left="0.74803149606299213" right="0" top="0.59055118110236227" bottom="0.39370078740157483" header="0.31496062992125984" footer="0.11811023622047245"/>
  <pageSetup paperSize="9" orientation="landscape" r:id="rId1"/>
  <headerFoot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7"/>
  <sheetViews>
    <sheetView showGridLines="0" zoomScaleNormal="100" workbookViewId="0">
      <pane ySplit="4" topLeftCell="A140" activePane="bottomLeft" state="frozen"/>
      <selection pane="bottomLeft" activeCell="N663" sqref="N663"/>
    </sheetView>
  </sheetViews>
  <sheetFormatPr defaultRowHeight="12.75" x14ac:dyDescent="0.2"/>
  <cols>
    <col min="1" max="1" width="7.83203125" style="731" customWidth="1"/>
    <col min="2" max="2" width="10.1640625" style="731" customWidth="1"/>
    <col min="3" max="3" width="9.33203125" style="731" customWidth="1"/>
    <col min="4" max="4" width="48.1640625" style="731" customWidth="1"/>
    <col min="5" max="5" width="16" style="731" customWidth="1"/>
    <col min="6" max="6" width="14.83203125" style="731" customWidth="1"/>
    <col min="7" max="7" width="16.1640625" style="731" customWidth="1"/>
    <col min="8" max="8" width="18.5" style="731" customWidth="1"/>
    <col min="9" max="9" width="10" style="731" customWidth="1"/>
    <col min="10" max="10" width="16.1640625" style="731" customWidth="1"/>
    <col min="11" max="11" width="5.33203125" style="731" customWidth="1"/>
    <col min="12" max="12" width="12.1640625" style="731" customWidth="1"/>
    <col min="13" max="13" width="14.1640625" style="731" customWidth="1"/>
    <col min="14" max="14" width="6.1640625" style="731" customWidth="1"/>
    <col min="15" max="15" width="6" style="731" customWidth="1"/>
    <col min="16" max="16" width="9.33203125" style="731"/>
    <col min="17" max="17" width="13" style="731" customWidth="1"/>
    <col min="18" max="16384" width="9.33203125" style="731"/>
  </cols>
  <sheetData>
    <row r="1" spans="1:15" ht="19.5" customHeight="1" x14ac:dyDescent="0.2">
      <c r="A1" s="1762"/>
      <c r="B1" s="1762"/>
      <c r="C1" s="1762"/>
      <c r="D1" s="1762"/>
      <c r="E1" s="1762"/>
      <c r="F1" s="1762"/>
      <c r="G1" s="1762"/>
      <c r="H1" s="1260" t="s">
        <v>753</v>
      </c>
      <c r="I1" s="1260"/>
      <c r="J1" s="1260"/>
    </row>
    <row r="2" spans="1:15" ht="24.75" customHeight="1" x14ac:dyDescent="0.2">
      <c r="A2" s="1763" t="s">
        <v>754</v>
      </c>
      <c r="B2" s="1763"/>
      <c r="C2" s="1763"/>
      <c r="D2" s="1763"/>
      <c r="E2" s="1763"/>
      <c r="F2" s="1763"/>
      <c r="G2" s="1763"/>
      <c r="H2" s="1763"/>
      <c r="I2" s="1763"/>
      <c r="J2" s="1763"/>
    </row>
    <row r="3" spans="1:15" ht="27" customHeight="1" x14ac:dyDescent="0.2">
      <c r="A3" s="1764" t="s">
        <v>850</v>
      </c>
      <c r="B3" s="1764"/>
      <c r="C3" s="1764"/>
      <c r="D3" s="1764"/>
      <c r="E3" s="1764"/>
      <c r="F3" s="1764"/>
      <c r="G3" s="1764"/>
      <c r="H3" s="1764"/>
      <c r="I3" s="1764"/>
      <c r="J3" s="1764"/>
    </row>
    <row r="4" spans="1:15" ht="38.25" x14ac:dyDescent="0.2">
      <c r="A4" s="1261" t="s">
        <v>0</v>
      </c>
      <c r="B4" s="1261" t="s">
        <v>1</v>
      </c>
      <c r="C4" s="1261" t="s">
        <v>2</v>
      </c>
      <c r="D4" s="1511" t="s">
        <v>3</v>
      </c>
      <c r="E4" s="1261" t="s">
        <v>851</v>
      </c>
      <c r="F4" s="1261" t="s">
        <v>733</v>
      </c>
      <c r="G4" s="1262" t="s">
        <v>854</v>
      </c>
      <c r="H4" s="1263" t="s">
        <v>855</v>
      </c>
      <c r="I4" s="1264" t="s">
        <v>717</v>
      </c>
      <c r="J4" s="1265" t="s">
        <v>752</v>
      </c>
      <c r="K4" s="1266"/>
      <c r="L4" s="1266"/>
      <c r="M4" s="1266"/>
      <c r="N4" s="1266"/>
      <c r="O4" s="1266"/>
    </row>
    <row r="5" spans="1:15" x14ac:dyDescent="0.2">
      <c r="A5" s="1267" t="s">
        <v>5</v>
      </c>
      <c r="B5" s="1267"/>
      <c r="C5" s="1267"/>
      <c r="D5" s="1510" t="s">
        <v>6</v>
      </c>
      <c r="E5" s="1268">
        <f>E6+E10+E12+E8</f>
        <v>41000</v>
      </c>
      <c r="F5" s="1268">
        <f t="shared" ref="F5:H5" si="0">F6+F10+F12+F8</f>
        <v>1114443.94</v>
      </c>
      <c r="G5" s="1268">
        <f t="shared" si="0"/>
        <v>1155443.94</v>
      </c>
      <c r="H5" s="1268">
        <f t="shared" si="0"/>
        <v>1079643.1200000001</v>
      </c>
      <c r="I5" s="1269">
        <f t="shared" ref="I5:I10" si="1">H5/G5</f>
        <v>0.93439679990013202</v>
      </c>
      <c r="J5" s="1268">
        <f t="shared" ref="J5" si="2">J6+J10+J12</f>
        <v>602</v>
      </c>
    </row>
    <row r="6" spans="1:15" ht="15" x14ac:dyDescent="0.2">
      <c r="A6" s="1490"/>
      <c r="B6" s="1270" t="s">
        <v>240</v>
      </c>
      <c r="C6" s="1271"/>
      <c r="D6" s="1272" t="s">
        <v>241</v>
      </c>
      <c r="E6" s="1273" t="str">
        <f>E7</f>
        <v>20 000,00</v>
      </c>
      <c r="F6" s="1273">
        <f t="shared" ref="F6:J6" si="3">F7</f>
        <v>0</v>
      </c>
      <c r="G6" s="1273">
        <f t="shared" si="3"/>
        <v>20000</v>
      </c>
      <c r="H6" s="1274">
        <f t="shared" si="3"/>
        <v>0</v>
      </c>
      <c r="I6" s="1284">
        <f t="shared" si="1"/>
        <v>0</v>
      </c>
      <c r="J6" s="1273">
        <f t="shared" si="3"/>
        <v>0</v>
      </c>
    </row>
    <row r="7" spans="1:15" ht="45" x14ac:dyDescent="0.2">
      <c r="A7" s="1491"/>
      <c r="B7" s="1491"/>
      <c r="C7" s="1276" t="s">
        <v>242</v>
      </c>
      <c r="D7" s="1277" t="s">
        <v>243</v>
      </c>
      <c r="E7" s="1278" t="s">
        <v>12</v>
      </c>
      <c r="F7" s="1278">
        <f>G7-E7</f>
        <v>0</v>
      </c>
      <c r="G7" s="1279">
        <v>20000</v>
      </c>
      <c r="H7" s="1280">
        <v>0</v>
      </c>
      <c r="I7" s="1281">
        <f t="shared" si="1"/>
        <v>0</v>
      </c>
      <c r="J7" s="1280">
        <v>0</v>
      </c>
    </row>
    <row r="8" spans="1:15" x14ac:dyDescent="0.2">
      <c r="A8" s="1305"/>
      <c r="B8" s="1306" t="s">
        <v>881</v>
      </c>
      <c r="C8" s="1304"/>
      <c r="D8" s="1272" t="s">
        <v>882</v>
      </c>
      <c r="E8" s="1273">
        <f>E9</f>
        <v>0</v>
      </c>
      <c r="F8" s="1273">
        <f t="shared" ref="F8:J8" si="4">F9</f>
        <v>500000</v>
      </c>
      <c r="G8" s="1273">
        <f t="shared" si="4"/>
        <v>500000</v>
      </c>
      <c r="H8" s="1273">
        <f t="shared" si="4"/>
        <v>500000</v>
      </c>
      <c r="I8" s="1284">
        <f t="shared" si="1"/>
        <v>1</v>
      </c>
      <c r="J8" s="1273">
        <f t="shared" si="4"/>
        <v>0</v>
      </c>
    </row>
    <row r="9" spans="1:15" x14ac:dyDescent="0.2">
      <c r="A9" s="1491"/>
      <c r="B9" s="1491"/>
      <c r="C9" s="1276" t="s">
        <v>962</v>
      </c>
      <c r="D9" s="1338" t="s">
        <v>883</v>
      </c>
      <c r="E9" s="1278">
        <v>0</v>
      </c>
      <c r="F9" s="1278">
        <f>G9-E9</f>
        <v>500000</v>
      </c>
      <c r="G9" s="1307">
        <v>500000</v>
      </c>
      <c r="H9" s="1301">
        <v>500000</v>
      </c>
      <c r="I9" s="1281">
        <f t="shared" si="1"/>
        <v>1</v>
      </c>
      <c r="J9" s="1303">
        <v>0</v>
      </c>
    </row>
    <row r="10" spans="1:15" ht="15" x14ac:dyDescent="0.2">
      <c r="A10" s="1490"/>
      <c r="B10" s="1270" t="s">
        <v>244</v>
      </c>
      <c r="C10" s="1271"/>
      <c r="D10" s="1272" t="s">
        <v>245</v>
      </c>
      <c r="E10" s="1273" t="str">
        <f>E11</f>
        <v>17 000,00</v>
      </c>
      <c r="F10" s="1273">
        <f t="shared" ref="F10:J10" si="5">F11</f>
        <v>0</v>
      </c>
      <c r="G10" s="1273">
        <f t="shared" si="5"/>
        <v>17000</v>
      </c>
      <c r="H10" s="1282">
        <f t="shared" si="5"/>
        <v>7880</v>
      </c>
      <c r="I10" s="1284">
        <f t="shared" si="1"/>
        <v>0.46352941176470586</v>
      </c>
      <c r="J10" s="1273">
        <f t="shared" si="5"/>
        <v>602</v>
      </c>
    </row>
    <row r="11" spans="1:15" ht="22.5" x14ac:dyDescent="0.2">
      <c r="A11" s="1491"/>
      <c r="B11" s="1491"/>
      <c r="C11" s="1276" t="s">
        <v>247</v>
      </c>
      <c r="D11" s="1277" t="s">
        <v>248</v>
      </c>
      <c r="E11" s="1278" t="s">
        <v>246</v>
      </c>
      <c r="F11" s="1278">
        <f>G11-E11</f>
        <v>0</v>
      </c>
      <c r="G11" s="1279">
        <v>17000</v>
      </c>
      <c r="H11" s="1280">
        <v>7880</v>
      </c>
      <c r="I11" s="1281">
        <f t="shared" ref="I11:I70" si="6">H11/G11</f>
        <v>0.46352941176470586</v>
      </c>
      <c r="J11" s="1280">
        <v>602</v>
      </c>
    </row>
    <row r="12" spans="1:15" ht="15" x14ac:dyDescent="0.2">
      <c r="A12" s="1490"/>
      <c r="B12" s="1270" t="s">
        <v>15</v>
      </c>
      <c r="C12" s="1271"/>
      <c r="D12" s="1272" t="s">
        <v>16</v>
      </c>
      <c r="E12" s="1273">
        <f>E13+E14+E15+E16+E17+E18+E19</f>
        <v>4000</v>
      </c>
      <c r="F12" s="1273">
        <f t="shared" ref="F12:H12" si="7">F13+F14+F15+F16+F17+F18+F19</f>
        <v>614443.93999999994</v>
      </c>
      <c r="G12" s="1273">
        <f t="shared" si="7"/>
        <v>618443.93999999994</v>
      </c>
      <c r="H12" s="1273">
        <f t="shared" si="7"/>
        <v>571763.12</v>
      </c>
      <c r="I12" s="1284">
        <f>H12/G12</f>
        <v>0.92451891435786415</v>
      </c>
      <c r="J12" s="1273">
        <f>J13+J14+J15+J16+J17+J18</f>
        <v>0</v>
      </c>
    </row>
    <row r="13" spans="1:15" x14ac:dyDescent="0.2">
      <c r="A13" s="1491"/>
      <c r="B13" s="1491"/>
      <c r="C13" s="1276" t="s">
        <v>249</v>
      </c>
      <c r="D13" s="1277" t="s">
        <v>250</v>
      </c>
      <c r="E13" s="1278">
        <v>0</v>
      </c>
      <c r="F13" s="1278">
        <f>G13-E13</f>
        <v>5640</v>
      </c>
      <c r="G13" s="1279">
        <v>5640</v>
      </c>
      <c r="H13" s="1280">
        <v>5640</v>
      </c>
      <c r="I13" s="1281">
        <f>H13/G13</f>
        <v>1</v>
      </c>
      <c r="J13" s="1280">
        <v>0</v>
      </c>
    </row>
    <row r="14" spans="1:15" x14ac:dyDescent="0.2">
      <c r="A14" s="1491"/>
      <c r="B14" s="1491"/>
      <c r="C14" s="1276" t="s">
        <v>251</v>
      </c>
      <c r="D14" s="1277" t="s">
        <v>252</v>
      </c>
      <c r="E14" s="1278">
        <v>0</v>
      </c>
      <c r="F14" s="1278">
        <f t="shared" ref="F14:F19" si="8">G14-E14</f>
        <v>964.44</v>
      </c>
      <c r="G14" s="1279">
        <v>964.44</v>
      </c>
      <c r="H14" s="1280">
        <v>964.44</v>
      </c>
      <c r="I14" s="1281">
        <f t="shared" si="6"/>
        <v>1</v>
      </c>
      <c r="J14" s="1280">
        <v>0</v>
      </c>
    </row>
    <row r="15" spans="1:15" x14ac:dyDescent="0.2">
      <c r="A15" s="1491"/>
      <c r="B15" s="1491"/>
      <c r="C15" s="1276" t="s">
        <v>253</v>
      </c>
      <c r="D15" s="1277" t="s">
        <v>254</v>
      </c>
      <c r="E15" s="1278">
        <v>0</v>
      </c>
      <c r="F15" s="1278">
        <f t="shared" si="8"/>
        <v>138.18</v>
      </c>
      <c r="G15" s="1279">
        <v>138.18</v>
      </c>
      <c r="H15" s="1280">
        <v>138.18</v>
      </c>
      <c r="I15" s="1281">
        <f t="shared" si="6"/>
        <v>1</v>
      </c>
      <c r="J15" s="1280">
        <v>0</v>
      </c>
    </row>
    <row r="16" spans="1:15" x14ac:dyDescent="0.2">
      <c r="A16" s="1491"/>
      <c r="B16" s="1491"/>
      <c r="C16" s="1276" t="s">
        <v>255</v>
      </c>
      <c r="D16" s="1277" t="s">
        <v>256</v>
      </c>
      <c r="E16" s="1278">
        <v>0</v>
      </c>
      <c r="F16" s="1278">
        <f t="shared" si="8"/>
        <v>2639.02</v>
      </c>
      <c r="G16" s="1279">
        <v>2639.02</v>
      </c>
      <c r="H16" s="1280">
        <v>2639.02</v>
      </c>
      <c r="I16" s="1281">
        <f t="shared" si="6"/>
        <v>1</v>
      </c>
      <c r="J16" s="1280">
        <v>0</v>
      </c>
    </row>
    <row r="17" spans="1:10" x14ac:dyDescent="0.2">
      <c r="A17" s="1491"/>
      <c r="B17" s="1491"/>
      <c r="C17" s="1276" t="s">
        <v>257</v>
      </c>
      <c r="D17" s="1277" t="s">
        <v>258</v>
      </c>
      <c r="E17" s="1278">
        <v>4000</v>
      </c>
      <c r="F17" s="1278">
        <f t="shared" si="8"/>
        <v>31510.22</v>
      </c>
      <c r="G17" s="1279">
        <v>35510.22</v>
      </c>
      <c r="H17" s="1280">
        <v>1829.4</v>
      </c>
      <c r="I17" s="1281">
        <f t="shared" si="6"/>
        <v>5.1517563112816536E-2</v>
      </c>
      <c r="J17" s="1280">
        <v>0</v>
      </c>
    </row>
    <row r="18" spans="1:10" x14ac:dyDescent="0.2">
      <c r="A18" s="1491"/>
      <c r="B18" s="1491"/>
      <c r="C18" s="1276" t="s">
        <v>259</v>
      </c>
      <c r="D18" s="1277" t="s">
        <v>260</v>
      </c>
      <c r="E18" s="1278">
        <v>0</v>
      </c>
      <c r="F18" s="1278">
        <f t="shared" si="8"/>
        <v>560552.07999999996</v>
      </c>
      <c r="G18" s="1279">
        <v>560552.07999999996</v>
      </c>
      <c r="H18" s="1280">
        <v>560552.07999999996</v>
      </c>
      <c r="I18" s="1281">
        <f t="shared" si="6"/>
        <v>1</v>
      </c>
      <c r="J18" s="1280">
        <v>0</v>
      </c>
    </row>
    <row r="19" spans="1:10" x14ac:dyDescent="0.2">
      <c r="A19" s="1491"/>
      <c r="B19" s="1491"/>
      <c r="C19" s="1276" t="s">
        <v>278</v>
      </c>
      <c r="D19" s="1277" t="s">
        <v>279</v>
      </c>
      <c r="E19" s="1278">
        <v>0</v>
      </c>
      <c r="F19" s="1278">
        <f t="shared" si="8"/>
        <v>13000</v>
      </c>
      <c r="G19" s="1307">
        <v>13000</v>
      </c>
      <c r="H19" s="1301">
        <v>0</v>
      </c>
      <c r="I19" s="1281">
        <f t="shared" si="6"/>
        <v>0</v>
      </c>
      <c r="J19" s="1303">
        <v>0</v>
      </c>
    </row>
    <row r="20" spans="1:10" x14ac:dyDescent="0.2">
      <c r="A20" s="1267" t="s">
        <v>22</v>
      </c>
      <c r="B20" s="1267"/>
      <c r="C20" s="1267"/>
      <c r="D20" s="1510" t="s">
        <v>23</v>
      </c>
      <c r="E20" s="1268">
        <f>E21</f>
        <v>25000</v>
      </c>
      <c r="F20" s="1268">
        <f t="shared" ref="F20:J20" si="9">F21</f>
        <v>0</v>
      </c>
      <c r="G20" s="1268">
        <f t="shared" si="9"/>
        <v>25000</v>
      </c>
      <c r="H20" s="1268">
        <f t="shared" si="9"/>
        <v>4678.54</v>
      </c>
      <c r="I20" s="1283">
        <f t="shared" si="6"/>
        <v>0.18714159999999999</v>
      </c>
      <c r="J20" s="1268">
        <f t="shared" si="9"/>
        <v>250.48000000000002</v>
      </c>
    </row>
    <row r="21" spans="1:10" ht="15" x14ac:dyDescent="0.2">
      <c r="A21" s="1490"/>
      <c r="B21" s="1270" t="s">
        <v>25</v>
      </c>
      <c r="C21" s="1271"/>
      <c r="D21" s="1272" t="s">
        <v>16</v>
      </c>
      <c r="E21" s="1273">
        <f>E22+E23+E24+E25+E26</f>
        <v>25000</v>
      </c>
      <c r="F21" s="1273">
        <f t="shared" ref="F21:H21" si="10">F22+F23+F24+F25+F26</f>
        <v>0</v>
      </c>
      <c r="G21" s="1273">
        <f t="shared" si="10"/>
        <v>25000</v>
      </c>
      <c r="H21" s="1273">
        <f t="shared" si="10"/>
        <v>4678.54</v>
      </c>
      <c r="I21" s="1284">
        <f>H21/G21</f>
        <v>0.18714159999999999</v>
      </c>
      <c r="J21" s="1273">
        <f t="shared" ref="J21" si="11">J22+J23+J24+J25+J26</f>
        <v>250.48000000000002</v>
      </c>
    </row>
    <row r="22" spans="1:10" x14ac:dyDescent="0.2">
      <c r="A22" s="1491"/>
      <c r="B22" s="1491"/>
      <c r="C22" s="1276" t="s">
        <v>251</v>
      </c>
      <c r="D22" s="1277" t="s">
        <v>252</v>
      </c>
      <c r="E22" s="1278" t="s">
        <v>261</v>
      </c>
      <c r="F22" s="1278">
        <f>G22-E22</f>
        <v>0</v>
      </c>
      <c r="G22" s="1279">
        <v>774</v>
      </c>
      <c r="H22" s="1280">
        <v>42.75</v>
      </c>
      <c r="I22" s="1285">
        <f t="shared" si="6"/>
        <v>5.5232558139534885E-2</v>
      </c>
      <c r="J22" s="1280">
        <v>85.5</v>
      </c>
    </row>
    <row r="23" spans="1:10" x14ac:dyDescent="0.2">
      <c r="A23" s="1491"/>
      <c r="B23" s="1491"/>
      <c r="C23" s="1276" t="s">
        <v>262</v>
      </c>
      <c r="D23" s="1277" t="s">
        <v>263</v>
      </c>
      <c r="E23" s="1278" t="s">
        <v>264</v>
      </c>
      <c r="F23" s="1278">
        <f t="shared" ref="F23:F26" si="12">G23-E23</f>
        <v>0</v>
      </c>
      <c r="G23" s="1279" t="s">
        <v>264</v>
      </c>
      <c r="H23" s="1280">
        <v>623.77</v>
      </c>
      <c r="I23" s="1285">
        <f t="shared" si="6"/>
        <v>0.13861555555555555</v>
      </c>
      <c r="J23" s="1280">
        <v>126.23</v>
      </c>
    </row>
    <row r="24" spans="1:10" x14ac:dyDescent="0.2">
      <c r="A24" s="1491"/>
      <c r="B24" s="1491"/>
      <c r="C24" s="1276" t="s">
        <v>255</v>
      </c>
      <c r="D24" s="1277" t="s">
        <v>256</v>
      </c>
      <c r="E24" s="1278" t="s">
        <v>265</v>
      </c>
      <c r="F24" s="1278">
        <f t="shared" si="12"/>
        <v>0</v>
      </c>
      <c r="G24" s="1279" t="s">
        <v>265</v>
      </c>
      <c r="H24" s="1280">
        <v>3610.22</v>
      </c>
      <c r="I24" s="1285">
        <f t="shared" si="6"/>
        <v>0.20933665777571608</v>
      </c>
      <c r="J24" s="1280">
        <v>0</v>
      </c>
    </row>
    <row r="25" spans="1:10" x14ac:dyDescent="0.2">
      <c r="A25" s="1491"/>
      <c r="B25" s="1491"/>
      <c r="C25" s="1276" t="s">
        <v>266</v>
      </c>
      <c r="D25" s="1277" t="s">
        <v>267</v>
      </c>
      <c r="E25" s="1278" t="s">
        <v>47</v>
      </c>
      <c r="F25" s="1278">
        <f t="shared" si="12"/>
        <v>0</v>
      </c>
      <c r="G25" s="1279" t="s">
        <v>47</v>
      </c>
      <c r="H25" s="1280">
        <v>280.3</v>
      </c>
      <c r="I25" s="1285">
        <f t="shared" si="6"/>
        <v>0.14015</v>
      </c>
      <c r="J25" s="1280">
        <v>38.75</v>
      </c>
    </row>
    <row r="26" spans="1:10" x14ac:dyDescent="0.2">
      <c r="A26" s="1491"/>
      <c r="B26" s="1491"/>
      <c r="C26" s="1276" t="s">
        <v>257</v>
      </c>
      <c r="D26" s="1277" t="s">
        <v>258</v>
      </c>
      <c r="E26" s="1278" t="s">
        <v>268</v>
      </c>
      <c r="F26" s="1278">
        <f t="shared" si="12"/>
        <v>0</v>
      </c>
      <c r="G26" s="1279" t="s">
        <v>268</v>
      </c>
      <c r="H26" s="1280">
        <v>121.5</v>
      </c>
      <c r="I26" s="1285">
        <f t="shared" si="6"/>
        <v>0.25312499999999999</v>
      </c>
      <c r="J26" s="1280">
        <v>0</v>
      </c>
    </row>
    <row r="27" spans="1:10" x14ac:dyDescent="0.2">
      <c r="A27" s="1267" t="s">
        <v>28</v>
      </c>
      <c r="B27" s="1267"/>
      <c r="C27" s="1267"/>
      <c r="D27" s="1510" t="s">
        <v>29</v>
      </c>
      <c r="E27" s="1268">
        <f>E28+E31+E33</f>
        <v>2102049.67</v>
      </c>
      <c r="F27" s="1268">
        <f>F28+F31+F33</f>
        <v>290250</v>
      </c>
      <c r="G27" s="1268">
        <f>G28+G31+G33</f>
        <v>2392299.67</v>
      </c>
      <c r="H27" s="1268">
        <f>H28+H31+H33</f>
        <v>546231.99</v>
      </c>
      <c r="I27" s="1283">
        <f t="shared" si="6"/>
        <v>0.22832925023979125</v>
      </c>
      <c r="J27" s="1268">
        <f>J28+J31+J33</f>
        <v>10986.75</v>
      </c>
    </row>
    <row r="28" spans="1:10" ht="15" x14ac:dyDescent="0.2">
      <c r="A28" s="1490"/>
      <c r="B28" s="1270" t="s">
        <v>269</v>
      </c>
      <c r="C28" s="1271"/>
      <c r="D28" s="1272" t="s">
        <v>270</v>
      </c>
      <c r="E28" s="1273">
        <f>SUM(E29:E30)</f>
        <v>420000</v>
      </c>
      <c r="F28" s="1273">
        <f t="shared" ref="F28:J28" si="13">SUM(F29:F30)</f>
        <v>-40000</v>
      </c>
      <c r="G28" s="1273">
        <f>SUM(G29:G30)</f>
        <v>380000</v>
      </c>
      <c r="H28" s="1273">
        <f t="shared" si="13"/>
        <v>156255.96</v>
      </c>
      <c r="I28" s="1284">
        <f>H28/G28</f>
        <v>0.4111998947368421</v>
      </c>
      <c r="J28" s="1273">
        <f t="shared" si="13"/>
        <v>0</v>
      </c>
    </row>
    <row r="29" spans="1:10" ht="33.75" x14ac:dyDescent="0.2">
      <c r="A29" s="1491"/>
      <c r="B29" s="1491"/>
      <c r="C29" s="1276" t="s">
        <v>155</v>
      </c>
      <c r="D29" s="1277" t="s">
        <v>271</v>
      </c>
      <c r="E29" s="1278">
        <v>300000</v>
      </c>
      <c r="F29" s="1278">
        <f>G29-E29</f>
        <v>10000</v>
      </c>
      <c r="G29" s="1279">
        <v>310000</v>
      </c>
      <c r="H29" s="1280">
        <v>129424.77</v>
      </c>
      <c r="I29" s="1285">
        <f t="shared" si="6"/>
        <v>0.41749925806451615</v>
      </c>
      <c r="J29" s="1280">
        <v>0</v>
      </c>
    </row>
    <row r="30" spans="1:10" x14ac:dyDescent="0.2">
      <c r="A30" s="1491"/>
      <c r="B30" s="1491"/>
      <c r="C30" s="1276" t="s">
        <v>257</v>
      </c>
      <c r="D30" s="1277" t="s">
        <v>258</v>
      </c>
      <c r="E30" s="1278">
        <v>120000</v>
      </c>
      <c r="F30" s="1278">
        <f t="shared" ref="F30" si="14">G30-E30</f>
        <v>-50000</v>
      </c>
      <c r="G30" s="1279">
        <v>70000</v>
      </c>
      <c r="H30" s="1280">
        <v>26831.19</v>
      </c>
      <c r="I30" s="1285">
        <f t="shared" si="6"/>
        <v>0.38330271428571427</v>
      </c>
      <c r="J30" s="1280">
        <v>0</v>
      </c>
    </row>
    <row r="31" spans="1:10" ht="15" x14ac:dyDescent="0.2">
      <c r="A31" s="1490"/>
      <c r="B31" s="1270" t="s">
        <v>884</v>
      </c>
      <c r="C31" s="1271"/>
      <c r="D31" s="1272" t="s">
        <v>885</v>
      </c>
      <c r="E31" s="1273">
        <f>E32</f>
        <v>0</v>
      </c>
      <c r="F31" s="1273">
        <f t="shared" ref="F31:J31" si="15">F32</f>
        <v>10000</v>
      </c>
      <c r="G31" s="1273">
        <f t="shared" si="15"/>
        <v>10000</v>
      </c>
      <c r="H31" s="1273">
        <f t="shared" si="15"/>
        <v>0</v>
      </c>
      <c r="I31" s="1284">
        <f>H31/G31</f>
        <v>0</v>
      </c>
      <c r="J31" s="1273">
        <f t="shared" si="15"/>
        <v>0</v>
      </c>
    </row>
    <row r="32" spans="1:10" x14ac:dyDescent="0.2">
      <c r="A32" s="1491"/>
      <c r="B32" s="1491"/>
      <c r="C32" s="1276" t="s">
        <v>257</v>
      </c>
      <c r="D32" s="1277" t="s">
        <v>258</v>
      </c>
      <c r="E32" s="1278">
        <v>0</v>
      </c>
      <c r="F32" s="1278">
        <f>G32-E32</f>
        <v>10000</v>
      </c>
      <c r="G32" s="1279">
        <v>10000</v>
      </c>
      <c r="H32" s="1280">
        <v>0</v>
      </c>
      <c r="I32" s="1285">
        <f t="shared" si="6"/>
        <v>0</v>
      </c>
      <c r="J32" s="1280">
        <v>0</v>
      </c>
    </row>
    <row r="33" spans="1:10" ht="15" x14ac:dyDescent="0.2">
      <c r="A33" s="1490"/>
      <c r="B33" s="1270" t="s">
        <v>30</v>
      </c>
      <c r="C33" s="1271"/>
      <c r="D33" s="1272" t="s">
        <v>31</v>
      </c>
      <c r="E33" s="1273">
        <f>E34+E35+E36+E37+E38</f>
        <v>1682049.67</v>
      </c>
      <c r="F33" s="1273">
        <f t="shared" ref="F33:J33" si="16">F34+F35+F36+F37+F38</f>
        <v>320250</v>
      </c>
      <c r="G33" s="1273">
        <f t="shared" si="16"/>
        <v>2002299.67</v>
      </c>
      <c r="H33" s="1273">
        <f t="shared" si="16"/>
        <v>389976.02999999997</v>
      </c>
      <c r="I33" s="1284">
        <f>H33/G33</f>
        <v>0.19476406845734534</v>
      </c>
      <c r="J33" s="1273">
        <f t="shared" si="16"/>
        <v>10986.75</v>
      </c>
    </row>
    <row r="34" spans="1:10" x14ac:dyDescent="0.2">
      <c r="A34" s="1491"/>
      <c r="B34" s="1491"/>
      <c r="C34" s="1276" t="s">
        <v>255</v>
      </c>
      <c r="D34" s="1277" t="s">
        <v>256</v>
      </c>
      <c r="E34" s="1278">
        <v>51800</v>
      </c>
      <c r="F34" s="1278">
        <f>G34-E34</f>
        <v>4000</v>
      </c>
      <c r="G34" s="1279">
        <v>55800</v>
      </c>
      <c r="H34" s="1280">
        <v>1146.17</v>
      </c>
      <c r="I34" s="1285">
        <f t="shared" si="6"/>
        <v>2.0540681003584232E-2</v>
      </c>
      <c r="J34" s="1280">
        <v>0</v>
      </c>
    </row>
    <row r="35" spans="1:10" x14ac:dyDescent="0.2">
      <c r="A35" s="1491"/>
      <c r="B35" s="1491"/>
      <c r="C35" s="1276" t="s">
        <v>276</v>
      </c>
      <c r="D35" s="1277" t="s">
        <v>277</v>
      </c>
      <c r="E35" s="1278">
        <v>108000</v>
      </c>
      <c r="F35" s="1278">
        <f t="shared" ref="F35:F38" si="17">G35-E35</f>
        <v>0</v>
      </c>
      <c r="G35" s="1279">
        <v>108000</v>
      </c>
      <c r="H35" s="1280">
        <v>0</v>
      </c>
      <c r="I35" s="1285">
        <f t="shared" si="6"/>
        <v>0</v>
      </c>
      <c r="J35" s="1280">
        <v>0</v>
      </c>
    </row>
    <row r="36" spans="1:10" x14ac:dyDescent="0.2">
      <c r="A36" s="1491"/>
      <c r="B36" s="1491"/>
      <c r="C36" s="1276" t="s">
        <v>257</v>
      </c>
      <c r="D36" s="1277" t="s">
        <v>258</v>
      </c>
      <c r="E36" s="1278">
        <v>790249.67</v>
      </c>
      <c r="F36" s="1278">
        <f t="shared" si="17"/>
        <v>70000</v>
      </c>
      <c r="G36" s="1279">
        <v>860249.67</v>
      </c>
      <c r="H36" s="1280">
        <v>381420.3</v>
      </c>
      <c r="I36" s="1285">
        <f t="shared" si="6"/>
        <v>0.44338325639811055</v>
      </c>
      <c r="J36" s="1280">
        <v>10986.75</v>
      </c>
    </row>
    <row r="37" spans="1:10" x14ac:dyDescent="0.2">
      <c r="A37" s="1491"/>
      <c r="B37" s="1491"/>
      <c r="C37" s="1276" t="s">
        <v>259</v>
      </c>
      <c r="D37" s="1277" t="s">
        <v>260</v>
      </c>
      <c r="E37" s="1278">
        <v>12000</v>
      </c>
      <c r="F37" s="1278">
        <f t="shared" si="17"/>
        <v>0</v>
      </c>
      <c r="G37" s="1279">
        <v>12000</v>
      </c>
      <c r="H37" s="1280">
        <v>7409.56</v>
      </c>
      <c r="I37" s="1285">
        <f t="shared" si="6"/>
        <v>0.61746333333333336</v>
      </c>
      <c r="J37" s="1280">
        <v>0</v>
      </c>
    </row>
    <row r="38" spans="1:10" x14ac:dyDescent="0.2">
      <c r="A38" s="1491"/>
      <c r="B38" s="1491"/>
      <c r="C38" s="1276" t="s">
        <v>278</v>
      </c>
      <c r="D38" s="1277" t="s">
        <v>279</v>
      </c>
      <c r="E38" s="1278">
        <v>720000</v>
      </c>
      <c r="F38" s="1278">
        <f t="shared" si="17"/>
        <v>246250</v>
      </c>
      <c r="G38" s="1279">
        <v>966250</v>
      </c>
      <c r="H38" s="1280">
        <v>0</v>
      </c>
      <c r="I38" s="1285">
        <f t="shared" si="6"/>
        <v>0</v>
      </c>
      <c r="J38" s="1280">
        <v>0</v>
      </c>
    </row>
    <row r="39" spans="1:10" x14ac:dyDescent="0.2">
      <c r="A39" s="1267" t="s">
        <v>280</v>
      </c>
      <c r="B39" s="1267"/>
      <c r="C39" s="1267"/>
      <c r="D39" s="1510" t="s">
        <v>281</v>
      </c>
      <c r="E39" s="1268">
        <f>E40</f>
        <v>128791</v>
      </c>
      <c r="F39" s="1268">
        <f t="shared" ref="F39:J39" si="18">F40</f>
        <v>40000</v>
      </c>
      <c r="G39" s="1268">
        <f t="shared" si="18"/>
        <v>168791</v>
      </c>
      <c r="H39" s="1268">
        <f t="shared" si="18"/>
        <v>70084.23</v>
      </c>
      <c r="I39" s="1283">
        <f t="shared" si="6"/>
        <v>0.41521307415679742</v>
      </c>
      <c r="J39" s="1268">
        <f t="shared" si="18"/>
        <v>22111.399999999998</v>
      </c>
    </row>
    <row r="40" spans="1:10" ht="15" x14ac:dyDescent="0.2">
      <c r="A40" s="1490"/>
      <c r="B40" s="1270" t="s">
        <v>282</v>
      </c>
      <c r="C40" s="1271"/>
      <c r="D40" s="1272" t="s">
        <v>16</v>
      </c>
      <c r="E40" s="1273">
        <f>SUM(E41:E42)</f>
        <v>128791</v>
      </c>
      <c r="F40" s="1273">
        <f t="shared" ref="F40:J40" si="19">SUM(F41:F42)</f>
        <v>40000</v>
      </c>
      <c r="G40" s="1273">
        <f t="shared" si="19"/>
        <v>168791</v>
      </c>
      <c r="H40" s="1273">
        <f t="shared" si="19"/>
        <v>70084.23</v>
      </c>
      <c r="I40" s="1284">
        <f>H40/G40</f>
        <v>0.41521307415679742</v>
      </c>
      <c r="J40" s="1273">
        <f t="shared" si="19"/>
        <v>22111.399999999998</v>
      </c>
    </row>
    <row r="41" spans="1:10" x14ac:dyDescent="0.2">
      <c r="A41" s="1491"/>
      <c r="B41" s="1491"/>
      <c r="C41" s="1276" t="s">
        <v>255</v>
      </c>
      <c r="D41" s="1277" t="s">
        <v>256</v>
      </c>
      <c r="E41" s="1278">
        <v>17291</v>
      </c>
      <c r="F41" s="1278">
        <f>G41-E41</f>
        <v>0</v>
      </c>
      <c r="G41" s="1279">
        <v>17291</v>
      </c>
      <c r="H41" s="1280">
        <v>9812.73</v>
      </c>
      <c r="I41" s="1285">
        <f t="shared" si="6"/>
        <v>0.56750506043606497</v>
      </c>
      <c r="J41" s="1280">
        <v>298.73</v>
      </c>
    </row>
    <row r="42" spans="1:10" x14ac:dyDescent="0.2">
      <c r="A42" s="1491"/>
      <c r="B42" s="1491"/>
      <c r="C42" s="1276" t="s">
        <v>257</v>
      </c>
      <c r="D42" s="1277" t="s">
        <v>258</v>
      </c>
      <c r="E42" s="1278">
        <v>111500</v>
      </c>
      <c r="F42" s="1278">
        <f t="shared" ref="F42" si="20">G42-E42</f>
        <v>40000</v>
      </c>
      <c r="G42" s="1279">
        <v>151500</v>
      </c>
      <c r="H42" s="1280">
        <v>60271.5</v>
      </c>
      <c r="I42" s="1285">
        <f t="shared" si="6"/>
        <v>0.39783168316831685</v>
      </c>
      <c r="J42" s="1280">
        <v>21812.67</v>
      </c>
    </row>
    <row r="43" spans="1:10" x14ac:dyDescent="0.2">
      <c r="A43" s="1267" t="s">
        <v>34</v>
      </c>
      <c r="B43" s="1267"/>
      <c r="C43" s="1267"/>
      <c r="D43" s="1510" t="s">
        <v>35</v>
      </c>
      <c r="E43" s="1268">
        <f>E44+E46</f>
        <v>1066787.69</v>
      </c>
      <c r="F43" s="1268">
        <f t="shared" ref="F43:J43" si="21">F44+F46</f>
        <v>68830</v>
      </c>
      <c r="G43" s="1268">
        <f>G44+G46</f>
        <v>1135617.69</v>
      </c>
      <c r="H43" s="1268">
        <f t="shared" si="21"/>
        <v>600896.78999999992</v>
      </c>
      <c r="I43" s="1283">
        <f>H43/G43</f>
        <v>0.52913651776593928</v>
      </c>
      <c r="J43" s="1268">
        <f t="shared" si="21"/>
        <v>167549</v>
      </c>
    </row>
    <row r="44" spans="1:10" ht="15" x14ac:dyDescent="0.2">
      <c r="A44" s="1490"/>
      <c r="B44" s="1270" t="s">
        <v>287</v>
      </c>
      <c r="C44" s="1271"/>
      <c r="D44" s="1272" t="s">
        <v>288</v>
      </c>
      <c r="E44" s="1273">
        <f>E45</f>
        <v>450587.69</v>
      </c>
      <c r="F44" s="1273">
        <f t="shared" ref="F44:J44" si="22">F45</f>
        <v>0</v>
      </c>
      <c r="G44" s="1273">
        <f t="shared" si="22"/>
        <v>450587.69</v>
      </c>
      <c r="H44" s="1273">
        <f t="shared" si="22"/>
        <v>225293.85</v>
      </c>
      <c r="I44" s="1284">
        <f>H44/G44</f>
        <v>0.50000001109661918</v>
      </c>
      <c r="J44" s="1273">
        <f t="shared" si="22"/>
        <v>0</v>
      </c>
    </row>
    <row r="45" spans="1:10" ht="22.5" x14ac:dyDescent="0.2">
      <c r="A45" s="1491"/>
      <c r="B45" s="1491"/>
      <c r="C45" s="1276" t="s">
        <v>289</v>
      </c>
      <c r="D45" s="1277" t="s">
        <v>290</v>
      </c>
      <c r="E45" s="1278">
        <v>450587.69</v>
      </c>
      <c r="F45" s="1278">
        <f>G45-E45</f>
        <v>0</v>
      </c>
      <c r="G45" s="1279">
        <v>450587.69</v>
      </c>
      <c r="H45" s="1280">
        <v>225293.85</v>
      </c>
      <c r="I45" s="1285">
        <f t="shared" si="6"/>
        <v>0.50000001109661918</v>
      </c>
      <c r="J45" s="1280">
        <v>0</v>
      </c>
    </row>
    <row r="46" spans="1:10" ht="15" x14ac:dyDescent="0.2">
      <c r="A46" s="1490"/>
      <c r="B46" s="1270" t="s">
        <v>36</v>
      </c>
      <c r="C46" s="1271"/>
      <c r="D46" s="1272" t="s">
        <v>37</v>
      </c>
      <c r="E46" s="1273">
        <f>SUM(E47:E59)</f>
        <v>616200</v>
      </c>
      <c r="F46" s="1273">
        <f t="shared" ref="F46:J46" si="23">SUM(F47:F59)</f>
        <v>68830</v>
      </c>
      <c r="G46" s="1273">
        <f>SUM(G47:G59)</f>
        <v>685030</v>
      </c>
      <c r="H46" s="1273">
        <f t="shared" si="23"/>
        <v>375602.93999999994</v>
      </c>
      <c r="I46" s="1284">
        <f>H46/G46</f>
        <v>0.54830144665197134</v>
      </c>
      <c r="J46" s="1273">
        <f t="shared" si="23"/>
        <v>167549</v>
      </c>
    </row>
    <row r="47" spans="1:10" x14ac:dyDescent="0.2">
      <c r="A47" s="1491"/>
      <c r="B47" s="1491"/>
      <c r="C47" s="1276" t="s">
        <v>255</v>
      </c>
      <c r="D47" s="1277" t="s">
        <v>256</v>
      </c>
      <c r="E47" s="1278">
        <v>5000</v>
      </c>
      <c r="F47" s="1278">
        <f>G47-E47</f>
        <v>0</v>
      </c>
      <c r="G47" s="1279">
        <v>5000</v>
      </c>
      <c r="H47" s="1280">
        <v>102.7</v>
      </c>
      <c r="I47" s="1285">
        <f t="shared" si="6"/>
        <v>2.0539999999999999E-2</v>
      </c>
      <c r="J47" s="1280">
        <v>0</v>
      </c>
    </row>
    <row r="48" spans="1:10" x14ac:dyDescent="0.2">
      <c r="A48" s="1491"/>
      <c r="B48" s="1491"/>
      <c r="C48" s="1276" t="s">
        <v>266</v>
      </c>
      <c r="D48" s="1277" t="s">
        <v>267</v>
      </c>
      <c r="E48" s="1278">
        <v>110000</v>
      </c>
      <c r="F48" s="1278">
        <f t="shared" ref="F48:F59" si="24">G48-E48</f>
        <v>4000</v>
      </c>
      <c r="G48" s="1279">
        <v>114000</v>
      </c>
      <c r="H48" s="1280">
        <v>80726.48</v>
      </c>
      <c r="I48" s="1285">
        <f t="shared" si="6"/>
        <v>0.70812701754385965</v>
      </c>
      <c r="J48" s="1280">
        <v>2382.73</v>
      </c>
    </row>
    <row r="49" spans="1:10" x14ac:dyDescent="0.2">
      <c r="A49" s="1491"/>
      <c r="B49" s="1491"/>
      <c r="C49" s="1276" t="s">
        <v>276</v>
      </c>
      <c r="D49" s="1277" t="s">
        <v>277</v>
      </c>
      <c r="E49" s="1278">
        <v>10000</v>
      </c>
      <c r="F49" s="1278">
        <f t="shared" si="24"/>
        <v>15000</v>
      </c>
      <c r="G49" s="1279">
        <v>25000</v>
      </c>
      <c r="H49" s="1280">
        <v>14900</v>
      </c>
      <c r="I49" s="1285">
        <f t="shared" si="6"/>
        <v>0.59599999999999997</v>
      </c>
      <c r="J49" s="1280">
        <v>0</v>
      </c>
    </row>
    <row r="50" spans="1:10" x14ac:dyDescent="0.2">
      <c r="A50" s="1491"/>
      <c r="B50" s="1491"/>
      <c r="C50" s="1276" t="s">
        <v>257</v>
      </c>
      <c r="D50" s="1277" t="s">
        <v>258</v>
      </c>
      <c r="E50" s="1278">
        <v>150000</v>
      </c>
      <c r="F50" s="1278">
        <f t="shared" si="24"/>
        <v>39830</v>
      </c>
      <c r="G50" s="1279">
        <v>189830</v>
      </c>
      <c r="H50" s="1280">
        <v>86795.43</v>
      </c>
      <c r="I50" s="1285">
        <f t="shared" si="6"/>
        <v>0.4572271506084391</v>
      </c>
      <c r="J50" s="1280">
        <v>3825.05</v>
      </c>
    </row>
    <row r="51" spans="1:10" ht="22.5" x14ac:dyDescent="0.2">
      <c r="A51" s="1491"/>
      <c r="B51" s="1491"/>
      <c r="C51" s="1276" t="s">
        <v>329</v>
      </c>
      <c r="D51" s="1277" t="s">
        <v>330</v>
      </c>
      <c r="E51" s="1278">
        <v>0</v>
      </c>
      <c r="F51" s="1278">
        <f t="shared" si="24"/>
        <v>10000</v>
      </c>
      <c r="G51" s="1279">
        <v>10000</v>
      </c>
      <c r="H51" s="1280">
        <v>0</v>
      </c>
      <c r="I51" s="1285">
        <f t="shared" si="6"/>
        <v>0</v>
      </c>
      <c r="J51" s="1280">
        <v>0</v>
      </c>
    </row>
    <row r="52" spans="1:10" x14ac:dyDescent="0.2">
      <c r="A52" s="1491"/>
      <c r="B52" s="1491"/>
      <c r="C52" s="1276" t="s">
        <v>259</v>
      </c>
      <c r="D52" s="1277" t="s">
        <v>260</v>
      </c>
      <c r="E52" s="1278">
        <v>2000</v>
      </c>
      <c r="F52" s="1278">
        <f t="shared" si="24"/>
        <v>0</v>
      </c>
      <c r="G52" s="1279">
        <v>2000</v>
      </c>
      <c r="H52" s="1280">
        <v>320</v>
      </c>
      <c r="I52" s="1285">
        <f t="shared" si="6"/>
        <v>0.16</v>
      </c>
      <c r="J52" s="1280">
        <v>0</v>
      </c>
    </row>
    <row r="53" spans="1:10" ht="22.5" x14ac:dyDescent="0.2">
      <c r="A53" s="1491"/>
      <c r="B53" s="1491"/>
      <c r="C53" s="1276" t="s">
        <v>293</v>
      </c>
      <c r="D53" s="1277" t="s">
        <v>294</v>
      </c>
      <c r="E53" s="1278">
        <v>700</v>
      </c>
      <c r="F53" s="1278">
        <f t="shared" si="24"/>
        <v>0</v>
      </c>
      <c r="G53" s="1279">
        <v>700</v>
      </c>
      <c r="H53" s="1280">
        <v>655</v>
      </c>
      <c r="I53" s="1285">
        <f t="shared" si="6"/>
        <v>0.93571428571428572</v>
      </c>
      <c r="J53" s="1280">
        <v>0</v>
      </c>
    </row>
    <row r="54" spans="1:10" ht="22.5" x14ac:dyDescent="0.2">
      <c r="A54" s="1491"/>
      <c r="B54" s="1491"/>
      <c r="C54" s="1276" t="s">
        <v>295</v>
      </c>
      <c r="D54" s="1277" t="s">
        <v>296</v>
      </c>
      <c r="E54" s="1278">
        <v>5500</v>
      </c>
      <c r="F54" s="1278">
        <f t="shared" si="24"/>
        <v>0</v>
      </c>
      <c r="G54" s="1279">
        <v>5500</v>
      </c>
      <c r="H54" s="1280">
        <v>5239.3900000000003</v>
      </c>
      <c r="I54" s="1285">
        <f t="shared" si="6"/>
        <v>0.95261636363636371</v>
      </c>
      <c r="J54" s="1280">
        <v>0</v>
      </c>
    </row>
    <row r="55" spans="1:10" ht="22.5" x14ac:dyDescent="0.2">
      <c r="A55" s="1491"/>
      <c r="B55" s="1491"/>
      <c r="C55" s="1276" t="s">
        <v>297</v>
      </c>
      <c r="D55" s="1277" t="s">
        <v>298</v>
      </c>
      <c r="E55" s="1278">
        <v>80000</v>
      </c>
      <c r="F55" s="1278">
        <f t="shared" si="24"/>
        <v>0</v>
      </c>
      <c r="G55" s="1279">
        <v>80000</v>
      </c>
      <c r="H55" s="1280">
        <v>8198.9</v>
      </c>
      <c r="I55" s="1285">
        <f t="shared" si="6"/>
        <v>0.10248625</v>
      </c>
      <c r="J55" s="1280">
        <v>600</v>
      </c>
    </row>
    <row r="56" spans="1:10" ht="22.5" x14ac:dyDescent="0.2">
      <c r="A56" s="1491"/>
      <c r="B56" s="1491"/>
      <c r="C56" s="1276" t="s">
        <v>299</v>
      </c>
      <c r="D56" s="1277" t="s">
        <v>300</v>
      </c>
      <c r="E56" s="1278">
        <v>45000</v>
      </c>
      <c r="F56" s="1278">
        <f t="shared" si="24"/>
        <v>0</v>
      </c>
      <c r="G56" s="1279">
        <v>45000</v>
      </c>
      <c r="H56" s="1280">
        <v>18037.240000000002</v>
      </c>
      <c r="I56" s="1285">
        <f t="shared" si="6"/>
        <v>0.4008275555555556</v>
      </c>
      <c r="J56" s="1280">
        <v>3241.22</v>
      </c>
    </row>
    <row r="57" spans="1:10" x14ac:dyDescent="0.2">
      <c r="A57" s="1491"/>
      <c r="B57" s="1491"/>
      <c r="C57" s="1276" t="s">
        <v>302</v>
      </c>
      <c r="D57" s="1277" t="s">
        <v>303</v>
      </c>
      <c r="E57" s="1278">
        <v>8000</v>
      </c>
      <c r="F57" s="1278">
        <f t="shared" si="24"/>
        <v>0</v>
      </c>
      <c r="G57" s="1279">
        <v>8000</v>
      </c>
      <c r="H57" s="1280">
        <v>0</v>
      </c>
      <c r="I57" s="1285">
        <f t="shared" si="6"/>
        <v>0</v>
      </c>
      <c r="J57" s="1280">
        <v>0</v>
      </c>
    </row>
    <row r="58" spans="1:10" hidden="1" x14ac:dyDescent="0.2">
      <c r="A58" s="1491"/>
      <c r="B58" s="1491"/>
      <c r="C58" s="1276"/>
      <c r="D58" s="1277"/>
      <c r="E58" s="1278">
        <v>0</v>
      </c>
      <c r="F58" s="1278">
        <f t="shared" si="24"/>
        <v>0</v>
      </c>
      <c r="G58" s="1279">
        <v>0</v>
      </c>
      <c r="H58" s="1280">
        <v>0</v>
      </c>
      <c r="I58" s="1285">
        <v>0</v>
      </c>
      <c r="J58" s="1280">
        <v>0</v>
      </c>
    </row>
    <row r="59" spans="1:10" ht="22.5" x14ac:dyDescent="0.2">
      <c r="A59" s="1491"/>
      <c r="B59" s="1491"/>
      <c r="C59" s="1276" t="s">
        <v>285</v>
      </c>
      <c r="D59" s="1277" t="s">
        <v>286</v>
      </c>
      <c r="E59" s="1278">
        <v>200000</v>
      </c>
      <c r="F59" s="1278">
        <f t="shared" si="24"/>
        <v>0</v>
      </c>
      <c r="G59" s="1279">
        <v>200000</v>
      </c>
      <c r="H59" s="1280">
        <v>160627.79999999999</v>
      </c>
      <c r="I59" s="1285">
        <f t="shared" si="6"/>
        <v>0.80313899999999994</v>
      </c>
      <c r="J59" s="1280">
        <v>157500</v>
      </c>
    </row>
    <row r="60" spans="1:10" x14ac:dyDescent="0.2">
      <c r="A60" s="1267" t="s">
        <v>304</v>
      </c>
      <c r="B60" s="1267"/>
      <c r="C60" s="1267"/>
      <c r="D60" s="1510" t="s">
        <v>305</v>
      </c>
      <c r="E60" s="1268">
        <f>E61+E64</f>
        <v>160000</v>
      </c>
      <c r="F60" s="1268">
        <f t="shared" ref="F60:J60" si="25">F61+F64</f>
        <v>0</v>
      </c>
      <c r="G60" s="1268">
        <f t="shared" si="25"/>
        <v>160000</v>
      </c>
      <c r="H60" s="1268">
        <f t="shared" si="25"/>
        <v>19286.079999999998</v>
      </c>
      <c r="I60" s="1283">
        <f t="shared" si="6"/>
        <v>0.12053799999999999</v>
      </c>
      <c r="J60" s="1268">
        <f t="shared" si="25"/>
        <v>0</v>
      </c>
    </row>
    <row r="61" spans="1:10" ht="15" x14ac:dyDescent="0.2">
      <c r="A61" s="1490"/>
      <c r="B61" s="1270" t="s">
        <v>306</v>
      </c>
      <c r="C61" s="1271"/>
      <c r="D61" s="1272" t="s">
        <v>307</v>
      </c>
      <c r="E61" s="1273">
        <f>E62+E63</f>
        <v>140000</v>
      </c>
      <c r="F61" s="1273">
        <f t="shared" ref="F61:J61" si="26">F62+F63</f>
        <v>0</v>
      </c>
      <c r="G61" s="1273">
        <f t="shared" si="26"/>
        <v>140000</v>
      </c>
      <c r="H61" s="1273">
        <f t="shared" si="26"/>
        <v>16610.73</v>
      </c>
      <c r="I61" s="1284">
        <f t="shared" si="6"/>
        <v>0.11864807142857142</v>
      </c>
      <c r="J61" s="1273">
        <f t="shared" si="26"/>
        <v>0</v>
      </c>
    </row>
    <row r="62" spans="1:10" x14ac:dyDescent="0.2">
      <c r="A62" s="1491"/>
      <c r="B62" s="1491"/>
      <c r="C62" s="1276" t="s">
        <v>262</v>
      </c>
      <c r="D62" s="1277" t="s">
        <v>263</v>
      </c>
      <c r="E62" s="1278">
        <v>50000</v>
      </c>
      <c r="F62" s="1278">
        <f>G62-E62</f>
        <v>0</v>
      </c>
      <c r="G62" s="1279">
        <v>50000</v>
      </c>
      <c r="H62" s="1280">
        <v>0</v>
      </c>
      <c r="I62" s="1285">
        <f t="shared" si="6"/>
        <v>0</v>
      </c>
      <c r="J62" s="1280">
        <v>0</v>
      </c>
    </row>
    <row r="63" spans="1:10" x14ac:dyDescent="0.2">
      <c r="A63" s="1491"/>
      <c r="B63" s="1491"/>
      <c r="C63" s="1276" t="s">
        <v>257</v>
      </c>
      <c r="D63" s="1277" t="s">
        <v>258</v>
      </c>
      <c r="E63" s="1278">
        <v>90000</v>
      </c>
      <c r="F63" s="1278">
        <f>G63-E63</f>
        <v>0</v>
      </c>
      <c r="G63" s="1279">
        <v>90000</v>
      </c>
      <c r="H63" s="1280">
        <v>16610.73</v>
      </c>
      <c r="I63" s="1285">
        <f>H63/G63</f>
        <v>0.18456366666666665</v>
      </c>
      <c r="J63" s="1280">
        <v>0</v>
      </c>
    </row>
    <row r="64" spans="1:10" ht="15" x14ac:dyDescent="0.2">
      <c r="A64" s="1490"/>
      <c r="B64" s="1270" t="s">
        <v>308</v>
      </c>
      <c r="C64" s="1271"/>
      <c r="D64" s="1272" t="s">
        <v>309</v>
      </c>
      <c r="E64" s="1273">
        <f>E65</f>
        <v>20000</v>
      </c>
      <c r="F64" s="1273">
        <f t="shared" ref="F64:J64" si="27">F65</f>
        <v>0</v>
      </c>
      <c r="G64" s="1273">
        <f t="shared" si="27"/>
        <v>20000</v>
      </c>
      <c r="H64" s="1273">
        <f t="shared" si="27"/>
        <v>2675.35</v>
      </c>
      <c r="I64" s="1284">
        <f t="shared" si="6"/>
        <v>0.13376749999999998</v>
      </c>
      <c r="J64" s="1273">
        <f t="shared" si="27"/>
        <v>0</v>
      </c>
    </row>
    <row r="65" spans="1:10" x14ac:dyDescent="0.2">
      <c r="A65" s="1491"/>
      <c r="B65" s="1491"/>
      <c r="C65" s="1276" t="s">
        <v>257</v>
      </c>
      <c r="D65" s="1277" t="s">
        <v>258</v>
      </c>
      <c r="E65" s="1278">
        <v>20000</v>
      </c>
      <c r="F65" s="1278">
        <f>G65-E65</f>
        <v>0</v>
      </c>
      <c r="G65" s="1279">
        <v>20000</v>
      </c>
      <c r="H65" s="1280">
        <v>2675.35</v>
      </c>
      <c r="I65" s="1285">
        <f t="shared" si="6"/>
        <v>0.13376749999999998</v>
      </c>
      <c r="J65" s="1280">
        <v>0</v>
      </c>
    </row>
    <row r="66" spans="1:10" x14ac:dyDescent="0.2">
      <c r="A66" s="1267" t="s">
        <v>53</v>
      </c>
      <c r="B66" s="1267"/>
      <c r="C66" s="1267"/>
      <c r="D66" s="1510" t="s">
        <v>54</v>
      </c>
      <c r="E66" s="1268">
        <f>E67+E71+E78+E101+E106+E124</f>
        <v>6437897.2400000002</v>
      </c>
      <c r="F66" s="1268">
        <f>F67+F71+F78+F101+F106+F124</f>
        <v>18464.440000000002</v>
      </c>
      <c r="G66" s="1268">
        <f>G67+G71+G78+G101+G106+G124</f>
        <v>6456361.6800000006</v>
      </c>
      <c r="H66" s="1268">
        <f>H67+H71+H78+H101+H106+H124</f>
        <v>2966642.5200000005</v>
      </c>
      <c r="I66" s="1283">
        <f t="shared" si="6"/>
        <v>0.45949137719310673</v>
      </c>
      <c r="J66" s="1268">
        <f>J67+J71+J78+J101+J106+J124</f>
        <v>135466.72</v>
      </c>
    </row>
    <row r="67" spans="1:10" ht="15" x14ac:dyDescent="0.2">
      <c r="A67" s="1490"/>
      <c r="B67" s="1270" t="s">
        <v>55</v>
      </c>
      <c r="C67" s="1271"/>
      <c r="D67" s="1272" t="s">
        <v>56</v>
      </c>
      <c r="E67" s="1273">
        <f>SUM(E68:E70)</f>
        <v>152140</v>
      </c>
      <c r="F67" s="1273">
        <f t="shared" ref="F67:H67" si="28">SUM(F68:F70)</f>
        <v>0</v>
      </c>
      <c r="G67" s="1273">
        <f t="shared" si="28"/>
        <v>152140</v>
      </c>
      <c r="H67" s="1273">
        <f t="shared" si="28"/>
        <v>76074.000000000015</v>
      </c>
      <c r="I67" s="1284">
        <f t="shared" si="6"/>
        <v>0.50002629157355072</v>
      </c>
      <c r="J67" s="1273">
        <f>SUM(J68:J70)</f>
        <v>0</v>
      </c>
    </row>
    <row r="68" spans="1:10" x14ac:dyDescent="0.2">
      <c r="A68" s="1491"/>
      <c r="B68" s="1491"/>
      <c r="C68" s="1276" t="s">
        <v>249</v>
      </c>
      <c r="D68" s="1277" t="s">
        <v>250</v>
      </c>
      <c r="E68" s="1278">
        <v>127636.54</v>
      </c>
      <c r="F68" s="1278">
        <f>G68-E68</f>
        <v>0</v>
      </c>
      <c r="G68" s="1279">
        <v>127636.54</v>
      </c>
      <c r="H68" s="1280">
        <v>63585.760000000002</v>
      </c>
      <c r="I68" s="1285">
        <f t="shared" si="6"/>
        <v>0.49817834297294494</v>
      </c>
      <c r="J68" s="1280">
        <v>0</v>
      </c>
    </row>
    <row r="69" spans="1:10" x14ac:dyDescent="0.2">
      <c r="A69" s="1491"/>
      <c r="B69" s="1491"/>
      <c r="C69" s="1276" t="s">
        <v>251</v>
      </c>
      <c r="D69" s="1277" t="s">
        <v>252</v>
      </c>
      <c r="E69" s="1278">
        <v>21825.84</v>
      </c>
      <c r="F69" s="1278">
        <f t="shared" ref="F69:F70" si="29">G69-E69</f>
        <v>0</v>
      </c>
      <c r="G69" s="1279">
        <v>21825.84</v>
      </c>
      <c r="H69" s="1280">
        <v>10930.42</v>
      </c>
      <c r="I69" s="1285">
        <f t="shared" si="6"/>
        <v>0.50080180190086609</v>
      </c>
      <c r="J69" s="1280">
        <v>0</v>
      </c>
    </row>
    <row r="70" spans="1:10" x14ac:dyDescent="0.2">
      <c r="A70" s="1491"/>
      <c r="B70" s="1491"/>
      <c r="C70" s="1276" t="s">
        <v>253</v>
      </c>
      <c r="D70" s="1277" t="s">
        <v>254</v>
      </c>
      <c r="E70" s="1278">
        <v>2677.62</v>
      </c>
      <c r="F70" s="1278">
        <f t="shared" si="29"/>
        <v>0</v>
      </c>
      <c r="G70" s="1279">
        <v>2677.62</v>
      </c>
      <c r="H70" s="1280">
        <v>1557.82</v>
      </c>
      <c r="I70" s="1285">
        <f t="shared" si="6"/>
        <v>0.58179278613096708</v>
      </c>
      <c r="J70" s="1280">
        <v>0</v>
      </c>
    </row>
    <row r="71" spans="1:10" ht="15" x14ac:dyDescent="0.2">
      <c r="A71" s="1490"/>
      <c r="B71" s="1270" t="s">
        <v>313</v>
      </c>
      <c r="C71" s="1271"/>
      <c r="D71" s="1272" t="s">
        <v>314</v>
      </c>
      <c r="E71" s="1273">
        <f>E72+E73+E74+E75+E77+E76</f>
        <v>359943.2</v>
      </c>
      <c r="F71" s="1273">
        <f t="shared" ref="F71:J71" si="30">F72+F73+F74+F75+F77+F76</f>
        <v>-30000</v>
      </c>
      <c r="G71" s="1273">
        <f t="shared" si="30"/>
        <v>329943.2</v>
      </c>
      <c r="H71" s="1273">
        <f t="shared" si="30"/>
        <v>154423.94</v>
      </c>
      <c r="I71" s="1284">
        <f t="shared" ref="I71:I134" si="31">H71/G71</f>
        <v>0.46803189154981828</v>
      </c>
      <c r="J71" s="1273">
        <f t="shared" si="30"/>
        <v>176.23</v>
      </c>
    </row>
    <row r="72" spans="1:10" x14ac:dyDescent="0.2">
      <c r="A72" s="1491"/>
      <c r="B72" s="1491"/>
      <c r="C72" s="1276" t="s">
        <v>315</v>
      </c>
      <c r="D72" s="1277" t="s">
        <v>316</v>
      </c>
      <c r="E72" s="1278">
        <v>328943.2</v>
      </c>
      <c r="F72" s="1278">
        <f>G72-E72</f>
        <v>-30000</v>
      </c>
      <c r="G72" s="1279">
        <v>298943.2</v>
      </c>
      <c r="H72" s="1280">
        <v>145910.62</v>
      </c>
      <c r="I72" s="1285">
        <f t="shared" si="31"/>
        <v>0.48808810503132366</v>
      </c>
      <c r="J72" s="1280">
        <v>136.22999999999999</v>
      </c>
    </row>
    <row r="73" spans="1:10" x14ac:dyDescent="0.2">
      <c r="A73" s="1491"/>
      <c r="B73" s="1491"/>
      <c r="C73" s="1276" t="s">
        <v>317</v>
      </c>
      <c r="D73" s="1277" t="s">
        <v>318</v>
      </c>
      <c r="E73" s="1278" t="s">
        <v>225</v>
      </c>
      <c r="F73" s="1278">
        <f t="shared" ref="F73:F77" si="32">G73-E73</f>
        <v>0</v>
      </c>
      <c r="G73" s="1279" t="s">
        <v>225</v>
      </c>
      <c r="H73" s="1280">
        <v>0</v>
      </c>
      <c r="I73" s="1285">
        <f t="shared" si="31"/>
        <v>0</v>
      </c>
      <c r="J73" s="1280">
        <v>0</v>
      </c>
    </row>
    <row r="74" spans="1:10" x14ac:dyDescent="0.2">
      <c r="A74" s="1491"/>
      <c r="B74" s="1491"/>
      <c r="C74" s="1276" t="s">
        <v>255</v>
      </c>
      <c r="D74" s="1277" t="s">
        <v>256</v>
      </c>
      <c r="E74" s="1278">
        <v>12000</v>
      </c>
      <c r="F74" s="1278">
        <f t="shared" si="32"/>
        <v>0</v>
      </c>
      <c r="G74" s="1279">
        <v>12000</v>
      </c>
      <c r="H74" s="1280">
        <v>3365.35</v>
      </c>
      <c r="I74" s="1285">
        <f t="shared" si="31"/>
        <v>0.28044583333333334</v>
      </c>
      <c r="J74" s="1280">
        <v>40</v>
      </c>
    </row>
    <row r="75" spans="1:10" x14ac:dyDescent="0.2">
      <c r="A75" s="1491"/>
      <c r="B75" s="1491"/>
      <c r="C75" s="1276" t="s">
        <v>257</v>
      </c>
      <c r="D75" s="1277" t="s">
        <v>258</v>
      </c>
      <c r="E75" s="1278">
        <v>10000</v>
      </c>
      <c r="F75" s="1278">
        <f t="shared" si="32"/>
        <v>0</v>
      </c>
      <c r="G75" s="1279">
        <v>10000</v>
      </c>
      <c r="H75" s="1280">
        <v>4492.17</v>
      </c>
      <c r="I75" s="1285">
        <f t="shared" si="31"/>
        <v>0.44921700000000003</v>
      </c>
      <c r="J75" s="1280">
        <v>0</v>
      </c>
    </row>
    <row r="76" spans="1:10" x14ac:dyDescent="0.2">
      <c r="A76" s="1491"/>
      <c r="B76" s="1491"/>
      <c r="C76" s="1276" t="s">
        <v>283</v>
      </c>
      <c r="D76" s="1277" t="s">
        <v>284</v>
      </c>
      <c r="E76" s="1278" t="s">
        <v>61</v>
      </c>
      <c r="F76" s="1278">
        <f t="shared" si="32"/>
        <v>0</v>
      </c>
      <c r="G76" s="1279" t="s">
        <v>61</v>
      </c>
      <c r="H76" s="1280">
        <v>655.8</v>
      </c>
      <c r="I76" s="1285">
        <f t="shared" si="31"/>
        <v>0.65579999999999994</v>
      </c>
      <c r="J76" s="1280">
        <v>0</v>
      </c>
    </row>
    <row r="77" spans="1:10" x14ac:dyDescent="0.2">
      <c r="A77" s="1491"/>
      <c r="B77" s="1491"/>
      <c r="C77" s="1276" t="s">
        <v>319</v>
      </c>
      <c r="D77" s="1277" t="s">
        <v>320</v>
      </c>
      <c r="E77" s="1278" t="s">
        <v>225</v>
      </c>
      <c r="F77" s="1278">
        <f t="shared" si="32"/>
        <v>0</v>
      </c>
      <c r="G77" s="1279" t="s">
        <v>225</v>
      </c>
      <c r="H77" s="1280">
        <v>0</v>
      </c>
      <c r="I77" s="1285">
        <f t="shared" si="31"/>
        <v>0</v>
      </c>
      <c r="J77" s="1280">
        <v>0</v>
      </c>
    </row>
    <row r="78" spans="1:10" ht="15" x14ac:dyDescent="0.2">
      <c r="A78" s="1490"/>
      <c r="B78" s="1270" t="s">
        <v>57</v>
      </c>
      <c r="C78" s="1271"/>
      <c r="D78" s="1272" t="s">
        <v>58</v>
      </c>
      <c r="E78" s="1273">
        <f>E79+E80+E81+E82+E83+E84+E85+E86+E87+E88+E89+E90+E91+E92+E93+E94+E95+E96+E97+E98+E99+E100</f>
        <v>4579468.04</v>
      </c>
      <c r="F78" s="1273">
        <f t="shared" ref="F78:J78" si="33">F79+F80+F81+F82+F83+F84+F85+F86+F87+F88+F89+F90+F91+F92+F93+F94+F95+F96+F97+F98+F99+F100</f>
        <v>63783.44</v>
      </c>
      <c r="G78" s="1273">
        <f t="shared" si="33"/>
        <v>4643251.4800000004</v>
      </c>
      <c r="H78" s="1273">
        <f t="shared" si="33"/>
        <v>2141234.3600000003</v>
      </c>
      <c r="I78" s="1284">
        <f t="shared" si="31"/>
        <v>0.46114977171126648</v>
      </c>
      <c r="J78" s="1273">
        <f t="shared" si="33"/>
        <v>103053.41</v>
      </c>
    </row>
    <row r="79" spans="1:10" x14ac:dyDescent="0.2">
      <c r="A79" s="1491"/>
      <c r="B79" s="1491"/>
      <c r="C79" s="1276" t="s">
        <v>321</v>
      </c>
      <c r="D79" s="1277" t="s">
        <v>322</v>
      </c>
      <c r="E79" s="1278">
        <v>6900</v>
      </c>
      <c r="F79" s="1278">
        <f>G79-E79</f>
        <v>0</v>
      </c>
      <c r="G79" s="1279">
        <v>6900</v>
      </c>
      <c r="H79" s="1280">
        <v>3129.74</v>
      </c>
      <c r="I79" s="1285">
        <f t="shared" si="31"/>
        <v>0.45358550724637681</v>
      </c>
      <c r="J79" s="1280">
        <v>0</v>
      </c>
    </row>
    <row r="80" spans="1:10" x14ac:dyDescent="0.2">
      <c r="A80" s="1491"/>
      <c r="B80" s="1491"/>
      <c r="C80" s="1276" t="s">
        <v>249</v>
      </c>
      <c r="D80" s="1277" t="s">
        <v>250</v>
      </c>
      <c r="E80" s="1278">
        <v>2774201.19</v>
      </c>
      <c r="F80" s="1278">
        <f t="shared" ref="F80:F100" si="34">G80-E80</f>
        <v>0</v>
      </c>
      <c r="G80" s="1279">
        <v>2774201.19</v>
      </c>
      <c r="H80" s="1280">
        <v>1200405.49</v>
      </c>
      <c r="I80" s="1285">
        <f t="shared" si="31"/>
        <v>0.43270311263906569</v>
      </c>
      <c r="J80" s="1280">
        <v>60982.83</v>
      </c>
    </row>
    <row r="81" spans="1:10" x14ac:dyDescent="0.2">
      <c r="A81" s="1491"/>
      <c r="B81" s="1491"/>
      <c r="C81" s="1276" t="s">
        <v>310</v>
      </c>
      <c r="D81" s="1277" t="s">
        <v>311</v>
      </c>
      <c r="E81" s="1278">
        <v>212343.81</v>
      </c>
      <c r="F81" s="1278">
        <f t="shared" si="34"/>
        <v>-6811.7799999999988</v>
      </c>
      <c r="G81" s="1279">
        <v>205532.03</v>
      </c>
      <c r="H81" s="1280">
        <v>205532.03</v>
      </c>
      <c r="I81" s="1285">
        <f t="shared" si="31"/>
        <v>1</v>
      </c>
      <c r="J81" s="1280">
        <v>0</v>
      </c>
    </row>
    <row r="82" spans="1:10" x14ac:dyDescent="0.2">
      <c r="A82" s="1491"/>
      <c r="B82" s="1491"/>
      <c r="C82" s="1276" t="s">
        <v>251</v>
      </c>
      <c r="D82" s="1277" t="s">
        <v>252</v>
      </c>
      <c r="E82" s="1278">
        <v>484834.07</v>
      </c>
      <c r="F82" s="1278">
        <f t="shared" si="34"/>
        <v>51509.070000000007</v>
      </c>
      <c r="G82" s="1279">
        <v>536343.14</v>
      </c>
      <c r="H82" s="1280">
        <v>252177.25</v>
      </c>
      <c r="I82" s="1285">
        <f t="shared" si="31"/>
        <v>0.47017894178715514</v>
      </c>
      <c r="J82" s="1280">
        <v>27586.2</v>
      </c>
    </row>
    <row r="83" spans="1:10" x14ac:dyDescent="0.2">
      <c r="A83" s="1491"/>
      <c r="B83" s="1491"/>
      <c r="C83" s="1276" t="s">
        <v>253</v>
      </c>
      <c r="D83" s="1277" t="s">
        <v>254</v>
      </c>
      <c r="E83" s="1278">
        <v>57887.97</v>
      </c>
      <c r="F83" s="1278">
        <f t="shared" si="34"/>
        <v>4285.1500000000015</v>
      </c>
      <c r="G83" s="1279">
        <v>62173.120000000003</v>
      </c>
      <c r="H83" s="1280">
        <v>19174.8</v>
      </c>
      <c r="I83" s="1285">
        <f t="shared" si="31"/>
        <v>0.30840980796845968</v>
      </c>
      <c r="J83" s="1280">
        <v>2984.51</v>
      </c>
    </row>
    <row r="84" spans="1:10" ht="22.5" x14ac:dyDescent="0.2">
      <c r="A84" s="1491"/>
      <c r="B84" s="1491"/>
      <c r="C84" s="1276" t="s">
        <v>323</v>
      </c>
      <c r="D84" s="1277" t="s">
        <v>324</v>
      </c>
      <c r="E84" s="1278">
        <v>46000</v>
      </c>
      <c r="F84" s="1278">
        <f t="shared" si="34"/>
        <v>-497</v>
      </c>
      <c r="G84" s="1279">
        <v>45503</v>
      </c>
      <c r="H84" s="1280">
        <v>10977</v>
      </c>
      <c r="I84" s="1285">
        <f t="shared" si="31"/>
        <v>0.24123684152693228</v>
      </c>
      <c r="J84" s="1280">
        <v>0</v>
      </c>
    </row>
    <row r="85" spans="1:10" x14ac:dyDescent="0.2">
      <c r="A85" s="1491"/>
      <c r="B85" s="1491"/>
      <c r="C85" s="1276" t="s">
        <v>262</v>
      </c>
      <c r="D85" s="1277" t="s">
        <v>263</v>
      </c>
      <c r="E85" s="1278">
        <v>25000</v>
      </c>
      <c r="F85" s="1278">
        <f t="shared" si="34"/>
        <v>0</v>
      </c>
      <c r="G85" s="1279">
        <v>25000</v>
      </c>
      <c r="H85" s="1280">
        <v>1460.5</v>
      </c>
      <c r="I85" s="1285">
        <f t="shared" si="31"/>
        <v>5.842E-2</v>
      </c>
      <c r="J85" s="1280">
        <v>39.5</v>
      </c>
    </row>
    <row r="86" spans="1:10" x14ac:dyDescent="0.2">
      <c r="A86" s="1491"/>
      <c r="B86" s="1491"/>
      <c r="C86" s="1276" t="s">
        <v>255</v>
      </c>
      <c r="D86" s="1277" t="s">
        <v>256</v>
      </c>
      <c r="E86" s="1278">
        <v>145700</v>
      </c>
      <c r="F86" s="1278">
        <f t="shared" si="34"/>
        <v>-3666</v>
      </c>
      <c r="G86" s="1279">
        <v>142034</v>
      </c>
      <c r="H86" s="1280">
        <v>76088.38</v>
      </c>
      <c r="I86" s="1285">
        <f t="shared" si="31"/>
        <v>0.53570539448301113</v>
      </c>
      <c r="J86" s="1280">
        <v>0</v>
      </c>
    </row>
    <row r="87" spans="1:10" x14ac:dyDescent="0.2">
      <c r="A87" s="1491"/>
      <c r="B87" s="1491"/>
      <c r="C87" s="1276" t="s">
        <v>266</v>
      </c>
      <c r="D87" s="1277" t="s">
        <v>267</v>
      </c>
      <c r="E87" s="1278">
        <v>78000</v>
      </c>
      <c r="F87" s="1278">
        <f t="shared" si="34"/>
        <v>0</v>
      </c>
      <c r="G87" s="1279">
        <v>78000</v>
      </c>
      <c r="H87" s="1280">
        <v>37988</v>
      </c>
      <c r="I87" s="1285">
        <f t="shared" si="31"/>
        <v>0.487025641025641</v>
      </c>
      <c r="J87" s="1280">
        <v>1401.11</v>
      </c>
    </row>
    <row r="88" spans="1:10" x14ac:dyDescent="0.2">
      <c r="A88" s="1491"/>
      <c r="B88" s="1491"/>
      <c r="C88" s="1276" t="s">
        <v>276</v>
      </c>
      <c r="D88" s="1277" t="s">
        <v>277</v>
      </c>
      <c r="E88" s="1278">
        <v>56500</v>
      </c>
      <c r="F88" s="1278">
        <f t="shared" si="34"/>
        <v>0</v>
      </c>
      <c r="G88" s="1279">
        <v>56500</v>
      </c>
      <c r="H88" s="1280">
        <v>393.6</v>
      </c>
      <c r="I88" s="1285">
        <f t="shared" si="31"/>
        <v>6.9663716814159296E-3</v>
      </c>
      <c r="J88" s="1280">
        <v>0</v>
      </c>
    </row>
    <row r="89" spans="1:10" x14ac:dyDescent="0.2">
      <c r="A89" s="1491"/>
      <c r="B89" s="1491"/>
      <c r="C89" s="1276" t="s">
        <v>325</v>
      </c>
      <c r="D89" s="1277" t="s">
        <v>326</v>
      </c>
      <c r="E89" s="1278">
        <v>2000</v>
      </c>
      <c r="F89" s="1278">
        <f t="shared" si="34"/>
        <v>0</v>
      </c>
      <c r="G89" s="1279">
        <v>2000</v>
      </c>
      <c r="H89" s="1280">
        <v>1435</v>
      </c>
      <c r="I89" s="1285">
        <f t="shared" si="31"/>
        <v>0.71750000000000003</v>
      </c>
      <c r="J89" s="1280">
        <v>0</v>
      </c>
    </row>
    <row r="90" spans="1:10" x14ac:dyDescent="0.2">
      <c r="A90" s="1491"/>
      <c r="B90" s="1491"/>
      <c r="C90" s="1276" t="s">
        <v>257</v>
      </c>
      <c r="D90" s="1277" t="s">
        <v>258</v>
      </c>
      <c r="E90" s="1278">
        <v>333500</v>
      </c>
      <c r="F90" s="1278">
        <f t="shared" si="34"/>
        <v>22964</v>
      </c>
      <c r="G90" s="1279">
        <v>356464</v>
      </c>
      <c r="H90" s="1280">
        <v>182201.06</v>
      </c>
      <c r="I90" s="1285">
        <f t="shared" si="31"/>
        <v>0.51113453251941288</v>
      </c>
      <c r="J90" s="1280">
        <v>3489.66</v>
      </c>
    </row>
    <row r="91" spans="1:10" x14ac:dyDescent="0.2">
      <c r="A91" s="1491"/>
      <c r="B91" s="1491"/>
      <c r="C91" s="1276" t="s">
        <v>283</v>
      </c>
      <c r="D91" s="1277" t="s">
        <v>284</v>
      </c>
      <c r="E91" s="1278">
        <v>36500</v>
      </c>
      <c r="F91" s="1278">
        <f t="shared" si="34"/>
        <v>0</v>
      </c>
      <c r="G91" s="1279">
        <v>36500</v>
      </c>
      <c r="H91" s="1280">
        <v>17815</v>
      </c>
      <c r="I91" s="1285">
        <f t="shared" si="31"/>
        <v>0.48808219178082191</v>
      </c>
      <c r="J91" s="1280">
        <v>0</v>
      </c>
    </row>
    <row r="92" spans="1:10" x14ac:dyDescent="0.2">
      <c r="A92" s="1491"/>
      <c r="B92" s="1491"/>
      <c r="C92" s="1276" t="s">
        <v>327</v>
      </c>
      <c r="D92" s="1277" t="s">
        <v>328</v>
      </c>
      <c r="E92" s="1278" t="s">
        <v>61</v>
      </c>
      <c r="F92" s="1278">
        <f t="shared" si="34"/>
        <v>0</v>
      </c>
      <c r="G92" s="1279" t="s">
        <v>61</v>
      </c>
      <c r="H92" s="1280">
        <v>0</v>
      </c>
      <c r="I92" s="1285">
        <f t="shared" si="31"/>
        <v>0</v>
      </c>
      <c r="J92" s="1280">
        <v>0</v>
      </c>
    </row>
    <row r="93" spans="1:10" ht="22.5" x14ac:dyDescent="0.2">
      <c r="A93" s="1491"/>
      <c r="B93" s="1491"/>
      <c r="C93" s="1276" t="s">
        <v>329</v>
      </c>
      <c r="D93" s="1277" t="s">
        <v>330</v>
      </c>
      <c r="E93" s="1278">
        <v>70000</v>
      </c>
      <c r="F93" s="1278">
        <f t="shared" si="34"/>
        <v>0</v>
      </c>
      <c r="G93" s="1279">
        <v>70000</v>
      </c>
      <c r="H93" s="1280">
        <v>20500</v>
      </c>
      <c r="I93" s="1285">
        <f t="shared" si="31"/>
        <v>0.29285714285714287</v>
      </c>
      <c r="J93" s="1280">
        <v>4300</v>
      </c>
    </row>
    <row r="94" spans="1:10" x14ac:dyDescent="0.2">
      <c r="A94" s="1491"/>
      <c r="B94" s="1491"/>
      <c r="C94" s="1276" t="s">
        <v>331</v>
      </c>
      <c r="D94" s="1277" t="s">
        <v>332</v>
      </c>
      <c r="E94" s="1278" t="s">
        <v>333</v>
      </c>
      <c r="F94" s="1278">
        <f t="shared" si="34"/>
        <v>0</v>
      </c>
      <c r="G94" s="1279" t="s">
        <v>333</v>
      </c>
      <c r="H94" s="1280">
        <v>18074.38</v>
      </c>
      <c r="I94" s="1285">
        <f t="shared" si="31"/>
        <v>0.47564157894736847</v>
      </c>
      <c r="J94" s="1280">
        <v>2269.6</v>
      </c>
    </row>
    <row r="95" spans="1:10" x14ac:dyDescent="0.2">
      <c r="A95" s="1491"/>
      <c r="B95" s="1491"/>
      <c r="C95" s="1276" t="s">
        <v>319</v>
      </c>
      <c r="D95" s="1277" t="s">
        <v>320</v>
      </c>
      <c r="E95" s="1278" t="s">
        <v>225</v>
      </c>
      <c r="F95" s="1278">
        <f t="shared" si="34"/>
        <v>0</v>
      </c>
      <c r="G95" s="1279" t="s">
        <v>225</v>
      </c>
      <c r="H95" s="1280">
        <v>0</v>
      </c>
      <c r="I95" s="1285">
        <f t="shared" si="31"/>
        <v>0</v>
      </c>
      <c r="J95" s="1280">
        <v>0</v>
      </c>
    </row>
    <row r="96" spans="1:10" x14ac:dyDescent="0.2">
      <c r="A96" s="1491"/>
      <c r="B96" s="1491"/>
      <c r="C96" s="1276" t="s">
        <v>259</v>
      </c>
      <c r="D96" s="1277" t="s">
        <v>260</v>
      </c>
      <c r="E96" s="1278" t="s">
        <v>334</v>
      </c>
      <c r="F96" s="1278">
        <f t="shared" si="34"/>
        <v>0</v>
      </c>
      <c r="G96" s="1279" t="s">
        <v>334</v>
      </c>
      <c r="H96" s="1280">
        <v>12930</v>
      </c>
      <c r="I96" s="1285">
        <f t="shared" si="31"/>
        <v>0.4617857142857143</v>
      </c>
      <c r="J96" s="1280">
        <v>0</v>
      </c>
    </row>
    <row r="97" spans="1:10" x14ac:dyDescent="0.2">
      <c r="A97" s="1491"/>
      <c r="B97" s="1491"/>
      <c r="C97" s="1276" t="s">
        <v>335</v>
      </c>
      <c r="D97" s="1277" t="s">
        <v>336</v>
      </c>
      <c r="E97" s="1278">
        <v>71101</v>
      </c>
      <c r="F97" s="1278">
        <f t="shared" si="34"/>
        <v>0</v>
      </c>
      <c r="G97" s="1279">
        <v>71101</v>
      </c>
      <c r="H97" s="1280">
        <v>53326</v>
      </c>
      <c r="I97" s="1285">
        <f t="shared" si="31"/>
        <v>0.75000351612494898</v>
      </c>
      <c r="J97" s="1280">
        <v>0</v>
      </c>
    </row>
    <row r="98" spans="1:10" x14ac:dyDescent="0.2">
      <c r="A98" s="1491"/>
      <c r="B98" s="1491"/>
      <c r="C98" s="1276" t="s">
        <v>302</v>
      </c>
      <c r="D98" s="1277" t="s">
        <v>303</v>
      </c>
      <c r="E98" s="1278">
        <v>50000</v>
      </c>
      <c r="F98" s="1278">
        <f t="shared" si="34"/>
        <v>0</v>
      </c>
      <c r="G98" s="1279">
        <v>50000</v>
      </c>
      <c r="H98" s="1280">
        <v>11947.66</v>
      </c>
      <c r="I98" s="1285">
        <f t="shared" si="31"/>
        <v>0.2389532</v>
      </c>
      <c r="J98" s="1280">
        <v>0</v>
      </c>
    </row>
    <row r="99" spans="1:10" ht="22.5" x14ac:dyDescent="0.2">
      <c r="A99" s="1491"/>
      <c r="B99" s="1491"/>
      <c r="C99" s="1276" t="s">
        <v>337</v>
      </c>
      <c r="D99" s="1277" t="s">
        <v>338</v>
      </c>
      <c r="E99" s="1278">
        <v>38000</v>
      </c>
      <c r="F99" s="1278">
        <f t="shared" si="34"/>
        <v>-4000</v>
      </c>
      <c r="G99" s="1279">
        <v>34000</v>
      </c>
      <c r="H99" s="1280">
        <v>15678.47</v>
      </c>
      <c r="I99" s="1285">
        <f t="shared" si="31"/>
        <v>0.46113147058823528</v>
      </c>
      <c r="J99" s="1280">
        <v>0</v>
      </c>
    </row>
    <row r="100" spans="1:10" ht="22.5" x14ac:dyDescent="0.2">
      <c r="A100" s="1491"/>
      <c r="B100" s="1491"/>
      <c r="C100" s="1276" t="s">
        <v>285</v>
      </c>
      <c r="D100" s="1277" t="s">
        <v>286</v>
      </c>
      <c r="E100" s="1278" t="s">
        <v>12</v>
      </c>
      <c r="F100" s="1278">
        <f t="shared" si="34"/>
        <v>0</v>
      </c>
      <c r="G100" s="1279" t="s">
        <v>12</v>
      </c>
      <c r="H100" s="1280">
        <v>0</v>
      </c>
      <c r="I100" s="1285">
        <f t="shared" si="31"/>
        <v>0</v>
      </c>
      <c r="J100" s="1280">
        <v>0</v>
      </c>
    </row>
    <row r="101" spans="1:10" ht="15" x14ac:dyDescent="0.2">
      <c r="A101" s="1490"/>
      <c r="B101" s="1270" t="s">
        <v>339</v>
      </c>
      <c r="C101" s="1271"/>
      <c r="D101" s="1272" t="s">
        <v>340</v>
      </c>
      <c r="E101" s="1273">
        <f>E102+E103+E104+E105</f>
        <v>140500</v>
      </c>
      <c r="F101" s="1273">
        <f t="shared" ref="F101:J101" si="35">F102+F103+F104+F105</f>
        <v>10132</v>
      </c>
      <c r="G101" s="1273">
        <f t="shared" si="35"/>
        <v>150632</v>
      </c>
      <c r="H101" s="1273">
        <f t="shared" si="35"/>
        <v>32104.14</v>
      </c>
      <c r="I101" s="1284">
        <f t="shared" si="31"/>
        <v>0.21312961389346222</v>
      </c>
      <c r="J101" s="1273">
        <f t="shared" si="35"/>
        <v>653.54999999999995</v>
      </c>
    </row>
    <row r="102" spans="1:10" x14ac:dyDescent="0.2">
      <c r="A102" s="1491"/>
      <c r="B102" s="1491"/>
      <c r="C102" s="1276" t="s">
        <v>251</v>
      </c>
      <c r="D102" s="1277" t="s">
        <v>252</v>
      </c>
      <c r="E102" s="1278">
        <v>0</v>
      </c>
      <c r="F102" s="1278">
        <f>G102-E102</f>
        <v>1480</v>
      </c>
      <c r="G102" s="1279">
        <v>1480</v>
      </c>
      <c r="H102" s="1280">
        <v>634.05999999999995</v>
      </c>
      <c r="I102" s="1285">
        <f t="shared" si="31"/>
        <v>0.42841891891891887</v>
      </c>
      <c r="J102" s="1280">
        <v>0</v>
      </c>
    </row>
    <row r="103" spans="1:10" x14ac:dyDescent="0.2">
      <c r="A103" s="1491"/>
      <c r="B103" s="1491"/>
      <c r="C103" s="1276" t="s">
        <v>262</v>
      </c>
      <c r="D103" s="1277" t="s">
        <v>263</v>
      </c>
      <c r="E103" s="1278">
        <v>4500</v>
      </c>
      <c r="F103" s="1278">
        <f t="shared" ref="F103:F105" si="36">G103-E103</f>
        <v>8652</v>
      </c>
      <c r="G103" s="1279" t="s">
        <v>341</v>
      </c>
      <c r="H103" s="1280">
        <v>3708</v>
      </c>
      <c r="I103" s="1285">
        <f t="shared" si="31"/>
        <v>0.28193430656934304</v>
      </c>
      <c r="J103" s="1280">
        <v>0</v>
      </c>
    </row>
    <row r="104" spans="1:10" x14ac:dyDescent="0.2">
      <c r="A104" s="1491"/>
      <c r="B104" s="1491"/>
      <c r="C104" s="1276" t="s">
        <v>255</v>
      </c>
      <c r="D104" s="1277" t="s">
        <v>256</v>
      </c>
      <c r="E104" s="1278">
        <v>53200</v>
      </c>
      <c r="F104" s="1278">
        <f t="shared" si="36"/>
        <v>0</v>
      </c>
      <c r="G104" s="1279">
        <v>53200</v>
      </c>
      <c r="H104" s="1280">
        <v>10263.81</v>
      </c>
      <c r="I104" s="1285">
        <f t="shared" si="31"/>
        <v>0.19292875939849624</v>
      </c>
      <c r="J104" s="1280">
        <v>653.54999999999995</v>
      </c>
    </row>
    <row r="105" spans="1:10" x14ac:dyDescent="0.2">
      <c r="A105" s="1491"/>
      <c r="B105" s="1491"/>
      <c r="C105" s="1276" t="s">
        <v>257</v>
      </c>
      <c r="D105" s="1277" t="s">
        <v>258</v>
      </c>
      <c r="E105" s="1278">
        <v>82800</v>
      </c>
      <c r="F105" s="1278">
        <f t="shared" si="36"/>
        <v>0</v>
      </c>
      <c r="G105" s="1279">
        <v>82800</v>
      </c>
      <c r="H105" s="1280">
        <v>17498.27</v>
      </c>
      <c r="I105" s="1285">
        <f t="shared" si="31"/>
        <v>0.21133176328502415</v>
      </c>
      <c r="J105" s="1280">
        <v>0</v>
      </c>
    </row>
    <row r="106" spans="1:10" ht="15" x14ac:dyDescent="0.2">
      <c r="A106" s="1490"/>
      <c r="B106" s="1270" t="s">
        <v>342</v>
      </c>
      <c r="C106" s="1271"/>
      <c r="D106" s="1272" t="s">
        <v>343</v>
      </c>
      <c r="E106" s="1273">
        <f>E107+E108+E109+E110+E111+E112+E113+E114+E115+E116+E117+E118+E119+E120+E121+E122+E123</f>
        <v>1002810</v>
      </c>
      <c r="F106" s="1273">
        <f t="shared" ref="F106:J106" si="37">F107+F108+F109+F110+F111+F112+F113+F114+F115+F116+F117+F118+F119+F120+F121+F122+F123</f>
        <v>-25451</v>
      </c>
      <c r="G106" s="1273">
        <f t="shared" si="37"/>
        <v>977359</v>
      </c>
      <c r="H106" s="1273">
        <f t="shared" si="37"/>
        <v>444695.18000000005</v>
      </c>
      <c r="I106" s="1284">
        <f t="shared" si="31"/>
        <v>0.45499676168122466</v>
      </c>
      <c r="J106" s="1273">
        <f t="shared" si="37"/>
        <v>31583.530000000002</v>
      </c>
    </row>
    <row r="107" spans="1:10" x14ac:dyDescent="0.2">
      <c r="A107" s="1491"/>
      <c r="B107" s="1491"/>
      <c r="C107" s="1276" t="s">
        <v>321</v>
      </c>
      <c r="D107" s="1277" t="s">
        <v>322</v>
      </c>
      <c r="E107" s="1278" t="s">
        <v>344</v>
      </c>
      <c r="F107" s="1278">
        <f>G107-E107</f>
        <v>0</v>
      </c>
      <c r="G107" s="1279" t="s">
        <v>344</v>
      </c>
      <c r="H107" s="1280">
        <v>1008.33</v>
      </c>
      <c r="I107" s="1285">
        <f t="shared" si="31"/>
        <v>0.74691111111111119</v>
      </c>
      <c r="J107" s="1280">
        <v>0</v>
      </c>
    </row>
    <row r="108" spans="1:10" x14ac:dyDescent="0.2">
      <c r="A108" s="1491"/>
      <c r="B108" s="1491"/>
      <c r="C108" s="1276" t="s">
        <v>249</v>
      </c>
      <c r="D108" s="1277" t="s">
        <v>250</v>
      </c>
      <c r="E108" s="1278">
        <v>660000</v>
      </c>
      <c r="F108" s="1278">
        <f t="shared" ref="F108:F123" si="38">G108-E108</f>
        <v>0</v>
      </c>
      <c r="G108" s="1279">
        <v>660000</v>
      </c>
      <c r="H108" s="1280">
        <v>286483.51</v>
      </c>
      <c r="I108" s="1285">
        <f t="shared" si="31"/>
        <v>0.43406592424242424</v>
      </c>
      <c r="J108" s="1280">
        <v>15564.51</v>
      </c>
    </row>
    <row r="109" spans="1:10" x14ac:dyDescent="0.2">
      <c r="A109" s="1491"/>
      <c r="B109" s="1491"/>
      <c r="C109" s="1276" t="s">
        <v>310</v>
      </c>
      <c r="D109" s="1277" t="s">
        <v>311</v>
      </c>
      <c r="E109" s="1278">
        <v>45310</v>
      </c>
      <c r="F109" s="1278">
        <f t="shared" si="38"/>
        <v>0</v>
      </c>
      <c r="G109" s="1279">
        <v>45310</v>
      </c>
      <c r="H109" s="1280">
        <v>43711.65</v>
      </c>
      <c r="I109" s="1285">
        <f t="shared" si="31"/>
        <v>0.96472412271021857</v>
      </c>
      <c r="J109" s="1280">
        <v>0</v>
      </c>
    </row>
    <row r="110" spans="1:10" x14ac:dyDescent="0.2">
      <c r="A110" s="1491"/>
      <c r="B110" s="1491"/>
      <c r="C110" s="1276" t="s">
        <v>251</v>
      </c>
      <c r="D110" s="1277" t="s">
        <v>252</v>
      </c>
      <c r="E110" s="1278">
        <v>105803</v>
      </c>
      <c r="F110" s="1278">
        <f t="shared" si="38"/>
        <v>0</v>
      </c>
      <c r="G110" s="1279">
        <v>105803</v>
      </c>
      <c r="H110" s="1280">
        <v>53268.45</v>
      </c>
      <c r="I110" s="1285">
        <f t="shared" si="31"/>
        <v>0.50346823814069541</v>
      </c>
      <c r="J110" s="1280">
        <v>9068.39</v>
      </c>
    </row>
    <row r="111" spans="1:10" x14ac:dyDescent="0.2">
      <c r="A111" s="1491"/>
      <c r="B111" s="1491"/>
      <c r="C111" s="1276" t="s">
        <v>253</v>
      </c>
      <c r="D111" s="1277" t="s">
        <v>254</v>
      </c>
      <c r="E111" s="1278">
        <v>15311</v>
      </c>
      <c r="F111" s="1278">
        <f t="shared" si="38"/>
        <v>0</v>
      </c>
      <c r="G111" s="1279">
        <v>15311</v>
      </c>
      <c r="H111" s="1280">
        <v>4766.99</v>
      </c>
      <c r="I111" s="1285">
        <f t="shared" si="31"/>
        <v>0.31134413167004116</v>
      </c>
      <c r="J111" s="1280">
        <v>825.63</v>
      </c>
    </row>
    <row r="112" spans="1:10" x14ac:dyDescent="0.2">
      <c r="A112" s="1491"/>
      <c r="B112" s="1491"/>
      <c r="C112" s="1276" t="s">
        <v>262</v>
      </c>
      <c r="D112" s="1277" t="s">
        <v>263</v>
      </c>
      <c r="E112" s="1278" t="s">
        <v>312</v>
      </c>
      <c r="F112" s="1278">
        <f t="shared" si="38"/>
        <v>0</v>
      </c>
      <c r="G112" s="1279" t="s">
        <v>312</v>
      </c>
      <c r="H112" s="1280">
        <v>0</v>
      </c>
      <c r="I112" s="1285">
        <f t="shared" si="31"/>
        <v>0</v>
      </c>
      <c r="J112" s="1280">
        <v>0</v>
      </c>
    </row>
    <row r="113" spans="1:10" x14ac:dyDescent="0.2">
      <c r="A113" s="1491"/>
      <c r="B113" s="1491"/>
      <c r="C113" s="1276" t="s">
        <v>255</v>
      </c>
      <c r="D113" s="1277" t="s">
        <v>256</v>
      </c>
      <c r="E113" s="1278">
        <v>35000</v>
      </c>
      <c r="F113" s="1278">
        <f t="shared" si="38"/>
        <v>0</v>
      </c>
      <c r="G113" s="1279">
        <v>35000</v>
      </c>
      <c r="H113" s="1280">
        <v>4145.76</v>
      </c>
      <c r="I113" s="1285">
        <f t="shared" si="31"/>
        <v>0.11845028571428572</v>
      </c>
      <c r="J113" s="1280">
        <v>0</v>
      </c>
    </row>
    <row r="114" spans="1:10" x14ac:dyDescent="0.2">
      <c r="A114" s="1491"/>
      <c r="B114" s="1491"/>
      <c r="C114" s="1276" t="s">
        <v>266</v>
      </c>
      <c r="D114" s="1277" t="s">
        <v>267</v>
      </c>
      <c r="E114" s="1278" t="s">
        <v>194</v>
      </c>
      <c r="F114" s="1278">
        <f t="shared" si="38"/>
        <v>0</v>
      </c>
      <c r="G114" s="1279" t="s">
        <v>194</v>
      </c>
      <c r="H114" s="1280">
        <v>152.46</v>
      </c>
      <c r="I114" s="1285">
        <f t="shared" si="31"/>
        <v>3.0492000000000002E-2</v>
      </c>
      <c r="J114" s="1280">
        <v>0</v>
      </c>
    </row>
    <row r="115" spans="1:10" x14ac:dyDescent="0.2">
      <c r="A115" s="1491"/>
      <c r="B115" s="1491"/>
      <c r="C115" s="1276" t="s">
        <v>276</v>
      </c>
      <c r="D115" s="1277" t="s">
        <v>277</v>
      </c>
      <c r="E115" s="1278">
        <v>20000</v>
      </c>
      <c r="F115" s="1278">
        <f t="shared" si="38"/>
        <v>-20000</v>
      </c>
      <c r="G115" s="1279">
        <v>0</v>
      </c>
      <c r="H115" s="1280">
        <v>0</v>
      </c>
      <c r="I115" s="1285">
        <v>0</v>
      </c>
      <c r="J115" s="1280">
        <v>0</v>
      </c>
    </row>
    <row r="116" spans="1:10" x14ac:dyDescent="0.2">
      <c r="A116" s="1491"/>
      <c r="B116" s="1491"/>
      <c r="C116" s="1276" t="s">
        <v>325</v>
      </c>
      <c r="D116" s="1277" t="s">
        <v>326</v>
      </c>
      <c r="E116" s="1278">
        <v>2000</v>
      </c>
      <c r="F116" s="1278">
        <f t="shared" si="38"/>
        <v>0</v>
      </c>
      <c r="G116" s="1279">
        <v>2000</v>
      </c>
      <c r="H116" s="1280">
        <v>150</v>
      </c>
      <c r="I116" s="1285">
        <f t="shared" si="31"/>
        <v>7.4999999999999997E-2</v>
      </c>
      <c r="J116" s="1280">
        <v>0</v>
      </c>
    </row>
    <row r="117" spans="1:10" x14ac:dyDescent="0.2">
      <c r="A117" s="1491"/>
      <c r="B117" s="1491"/>
      <c r="C117" s="1276" t="s">
        <v>257</v>
      </c>
      <c r="D117" s="1277" t="s">
        <v>258</v>
      </c>
      <c r="E117" s="1278">
        <v>45000</v>
      </c>
      <c r="F117" s="1278">
        <f t="shared" si="38"/>
        <v>-5953</v>
      </c>
      <c r="G117" s="1279">
        <v>39047</v>
      </c>
      <c r="H117" s="1280">
        <v>21312.16</v>
      </c>
      <c r="I117" s="1285">
        <f t="shared" si="31"/>
        <v>0.54580787256383334</v>
      </c>
      <c r="J117" s="1280">
        <v>3084</v>
      </c>
    </row>
    <row r="118" spans="1:10" x14ac:dyDescent="0.2">
      <c r="A118" s="1491"/>
      <c r="B118" s="1491"/>
      <c r="C118" s="1276" t="s">
        <v>283</v>
      </c>
      <c r="D118" s="1277" t="s">
        <v>284</v>
      </c>
      <c r="E118" s="1278">
        <v>3100</v>
      </c>
      <c r="F118" s="1278">
        <f t="shared" si="38"/>
        <v>0</v>
      </c>
      <c r="G118" s="1279">
        <v>3100</v>
      </c>
      <c r="H118" s="1280">
        <v>1444.37</v>
      </c>
      <c r="I118" s="1285">
        <f t="shared" si="31"/>
        <v>0.46592580645161286</v>
      </c>
      <c r="J118" s="1280">
        <v>0</v>
      </c>
    </row>
    <row r="119" spans="1:10" ht="22.5" x14ac:dyDescent="0.2">
      <c r="A119" s="1491"/>
      <c r="B119" s="1491"/>
      <c r="C119" s="1276" t="s">
        <v>329</v>
      </c>
      <c r="D119" s="1277" t="s">
        <v>330</v>
      </c>
      <c r="E119" s="1278">
        <v>36000</v>
      </c>
      <c r="F119" s="1278">
        <f t="shared" si="38"/>
        <v>0</v>
      </c>
      <c r="G119" s="1279">
        <v>36000</v>
      </c>
      <c r="H119" s="1280">
        <v>15000</v>
      </c>
      <c r="I119" s="1285">
        <f t="shared" si="31"/>
        <v>0.41666666666666669</v>
      </c>
      <c r="J119" s="1280">
        <v>3000</v>
      </c>
    </row>
    <row r="120" spans="1:10" x14ac:dyDescent="0.2">
      <c r="A120" s="1491"/>
      <c r="B120" s="1491"/>
      <c r="C120" s="1276" t="s">
        <v>331</v>
      </c>
      <c r="D120" s="1277" t="s">
        <v>332</v>
      </c>
      <c r="E120" s="1278" t="s">
        <v>194</v>
      </c>
      <c r="F120" s="1278">
        <f t="shared" si="38"/>
        <v>0</v>
      </c>
      <c r="G120" s="1279" t="s">
        <v>194</v>
      </c>
      <c r="H120" s="1280">
        <v>1525</v>
      </c>
      <c r="I120" s="1285">
        <f t="shared" si="31"/>
        <v>0.30499999999999999</v>
      </c>
      <c r="J120" s="1280">
        <v>41</v>
      </c>
    </row>
    <row r="121" spans="1:10" x14ac:dyDescent="0.2">
      <c r="A121" s="1491"/>
      <c r="B121" s="1491"/>
      <c r="C121" s="1276" t="s">
        <v>259</v>
      </c>
      <c r="D121" s="1277" t="s">
        <v>260</v>
      </c>
      <c r="E121" s="1278">
        <v>300</v>
      </c>
      <c r="F121" s="1278">
        <f t="shared" si="38"/>
        <v>0</v>
      </c>
      <c r="G121" s="1279">
        <v>300</v>
      </c>
      <c r="H121" s="1280">
        <v>75.5</v>
      </c>
      <c r="I121" s="1285">
        <f t="shared" si="31"/>
        <v>0.25166666666666665</v>
      </c>
      <c r="J121" s="1280">
        <v>0</v>
      </c>
    </row>
    <row r="122" spans="1:10" x14ac:dyDescent="0.2">
      <c r="A122" s="1491"/>
      <c r="B122" s="1491"/>
      <c r="C122" s="1276" t="s">
        <v>335</v>
      </c>
      <c r="D122" s="1277" t="s">
        <v>336</v>
      </c>
      <c r="E122" s="1278">
        <v>13636</v>
      </c>
      <c r="F122" s="1278">
        <f t="shared" si="38"/>
        <v>502</v>
      </c>
      <c r="G122" s="1279">
        <v>14138</v>
      </c>
      <c r="H122" s="1280">
        <v>10610</v>
      </c>
      <c r="I122" s="1285">
        <f t="shared" si="31"/>
        <v>0.75045975385485919</v>
      </c>
      <c r="J122" s="1280">
        <v>0</v>
      </c>
    </row>
    <row r="123" spans="1:10" ht="22.5" x14ac:dyDescent="0.2">
      <c r="A123" s="1491"/>
      <c r="B123" s="1491"/>
      <c r="C123" s="1276" t="s">
        <v>337</v>
      </c>
      <c r="D123" s="1277" t="s">
        <v>338</v>
      </c>
      <c r="E123" s="1278">
        <v>7000</v>
      </c>
      <c r="F123" s="1278">
        <f t="shared" si="38"/>
        <v>0</v>
      </c>
      <c r="G123" s="1279">
        <v>7000</v>
      </c>
      <c r="H123" s="1280">
        <v>1041</v>
      </c>
      <c r="I123" s="1285">
        <f t="shared" si="31"/>
        <v>0.14871428571428572</v>
      </c>
      <c r="J123" s="1280">
        <v>0</v>
      </c>
    </row>
    <row r="124" spans="1:10" ht="15" x14ac:dyDescent="0.2">
      <c r="A124" s="1490"/>
      <c r="B124" s="1270" t="s">
        <v>345</v>
      </c>
      <c r="C124" s="1271"/>
      <c r="D124" s="1272" t="s">
        <v>16</v>
      </c>
      <c r="E124" s="1273">
        <f>E125+E126+E127</f>
        <v>203036</v>
      </c>
      <c r="F124" s="1273">
        <f t="shared" ref="F124:J124" si="39">F125+F126+F127</f>
        <v>0</v>
      </c>
      <c r="G124" s="1273">
        <f t="shared" si="39"/>
        <v>203036</v>
      </c>
      <c r="H124" s="1273">
        <f t="shared" si="39"/>
        <v>118110.9</v>
      </c>
      <c r="I124" s="1284">
        <f t="shared" si="31"/>
        <v>0.58172393073149586</v>
      </c>
      <c r="J124" s="1273">
        <f t="shared" si="39"/>
        <v>0</v>
      </c>
    </row>
    <row r="125" spans="1:10" x14ac:dyDescent="0.2">
      <c r="A125" s="1491"/>
      <c r="B125" s="1491"/>
      <c r="C125" s="1276" t="s">
        <v>315</v>
      </c>
      <c r="D125" s="1277" t="s">
        <v>316</v>
      </c>
      <c r="E125" s="1278">
        <v>119016</v>
      </c>
      <c r="F125" s="1278">
        <f>G125-E125</f>
        <v>0</v>
      </c>
      <c r="G125" s="1279">
        <v>119016</v>
      </c>
      <c r="H125" s="1280">
        <v>59836.57</v>
      </c>
      <c r="I125" s="1285">
        <f t="shared" si="31"/>
        <v>0.50276072124756332</v>
      </c>
      <c r="J125" s="1280">
        <v>0</v>
      </c>
    </row>
    <row r="126" spans="1:10" x14ac:dyDescent="0.2">
      <c r="A126" s="1491"/>
      <c r="B126" s="1491"/>
      <c r="C126" s="1276" t="s">
        <v>346</v>
      </c>
      <c r="D126" s="1277" t="s">
        <v>347</v>
      </c>
      <c r="E126" s="1278" t="s">
        <v>312</v>
      </c>
      <c r="F126" s="1278">
        <f>G126-E126</f>
        <v>0</v>
      </c>
      <c r="G126" s="1279" t="s">
        <v>312</v>
      </c>
      <c r="H126" s="1280">
        <v>929</v>
      </c>
      <c r="I126" s="1285">
        <f t="shared" si="31"/>
        <v>0.30966666666666665</v>
      </c>
      <c r="J126" s="1280">
        <v>0</v>
      </c>
    </row>
    <row r="127" spans="1:10" x14ac:dyDescent="0.2">
      <c r="A127" s="1491"/>
      <c r="B127" s="1491"/>
      <c r="C127" s="1276" t="s">
        <v>259</v>
      </c>
      <c r="D127" s="1277" t="s">
        <v>260</v>
      </c>
      <c r="E127" s="1278">
        <v>81020</v>
      </c>
      <c r="F127" s="1278">
        <f t="shared" ref="F127" si="40">G127-E127</f>
        <v>0</v>
      </c>
      <c r="G127" s="1279">
        <v>81020</v>
      </c>
      <c r="H127" s="1280">
        <v>57345.33</v>
      </c>
      <c r="I127" s="1285">
        <f t="shared" si="31"/>
        <v>0.7077922735127129</v>
      </c>
      <c r="J127" s="1280">
        <v>0</v>
      </c>
    </row>
    <row r="128" spans="1:10" ht="22.5" x14ac:dyDescent="0.2">
      <c r="A128" s="1267" t="s">
        <v>64</v>
      </c>
      <c r="B128" s="1267"/>
      <c r="C128" s="1267"/>
      <c r="D128" s="1510" t="s">
        <v>65</v>
      </c>
      <c r="E128" s="1268">
        <f>E129+E133</f>
        <v>3517.0000000000005</v>
      </c>
      <c r="F128" s="1268">
        <f t="shared" ref="F128:H128" si="41">F129+F133</f>
        <v>75965</v>
      </c>
      <c r="G128" s="1268">
        <f t="shared" si="41"/>
        <v>79482</v>
      </c>
      <c r="H128" s="1268">
        <f t="shared" si="41"/>
        <v>77724</v>
      </c>
      <c r="I128" s="1283">
        <f t="shared" si="31"/>
        <v>0.97788178455499364</v>
      </c>
      <c r="J128" s="1268">
        <f>J129+J133</f>
        <v>0</v>
      </c>
    </row>
    <row r="129" spans="1:10" ht="22.5" x14ac:dyDescent="0.2">
      <c r="A129" s="1490"/>
      <c r="B129" s="1270" t="s">
        <v>67</v>
      </c>
      <c r="C129" s="1271"/>
      <c r="D129" s="1272" t="s">
        <v>68</v>
      </c>
      <c r="E129" s="1273">
        <f>E130+E131+E132</f>
        <v>3517.0000000000005</v>
      </c>
      <c r="F129" s="1273">
        <f>F130+F131+F132</f>
        <v>0</v>
      </c>
      <c r="G129" s="1273">
        <f>G130+G131+G132</f>
        <v>3517.0000000000005</v>
      </c>
      <c r="H129" s="1273">
        <f>H130+H131+H132</f>
        <v>1759</v>
      </c>
      <c r="I129" s="1284">
        <f t="shared" si="31"/>
        <v>0.50014216661927768</v>
      </c>
      <c r="J129" s="1273">
        <f>J130+J131+J132</f>
        <v>0</v>
      </c>
    </row>
    <row r="130" spans="1:10" x14ac:dyDescent="0.2">
      <c r="A130" s="1491"/>
      <c r="B130" s="1491"/>
      <c r="C130" s="1276" t="s">
        <v>249</v>
      </c>
      <c r="D130" s="1277" t="s">
        <v>250</v>
      </c>
      <c r="E130" s="1278">
        <v>2972.01</v>
      </c>
      <c r="F130" s="1278">
        <v>0</v>
      </c>
      <c r="G130" s="1279">
        <v>2972.01</v>
      </c>
      <c r="H130" s="1280">
        <v>1470.24</v>
      </c>
      <c r="I130" s="1285">
        <f t="shared" si="31"/>
        <v>0.49469550909990206</v>
      </c>
      <c r="J130" s="1280">
        <v>0</v>
      </c>
    </row>
    <row r="131" spans="1:10" x14ac:dyDescent="0.2">
      <c r="A131" s="1491"/>
      <c r="B131" s="1491"/>
      <c r="C131" s="1276" t="s">
        <v>251</v>
      </c>
      <c r="D131" s="1277" t="s">
        <v>252</v>
      </c>
      <c r="E131" s="1278">
        <v>508.21</v>
      </c>
      <c r="F131" s="1278" t="s">
        <v>7</v>
      </c>
      <c r="G131" s="1279">
        <v>508.21</v>
      </c>
      <c r="H131" s="1280">
        <v>252.74</v>
      </c>
      <c r="I131" s="1285">
        <f t="shared" si="31"/>
        <v>0.49731410243796859</v>
      </c>
      <c r="J131" s="1280">
        <v>0</v>
      </c>
    </row>
    <row r="132" spans="1:10" x14ac:dyDescent="0.2">
      <c r="A132" s="1491"/>
      <c r="B132" s="1491"/>
      <c r="C132" s="1309" t="s">
        <v>253</v>
      </c>
      <c r="D132" s="1310" t="s">
        <v>254</v>
      </c>
      <c r="E132" s="1311">
        <v>36.78</v>
      </c>
      <c r="F132" s="1311" t="s">
        <v>7</v>
      </c>
      <c r="G132" s="1312">
        <v>36.78</v>
      </c>
      <c r="H132" s="1313">
        <v>36.020000000000003</v>
      </c>
      <c r="I132" s="1314">
        <f t="shared" si="31"/>
        <v>0.97933659597607403</v>
      </c>
      <c r="J132" s="1313">
        <v>0</v>
      </c>
    </row>
    <row r="133" spans="1:10" x14ac:dyDescent="0.2">
      <c r="A133" s="1305"/>
      <c r="B133" s="1306" t="s">
        <v>886</v>
      </c>
      <c r="C133" s="1306"/>
      <c r="D133" s="1344" t="s">
        <v>887</v>
      </c>
      <c r="E133" s="1320">
        <f>E134+E135+E136+E137+E138+E139+E140+E141</f>
        <v>0</v>
      </c>
      <c r="F133" s="1320">
        <f t="shared" ref="F133:H133" si="42">F134+F135+F136+F137+F138+F139+F140+F141</f>
        <v>75965</v>
      </c>
      <c r="G133" s="1320">
        <f t="shared" si="42"/>
        <v>75965</v>
      </c>
      <c r="H133" s="1320">
        <f t="shared" si="42"/>
        <v>75965</v>
      </c>
      <c r="I133" s="1284">
        <f t="shared" si="31"/>
        <v>1</v>
      </c>
      <c r="J133" s="1302">
        <f>J134+J135+J136+J137+J138+J139+J140+J141</f>
        <v>0</v>
      </c>
    </row>
    <row r="134" spans="1:10" x14ac:dyDescent="0.2">
      <c r="A134" s="1491"/>
      <c r="B134" s="1491"/>
      <c r="C134" s="1315" t="s">
        <v>315</v>
      </c>
      <c r="D134" s="1277" t="s">
        <v>316</v>
      </c>
      <c r="E134" s="1316">
        <v>0</v>
      </c>
      <c r="F134" s="1316">
        <f>G134-E134</f>
        <v>48850</v>
      </c>
      <c r="G134" s="1317">
        <v>48850</v>
      </c>
      <c r="H134" s="1280">
        <v>48850</v>
      </c>
      <c r="I134" s="1322">
        <f t="shared" si="31"/>
        <v>1</v>
      </c>
      <c r="J134" s="1280">
        <v>0</v>
      </c>
    </row>
    <row r="135" spans="1:10" x14ac:dyDescent="0.2">
      <c r="A135" s="1491"/>
      <c r="B135" s="1491"/>
      <c r="C135" s="1276" t="s">
        <v>251</v>
      </c>
      <c r="D135" s="1277" t="s">
        <v>252</v>
      </c>
      <c r="E135" s="1278">
        <v>0</v>
      </c>
      <c r="F135" s="1316">
        <f t="shared" ref="F135:F141" si="43">G135-E135</f>
        <v>2214.4499999999998</v>
      </c>
      <c r="G135" s="1279">
        <v>2214.4499999999998</v>
      </c>
      <c r="H135" s="1280">
        <v>2214.4499999999998</v>
      </c>
      <c r="I135" s="1285">
        <f t="shared" ref="I135:I198" si="44">H135/G135</f>
        <v>1</v>
      </c>
      <c r="J135" s="1280">
        <v>0</v>
      </c>
    </row>
    <row r="136" spans="1:10" x14ac:dyDescent="0.2">
      <c r="A136" s="1491"/>
      <c r="B136" s="1491"/>
      <c r="C136" s="1276" t="s">
        <v>253</v>
      </c>
      <c r="D136" s="1277" t="s">
        <v>254</v>
      </c>
      <c r="E136" s="1278">
        <v>0</v>
      </c>
      <c r="F136" s="1316">
        <f t="shared" si="43"/>
        <v>207.08</v>
      </c>
      <c r="G136" s="1279">
        <v>207.08</v>
      </c>
      <c r="H136" s="1280">
        <v>207.08</v>
      </c>
      <c r="I136" s="1285">
        <f t="shared" si="44"/>
        <v>1</v>
      </c>
      <c r="J136" s="1280">
        <v>0</v>
      </c>
    </row>
    <row r="137" spans="1:10" x14ac:dyDescent="0.2">
      <c r="A137" s="1491"/>
      <c r="B137" s="1491"/>
      <c r="C137" s="1276" t="s">
        <v>262</v>
      </c>
      <c r="D137" s="1277" t="s">
        <v>263</v>
      </c>
      <c r="E137" s="1278">
        <v>0</v>
      </c>
      <c r="F137" s="1316">
        <f t="shared" si="43"/>
        <v>16930</v>
      </c>
      <c r="G137" s="1279">
        <v>16930</v>
      </c>
      <c r="H137" s="1280">
        <v>16930</v>
      </c>
      <c r="I137" s="1285">
        <f t="shared" si="44"/>
        <v>1</v>
      </c>
      <c r="J137" s="1280">
        <v>0</v>
      </c>
    </row>
    <row r="138" spans="1:10" x14ac:dyDescent="0.2">
      <c r="A138" s="1491"/>
      <c r="B138" s="1491"/>
      <c r="C138" s="1276" t="s">
        <v>255</v>
      </c>
      <c r="D138" s="1277" t="s">
        <v>256</v>
      </c>
      <c r="E138" s="1278">
        <v>0</v>
      </c>
      <c r="F138" s="1316">
        <f t="shared" si="43"/>
        <v>6445.82</v>
      </c>
      <c r="G138" s="1279">
        <v>6445.82</v>
      </c>
      <c r="H138" s="1280">
        <v>6445.82</v>
      </c>
      <c r="I138" s="1285">
        <f t="shared" si="44"/>
        <v>1</v>
      </c>
      <c r="J138" s="1280">
        <v>0</v>
      </c>
    </row>
    <row r="139" spans="1:10" x14ac:dyDescent="0.2">
      <c r="A139" s="1491"/>
      <c r="B139" s="1491"/>
      <c r="C139" s="1276" t="s">
        <v>266</v>
      </c>
      <c r="D139" s="1277" t="s">
        <v>267</v>
      </c>
      <c r="E139" s="1278">
        <v>0</v>
      </c>
      <c r="F139" s="1316">
        <f t="shared" si="43"/>
        <v>31.3</v>
      </c>
      <c r="G139" s="1279">
        <v>31.3</v>
      </c>
      <c r="H139" s="1280">
        <v>31.3</v>
      </c>
      <c r="I139" s="1285">
        <f t="shared" si="44"/>
        <v>1</v>
      </c>
      <c r="J139" s="1280">
        <v>0</v>
      </c>
    </row>
    <row r="140" spans="1:10" x14ac:dyDescent="0.2">
      <c r="A140" s="1491"/>
      <c r="B140" s="1491"/>
      <c r="C140" s="1276" t="s">
        <v>257</v>
      </c>
      <c r="D140" s="1277" t="s">
        <v>258</v>
      </c>
      <c r="E140" s="1278">
        <v>0</v>
      </c>
      <c r="F140" s="1316">
        <f t="shared" si="43"/>
        <v>925.09</v>
      </c>
      <c r="G140" s="1279">
        <v>925.09</v>
      </c>
      <c r="H140" s="1280">
        <v>925.09</v>
      </c>
      <c r="I140" s="1285">
        <f t="shared" si="44"/>
        <v>1</v>
      </c>
      <c r="J140" s="1280">
        <v>0</v>
      </c>
    </row>
    <row r="141" spans="1:10" x14ac:dyDescent="0.2">
      <c r="A141" s="1491"/>
      <c r="B141" s="1491"/>
      <c r="C141" s="1276" t="s">
        <v>331</v>
      </c>
      <c r="D141" s="1277" t="s">
        <v>332</v>
      </c>
      <c r="E141" s="1278">
        <v>0</v>
      </c>
      <c r="F141" s="1316">
        <f t="shared" si="43"/>
        <v>361.26</v>
      </c>
      <c r="G141" s="1279">
        <v>361.26</v>
      </c>
      <c r="H141" s="1280">
        <v>361.26</v>
      </c>
      <c r="I141" s="1285">
        <f t="shared" si="44"/>
        <v>1</v>
      </c>
      <c r="J141" s="1280">
        <v>0</v>
      </c>
    </row>
    <row r="142" spans="1:10" ht="22.5" x14ac:dyDescent="0.2">
      <c r="A142" s="1267" t="s">
        <v>69</v>
      </c>
      <c r="B142" s="1267"/>
      <c r="C142" s="1267"/>
      <c r="D142" s="1510" t="s">
        <v>70</v>
      </c>
      <c r="E142" s="1268">
        <f>E143+E146+E162+E167+E172</f>
        <v>628528.82000000007</v>
      </c>
      <c r="F142" s="1268">
        <f>F143+F146+F162+F167+F172</f>
        <v>76319.179999999993</v>
      </c>
      <c r="G142" s="1268">
        <f>G143+G146+G162+G167+G172</f>
        <v>704848</v>
      </c>
      <c r="H142" s="1321">
        <f>H143+H146+H162+H167+H172</f>
        <v>339473.89</v>
      </c>
      <c r="I142" s="1283">
        <f t="shared" si="44"/>
        <v>0.48162708839352603</v>
      </c>
      <c r="J142" s="1321">
        <f>J143+J146+J162+J167+J172</f>
        <v>3961.3599999999997</v>
      </c>
    </row>
    <row r="143" spans="1:10" ht="15" hidden="1" x14ac:dyDescent="0.2">
      <c r="A143" s="1490"/>
      <c r="B143" s="1270" t="s">
        <v>348</v>
      </c>
      <c r="C143" s="1271"/>
      <c r="D143" s="1272" t="s">
        <v>349</v>
      </c>
      <c r="E143" s="1273">
        <f>E144+E145</f>
        <v>0</v>
      </c>
      <c r="F143" s="1273">
        <f t="shared" ref="F143:J143" si="45">F144+F145</f>
        <v>0</v>
      </c>
      <c r="G143" s="1273">
        <f t="shared" si="45"/>
        <v>0</v>
      </c>
      <c r="H143" s="1273">
        <f t="shared" si="45"/>
        <v>0</v>
      </c>
      <c r="I143" s="1284">
        <v>0</v>
      </c>
      <c r="J143" s="1273">
        <f t="shared" si="45"/>
        <v>0</v>
      </c>
    </row>
    <row r="144" spans="1:10" hidden="1" x14ac:dyDescent="0.2">
      <c r="A144" s="1491"/>
      <c r="B144" s="1491"/>
      <c r="C144" s="1276" t="s">
        <v>350</v>
      </c>
      <c r="D144" s="1277" t="s">
        <v>351</v>
      </c>
      <c r="E144" s="1278">
        <v>0</v>
      </c>
      <c r="F144" s="1278">
        <f>G144-E144</f>
        <v>0</v>
      </c>
      <c r="G144" s="1279">
        <v>0</v>
      </c>
      <c r="H144" s="1280">
        <v>0</v>
      </c>
      <c r="I144" s="1285">
        <v>0</v>
      </c>
      <c r="J144" s="1280">
        <v>0</v>
      </c>
    </row>
    <row r="145" spans="1:10" ht="33.75" hidden="1" x14ac:dyDescent="0.2">
      <c r="A145" s="1491"/>
      <c r="B145" s="1491"/>
      <c r="C145" s="1276" t="s">
        <v>352</v>
      </c>
      <c r="D145" s="1277" t="s">
        <v>353</v>
      </c>
      <c r="E145" s="1278" t="s">
        <v>7</v>
      </c>
      <c r="F145" s="1278">
        <f>G145-E145</f>
        <v>0</v>
      </c>
      <c r="G145" s="1279" t="s">
        <v>7</v>
      </c>
      <c r="H145" s="1280">
        <v>0</v>
      </c>
      <c r="I145" s="1285">
        <v>0</v>
      </c>
      <c r="J145" s="1280">
        <v>0</v>
      </c>
    </row>
    <row r="146" spans="1:10" ht="15" x14ac:dyDescent="0.2">
      <c r="A146" s="1490"/>
      <c r="B146" s="1270" t="s">
        <v>71</v>
      </c>
      <c r="C146" s="1271"/>
      <c r="D146" s="1272" t="s">
        <v>72</v>
      </c>
      <c r="E146" s="1273">
        <f>E147+E148+E149+E150+E151+E152+E153+E154+E156+E157+E158+E159+E160+E161+E155</f>
        <v>523528.82</v>
      </c>
      <c r="F146" s="1273">
        <f t="shared" ref="F146:H146" si="46">F147+F148+F149+F150+F151+F152+F153+F154+F156+F157+F158+F159+F160+F161+F155</f>
        <v>2319.179999999993</v>
      </c>
      <c r="G146" s="1273">
        <f t="shared" si="46"/>
        <v>525848</v>
      </c>
      <c r="H146" s="1273">
        <f t="shared" si="46"/>
        <v>235264.45</v>
      </c>
      <c r="I146" s="1284">
        <f t="shared" si="44"/>
        <v>0.44740010421262422</v>
      </c>
      <c r="J146" s="1273">
        <f>J147+J148+J149+J150+J151+J152+J153+J154+J156+J157+J158+J159+J160+J161+J155</f>
        <v>3831.23</v>
      </c>
    </row>
    <row r="147" spans="1:10" ht="33.75" x14ac:dyDescent="0.2">
      <c r="A147" s="1491"/>
      <c r="B147" s="1491"/>
      <c r="C147" s="1276" t="s">
        <v>272</v>
      </c>
      <c r="D147" s="1277" t="s">
        <v>273</v>
      </c>
      <c r="E147" s="1278" t="s">
        <v>103</v>
      </c>
      <c r="F147" s="1278">
        <f>G147-E147</f>
        <v>0</v>
      </c>
      <c r="G147" s="1279" t="s">
        <v>103</v>
      </c>
      <c r="H147" s="1280">
        <v>26500</v>
      </c>
      <c r="I147" s="1285">
        <f t="shared" si="44"/>
        <v>0.8833333333333333</v>
      </c>
      <c r="J147" s="1280">
        <v>0</v>
      </c>
    </row>
    <row r="148" spans="1:10" x14ac:dyDescent="0.2">
      <c r="A148" s="1491"/>
      <c r="B148" s="1491"/>
      <c r="C148" s="1276" t="s">
        <v>315</v>
      </c>
      <c r="D148" s="1277" t="s">
        <v>316</v>
      </c>
      <c r="E148" s="1278" t="s">
        <v>79</v>
      </c>
      <c r="F148" s="1278">
        <f t="shared" ref="F148:F161" si="47">G148-E148</f>
        <v>0</v>
      </c>
      <c r="G148" s="1279" t="s">
        <v>79</v>
      </c>
      <c r="H148" s="1280">
        <v>23982.5</v>
      </c>
      <c r="I148" s="1285">
        <f t="shared" si="44"/>
        <v>0.39970833333333333</v>
      </c>
      <c r="J148" s="1280">
        <v>276</v>
      </c>
    </row>
    <row r="149" spans="1:10" x14ac:dyDescent="0.2">
      <c r="A149" s="1491"/>
      <c r="B149" s="1491"/>
      <c r="C149" s="1276" t="s">
        <v>251</v>
      </c>
      <c r="D149" s="1277" t="s">
        <v>252</v>
      </c>
      <c r="E149" s="1278">
        <v>6837.27</v>
      </c>
      <c r="F149" s="1278">
        <f t="shared" si="47"/>
        <v>1005</v>
      </c>
      <c r="G149" s="1279">
        <v>7842.27</v>
      </c>
      <c r="H149" s="1280">
        <v>3599.88</v>
      </c>
      <c r="I149" s="1285">
        <f t="shared" si="44"/>
        <v>0.45903545784575128</v>
      </c>
      <c r="J149" s="1280">
        <v>606.02</v>
      </c>
    </row>
    <row r="150" spans="1:10" x14ac:dyDescent="0.2">
      <c r="A150" s="1491"/>
      <c r="B150" s="1491"/>
      <c r="C150" s="1276" t="s">
        <v>253</v>
      </c>
      <c r="D150" s="1277" t="s">
        <v>254</v>
      </c>
      <c r="E150" s="1278">
        <v>826.73</v>
      </c>
      <c r="F150" s="1278">
        <f t="shared" si="47"/>
        <v>132</v>
      </c>
      <c r="G150" s="1279">
        <v>958.73</v>
      </c>
      <c r="H150" s="1280">
        <v>439.29</v>
      </c>
      <c r="I150" s="1285">
        <f t="shared" si="44"/>
        <v>0.45819991029799839</v>
      </c>
      <c r="J150" s="1280">
        <v>74.08</v>
      </c>
    </row>
    <row r="151" spans="1:10" x14ac:dyDescent="0.2">
      <c r="A151" s="1491"/>
      <c r="B151" s="1491"/>
      <c r="C151" s="1276" t="s">
        <v>262</v>
      </c>
      <c r="D151" s="1277" t="s">
        <v>263</v>
      </c>
      <c r="E151" s="1278">
        <v>39984</v>
      </c>
      <c r="F151" s="1278">
        <f t="shared" si="47"/>
        <v>2544</v>
      </c>
      <c r="G151" s="1279">
        <v>42528</v>
      </c>
      <c r="H151" s="1280">
        <v>20375.919999999998</v>
      </c>
      <c r="I151" s="1285">
        <f t="shared" si="44"/>
        <v>0.47911775771256582</v>
      </c>
      <c r="J151" s="1280">
        <v>888.08</v>
      </c>
    </row>
    <row r="152" spans="1:10" x14ac:dyDescent="0.2">
      <c r="A152" s="1491"/>
      <c r="B152" s="1491"/>
      <c r="C152" s="1276" t="s">
        <v>317</v>
      </c>
      <c r="D152" s="1277" t="s">
        <v>318</v>
      </c>
      <c r="E152" s="1278">
        <v>1200</v>
      </c>
      <c r="F152" s="1278">
        <f t="shared" si="47"/>
        <v>0</v>
      </c>
      <c r="G152" s="1279">
        <v>1200</v>
      </c>
      <c r="H152" s="1280">
        <v>1170</v>
      </c>
      <c r="I152" s="1285">
        <f t="shared" si="44"/>
        <v>0.97499999999999998</v>
      </c>
      <c r="J152" s="1280">
        <v>0</v>
      </c>
    </row>
    <row r="153" spans="1:10" x14ac:dyDescent="0.2">
      <c r="A153" s="1491"/>
      <c r="B153" s="1491"/>
      <c r="C153" s="1276" t="s">
        <v>255</v>
      </c>
      <c r="D153" s="1277" t="s">
        <v>256</v>
      </c>
      <c r="E153" s="1278">
        <v>170000</v>
      </c>
      <c r="F153" s="1278">
        <f t="shared" si="47"/>
        <v>-3420</v>
      </c>
      <c r="G153" s="1279">
        <v>166580</v>
      </c>
      <c r="H153" s="1280">
        <v>80507.899999999994</v>
      </c>
      <c r="I153" s="1285">
        <f t="shared" si="44"/>
        <v>0.48329871533197261</v>
      </c>
      <c r="J153" s="1280">
        <v>171.8</v>
      </c>
    </row>
    <row r="154" spans="1:10" x14ac:dyDescent="0.2">
      <c r="A154" s="1491"/>
      <c r="B154" s="1491"/>
      <c r="C154" s="1276" t="s">
        <v>266</v>
      </c>
      <c r="D154" s="1277" t="s">
        <v>267</v>
      </c>
      <c r="E154" s="1278">
        <v>52000</v>
      </c>
      <c r="F154" s="1278">
        <f t="shared" si="47"/>
        <v>0</v>
      </c>
      <c r="G154" s="1279">
        <v>52000</v>
      </c>
      <c r="H154" s="1280">
        <v>19461.2</v>
      </c>
      <c r="I154" s="1285">
        <f t="shared" si="44"/>
        <v>0.37425384615384616</v>
      </c>
      <c r="J154" s="1280">
        <v>717.83</v>
      </c>
    </row>
    <row r="155" spans="1:10" x14ac:dyDescent="0.2">
      <c r="A155" s="1491"/>
      <c r="B155" s="1491"/>
      <c r="C155" s="1276" t="s">
        <v>276</v>
      </c>
      <c r="D155" s="1277" t="s">
        <v>277</v>
      </c>
      <c r="E155" s="1278">
        <v>20000</v>
      </c>
      <c r="F155" s="1278">
        <f t="shared" si="47"/>
        <v>10000</v>
      </c>
      <c r="G155" s="1279">
        <v>30000</v>
      </c>
      <c r="H155" s="1280">
        <v>0</v>
      </c>
      <c r="I155" s="1285">
        <v>0</v>
      </c>
      <c r="J155" s="1280">
        <v>0</v>
      </c>
    </row>
    <row r="156" spans="1:10" x14ac:dyDescent="0.2">
      <c r="A156" s="1491"/>
      <c r="B156" s="1491"/>
      <c r="C156" s="1276" t="s">
        <v>325</v>
      </c>
      <c r="D156" s="1277" t="s">
        <v>326</v>
      </c>
      <c r="E156" s="1278">
        <v>15000</v>
      </c>
      <c r="F156" s="1278">
        <f t="shared" si="47"/>
        <v>0</v>
      </c>
      <c r="G156" s="1279">
        <v>15000</v>
      </c>
      <c r="H156" s="1280">
        <v>750</v>
      </c>
      <c r="I156" s="1285">
        <f t="shared" si="44"/>
        <v>0.05</v>
      </c>
      <c r="J156" s="1280">
        <v>0</v>
      </c>
    </row>
    <row r="157" spans="1:10" x14ac:dyDescent="0.2">
      <c r="A157" s="1491"/>
      <c r="B157" s="1491"/>
      <c r="C157" s="1276" t="s">
        <v>257</v>
      </c>
      <c r="D157" s="1277" t="s">
        <v>258</v>
      </c>
      <c r="E157" s="1278">
        <v>67680.820000000007</v>
      </c>
      <c r="F157" s="1278">
        <f t="shared" si="47"/>
        <v>-7941.820000000007</v>
      </c>
      <c r="G157" s="1279">
        <v>59739</v>
      </c>
      <c r="H157" s="1280">
        <v>25602.66</v>
      </c>
      <c r="I157" s="1285">
        <f t="shared" si="44"/>
        <v>0.42857530256616283</v>
      </c>
      <c r="J157" s="1280">
        <v>1097.42</v>
      </c>
    </row>
    <row r="158" spans="1:10" x14ac:dyDescent="0.2">
      <c r="A158" s="1491"/>
      <c r="B158" s="1491"/>
      <c r="C158" s="1276" t="s">
        <v>283</v>
      </c>
      <c r="D158" s="1277" t="s">
        <v>284</v>
      </c>
      <c r="E158" s="1278" t="s">
        <v>312</v>
      </c>
      <c r="F158" s="1278">
        <f t="shared" si="47"/>
        <v>0</v>
      </c>
      <c r="G158" s="1279" t="s">
        <v>312</v>
      </c>
      <c r="H158" s="1280">
        <v>1367.4</v>
      </c>
      <c r="I158" s="1285">
        <f t="shared" si="44"/>
        <v>0.45580000000000004</v>
      </c>
      <c r="J158" s="1280">
        <v>0</v>
      </c>
    </row>
    <row r="159" spans="1:10" x14ac:dyDescent="0.2">
      <c r="A159" s="1491"/>
      <c r="B159" s="1491"/>
      <c r="C159" s="1276" t="s">
        <v>259</v>
      </c>
      <c r="D159" s="1277" t="s">
        <v>260</v>
      </c>
      <c r="E159" s="1278">
        <v>42000</v>
      </c>
      <c r="F159" s="1278">
        <f t="shared" si="47"/>
        <v>0</v>
      </c>
      <c r="G159" s="1279">
        <v>42000</v>
      </c>
      <c r="H159" s="1280">
        <v>16514</v>
      </c>
      <c r="I159" s="1285">
        <f t="shared" si="44"/>
        <v>0.3931904761904762</v>
      </c>
      <c r="J159" s="1280">
        <v>0</v>
      </c>
    </row>
    <row r="160" spans="1:10" x14ac:dyDescent="0.2">
      <c r="A160" s="1491"/>
      <c r="B160" s="1491"/>
      <c r="C160" s="1276" t="s">
        <v>278</v>
      </c>
      <c r="D160" s="1277" t="s">
        <v>279</v>
      </c>
      <c r="E160" s="1278">
        <v>15000</v>
      </c>
      <c r="F160" s="1278">
        <f t="shared" si="47"/>
        <v>0</v>
      </c>
      <c r="G160" s="1279">
        <v>15000</v>
      </c>
      <c r="H160" s="1280">
        <v>14993.7</v>
      </c>
      <c r="I160" s="1285">
        <f t="shared" si="44"/>
        <v>0.99958000000000002</v>
      </c>
      <c r="J160" s="1280">
        <v>0</v>
      </c>
    </row>
    <row r="161" spans="1:10" ht="22.5" hidden="1" x14ac:dyDescent="0.2">
      <c r="A161" s="1491"/>
      <c r="B161" s="1491"/>
      <c r="C161" s="1323" t="s">
        <v>285</v>
      </c>
      <c r="D161" s="1308" t="s">
        <v>286</v>
      </c>
      <c r="E161" s="1278">
        <v>0</v>
      </c>
      <c r="F161" s="1278">
        <f t="shared" si="47"/>
        <v>0</v>
      </c>
      <c r="G161" s="1279">
        <v>0</v>
      </c>
      <c r="H161" s="1280">
        <v>0</v>
      </c>
      <c r="I161" s="1285">
        <v>0</v>
      </c>
      <c r="J161" s="1280">
        <v>0</v>
      </c>
    </row>
    <row r="162" spans="1:10" ht="15" x14ac:dyDescent="0.2">
      <c r="A162" s="1490"/>
      <c r="B162" s="1270" t="s">
        <v>354</v>
      </c>
      <c r="C162" s="1271"/>
      <c r="D162" s="1272" t="s">
        <v>355</v>
      </c>
      <c r="E162" s="1273">
        <f>E163+E164+E165+E166</f>
        <v>13000</v>
      </c>
      <c r="F162" s="1273">
        <f t="shared" ref="F162:J162" si="48">F163+F164+F165+F166</f>
        <v>9000</v>
      </c>
      <c r="G162" s="1273">
        <f t="shared" si="48"/>
        <v>22000</v>
      </c>
      <c r="H162" s="1273">
        <f t="shared" si="48"/>
        <v>3535.95</v>
      </c>
      <c r="I162" s="1284">
        <f t="shared" si="44"/>
        <v>0.16072499999999998</v>
      </c>
      <c r="J162" s="1273">
        <f t="shared" si="48"/>
        <v>47.47</v>
      </c>
    </row>
    <row r="163" spans="1:10" x14ac:dyDescent="0.2">
      <c r="A163" s="1491"/>
      <c r="B163" s="1491"/>
      <c r="C163" s="1276" t="s">
        <v>255</v>
      </c>
      <c r="D163" s="1277" t="s">
        <v>256</v>
      </c>
      <c r="E163" s="1278">
        <v>5000</v>
      </c>
      <c r="F163" s="1278">
        <f>G163-E163</f>
        <v>8000</v>
      </c>
      <c r="G163" s="1279">
        <v>13000</v>
      </c>
      <c r="H163" s="1280">
        <v>611.21</v>
      </c>
      <c r="I163" s="1285">
        <f t="shared" si="44"/>
        <v>4.7016153846153846E-2</v>
      </c>
      <c r="J163" s="1280">
        <v>0</v>
      </c>
    </row>
    <row r="164" spans="1:10" x14ac:dyDescent="0.2">
      <c r="A164" s="1491"/>
      <c r="B164" s="1491"/>
      <c r="C164" s="1276" t="s">
        <v>266</v>
      </c>
      <c r="D164" s="1277" t="s">
        <v>267</v>
      </c>
      <c r="E164" s="1278">
        <v>1700</v>
      </c>
      <c r="F164" s="1278">
        <f t="shared" ref="F164:F166" si="49">G164-E164</f>
        <v>0</v>
      </c>
      <c r="G164" s="1279">
        <v>1700</v>
      </c>
      <c r="H164" s="1280">
        <v>542.78</v>
      </c>
      <c r="I164" s="1285">
        <f t="shared" si="44"/>
        <v>0.31928235294117646</v>
      </c>
      <c r="J164" s="1280">
        <v>20.82</v>
      </c>
    </row>
    <row r="165" spans="1:10" x14ac:dyDescent="0.2">
      <c r="A165" s="1491"/>
      <c r="B165" s="1491"/>
      <c r="C165" s="1276" t="s">
        <v>257</v>
      </c>
      <c r="D165" s="1277" t="s">
        <v>258</v>
      </c>
      <c r="E165" s="1278">
        <v>5100</v>
      </c>
      <c r="F165" s="1278">
        <f t="shared" si="49"/>
        <v>1000</v>
      </c>
      <c r="G165" s="1279">
        <v>6100</v>
      </c>
      <c r="H165" s="1280">
        <v>1838.3</v>
      </c>
      <c r="I165" s="1285">
        <f t="shared" si="44"/>
        <v>0.30136065573770493</v>
      </c>
      <c r="J165" s="1280">
        <v>26.65</v>
      </c>
    </row>
    <row r="166" spans="1:10" x14ac:dyDescent="0.2">
      <c r="A166" s="1491"/>
      <c r="B166" s="1491"/>
      <c r="C166" s="1276" t="s">
        <v>283</v>
      </c>
      <c r="D166" s="1277" t="s">
        <v>284</v>
      </c>
      <c r="E166" s="1278">
        <v>1200</v>
      </c>
      <c r="F166" s="1278">
        <f t="shared" si="49"/>
        <v>0</v>
      </c>
      <c r="G166" s="1279">
        <v>1200</v>
      </c>
      <c r="H166" s="1280">
        <v>543.66</v>
      </c>
      <c r="I166" s="1285">
        <f t="shared" si="44"/>
        <v>0.45304999999999995</v>
      </c>
      <c r="J166" s="1280">
        <v>0</v>
      </c>
    </row>
    <row r="167" spans="1:10" ht="15" x14ac:dyDescent="0.2">
      <c r="A167" s="1490"/>
      <c r="B167" s="1270" t="s">
        <v>356</v>
      </c>
      <c r="C167" s="1271"/>
      <c r="D167" s="1272" t="s">
        <v>357</v>
      </c>
      <c r="E167" s="1273">
        <f>E168+E169+E170+E171</f>
        <v>60000</v>
      </c>
      <c r="F167" s="1273">
        <f t="shared" ref="F167:J167" si="50">F168+F169+F170+F171</f>
        <v>65000</v>
      </c>
      <c r="G167" s="1273">
        <f t="shared" si="50"/>
        <v>125000</v>
      </c>
      <c r="H167" s="1273">
        <f t="shared" si="50"/>
        <v>90000</v>
      </c>
      <c r="I167" s="1284">
        <f t="shared" si="44"/>
        <v>0.72</v>
      </c>
      <c r="J167" s="1273">
        <f t="shared" si="50"/>
        <v>0</v>
      </c>
    </row>
    <row r="168" spans="1:10" ht="56.25" x14ac:dyDescent="0.2">
      <c r="A168" s="1491"/>
      <c r="B168" s="1491"/>
      <c r="C168" s="1276" t="s">
        <v>195</v>
      </c>
      <c r="D168" s="1277" t="s">
        <v>359</v>
      </c>
      <c r="E168" s="1278">
        <v>60000</v>
      </c>
      <c r="F168" s="1278">
        <f>G168-E168</f>
        <v>30000</v>
      </c>
      <c r="G168" s="1279">
        <v>90000</v>
      </c>
      <c r="H168" s="1280">
        <v>90000</v>
      </c>
      <c r="I168" s="1285">
        <f t="shared" si="44"/>
        <v>1</v>
      </c>
      <c r="J168" s="1280">
        <v>0</v>
      </c>
    </row>
    <row r="169" spans="1:10" hidden="1" x14ac:dyDescent="0.2">
      <c r="A169" s="1491"/>
      <c r="B169" s="1491"/>
      <c r="C169" s="1323" t="s">
        <v>251</v>
      </c>
      <c r="D169" s="1308" t="s">
        <v>252</v>
      </c>
      <c r="E169" s="1278">
        <v>0</v>
      </c>
      <c r="F169" s="1278">
        <f t="shared" ref="F169:F171" si="51">G169-E169</f>
        <v>0</v>
      </c>
      <c r="G169" s="1279">
        <v>0</v>
      </c>
      <c r="H169" s="1280">
        <v>0</v>
      </c>
      <c r="I169" s="1285">
        <v>0</v>
      </c>
      <c r="J169" s="1280">
        <v>0</v>
      </c>
    </row>
    <row r="170" spans="1:10" hidden="1" x14ac:dyDescent="0.2">
      <c r="A170" s="1491"/>
      <c r="B170" s="1491"/>
      <c r="C170" s="1323" t="s">
        <v>262</v>
      </c>
      <c r="D170" s="1308" t="s">
        <v>263</v>
      </c>
      <c r="E170" s="1278">
        <v>0</v>
      </c>
      <c r="F170" s="1278">
        <f>G170-E170</f>
        <v>0</v>
      </c>
      <c r="G170" s="1279">
        <v>0</v>
      </c>
      <c r="H170" s="1280">
        <v>0</v>
      </c>
      <c r="I170" s="1285">
        <v>0</v>
      </c>
      <c r="J170" s="1280">
        <v>0</v>
      </c>
    </row>
    <row r="171" spans="1:10" ht="22.5" x14ac:dyDescent="0.2">
      <c r="A171" s="1491"/>
      <c r="B171" s="1491"/>
      <c r="C171" s="1276" t="s">
        <v>285</v>
      </c>
      <c r="D171" s="1277" t="s">
        <v>286</v>
      </c>
      <c r="E171" s="1278">
        <v>0</v>
      </c>
      <c r="F171" s="1278">
        <f t="shared" si="51"/>
        <v>35000</v>
      </c>
      <c r="G171" s="1279">
        <v>35000</v>
      </c>
      <c r="H171" s="1280">
        <v>0</v>
      </c>
      <c r="I171" s="1285">
        <f t="shared" si="44"/>
        <v>0</v>
      </c>
      <c r="J171" s="1280">
        <v>0</v>
      </c>
    </row>
    <row r="172" spans="1:10" ht="15" x14ac:dyDescent="0.2">
      <c r="A172" s="1490"/>
      <c r="B172" s="1270" t="s">
        <v>360</v>
      </c>
      <c r="C172" s="1271"/>
      <c r="D172" s="1272" t="s">
        <v>361</v>
      </c>
      <c r="E172" s="1273">
        <f>E173+E174+E175+E176+E177</f>
        <v>32000</v>
      </c>
      <c r="F172" s="1273">
        <f t="shared" ref="F172:J172" si="52">F173+F174+F175+F176+F177</f>
        <v>0</v>
      </c>
      <c r="G172" s="1273">
        <f t="shared" si="52"/>
        <v>32000</v>
      </c>
      <c r="H172" s="1273">
        <f t="shared" si="52"/>
        <v>10673.49</v>
      </c>
      <c r="I172" s="1284">
        <f t="shared" si="44"/>
        <v>0.33354656249999998</v>
      </c>
      <c r="J172" s="1273">
        <f t="shared" si="52"/>
        <v>82.66</v>
      </c>
    </row>
    <row r="173" spans="1:10" x14ac:dyDescent="0.2">
      <c r="A173" s="1491"/>
      <c r="B173" s="1491"/>
      <c r="C173" s="1276" t="s">
        <v>321</v>
      </c>
      <c r="D173" s="1277" t="s">
        <v>322</v>
      </c>
      <c r="E173" s="1278">
        <v>10500</v>
      </c>
      <c r="F173" s="1278">
        <f>G173-E173</f>
        <v>0</v>
      </c>
      <c r="G173" s="1279">
        <v>10500</v>
      </c>
      <c r="H173" s="1280">
        <v>5000</v>
      </c>
      <c r="I173" s="1285">
        <f t="shared" si="44"/>
        <v>0.47619047619047616</v>
      </c>
      <c r="J173" s="1280">
        <v>0</v>
      </c>
    </row>
    <row r="174" spans="1:10" x14ac:dyDescent="0.2">
      <c r="A174" s="1491"/>
      <c r="B174" s="1491"/>
      <c r="C174" s="1276" t="s">
        <v>255</v>
      </c>
      <c r="D174" s="1277" t="s">
        <v>256</v>
      </c>
      <c r="E174" s="1278">
        <v>14000</v>
      </c>
      <c r="F174" s="1278">
        <f t="shared" ref="F174:F177" si="53">G174-E174</f>
        <v>0</v>
      </c>
      <c r="G174" s="1279">
        <v>14000</v>
      </c>
      <c r="H174" s="1280">
        <v>2464.48</v>
      </c>
      <c r="I174" s="1285">
        <f t="shared" si="44"/>
        <v>0.17603428571428573</v>
      </c>
      <c r="J174" s="1280">
        <v>82.66</v>
      </c>
    </row>
    <row r="175" spans="1:10" x14ac:dyDescent="0.2">
      <c r="A175" s="1491"/>
      <c r="B175" s="1491"/>
      <c r="C175" s="1276" t="s">
        <v>257</v>
      </c>
      <c r="D175" s="1277" t="s">
        <v>258</v>
      </c>
      <c r="E175" s="1278">
        <v>3500</v>
      </c>
      <c r="F175" s="1278">
        <f t="shared" si="53"/>
        <v>0</v>
      </c>
      <c r="G175" s="1279">
        <v>3500</v>
      </c>
      <c r="H175" s="1280">
        <v>787.01</v>
      </c>
      <c r="I175" s="1285">
        <f t="shared" si="44"/>
        <v>0.22486</v>
      </c>
      <c r="J175" s="1280">
        <v>0</v>
      </c>
    </row>
    <row r="176" spans="1:10" x14ac:dyDescent="0.2">
      <c r="A176" s="1491"/>
      <c r="B176" s="1491"/>
      <c r="C176" s="1276" t="s">
        <v>259</v>
      </c>
      <c r="D176" s="1277" t="s">
        <v>260</v>
      </c>
      <c r="E176" s="1278" t="s">
        <v>225</v>
      </c>
      <c r="F176" s="1278">
        <f t="shared" si="53"/>
        <v>0</v>
      </c>
      <c r="G176" s="1279" t="s">
        <v>225</v>
      </c>
      <c r="H176" s="1280">
        <v>2422</v>
      </c>
      <c r="I176" s="1285">
        <f t="shared" si="44"/>
        <v>0.60550000000000004</v>
      </c>
      <c r="J176" s="1280">
        <v>0</v>
      </c>
    </row>
    <row r="177" spans="1:10" ht="22.5" hidden="1" x14ac:dyDescent="0.2">
      <c r="A177" s="1491"/>
      <c r="B177" s="1491"/>
      <c r="C177" s="1323" t="s">
        <v>285</v>
      </c>
      <c r="D177" s="1308" t="s">
        <v>286</v>
      </c>
      <c r="E177" s="1278">
        <v>0</v>
      </c>
      <c r="F177" s="1278">
        <f t="shared" si="53"/>
        <v>0</v>
      </c>
      <c r="G177" s="1279">
        <v>0</v>
      </c>
      <c r="H177" s="1280">
        <v>0</v>
      </c>
      <c r="I177" s="1285" t="e">
        <f t="shared" si="44"/>
        <v>#DIV/0!</v>
      </c>
      <c r="J177" s="1280">
        <v>0</v>
      </c>
    </row>
    <row r="178" spans="1:10" x14ac:dyDescent="0.2">
      <c r="A178" s="1267" t="s">
        <v>362</v>
      </c>
      <c r="B178" s="1267"/>
      <c r="C178" s="1267"/>
      <c r="D178" s="1510" t="s">
        <v>363</v>
      </c>
      <c r="E178" s="1268">
        <f>E179</f>
        <v>416000</v>
      </c>
      <c r="F178" s="1268">
        <f t="shared" ref="F178:J178" si="54">F179</f>
        <v>0</v>
      </c>
      <c r="G178" s="1268">
        <f t="shared" si="54"/>
        <v>416000</v>
      </c>
      <c r="H178" s="1268">
        <f t="shared" si="54"/>
        <v>207373.6</v>
      </c>
      <c r="I178" s="1283">
        <f t="shared" si="44"/>
        <v>0.49849423076923077</v>
      </c>
      <c r="J178" s="1268">
        <f t="shared" si="54"/>
        <v>20174.439999999999</v>
      </c>
    </row>
    <row r="179" spans="1:10" ht="22.5" x14ac:dyDescent="0.2">
      <c r="A179" s="1490"/>
      <c r="B179" s="1326" t="s">
        <v>364</v>
      </c>
      <c r="C179" s="1327"/>
      <c r="D179" s="1512" t="s">
        <v>365</v>
      </c>
      <c r="E179" s="1328">
        <f>+E180+E181</f>
        <v>416000</v>
      </c>
      <c r="F179" s="1328">
        <f t="shared" ref="F179:H179" si="55">+F180+F181</f>
        <v>0</v>
      </c>
      <c r="G179" s="1328">
        <f t="shared" si="55"/>
        <v>416000</v>
      </c>
      <c r="H179" s="1328">
        <f t="shared" si="55"/>
        <v>207373.6</v>
      </c>
      <c r="I179" s="1329">
        <f t="shared" si="44"/>
        <v>0.49849423076923077</v>
      </c>
      <c r="J179" s="1328">
        <f>J181</f>
        <v>20174.439999999999</v>
      </c>
    </row>
    <row r="180" spans="1:10" ht="22.5" x14ac:dyDescent="0.2">
      <c r="A180" s="1325"/>
      <c r="B180" s="1332"/>
      <c r="C180" s="1333" t="s">
        <v>888</v>
      </c>
      <c r="D180" s="1513" t="s">
        <v>889</v>
      </c>
      <c r="E180" s="1331">
        <v>16000</v>
      </c>
      <c r="F180" s="1331">
        <f>G180-E180</f>
        <v>0</v>
      </c>
      <c r="G180" s="1331">
        <v>16000</v>
      </c>
      <c r="H180" s="1331">
        <v>0</v>
      </c>
      <c r="I180" s="1287">
        <v>0</v>
      </c>
      <c r="J180" s="1331">
        <v>0</v>
      </c>
    </row>
    <row r="181" spans="1:10" ht="33.75" x14ac:dyDescent="0.2">
      <c r="A181" s="1491"/>
      <c r="B181" s="1491"/>
      <c r="C181" s="1315" t="s">
        <v>366</v>
      </c>
      <c r="D181" s="1514" t="s">
        <v>367</v>
      </c>
      <c r="E181" s="1316">
        <v>400000</v>
      </c>
      <c r="F181" s="1316">
        <f>G181-E181</f>
        <v>0</v>
      </c>
      <c r="G181" s="1317">
        <v>400000</v>
      </c>
      <c r="H181" s="1330">
        <v>207373.6</v>
      </c>
      <c r="I181" s="1318">
        <f t="shared" si="44"/>
        <v>0.51843400000000006</v>
      </c>
      <c r="J181" s="1330">
        <v>20174.439999999999</v>
      </c>
    </row>
    <row r="182" spans="1:10" x14ac:dyDescent="0.2">
      <c r="A182" s="1267" t="s">
        <v>122</v>
      </c>
      <c r="B182" s="1267"/>
      <c r="C182" s="1267"/>
      <c r="D182" s="1510" t="s">
        <v>123</v>
      </c>
      <c r="E182" s="1268">
        <f>E186+E188+E183</f>
        <v>310000</v>
      </c>
      <c r="F182" s="1268">
        <f t="shared" ref="F182:H182" si="56">F186+F188+F183</f>
        <v>-77500</v>
      </c>
      <c r="G182" s="1268">
        <f t="shared" si="56"/>
        <v>232500</v>
      </c>
      <c r="H182" s="1268">
        <f t="shared" si="56"/>
        <v>0</v>
      </c>
      <c r="I182" s="1283">
        <f t="shared" si="44"/>
        <v>0</v>
      </c>
      <c r="J182" s="1268">
        <f>J186+J188+J183</f>
        <v>0</v>
      </c>
    </row>
    <row r="183" spans="1:10" hidden="1" x14ac:dyDescent="0.2">
      <c r="A183" s="1492"/>
      <c r="B183" s="1270" t="s">
        <v>130</v>
      </c>
      <c r="C183" s="1270"/>
      <c r="D183" s="1272" t="s">
        <v>849</v>
      </c>
      <c r="E183" s="1273">
        <f>E184+E185</f>
        <v>0</v>
      </c>
      <c r="F183" s="1273">
        <f t="shared" ref="F183:J183" si="57">F184+F185</f>
        <v>0</v>
      </c>
      <c r="G183" s="1273">
        <f t="shared" si="57"/>
        <v>0</v>
      </c>
      <c r="H183" s="1273">
        <f t="shared" si="57"/>
        <v>0</v>
      </c>
      <c r="I183" s="1273">
        <v>0</v>
      </c>
      <c r="J183" s="1273">
        <f t="shared" si="57"/>
        <v>0</v>
      </c>
    </row>
    <row r="184" spans="1:10" s="1288" customFormat="1" hidden="1" x14ac:dyDescent="0.2">
      <c r="A184" s="1492"/>
      <c r="B184" s="1765"/>
      <c r="C184" s="1334" t="s">
        <v>255</v>
      </c>
      <c r="D184" s="1308" t="s">
        <v>256</v>
      </c>
      <c r="E184" s="1286">
        <v>0</v>
      </c>
      <c r="F184" s="1286">
        <f>G184-E184</f>
        <v>0</v>
      </c>
      <c r="G184" s="1286">
        <v>0</v>
      </c>
      <c r="H184" s="1286">
        <v>0</v>
      </c>
      <c r="I184" s="1287">
        <v>0</v>
      </c>
      <c r="J184" s="1286">
        <v>0</v>
      </c>
    </row>
    <row r="185" spans="1:10" s="1288" customFormat="1" hidden="1" x14ac:dyDescent="0.2">
      <c r="A185" s="1492"/>
      <c r="B185" s="1766"/>
      <c r="C185" s="1334" t="s">
        <v>257</v>
      </c>
      <c r="D185" s="1308" t="s">
        <v>258</v>
      </c>
      <c r="E185" s="1286">
        <v>0</v>
      </c>
      <c r="F185" s="1286">
        <f>G185-E185</f>
        <v>0</v>
      </c>
      <c r="G185" s="1286">
        <v>0</v>
      </c>
      <c r="H185" s="1286">
        <v>0</v>
      </c>
      <c r="I185" s="1287">
        <v>0</v>
      </c>
      <c r="J185" s="1286">
        <v>0</v>
      </c>
    </row>
    <row r="186" spans="1:10" ht="22.5" hidden="1" x14ac:dyDescent="0.2">
      <c r="A186" s="1490"/>
      <c r="B186" s="1270" t="s">
        <v>124</v>
      </c>
      <c r="C186" s="1271"/>
      <c r="D186" s="1272" t="s">
        <v>125</v>
      </c>
      <c r="E186" s="1273">
        <f>E187</f>
        <v>0</v>
      </c>
      <c r="F186" s="1273">
        <f t="shared" ref="F186:J186" si="58">F187</f>
        <v>0</v>
      </c>
      <c r="G186" s="1273">
        <f t="shared" si="58"/>
        <v>0</v>
      </c>
      <c r="H186" s="1273">
        <f t="shared" si="58"/>
        <v>0</v>
      </c>
      <c r="I186" s="1284">
        <v>0</v>
      </c>
      <c r="J186" s="1273">
        <f t="shared" si="58"/>
        <v>0</v>
      </c>
    </row>
    <row r="187" spans="1:10" ht="22.5" hidden="1" x14ac:dyDescent="0.2">
      <c r="A187" s="1491"/>
      <c r="B187" s="1491"/>
      <c r="C187" s="1323" t="s">
        <v>368</v>
      </c>
      <c r="D187" s="1308" t="s">
        <v>369</v>
      </c>
      <c r="E187" s="1278">
        <v>0</v>
      </c>
      <c r="F187" s="1278">
        <f>G187-E187</f>
        <v>0</v>
      </c>
      <c r="G187" s="1279">
        <v>0</v>
      </c>
      <c r="H187" s="1280">
        <v>0</v>
      </c>
      <c r="I187" s="1285">
        <v>0</v>
      </c>
      <c r="J187" s="1280">
        <v>0</v>
      </c>
    </row>
    <row r="188" spans="1:10" ht="15" x14ac:dyDescent="0.2">
      <c r="A188" s="1490"/>
      <c r="B188" s="1270" t="s">
        <v>370</v>
      </c>
      <c r="C188" s="1271"/>
      <c r="D188" s="1272" t="s">
        <v>371</v>
      </c>
      <c r="E188" s="1273">
        <f>E189</f>
        <v>310000</v>
      </c>
      <c r="F188" s="1273">
        <f t="shared" ref="F188:J188" si="59">F189</f>
        <v>-77500</v>
      </c>
      <c r="G188" s="1273">
        <f t="shared" si="59"/>
        <v>232500</v>
      </c>
      <c r="H188" s="1273">
        <f t="shared" si="59"/>
        <v>0</v>
      </c>
      <c r="I188" s="1284">
        <f t="shared" si="44"/>
        <v>0</v>
      </c>
      <c r="J188" s="1273">
        <f t="shared" si="59"/>
        <v>0</v>
      </c>
    </row>
    <row r="189" spans="1:10" x14ac:dyDescent="0.2">
      <c r="A189" s="1491"/>
      <c r="B189" s="1491"/>
      <c r="C189" s="1276" t="s">
        <v>372</v>
      </c>
      <c r="D189" s="1277" t="s">
        <v>373</v>
      </c>
      <c r="E189" s="1278">
        <v>310000</v>
      </c>
      <c r="F189" s="1278">
        <f>G189-E189</f>
        <v>-77500</v>
      </c>
      <c r="G189" s="1279">
        <v>232500</v>
      </c>
      <c r="H189" s="1280">
        <v>0</v>
      </c>
      <c r="I189" s="1285">
        <f t="shared" si="44"/>
        <v>0</v>
      </c>
      <c r="J189" s="1280">
        <v>0</v>
      </c>
    </row>
    <row r="190" spans="1:10" x14ac:dyDescent="0.2">
      <c r="A190" s="1267" t="s">
        <v>141</v>
      </c>
      <c r="B190" s="1267"/>
      <c r="C190" s="1267"/>
      <c r="D190" s="1510" t="s">
        <v>142</v>
      </c>
      <c r="E190" s="1268">
        <f>E191+E213+E227+E251+E270+E272+E275+E289+E302+E315+E320+E324</f>
        <v>27254343.559999999</v>
      </c>
      <c r="F190" s="1268">
        <f t="shared" ref="F190:J190" si="60">F191+F213+F227+F251+F270+F272+F275+F289+F302+F315+F320+F324</f>
        <v>156114.41999999966</v>
      </c>
      <c r="G190" s="1268">
        <f t="shared" si="60"/>
        <v>27410457.979999997</v>
      </c>
      <c r="H190" s="1268">
        <f t="shared" si="60"/>
        <v>14343711.43</v>
      </c>
      <c r="I190" s="1283">
        <f t="shared" si="44"/>
        <v>0.52329338825589378</v>
      </c>
      <c r="J190" s="1268">
        <f t="shared" si="60"/>
        <v>664906.76000000013</v>
      </c>
    </row>
    <row r="191" spans="1:10" ht="15" x14ac:dyDescent="0.2">
      <c r="A191" s="1490"/>
      <c r="B191" s="1270" t="s">
        <v>143</v>
      </c>
      <c r="C191" s="1271"/>
      <c r="D191" s="1272" t="s">
        <v>144</v>
      </c>
      <c r="E191" s="1273">
        <f>E192+E193+E194+E195+E196+E197+E198+E199+E200+E201+E202+E203+E204+E205+E206+E207+E208+E209+E210+E211+E212</f>
        <v>14939351</v>
      </c>
      <c r="F191" s="1273">
        <f t="shared" ref="F191:J191" si="61">F192+F193+F194+F195+F196+F197+F198+F199+F200+F201+F202+F203+F204+F205+F206+F207+F208+F209+F210+F211+F212</f>
        <v>-284932.42000000016</v>
      </c>
      <c r="G191" s="1273">
        <f t="shared" si="61"/>
        <v>14654418.579999998</v>
      </c>
      <c r="H191" s="1273">
        <f t="shared" si="61"/>
        <v>7769498.7400000012</v>
      </c>
      <c r="I191" s="1284">
        <f t="shared" si="44"/>
        <v>0.53018130317388557</v>
      </c>
      <c r="J191" s="1273">
        <f t="shared" si="61"/>
        <v>399437.18000000005</v>
      </c>
    </row>
    <row r="192" spans="1:10" ht="33.75" x14ac:dyDescent="0.2">
      <c r="A192" s="1491"/>
      <c r="B192" s="1491"/>
      <c r="C192" s="1276" t="s">
        <v>155</v>
      </c>
      <c r="D192" s="1277" t="s">
        <v>271</v>
      </c>
      <c r="E192" s="1278">
        <v>3250</v>
      </c>
      <c r="F192" s="1278">
        <f>G192-E192</f>
        <v>0</v>
      </c>
      <c r="G192" s="1279" t="s">
        <v>374</v>
      </c>
      <c r="H192" s="1280">
        <v>1970.15</v>
      </c>
      <c r="I192" s="1285">
        <f t="shared" si="44"/>
        <v>0.60620000000000007</v>
      </c>
      <c r="J192" s="1280">
        <v>0</v>
      </c>
    </row>
    <row r="193" spans="1:10" x14ac:dyDescent="0.2">
      <c r="A193" s="1491"/>
      <c r="B193" s="1491"/>
      <c r="C193" s="1276" t="s">
        <v>321</v>
      </c>
      <c r="D193" s="1277" t="s">
        <v>322</v>
      </c>
      <c r="E193" s="1278">
        <v>343844</v>
      </c>
      <c r="F193" s="1278">
        <f t="shared" ref="F193:F212" si="62">G193-E193</f>
        <v>0</v>
      </c>
      <c r="G193" s="1279">
        <v>343844</v>
      </c>
      <c r="H193" s="1280">
        <v>160684.07</v>
      </c>
      <c r="I193" s="1285">
        <f t="shared" si="44"/>
        <v>0.4673167773757867</v>
      </c>
      <c r="J193" s="1280">
        <v>6970.46</v>
      </c>
    </row>
    <row r="194" spans="1:10" x14ac:dyDescent="0.2">
      <c r="A194" s="1491"/>
      <c r="B194" s="1491"/>
      <c r="C194" s="1276" t="s">
        <v>249</v>
      </c>
      <c r="D194" s="1277" t="s">
        <v>250</v>
      </c>
      <c r="E194" s="1278">
        <v>9204700</v>
      </c>
      <c r="F194" s="1278">
        <f t="shared" si="62"/>
        <v>-120590.25</v>
      </c>
      <c r="G194" s="1279">
        <v>9084109.75</v>
      </c>
      <c r="H194" s="1280">
        <v>4501710.53</v>
      </c>
      <c r="I194" s="1285">
        <f t="shared" si="44"/>
        <v>0.49555880035465227</v>
      </c>
      <c r="J194" s="1280">
        <v>235371.5</v>
      </c>
    </row>
    <row r="195" spans="1:10" x14ac:dyDescent="0.2">
      <c r="A195" s="1491"/>
      <c r="B195" s="1491"/>
      <c r="C195" s="1276" t="s">
        <v>310</v>
      </c>
      <c r="D195" s="1277" t="s">
        <v>311</v>
      </c>
      <c r="E195" s="1278">
        <v>774048</v>
      </c>
      <c r="F195" s="1278">
        <f t="shared" si="62"/>
        <v>-23689.060000000056</v>
      </c>
      <c r="G195" s="1279">
        <v>750358.94</v>
      </c>
      <c r="H195" s="1280">
        <v>750358.94</v>
      </c>
      <c r="I195" s="1285">
        <f t="shared" si="44"/>
        <v>1</v>
      </c>
      <c r="J195" s="1280">
        <v>0</v>
      </c>
    </row>
    <row r="196" spans="1:10" x14ac:dyDescent="0.2">
      <c r="A196" s="1491"/>
      <c r="B196" s="1491"/>
      <c r="C196" s="1276" t="s">
        <v>251</v>
      </c>
      <c r="D196" s="1277" t="s">
        <v>252</v>
      </c>
      <c r="E196" s="1278">
        <v>1728366</v>
      </c>
      <c r="F196" s="1278">
        <f t="shared" si="62"/>
        <v>-19053.550000000047</v>
      </c>
      <c r="G196" s="1279">
        <v>1709312.45</v>
      </c>
      <c r="H196" s="1280">
        <v>879368.35</v>
      </c>
      <c r="I196" s="1285">
        <f t="shared" si="44"/>
        <v>0.51445734804072829</v>
      </c>
      <c r="J196" s="1280">
        <v>126426.44</v>
      </c>
    </row>
    <row r="197" spans="1:10" x14ac:dyDescent="0.2">
      <c r="A197" s="1491"/>
      <c r="B197" s="1491"/>
      <c r="C197" s="1276" t="s">
        <v>253</v>
      </c>
      <c r="D197" s="1277" t="s">
        <v>254</v>
      </c>
      <c r="E197" s="1278">
        <v>246604</v>
      </c>
      <c r="F197" s="1278">
        <f t="shared" si="62"/>
        <v>-25320.160000000003</v>
      </c>
      <c r="G197" s="1279">
        <v>221283.84</v>
      </c>
      <c r="H197" s="1280">
        <v>96131.67</v>
      </c>
      <c r="I197" s="1285">
        <f t="shared" si="44"/>
        <v>0.43442697849061185</v>
      </c>
      <c r="J197" s="1280">
        <v>15404.89</v>
      </c>
    </row>
    <row r="198" spans="1:10" x14ac:dyDescent="0.2">
      <c r="A198" s="1491"/>
      <c r="B198" s="1491"/>
      <c r="C198" s="1276" t="s">
        <v>262</v>
      </c>
      <c r="D198" s="1277" t="s">
        <v>263</v>
      </c>
      <c r="E198" s="1278">
        <v>56552</v>
      </c>
      <c r="F198" s="1278">
        <f t="shared" si="62"/>
        <v>0</v>
      </c>
      <c r="G198" s="1279">
        <v>56552</v>
      </c>
      <c r="H198" s="1280">
        <v>17078.150000000001</v>
      </c>
      <c r="I198" s="1285">
        <f t="shared" si="44"/>
        <v>0.3019902037063234</v>
      </c>
      <c r="J198" s="1280">
        <v>3824.12</v>
      </c>
    </row>
    <row r="199" spans="1:10" x14ac:dyDescent="0.2">
      <c r="A199" s="1491"/>
      <c r="B199" s="1491"/>
      <c r="C199" s="1276" t="s">
        <v>255</v>
      </c>
      <c r="D199" s="1277" t="s">
        <v>256</v>
      </c>
      <c r="E199" s="1278">
        <v>342850</v>
      </c>
      <c r="F199" s="1278">
        <f t="shared" si="62"/>
        <v>-12420</v>
      </c>
      <c r="G199" s="1279">
        <v>330430</v>
      </c>
      <c r="H199" s="1280">
        <v>151274.10999999999</v>
      </c>
      <c r="I199" s="1285">
        <f t="shared" ref="I199:I267" si="63">H199/G199</f>
        <v>0.45780985382683165</v>
      </c>
      <c r="J199" s="1280">
        <v>6187.95</v>
      </c>
    </row>
    <row r="200" spans="1:10" x14ac:dyDescent="0.2">
      <c r="A200" s="1491"/>
      <c r="B200" s="1491"/>
      <c r="C200" s="1276" t="s">
        <v>375</v>
      </c>
      <c r="D200" s="1277" t="s">
        <v>376</v>
      </c>
      <c r="E200" s="1278">
        <v>38500</v>
      </c>
      <c r="F200" s="1278">
        <f t="shared" si="62"/>
        <v>-10000</v>
      </c>
      <c r="G200" s="1279">
        <v>28500</v>
      </c>
      <c r="H200" s="1280">
        <v>9408.11</v>
      </c>
      <c r="I200" s="1285">
        <f t="shared" si="63"/>
        <v>0.33010912280701754</v>
      </c>
      <c r="J200" s="1280">
        <v>0</v>
      </c>
    </row>
    <row r="201" spans="1:10" x14ac:dyDescent="0.2">
      <c r="A201" s="1491"/>
      <c r="B201" s="1491"/>
      <c r="C201" s="1276" t="s">
        <v>266</v>
      </c>
      <c r="D201" s="1277" t="s">
        <v>267</v>
      </c>
      <c r="E201" s="1278">
        <v>405500</v>
      </c>
      <c r="F201" s="1278">
        <f t="shared" si="62"/>
        <v>0</v>
      </c>
      <c r="G201" s="1279">
        <v>405500</v>
      </c>
      <c r="H201" s="1280">
        <v>246237.84</v>
      </c>
      <c r="I201" s="1285">
        <f t="shared" si="63"/>
        <v>0.60724498150431561</v>
      </c>
      <c r="J201" s="1280">
        <v>3353.39</v>
      </c>
    </row>
    <row r="202" spans="1:10" x14ac:dyDescent="0.2">
      <c r="A202" s="1491"/>
      <c r="B202" s="1491"/>
      <c r="C202" s="1276" t="s">
        <v>276</v>
      </c>
      <c r="D202" s="1277" t="s">
        <v>277</v>
      </c>
      <c r="E202" s="1278">
        <v>132473</v>
      </c>
      <c r="F202" s="1278">
        <f t="shared" si="62"/>
        <v>6000</v>
      </c>
      <c r="G202" s="1279">
        <v>138473</v>
      </c>
      <c r="H202" s="1280">
        <v>43544.94</v>
      </c>
      <c r="I202" s="1285">
        <f t="shared" si="63"/>
        <v>0.31446520260267347</v>
      </c>
      <c r="J202" s="1280">
        <v>0</v>
      </c>
    </row>
    <row r="203" spans="1:10" x14ac:dyDescent="0.2">
      <c r="A203" s="1491"/>
      <c r="B203" s="1491"/>
      <c r="C203" s="1276" t="s">
        <v>325</v>
      </c>
      <c r="D203" s="1277" t="s">
        <v>326</v>
      </c>
      <c r="E203" s="1278">
        <v>25340</v>
      </c>
      <c r="F203" s="1278">
        <f t="shared" si="62"/>
        <v>1000</v>
      </c>
      <c r="G203" s="1279">
        <v>26340</v>
      </c>
      <c r="H203" s="1280">
        <v>6796</v>
      </c>
      <c r="I203" s="1285">
        <f t="shared" si="63"/>
        <v>0.25801063022019743</v>
      </c>
      <c r="J203" s="1280">
        <v>0</v>
      </c>
    </row>
    <row r="204" spans="1:10" x14ac:dyDescent="0.2">
      <c r="A204" s="1491"/>
      <c r="B204" s="1491"/>
      <c r="C204" s="1276" t="s">
        <v>257</v>
      </c>
      <c r="D204" s="1277" t="s">
        <v>258</v>
      </c>
      <c r="E204" s="1278">
        <v>229200</v>
      </c>
      <c r="F204" s="1278">
        <f t="shared" si="62"/>
        <v>0</v>
      </c>
      <c r="G204" s="1279">
        <v>229200</v>
      </c>
      <c r="H204" s="1280">
        <v>111700.16</v>
      </c>
      <c r="I204" s="1285">
        <f t="shared" si="63"/>
        <v>0.48734799301919723</v>
      </c>
      <c r="J204" s="1280">
        <v>1705.85</v>
      </c>
    </row>
    <row r="205" spans="1:10" ht="22.5" x14ac:dyDescent="0.2">
      <c r="A205" s="1491"/>
      <c r="B205" s="1491"/>
      <c r="C205" s="1276" t="s">
        <v>377</v>
      </c>
      <c r="D205" s="1277" t="s">
        <v>378</v>
      </c>
      <c r="E205" s="1278">
        <v>82500</v>
      </c>
      <c r="F205" s="1278">
        <f t="shared" si="62"/>
        <v>0</v>
      </c>
      <c r="G205" s="1279">
        <v>82500</v>
      </c>
      <c r="H205" s="1280">
        <v>32257.98</v>
      </c>
      <c r="I205" s="1285">
        <f>H205/G205</f>
        <v>0.39100581818181818</v>
      </c>
      <c r="J205" s="1280">
        <v>0</v>
      </c>
    </row>
    <row r="206" spans="1:10" x14ac:dyDescent="0.2">
      <c r="A206" s="1491"/>
      <c r="B206" s="1491"/>
      <c r="C206" s="1276" t="s">
        <v>283</v>
      </c>
      <c r="D206" s="1277" t="s">
        <v>284</v>
      </c>
      <c r="E206" s="1278">
        <v>41220</v>
      </c>
      <c r="F206" s="1278">
        <f t="shared" si="62"/>
        <v>0</v>
      </c>
      <c r="G206" s="1279">
        <v>41220</v>
      </c>
      <c r="H206" s="1280">
        <v>18634.900000000001</v>
      </c>
      <c r="I206" s="1285">
        <f t="shared" si="63"/>
        <v>0.45208393983503159</v>
      </c>
      <c r="J206" s="1280">
        <v>171.58</v>
      </c>
    </row>
    <row r="207" spans="1:10" x14ac:dyDescent="0.2">
      <c r="A207" s="1491"/>
      <c r="B207" s="1491"/>
      <c r="C207" s="1276" t="s">
        <v>331</v>
      </c>
      <c r="D207" s="1277" t="s">
        <v>332</v>
      </c>
      <c r="E207" s="1278" t="s">
        <v>379</v>
      </c>
      <c r="F207" s="1278">
        <f t="shared" si="62"/>
        <v>0</v>
      </c>
      <c r="G207" s="1279" t="s">
        <v>379</v>
      </c>
      <c r="H207" s="1280">
        <v>3556.09</v>
      </c>
      <c r="I207" s="1285">
        <f t="shared" si="63"/>
        <v>0.30655948275862072</v>
      </c>
      <c r="J207" s="1280">
        <v>21</v>
      </c>
    </row>
    <row r="208" spans="1:10" x14ac:dyDescent="0.2">
      <c r="A208" s="1491"/>
      <c r="B208" s="1491"/>
      <c r="C208" s="1276" t="s">
        <v>259</v>
      </c>
      <c r="D208" s="1277" t="s">
        <v>260</v>
      </c>
      <c r="E208" s="1278">
        <v>13900</v>
      </c>
      <c r="F208" s="1278">
        <f t="shared" si="62"/>
        <v>-2000</v>
      </c>
      <c r="G208" s="1279">
        <v>11900</v>
      </c>
      <c r="H208" s="1280">
        <v>2578.75</v>
      </c>
      <c r="I208" s="1285">
        <f t="shared" si="63"/>
        <v>0.21670168067226891</v>
      </c>
      <c r="J208" s="1280">
        <v>0</v>
      </c>
    </row>
    <row r="209" spans="1:10" x14ac:dyDescent="0.2">
      <c r="A209" s="1491"/>
      <c r="B209" s="1491"/>
      <c r="C209" s="1276" t="s">
        <v>335</v>
      </c>
      <c r="D209" s="1277" t="s">
        <v>336</v>
      </c>
      <c r="E209" s="1278">
        <v>511990</v>
      </c>
      <c r="F209" s="1278">
        <f t="shared" si="62"/>
        <v>30781</v>
      </c>
      <c r="G209" s="1279">
        <v>542771</v>
      </c>
      <c r="H209" s="1280">
        <v>407130</v>
      </c>
      <c r="I209" s="1285">
        <f t="shared" si="63"/>
        <v>0.75009534407696798</v>
      </c>
      <c r="J209" s="1280">
        <v>0</v>
      </c>
    </row>
    <row r="210" spans="1:10" x14ac:dyDescent="0.2">
      <c r="A210" s="1491"/>
      <c r="B210" s="1491"/>
      <c r="C210" s="1276" t="s">
        <v>380</v>
      </c>
      <c r="D210" s="1277" t="s">
        <v>381</v>
      </c>
      <c r="E210" s="1278" t="s">
        <v>61</v>
      </c>
      <c r="F210" s="1278">
        <f t="shared" si="62"/>
        <v>0</v>
      </c>
      <c r="G210" s="1279" t="s">
        <v>61</v>
      </c>
      <c r="H210" s="1280">
        <v>103</v>
      </c>
      <c r="I210" s="1285">
        <f t="shared" si="63"/>
        <v>0.10299999999999999</v>
      </c>
      <c r="J210" s="1280">
        <v>0</v>
      </c>
    </row>
    <row r="211" spans="1:10" ht="22.5" x14ac:dyDescent="0.2">
      <c r="A211" s="1491"/>
      <c r="B211" s="1491"/>
      <c r="C211" s="1276" t="s">
        <v>337</v>
      </c>
      <c r="D211" s="1277" t="s">
        <v>338</v>
      </c>
      <c r="E211" s="1278">
        <v>2500</v>
      </c>
      <c r="F211" s="1278">
        <f t="shared" si="62"/>
        <v>0</v>
      </c>
      <c r="G211" s="1279">
        <v>2500</v>
      </c>
      <c r="H211" s="1280">
        <v>360</v>
      </c>
      <c r="I211" s="1285">
        <f t="shared" si="63"/>
        <v>0.14399999999999999</v>
      </c>
      <c r="J211" s="1280">
        <v>0</v>
      </c>
    </row>
    <row r="212" spans="1:10" x14ac:dyDescent="0.2">
      <c r="A212" s="1491"/>
      <c r="B212" s="1491"/>
      <c r="C212" s="1276" t="s">
        <v>278</v>
      </c>
      <c r="D212" s="1277" t="s">
        <v>279</v>
      </c>
      <c r="E212" s="1278">
        <v>743414</v>
      </c>
      <c r="F212" s="1278">
        <f t="shared" si="62"/>
        <v>-109640.40000000002</v>
      </c>
      <c r="G212" s="1279">
        <v>633773.6</v>
      </c>
      <c r="H212" s="1280">
        <v>328615</v>
      </c>
      <c r="I212" s="1285">
        <f t="shared" si="63"/>
        <v>0.51850534638867884</v>
      </c>
      <c r="J212" s="1280">
        <v>0</v>
      </c>
    </row>
    <row r="213" spans="1:10" ht="15" x14ac:dyDescent="0.2">
      <c r="A213" s="1490"/>
      <c r="B213" s="1270" t="s">
        <v>147</v>
      </c>
      <c r="C213" s="1271"/>
      <c r="D213" s="1272" t="s">
        <v>148</v>
      </c>
      <c r="E213" s="1273">
        <f>E214+E215+E216+E217+E218+E219+E220+E221+E222+E223+E224+E225+E226</f>
        <v>786236</v>
      </c>
      <c r="F213" s="1273">
        <f t="shared" ref="F213:J213" si="64">F214+F215+F216+F217+F218+F219+F220+F221+F222+F223+F224+F225+F226</f>
        <v>-58662.55</v>
      </c>
      <c r="G213" s="1273">
        <f t="shared" si="64"/>
        <v>727573.45</v>
      </c>
      <c r="H213" s="1273">
        <f t="shared" si="64"/>
        <v>378760.54000000004</v>
      </c>
      <c r="I213" s="1284">
        <f t="shared" si="63"/>
        <v>0.52058048572278171</v>
      </c>
      <c r="J213" s="1273">
        <f t="shared" si="64"/>
        <v>17865.89</v>
      </c>
    </row>
    <row r="214" spans="1:10" x14ac:dyDescent="0.2">
      <c r="A214" s="1491"/>
      <c r="B214" s="1491"/>
      <c r="C214" s="1276" t="s">
        <v>321</v>
      </c>
      <c r="D214" s="1277" t="s">
        <v>322</v>
      </c>
      <c r="E214" s="1278">
        <v>4164</v>
      </c>
      <c r="F214" s="1278">
        <f>G214-E214</f>
        <v>0</v>
      </c>
      <c r="G214" s="1279">
        <v>4164</v>
      </c>
      <c r="H214" s="1280">
        <v>661.68</v>
      </c>
      <c r="I214" s="1285">
        <f t="shared" si="63"/>
        <v>0.15890489913544667</v>
      </c>
      <c r="J214" s="1280">
        <v>0</v>
      </c>
    </row>
    <row r="215" spans="1:10" x14ac:dyDescent="0.2">
      <c r="A215" s="1491"/>
      <c r="B215" s="1491"/>
      <c r="C215" s="1276" t="s">
        <v>249</v>
      </c>
      <c r="D215" s="1277" t="s">
        <v>250</v>
      </c>
      <c r="E215" s="1278">
        <v>514900</v>
      </c>
      <c r="F215" s="1278">
        <f t="shared" ref="F215:F226" si="65">G215-E215</f>
        <v>-37525</v>
      </c>
      <c r="G215" s="1279">
        <v>477375</v>
      </c>
      <c r="H215" s="1280">
        <v>242290.37</v>
      </c>
      <c r="I215" s="1285">
        <f t="shared" si="63"/>
        <v>0.50754725320764593</v>
      </c>
      <c r="J215" s="1280">
        <v>11786.48</v>
      </c>
    </row>
    <row r="216" spans="1:10" x14ac:dyDescent="0.2">
      <c r="A216" s="1491"/>
      <c r="B216" s="1491"/>
      <c r="C216" s="1276" t="s">
        <v>310</v>
      </c>
      <c r="D216" s="1277" t="s">
        <v>311</v>
      </c>
      <c r="E216" s="1278">
        <v>49004</v>
      </c>
      <c r="F216" s="1278">
        <f t="shared" si="65"/>
        <v>-10187.550000000003</v>
      </c>
      <c r="G216" s="1279">
        <v>38816.449999999997</v>
      </c>
      <c r="H216" s="1280">
        <v>38816.449999999997</v>
      </c>
      <c r="I216" s="1285">
        <f t="shared" si="63"/>
        <v>1</v>
      </c>
      <c r="J216" s="1280">
        <v>0</v>
      </c>
    </row>
    <row r="217" spans="1:10" x14ac:dyDescent="0.2">
      <c r="A217" s="1491"/>
      <c r="B217" s="1491"/>
      <c r="C217" s="1276" t="s">
        <v>251</v>
      </c>
      <c r="D217" s="1277" t="s">
        <v>252</v>
      </c>
      <c r="E217" s="1278">
        <v>95448</v>
      </c>
      <c r="F217" s="1278">
        <f t="shared" si="65"/>
        <v>-2500</v>
      </c>
      <c r="G217" s="1279">
        <v>92948</v>
      </c>
      <c r="H217" s="1280">
        <v>47488.13</v>
      </c>
      <c r="I217" s="1285">
        <f t="shared" si="63"/>
        <v>0.5109107242759392</v>
      </c>
      <c r="J217" s="1280">
        <v>5218.05</v>
      </c>
    </row>
    <row r="218" spans="1:10" x14ac:dyDescent="0.2">
      <c r="A218" s="1491"/>
      <c r="B218" s="1491"/>
      <c r="C218" s="1276" t="s">
        <v>253</v>
      </c>
      <c r="D218" s="1277" t="s">
        <v>254</v>
      </c>
      <c r="E218" s="1278">
        <v>13645</v>
      </c>
      <c r="F218" s="1278">
        <f t="shared" si="65"/>
        <v>-600</v>
      </c>
      <c r="G218" s="1279">
        <v>13045</v>
      </c>
      <c r="H218" s="1280">
        <v>5234.1400000000003</v>
      </c>
      <c r="I218" s="1285">
        <f t="shared" si="63"/>
        <v>0.4012372556535071</v>
      </c>
      <c r="J218" s="1280">
        <v>861.36</v>
      </c>
    </row>
    <row r="219" spans="1:10" x14ac:dyDescent="0.2">
      <c r="A219" s="1491"/>
      <c r="B219" s="1491"/>
      <c r="C219" s="1276" t="s">
        <v>255</v>
      </c>
      <c r="D219" s="1277" t="s">
        <v>256</v>
      </c>
      <c r="E219" s="1278">
        <v>27600</v>
      </c>
      <c r="F219" s="1278">
        <f t="shared" si="65"/>
        <v>-6500</v>
      </c>
      <c r="G219" s="1279">
        <v>21100</v>
      </c>
      <c r="H219" s="1280">
        <v>3564.76</v>
      </c>
      <c r="I219" s="1285">
        <f t="shared" si="63"/>
        <v>0.16894597156398106</v>
      </c>
      <c r="J219" s="1280">
        <v>0</v>
      </c>
    </row>
    <row r="220" spans="1:10" x14ac:dyDescent="0.2">
      <c r="A220" s="1491"/>
      <c r="B220" s="1491"/>
      <c r="C220" s="1276" t="s">
        <v>375</v>
      </c>
      <c r="D220" s="1277" t="s">
        <v>376</v>
      </c>
      <c r="E220" s="1278" t="s">
        <v>66</v>
      </c>
      <c r="F220" s="1278">
        <f t="shared" si="65"/>
        <v>0</v>
      </c>
      <c r="G220" s="1279" t="s">
        <v>66</v>
      </c>
      <c r="H220" s="1280">
        <v>720</v>
      </c>
      <c r="I220" s="1285">
        <f t="shared" si="63"/>
        <v>0.20571428571428571</v>
      </c>
      <c r="J220" s="1280">
        <v>0</v>
      </c>
    </row>
    <row r="221" spans="1:10" x14ac:dyDescent="0.2">
      <c r="A221" s="1491"/>
      <c r="B221" s="1491"/>
      <c r="C221" s="1276" t="s">
        <v>266</v>
      </c>
      <c r="D221" s="1277" t="s">
        <v>267</v>
      </c>
      <c r="E221" s="1278" t="s">
        <v>382</v>
      </c>
      <c r="F221" s="1278">
        <f t="shared" si="65"/>
        <v>0</v>
      </c>
      <c r="G221" s="1279" t="s">
        <v>382</v>
      </c>
      <c r="H221" s="1280">
        <v>7941.47</v>
      </c>
      <c r="I221" s="1285">
        <f t="shared" si="63"/>
        <v>0.37816523809523811</v>
      </c>
      <c r="J221" s="1280">
        <v>0</v>
      </c>
    </row>
    <row r="222" spans="1:10" x14ac:dyDescent="0.2">
      <c r="A222" s="1491"/>
      <c r="B222" s="1491"/>
      <c r="C222" s="1276" t="s">
        <v>276</v>
      </c>
      <c r="D222" s="1277" t="s">
        <v>277</v>
      </c>
      <c r="E222" s="1278">
        <v>16000</v>
      </c>
      <c r="F222" s="1278">
        <f t="shared" si="65"/>
        <v>-116</v>
      </c>
      <c r="G222" s="1279">
        <v>15884</v>
      </c>
      <c r="H222" s="1280">
        <v>5406.52</v>
      </c>
      <c r="I222" s="1285">
        <f t="shared" si="63"/>
        <v>0.34037522034751955</v>
      </c>
      <c r="J222" s="1280">
        <v>0</v>
      </c>
    </row>
    <row r="223" spans="1:10" x14ac:dyDescent="0.2">
      <c r="A223" s="1491"/>
      <c r="B223" s="1491"/>
      <c r="C223" s="1276" t="s">
        <v>325</v>
      </c>
      <c r="D223" s="1277" t="s">
        <v>326</v>
      </c>
      <c r="E223" s="1278">
        <v>1200</v>
      </c>
      <c r="F223" s="1278">
        <f t="shared" si="65"/>
        <v>0</v>
      </c>
      <c r="G223" s="1279">
        <v>1200</v>
      </c>
      <c r="H223" s="1280">
        <v>0</v>
      </c>
      <c r="I223" s="1285">
        <f t="shared" si="63"/>
        <v>0</v>
      </c>
      <c r="J223" s="1280">
        <v>0</v>
      </c>
    </row>
    <row r="224" spans="1:10" x14ac:dyDescent="0.2">
      <c r="A224" s="1491"/>
      <c r="B224" s="1491"/>
      <c r="C224" s="1276" t="s">
        <v>257</v>
      </c>
      <c r="D224" s="1277" t="s">
        <v>258</v>
      </c>
      <c r="E224" s="1278">
        <v>4100</v>
      </c>
      <c r="F224" s="1278">
        <f t="shared" si="65"/>
        <v>0</v>
      </c>
      <c r="G224" s="1279">
        <v>4100</v>
      </c>
      <c r="H224" s="1280">
        <v>1005.33</v>
      </c>
      <c r="I224" s="1285">
        <f t="shared" si="63"/>
        <v>0.24520243902439026</v>
      </c>
      <c r="J224" s="1280">
        <v>0</v>
      </c>
    </row>
    <row r="225" spans="1:10" x14ac:dyDescent="0.2">
      <c r="A225" s="1491"/>
      <c r="B225" s="1491"/>
      <c r="C225" s="1276" t="s">
        <v>283</v>
      </c>
      <c r="D225" s="1277" t="s">
        <v>284</v>
      </c>
      <c r="E225" s="1278" t="s">
        <v>61</v>
      </c>
      <c r="F225" s="1278">
        <f t="shared" si="65"/>
        <v>0</v>
      </c>
      <c r="G225" s="1279" t="s">
        <v>61</v>
      </c>
      <c r="H225" s="1280">
        <v>521.69000000000005</v>
      </c>
      <c r="I225" s="1285">
        <f t="shared" si="63"/>
        <v>0.5216900000000001</v>
      </c>
      <c r="J225" s="1280">
        <v>0</v>
      </c>
    </row>
    <row r="226" spans="1:10" x14ac:dyDescent="0.2">
      <c r="A226" s="1491"/>
      <c r="B226" s="1491"/>
      <c r="C226" s="1276" t="s">
        <v>335</v>
      </c>
      <c r="D226" s="1277" t="s">
        <v>336</v>
      </c>
      <c r="E226" s="1278">
        <v>34675</v>
      </c>
      <c r="F226" s="1278">
        <f t="shared" si="65"/>
        <v>-1234</v>
      </c>
      <c r="G226" s="1279">
        <v>33441</v>
      </c>
      <c r="H226" s="1280">
        <v>25110</v>
      </c>
      <c r="I226" s="1285">
        <f t="shared" si="63"/>
        <v>0.75087467480039471</v>
      </c>
      <c r="J226" s="1280">
        <v>0</v>
      </c>
    </row>
    <row r="227" spans="1:10" ht="15" x14ac:dyDescent="0.2">
      <c r="A227" s="1490"/>
      <c r="B227" s="1270" t="s">
        <v>149</v>
      </c>
      <c r="C227" s="1271"/>
      <c r="D227" s="1272" t="s">
        <v>150</v>
      </c>
      <c r="E227" s="1273">
        <f>E228+E229+E230+E231+E232+E233+E234+E235+E236+E237+E238+E239+E240+E241+E242+E243+E244+E245+E246+E247+E248+E249+E250</f>
        <v>6354421</v>
      </c>
      <c r="F227" s="1273">
        <f t="shared" ref="F227:H227" si="66">F228+F229+F230+F231+F232+F233+F234+F235+F236+F237+F238+F239+F240+F241+F242+F243+F244+F245+F246+F247+F248+F249+F250</f>
        <v>-25443.000000000175</v>
      </c>
      <c r="G227" s="1273">
        <f t="shared" si="66"/>
        <v>6328978</v>
      </c>
      <c r="H227" s="1273">
        <f t="shared" si="66"/>
        <v>3046978.1700000004</v>
      </c>
      <c r="I227" s="1284">
        <f t="shared" si="63"/>
        <v>0.48143289011274815</v>
      </c>
      <c r="J227" s="1273">
        <f>J228+J229+J230+J231+J232+J233+J234+J235+J236+J237+J238+J239+J240+J241+J242+J243+J244+J245+J246+J247+J248+J249+J250</f>
        <v>105401.39</v>
      </c>
    </row>
    <row r="228" spans="1:10" ht="33.75" x14ac:dyDescent="0.2">
      <c r="A228" s="1491"/>
      <c r="B228" s="1491"/>
      <c r="C228" s="1276" t="s">
        <v>155</v>
      </c>
      <c r="D228" s="1277" t="s">
        <v>271</v>
      </c>
      <c r="E228" s="1278">
        <v>40000</v>
      </c>
      <c r="F228" s="1278">
        <f>G228-E228</f>
        <v>0</v>
      </c>
      <c r="G228" s="1279">
        <v>40000</v>
      </c>
      <c r="H228" s="1280">
        <v>17896.09</v>
      </c>
      <c r="I228" s="1285">
        <f t="shared" si="63"/>
        <v>0.44740225</v>
      </c>
      <c r="J228" s="1280">
        <v>805.98</v>
      </c>
    </row>
    <row r="229" spans="1:10" ht="22.5" x14ac:dyDescent="0.2">
      <c r="A229" s="1491"/>
      <c r="B229" s="1491"/>
      <c r="C229" s="1276" t="s">
        <v>383</v>
      </c>
      <c r="D229" s="1277" t="s">
        <v>384</v>
      </c>
      <c r="E229" s="1278">
        <v>1560000</v>
      </c>
      <c r="F229" s="1278">
        <f t="shared" ref="F229:F250" si="67">G229-E229</f>
        <v>0</v>
      </c>
      <c r="G229" s="1279">
        <v>1560000</v>
      </c>
      <c r="H229" s="1280">
        <v>658363.37</v>
      </c>
      <c r="I229" s="1285">
        <f t="shared" si="63"/>
        <v>0.42202780128205125</v>
      </c>
      <c r="J229" s="1280">
        <v>0</v>
      </c>
    </row>
    <row r="230" spans="1:10" x14ac:dyDescent="0.2">
      <c r="A230" s="1491"/>
      <c r="B230" s="1491"/>
      <c r="C230" s="1276" t="s">
        <v>321</v>
      </c>
      <c r="D230" s="1277" t="s">
        <v>322</v>
      </c>
      <c r="E230" s="1278">
        <v>61337</v>
      </c>
      <c r="F230" s="1278">
        <f t="shared" si="67"/>
        <v>0</v>
      </c>
      <c r="G230" s="1279">
        <v>61337</v>
      </c>
      <c r="H230" s="1280">
        <v>29383.15</v>
      </c>
      <c r="I230" s="1285">
        <f t="shared" si="63"/>
        <v>0.47904445929862893</v>
      </c>
      <c r="J230" s="1280">
        <v>1092.8599999999999</v>
      </c>
    </row>
    <row r="231" spans="1:10" x14ac:dyDescent="0.2">
      <c r="A231" s="1491"/>
      <c r="B231" s="1491"/>
      <c r="C231" s="1276" t="s">
        <v>249</v>
      </c>
      <c r="D231" s="1277" t="s">
        <v>250</v>
      </c>
      <c r="E231" s="1278">
        <v>2743400</v>
      </c>
      <c r="F231" s="1278">
        <f t="shared" si="67"/>
        <v>-47596.700000000186</v>
      </c>
      <c r="G231" s="1279">
        <v>2695803.3</v>
      </c>
      <c r="H231" s="1280">
        <v>1276683.77</v>
      </c>
      <c r="I231" s="1285">
        <f t="shared" si="63"/>
        <v>0.47358194494383182</v>
      </c>
      <c r="J231" s="1280">
        <v>62162.85</v>
      </c>
    </row>
    <row r="232" spans="1:10" x14ac:dyDescent="0.2">
      <c r="A232" s="1491"/>
      <c r="B232" s="1491"/>
      <c r="C232" s="1276" t="s">
        <v>310</v>
      </c>
      <c r="D232" s="1277" t="s">
        <v>311</v>
      </c>
      <c r="E232" s="1278">
        <v>205723</v>
      </c>
      <c r="F232" s="1278">
        <f t="shared" si="67"/>
        <v>-4403.2999999999884</v>
      </c>
      <c r="G232" s="1279">
        <v>201319.7</v>
      </c>
      <c r="H232" s="1280">
        <v>198322.45</v>
      </c>
      <c r="I232" s="1285">
        <f t="shared" si="63"/>
        <v>0.98511198854359505</v>
      </c>
      <c r="J232" s="1280">
        <v>0</v>
      </c>
    </row>
    <row r="233" spans="1:10" x14ac:dyDescent="0.2">
      <c r="A233" s="1491"/>
      <c r="B233" s="1491"/>
      <c r="C233" s="1276" t="s">
        <v>251</v>
      </c>
      <c r="D233" s="1277" t="s">
        <v>252</v>
      </c>
      <c r="E233" s="1278">
        <v>488936</v>
      </c>
      <c r="F233" s="1278">
        <f t="shared" si="67"/>
        <v>-7000</v>
      </c>
      <c r="G233" s="1279">
        <v>481936</v>
      </c>
      <c r="H233" s="1280">
        <v>243090.9</v>
      </c>
      <c r="I233" s="1285">
        <f t="shared" si="63"/>
        <v>0.50440494173500217</v>
      </c>
      <c r="J233" s="1280">
        <v>25638.98</v>
      </c>
    </row>
    <row r="234" spans="1:10" x14ac:dyDescent="0.2">
      <c r="A234" s="1491"/>
      <c r="B234" s="1491"/>
      <c r="C234" s="1276" t="s">
        <v>253</v>
      </c>
      <c r="D234" s="1277" t="s">
        <v>254</v>
      </c>
      <c r="E234" s="1278">
        <v>69426</v>
      </c>
      <c r="F234" s="1278">
        <f t="shared" si="67"/>
        <v>-9095</v>
      </c>
      <c r="G234" s="1279">
        <v>60331</v>
      </c>
      <c r="H234" s="1280">
        <v>26057.64</v>
      </c>
      <c r="I234" s="1285">
        <f t="shared" si="63"/>
        <v>0.43191128938688234</v>
      </c>
      <c r="J234" s="1280">
        <v>4154.1000000000004</v>
      </c>
    </row>
    <row r="235" spans="1:10" x14ac:dyDescent="0.2">
      <c r="A235" s="1491"/>
      <c r="B235" s="1491"/>
      <c r="C235" s="1276" t="s">
        <v>262</v>
      </c>
      <c r="D235" s="1277" t="s">
        <v>263</v>
      </c>
      <c r="E235" s="1278">
        <v>8500</v>
      </c>
      <c r="F235" s="1278">
        <f t="shared" si="67"/>
        <v>0</v>
      </c>
      <c r="G235" s="1279">
        <v>8500</v>
      </c>
      <c r="H235" s="1280">
        <v>2000</v>
      </c>
      <c r="I235" s="1285">
        <f t="shared" si="63"/>
        <v>0.23529411764705882</v>
      </c>
      <c r="J235" s="1280">
        <v>0</v>
      </c>
    </row>
    <row r="236" spans="1:10" x14ac:dyDescent="0.2">
      <c r="A236" s="1491"/>
      <c r="B236" s="1491"/>
      <c r="C236" s="1276" t="s">
        <v>255</v>
      </c>
      <c r="D236" s="1277" t="s">
        <v>256</v>
      </c>
      <c r="E236" s="1278">
        <v>146000</v>
      </c>
      <c r="F236" s="1278">
        <f t="shared" si="67"/>
        <v>-10000</v>
      </c>
      <c r="G236" s="1279">
        <v>136000</v>
      </c>
      <c r="H236" s="1280">
        <v>44570</v>
      </c>
      <c r="I236" s="1285">
        <f t="shared" si="63"/>
        <v>0.3277205882352941</v>
      </c>
      <c r="J236" s="1280">
        <v>725.95</v>
      </c>
    </row>
    <row r="237" spans="1:10" x14ac:dyDescent="0.2">
      <c r="A237" s="1491"/>
      <c r="B237" s="1491"/>
      <c r="C237" s="1276" t="s">
        <v>385</v>
      </c>
      <c r="D237" s="1277" t="s">
        <v>386</v>
      </c>
      <c r="E237" s="1278">
        <v>434430</v>
      </c>
      <c r="F237" s="1278">
        <f t="shared" si="67"/>
        <v>0</v>
      </c>
      <c r="G237" s="1279">
        <v>434430</v>
      </c>
      <c r="H237" s="1280">
        <v>182727.41</v>
      </c>
      <c r="I237" s="1285">
        <f t="shared" si="63"/>
        <v>0.42061416108463967</v>
      </c>
      <c r="J237" s="1280">
        <v>0</v>
      </c>
    </row>
    <row r="238" spans="1:10" x14ac:dyDescent="0.2">
      <c r="A238" s="1491"/>
      <c r="B238" s="1491"/>
      <c r="C238" s="1276" t="s">
        <v>375</v>
      </c>
      <c r="D238" s="1277" t="s">
        <v>376</v>
      </c>
      <c r="E238" s="1278">
        <v>20000</v>
      </c>
      <c r="F238" s="1278">
        <f t="shared" si="67"/>
        <v>-4000</v>
      </c>
      <c r="G238" s="1279">
        <v>16000</v>
      </c>
      <c r="H238" s="1280">
        <v>6191.56</v>
      </c>
      <c r="I238" s="1285">
        <f t="shared" si="63"/>
        <v>0.38697250000000005</v>
      </c>
      <c r="J238" s="1280">
        <v>0</v>
      </c>
    </row>
    <row r="239" spans="1:10" x14ac:dyDescent="0.2">
      <c r="A239" s="1491"/>
      <c r="B239" s="1491"/>
      <c r="C239" s="1276" t="s">
        <v>266</v>
      </c>
      <c r="D239" s="1277" t="s">
        <v>267</v>
      </c>
      <c r="E239" s="1278">
        <v>253000</v>
      </c>
      <c r="F239" s="1278">
        <f t="shared" si="67"/>
        <v>10000</v>
      </c>
      <c r="G239" s="1279">
        <v>263000</v>
      </c>
      <c r="H239" s="1280">
        <v>140369.84</v>
      </c>
      <c r="I239" s="1285">
        <f t="shared" si="63"/>
        <v>0.53372562737642582</v>
      </c>
      <c r="J239" s="1280">
        <v>6754.06</v>
      </c>
    </row>
    <row r="240" spans="1:10" x14ac:dyDescent="0.2">
      <c r="A240" s="1491"/>
      <c r="B240" s="1491"/>
      <c r="C240" s="1276" t="s">
        <v>276</v>
      </c>
      <c r="D240" s="1277" t="s">
        <v>277</v>
      </c>
      <c r="E240" s="1278">
        <v>16500</v>
      </c>
      <c r="F240" s="1278">
        <f t="shared" si="67"/>
        <v>-8500</v>
      </c>
      <c r="G240" s="1279">
        <v>8000</v>
      </c>
      <c r="H240" s="1280">
        <v>0</v>
      </c>
      <c r="I240" s="1285">
        <f t="shared" si="63"/>
        <v>0</v>
      </c>
      <c r="J240" s="1280">
        <v>0</v>
      </c>
    </row>
    <row r="241" spans="1:10" x14ac:dyDescent="0.2">
      <c r="A241" s="1491"/>
      <c r="B241" s="1491"/>
      <c r="C241" s="1276" t="s">
        <v>325</v>
      </c>
      <c r="D241" s="1277" t="s">
        <v>326</v>
      </c>
      <c r="E241" s="1278">
        <v>6000</v>
      </c>
      <c r="F241" s="1278">
        <f t="shared" si="67"/>
        <v>0</v>
      </c>
      <c r="G241" s="1279">
        <v>6000</v>
      </c>
      <c r="H241" s="1280">
        <v>695</v>
      </c>
      <c r="I241" s="1285">
        <f t="shared" si="63"/>
        <v>0.11583333333333333</v>
      </c>
      <c r="J241" s="1280">
        <v>0</v>
      </c>
    </row>
    <row r="242" spans="1:10" x14ac:dyDescent="0.2">
      <c r="A242" s="1491"/>
      <c r="B242" s="1491"/>
      <c r="C242" s="1276" t="s">
        <v>257</v>
      </c>
      <c r="D242" s="1277" t="s">
        <v>258</v>
      </c>
      <c r="E242" s="1278">
        <v>85000</v>
      </c>
      <c r="F242" s="1278">
        <f t="shared" si="67"/>
        <v>0</v>
      </c>
      <c r="G242" s="1279">
        <v>85000</v>
      </c>
      <c r="H242" s="1280">
        <v>46235.59</v>
      </c>
      <c r="I242" s="1285">
        <f t="shared" si="63"/>
        <v>0.54394811764705875</v>
      </c>
      <c r="J242" s="1280">
        <v>1242.44</v>
      </c>
    </row>
    <row r="243" spans="1:10" ht="22.5" x14ac:dyDescent="0.2">
      <c r="A243" s="1491"/>
      <c r="B243" s="1491"/>
      <c r="C243" s="1276" t="s">
        <v>377</v>
      </c>
      <c r="D243" s="1277" t="s">
        <v>378</v>
      </c>
      <c r="E243" s="1278">
        <v>65000</v>
      </c>
      <c r="F243" s="1278">
        <f t="shared" si="67"/>
        <v>0</v>
      </c>
      <c r="G243" s="1279">
        <v>65000</v>
      </c>
      <c r="H243" s="1280">
        <v>16388.89</v>
      </c>
      <c r="I243" s="1285">
        <f t="shared" si="63"/>
        <v>0.25213676923076922</v>
      </c>
      <c r="J243" s="1280">
        <v>2824.17</v>
      </c>
    </row>
    <row r="244" spans="1:10" x14ac:dyDescent="0.2">
      <c r="A244" s="1491"/>
      <c r="B244" s="1491"/>
      <c r="C244" s="1276" t="s">
        <v>283</v>
      </c>
      <c r="D244" s="1277" t="s">
        <v>284</v>
      </c>
      <c r="E244" s="1278">
        <v>6800</v>
      </c>
      <c r="F244" s="1278">
        <f t="shared" si="67"/>
        <v>0</v>
      </c>
      <c r="G244" s="1279" t="s">
        <v>388</v>
      </c>
      <c r="H244" s="1280">
        <v>2157.81</v>
      </c>
      <c r="I244" s="1285">
        <f t="shared" si="63"/>
        <v>0.31732499999999997</v>
      </c>
      <c r="J244" s="1280">
        <v>0</v>
      </c>
    </row>
    <row r="245" spans="1:10" x14ac:dyDescent="0.2">
      <c r="A245" s="1491"/>
      <c r="B245" s="1491"/>
      <c r="C245" s="1276" t="s">
        <v>331</v>
      </c>
      <c r="D245" s="1277" t="s">
        <v>332</v>
      </c>
      <c r="E245" s="1278" t="s">
        <v>66</v>
      </c>
      <c r="F245" s="1278">
        <f t="shared" si="67"/>
        <v>0</v>
      </c>
      <c r="G245" s="1279" t="s">
        <v>66</v>
      </c>
      <c r="H245" s="1280">
        <v>837.95</v>
      </c>
      <c r="I245" s="1285">
        <f t="shared" si="63"/>
        <v>0.23941428571428572</v>
      </c>
      <c r="J245" s="1280">
        <v>0</v>
      </c>
    </row>
    <row r="246" spans="1:10" x14ac:dyDescent="0.2">
      <c r="A246" s="1491"/>
      <c r="B246" s="1491"/>
      <c r="C246" s="1276" t="s">
        <v>259</v>
      </c>
      <c r="D246" s="1277" t="s">
        <v>260</v>
      </c>
      <c r="E246" s="1278">
        <v>2800</v>
      </c>
      <c r="F246" s="1278">
        <f t="shared" si="67"/>
        <v>0</v>
      </c>
      <c r="G246" s="1279">
        <v>2800</v>
      </c>
      <c r="H246" s="1280">
        <v>443.75</v>
      </c>
      <c r="I246" s="1285">
        <f t="shared" si="63"/>
        <v>0.15848214285714285</v>
      </c>
      <c r="J246" s="1280">
        <v>0</v>
      </c>
    </row>
    <row r="247" spans="1:10" x14ac:dyDescent="0.2">
      <c r="A247" s="1491"/>
      <c r="B247" s="1491"/>
      <c r="C247" s="1276" t="s">
        <v>335</v>
      </c>
      <c r="D247" s="1277" t="s">
        <v>336</v>
      </c>
      <c r="E247" s="1278">
        <v>136199</v>
      </c>
      <c r="F247" s="1278">
        <f t="shared" si="67"/>
        <v>8043</v>
      </c>
      <c r="G247" s="1279">
        <v>144242</v>
      </c>
      <c r="H247" s="1280">
        <v>108280</v>
      </c>
      <c r="I247" s="1285">
        <f t="shared" si="63"/>
        <v>0.75068288015973161</v>
      </c>
      <c r="J247" s="1280">
        <v>0</v>
      </c>
    </row>
    <row r="248" spans="1:10" x14ac:dyDescent="0.2">
      <c r="A248" s="1491"/>
      <c r="B248" s="1491"/>
      <c r="C248" s="1276" t="s">
        <v>380</v>
      </c>
      <c r="D248" s="1277" t="s">
        <v>381</v>
      </c>
      <c r="E248" s="1278">
        <v>370</v>
      </c>
      <c r="F248" s="1278">
        <f t="shared" si="67"/>
        <v>0</v>
      </c>
      <c r="G248" s="1279">
        <v>370</v>
      </c>
      <c r="H248" s="1280">
        <v>323</v>
      </c>
      <c r="I248" s="1285">
        <f t="shared" si="63"/>
        <v>0.87297297297297294</v>
      </c>
      <c r="J248" s="1280">
        <v>0</v>
      </c>
    </row>
    <row r="249" spans="1:10" ht="22.5" x14ac:dyDescent="0.2">
      <c r="A249" s="1491"/>
      <c r="B249" s="1491"/>
      <c r="C249" s="1276" t="s">
        <v>337</v>
      </c>
      <c r="D249" s="1277" t="s">
        <v>338</v>
      </c>
      <c r="E249" s="1278">
        <v>1500</v>
      </c>
      <c r="F249" s="1278">
        <f t="shared" si="67"/>
        <v>0</v>
      </c>
      <c r="G249" s="1279">
        <v>1500</v>
      </c>
      <c r="H249" s="1280">
        <v>450</v>
      </c>
      <c r="I249" s="1285">
        <f t="shared" si="63"/>
        <v>0.3</v>
      </c>
      <c r="J249" s="1280">
        <v>0</v>
      </c>
    </row>
    <row r="250" spans="1:10" ht="22.5" x14ac:dyDescent="0.2">
      <c r="A250" s="1491"/>
      <c r="B250" s="1491"/>
      <c r="C250" s="1276" t="s">
        <v>285</v>
      </c>
      <c r="D250" s="1277" t="s">
        <v>286</v>
      </c>
      <c r="E250" s="1278">
        <v>0</v>
      </c>
      <c r="F250" s="1278">
        <f t="shared" si="67"/>
        <v>47109</v>
      </c>
      <c r="G250" s="1307">
        <v>47109</v>
      </c>
      <c r="H250" s="1301">
        <v>45510</v>
      </c>
      <c r="I250" s="1285">
        <f t="shared" si="63"/>
        <v>0.96605744125326376</v>
      </c>
      <c r="J250" s="1303">
        <v>0</v>
      </c>
    </row>
    <row r="251" spans="1:10" ht="15" x14ac:dyDescent="0.2">
      <c r="A251" s="1490"/>
      <c r="B251" s="1270" t="s">
        <v>389</v>
      </c>
      <c r="C251" s="1271"/>
      <c r="D251" s="1272" t="s">
        <v>390</v>
      </c>
      <c r="E251" s="1273">
        <f>E252+E253+E254+E255+E256+E257+E258+E259+E260+E261+E262+E263+E264+E265+E266+E267+E268+E269</f>
        <v>1834554</v>
      </c>
      <c r="F251" s="1273">
        <f t="shared" ref="F251:J251" si="68">F252+F253+F254+F255+F256+F257+F258+F259+F260+F261+F262+F263+F264+F265+F266+F267+F268+F269</f>
        <v>-81133.429999999993</v>
      </c>
      <c r="G251" s="1273">
        <f t="shared" si="68"/>
        <v>1753420.57</v>
      </c>
      <c r="H251" s="1273">
        <f t="shared" si="68"/>
        <v>1298253.2999999996</v>
      </c>
      <c r="I251" s="1284">
        <f t="shared" si="63"/>
        <v>0.74041181118343991</v>
      </c>
      <c r="J251" s="1273">
        <f t="shared" si="68"/>
        <v>36352.5</v>
      </c>
    </row>
    <row r="252" spans="1:10" ht="33.75" x14ac:dyDescent="0.2">
      <c r="A252" s="1491"/>
      <c r="B252" s="1491"/>
      <c r="C252" s="1276" t="s">
        <v>391</v>
      </c>
      <c r="D252" s="1277" t="s">
        <v>392</v>
      </c>
      <c r="E252" s="1278">
        <v>520000</v>
      </c>
      <c r="F252" s="1278">
        <f>G252-E252</f>
        <v>0</v>
      </c>
      <c r="G252" s="1279">
        <v>520000</v>
      </c>
      <c r="H252" s="1280">
        <v>520000</v>
      </c>
      <c r="I252" s="1285">
        <f t="shared" si="63"/>
        <v>1</v>
      </c>
      <c r="J252" s="1280">
        <v>0</v>
      </c>
    </row>
    <row r="253" spans="1:10" ht="22.5" x14ac:dyDescent="0.2">
      <c r="A253" s="1491"/>
      <c r="B253" s="1491"/>
      <c r="C253" s="1276" t="s">
        <v>383</v>
      </c>
      <c r="D253" s="1277" t="s">
        <v>384</v>
      </c>
      <c r="E253" s="1278">
        <v>240000</v>
      </c>
      <c r="F253" s="1278">
        <f t="shared" ref="F253:F269" si="69">G253-E253</f>
        <v>0</v>
      </c>
      <c r="G253" s="1279">
        <v>240000</v>
      </c>
      <c r="H253" s="1280">
        <v>150943.01999999999</v>
      </c>
      <c r="I253" s="1285">
        <f t="shared" si="63"/>
        <v>0.62892925</v>
      </c>
      <c r="J253" s="1280">
        <v>0</v>
      </c>
    </row>
    <row r="254" spans="1:10" x14ac:dyDescent="0.2">
      <c r="A254" s="1491"/>
      <c r="B254" s="1491"/>
      <c r="C254" s="1276" t="s">
        <v>321</v>
      </c>
      <c r="D254" s="1277" t="s">
        <v>322</v>
      </c>
      <c r="E254" s="1278">
        <v>6824</v>
      </c>
      <c r="F254" s="1278">
        <f t="shared" si="69"/>
        <v>0</v>
      </c>
      <c r="G254" s="1279">
        <v>6824</v>
      </c>
      <c r="H254" s="1280">
        <v>1215.23</v>
      </c>
      <c r="I254" s="1285">
        <f t="shared" si="63"/>
        <v>0.17808177022274327</v>
      </c>
      <c r="J254" s="1280">
        <v>0</v>
      </c>
    </row>
    <row r="255" spans="1:10" x14ac:dyDescent="0.2">
      <c r="A255" s="1491"/>
      <c r="B255" s="1491"/>
      <c r="C255" s="1276" t="s">
        <v>249</v>
      </c>
      <c r="D255" s="1277" t="s">
        <v>250</v>
      </c>
      <c r="E255" s="1278">
        <v>541300</v>
      </c>
      <c r="F255" s="1278">
        <f t="shared" si="69"/>
        <v>-59036.109999999986</v>
      </c>
      <c r="G255" s="1279">
        <v>482263.89</v>
      </c>
      <c r="H255" s="1280">
        <v>323870.23</v>
      </c>
      <c r="I255" s="1285">
        <f t="shared" si="63"/>
        <v>0.6715622643859982</v>
      </c>
      <c r="J255" s="1280">
        <v>16926.53</v>
      </c>
    </row>
    <row r="256" spans="1:10" x14ac:dyDescent="0.2">
      <c r="A256" s="1491"/>
      <c r="B256" s="1491"/>
      <c r="C256" s="1276" t="s">
        <v>310</v>
      </c>
      <c r="D256" s="1277" t="s">
        <v>311</v>
      </c>
      <c r="E256" s="1278">
        <v>82440</v>
      </c>
      <c r="F256" s="1278">
        <f t="shared" si="69"/>
        <v>-16740.320000000007</v>
      </c>
      <c r="G256" s="1279">
        <v>65699.679999999993</v>
      </c>
      <c r="H256" s="1280">
        <v>65699.679999999993</v>
      </c>
      <c r="I256" s="1285">
        <f t="shared" si="63"/>
        <v>1</v>
      </c>
      <c r="J256" s="1280">
        <v>0</v>
      </c>
    </row>
    <row r="257" spans="1:10" x14ac:dyDescent="0.2">
      <c r="A257" s="1491"/>
      <c r="B257" s="1491"/>
      <c r="C257" s="1276" t="s">
        <v>251</v>
      </c>
      <c r="D257" s="1277" t="s">
        <v>252</v>
      </c>
      <c r="E257" s="1278">
        <v>105585</v>
      </c>
      <c r="F257" s="1278">
        <f t="shared" si="69"/>
        <v>-3000</v>
      </c>
      <c r="G257" s="1279">
        <v>102585</v>
      </c>
      <c r="H257" s="1280">
        <v>64207.38</v>
      </c>
      <c r="I257" s="1285">
        <f t="shared" si="63"/>
        <v>0.62589442901008918</v>
      </c>
      <c r="J257" s="1280">
        <v>9648.24</v>
      </c>
    </row>
    <row r="258" spans="1:10" x14ac:dyDescent="0.2">
      <c r="A258" s="1491"/>
      <c r="B258" s="1491"/>
      <c r="C258" s="1276" t="s">
        <v>253</v>
      </c>
      <c r="D258" s="1277" t="s">
        <v>254</v>
      </c>
      <c r="E258" s="1278">
        <v>15068</v>
      </c>
      <c r="F258" s="1278">
        <f t="shared" si="69"/>
        <v>-1600</v>
      </c>
      <c r="G258" s="1279">
        <v>13468</v>
      </c>
      <c r="H258" s="1280">
        <v>7586.67</v>
      </c>
      <c r="I258" s="1285">
        <f t="shared" si="63"/>
        <v>0.5633108108108108</v>
      </c>
      <c r="J258" s="1280">
        <v>1172.49</v>
      </c>
    </row>
    <row r="259" spans="1:10" x14ac:dyDescent="0.2">
      <c r="A259" s="1491"/>
      <c r="B259" s="1491"/>
      <c r="C259" s="1276" t="s">
        <v>262</v>
      </c>
      <c r="D259" s="1277" t="s">
        <v>263</v>
      </c>
      <c r="E259" s="1278" t="s">
        <v>312</v>
      </c>
      <c r="F259" s="1278">
        <f t="shared" si="69"/>
        <v>0</v>
      </c>
      <c r="G259" s="1279" t="s">
        <v>312</v>
      </c>
      <c r="H259" s="1280">
        <v>0</v>
      </c>
      <c r="I259" s="1285">
        <f t="shared" si="63"/>
        <v>0</v>
      </c>
      <c r="J259" s="1280">
        <v>0</v>
      </c>
    </row>
    <row r="260" spans="1:10" x14ac:dyDescent="0.2">
      <c r="A260" s="1491"/>
      <c r="B260" s="1491"/>
      <c r="C260" s="1276" t="s">
        <v>255</v>
      </c>
      <c r="D260" s="1277" t="s">
        <v>256</v>
      </c>
      <c r="E260" s="1278">
        <v>60000</v>
      </c>
      <c r="F260" s="1278">
        <f t="shared" si="69"/>
        <v>0</v>
      </c>
      <c r="G260" s="1279">
        <v>60000</v>
      </c>
      <c r="H260" s="1280">
        <v>24568.42</v>
      </c>
      <c r="I260" s="1285">
        <f t="shared" si="63"/>
        <v>0.40947366666666662</v>
      </c>
      <c r="J260" s="1280">
        <v>1393.18</v>
      </c>
    </row>
    <row r="261" spans="1:10" x14ac:dyDescent="0.2">
      <c r="A261" s="1491"/>
      <c r="B261" s="1491"/>
      <c r="C261" s="1276" t="s">
        <v>375</v>
      </c>
      <c r="D261" s="1277" t="s">
        <v>376</v>
      </c>
      <c r="E261" s="1278">
        <v>9000</v>
      </c>
      <c r="F261" s="1278">
        <f t="shared" si="69"/>
        <v>0</v>
      </c>
      <c r="G261" s="1279">
        <v>9000</v>
      </c>
      <c r="H261" s="1280">
        <v>2000</v>
      </c>
      <c r="I261" s="1285">
        <f t="shared" si="63"/>
        <v>0.22222222222222221</v>
      </c>
      <c r="J261" s="1280">
        <v>0</v>
      </c>
    </row>
    <row r="262" spans="1:10" x14ac:dyDescent="0.2">
      <c r="A262" s="1491"/>
      <c r="B262" s="1491"/>
      <c r="C262" s="1276" t="s">
        <v>266</v>
      </c>
      <c r="D262" s="1277" t="s">
        <v>267</v>
      </c>
      <c r="E262" s="1278">
        <v>130000</v>
      </c>
      <c r="F262" s="1278">
        <f t="shared" si="69"/>
        <v>0</v>
      </c>
      <c r="G262" s="1279">
        <v>130000</v>
      </c>
      <c r="H262" s="1280">
        <v>72479.16</v>
      </c>
      <c r="I262" s="1285">
        <f t="shared" si="63"/>
        <v>0.55753200000000003</v>
      </c>
      <c r="J262" s="1280">
        <v>5230.03</v>
      </c>
    </row>
    <row r="263" spans="1:10" x14ac:dyDescent="0.2">
      <c r="A263" s="1491"/>
      <c r="B263" s="1491"/>
      <c r="C263" s="1276" t="s">
        <v>276</v>
      </c>
      <c r="D263" s="1277" t="s">
        <v>277</v>
      </c>
      <c r="E263" s="1278">
        <v>20000</v>
      </c>
      <c r="F263" s="1278">
        <f t="shared" si="69"/>
        <v>0</v>
      </c>
      <c r="G263" s="1279">
        <v>20000</v>
      </c>
      <c r="H263" s="1280">
        <v>0</v>
      </c>
      <c r="I263" s="1285">
        <f t="shared" si="63"/>
        <v>0</v>
      </c>
      <c r="J263" s="1280">
        <v>0</v>
      </c>
    </row>
    <row r="264" spans="1:10" x14ac:dyDescent="0.2">
      <c r="A264" s="1491"/>
      <c r="B264" s="1491"/>
      <c r="C264" s="1276" t="s">
        <v>325</v>
      </c>
      <c r="D264" s="1277" t="s">
        <v>326</v>
      </c>
      <c r="E264" s="1278">
        <v>12000</v>
      </c>
      <c r="F264" s="1278">
        <f t="shared" si="69"/>
        <v>0</v>
      </c>
      <c r="G264" s="1279">
        <v>12000</v>
      </c>
      <c r="H264" s="1280">
        <v>1045</v>
      </c>
      <c r="I264" s="1285">
        <f t="shared" si="63"/>
        <v>8.7083333333333332E-2</v>
      </c>
      <c r="J264" s="1280">
        <v>0</v>
      </c>
    </row>
    <row r="265" spans="1:10" x14ac:dyDescent="0.2">
      <c r="A265" s="1491"/>
      <c r="B265" s="1491"/>
      <c r="C265" s="1276" t="s">
        <v>257</v>
      </c>
      <c r="D265" s="1277" t="s">
        <v>258</v>
      </c>
      <c r="E265" s="1278">
        <v>49000</v>
      </c>
      <c r="F265" s="1278">
        <f t="shared" si="69"/>
        <v>0</v>
      </c>
      <c r="G265" s="1279" t="s">
        <v>393</v>
      </c>
      <c r="H265" s="1280">
        <v>38257.599999999999</v>
      </c>
      <c r="I265" s="1285">
        <f t="shared" si="63"/>
        <v>0.78076734693877547</v>
      </c>
      <c r="J265" s="1280">
        <v>1982.03</v>
      </c>
    </row>
    <row r="266" spans="1:10" x14ac:dyDescent="0.2">
      <c r="A266" s="1491"/>
      <c r="B266" s="1491"/>
      <c r="C266" s="1276" t="s">
        <v>283</v>
      </c>
      <c r="D266" s="1277" t="s">
        <v>284</v>
      </c>
      <c r="E266" s="1278" t="s">
        <v>387</v>
      </c>
      <c r="F266" s="1278">
        <f t="shared" si="69"/>
        <v>0</v>
      </c>
      <c r="G266" s="1279" t="s">
        <v>387</v>
      </c>
      <c r="H266" s="1280">
        <v>3417.66</v>
      </c>
      <c r="I266" s="1285">
        <f t="shared" si="63"/>
        <v>0.52579384615384617</v>
      </c>
      <c r="J266" s="1280">
        <v>0</v>
      </c>
    </row>
    <row r="267" spans="1:10" x14ac:dyDescent="0.2">
      <c r="A267" s="1491"/>
      <c r="B267" s="1491"/>
      <c r="C267" s="1276" t="s">
        <v>331</v>
      </c>
      <c r="D267" s="1277" t="s">
        <v>332</v>
      </c>
      <c r="E267" s="1278">
        <v>2000</v>
      </c>
      <c r="F267" s="1278">
        <f t="shared" si="69"/>
        <v>0</v>
      </c>
      <c r="G267" s="1279">
        <v>2000</v>
      </c>
      <c r="H267" s="1280">
        <v>0</v>
      </c>
      <c r="I267" s="1285">
        <f t="shared" si="63"/>
        <v>0</v>
      </c>
      <c r="J267" s="1280">
        <v>0</v>
      </c>
    </row>
    <row r="268" spans="1:10" x14ac:dyDescent="0.2">
      <c r="A268" s="1491"/>
      <c r="B268" s="1491"/>
      <c r="C268" s="1276" t="s">
        <v>259</v>
      </c>
      <c r="D268" s="1277" t="s">
        <v>260</v>
      </c>
      <c r="E268" s="1278">
        <v>800</v>
      </c>
      <c r="F268" s="1278">
        <f t="shared" si="69"/>
        <v>0</v>
      </c>
      <c r="G268" s="1279">
        <v>800</v>
      </c>
      <c r="H268" s="1280">
        <v>233.25</v>
      </c>
      <c r="I268" s="1285">
        <f t="shared" ref="I268:I332" si="70">H268/G268</f>
        <v>0.2915625</v>
      </c>
      <c r="J268" s="1280">
        <v>0</v>
      </c>
    </row>
    <row r="269" spans="1:10" x14ac:dyDescent="0.2">
      <c r="A269" s="1491"/>
      <c r="B269" s="1491"/>
      <c r="C269" s="1276" t="s">
        <v>335</v>
      </c>
      <c r="D269" s="1277" t="s">
        <v>336</v>
      </c>
      <c r="E269" s="1278">
        <v>31037</v>
      </c>
      <c r="F269" s="1278">
        <f t="shared" si="69"/>
        <v>-757</v>
      </c>
      <c r="G269" s="1279">
        <v>30280</v>
      </c>
      <c r="H269" s="1280">
        <v>22730</v>
      </c>
      <c r="I269" s="1285">
        <f t="shared" si="70"/>
        <v>0.75066050198150591</v>
      </c>
      <c r="J269" s="1280">
        <v>0</v>
      </c>
    </row>
    <row r="270" spans="1:10" ht="15" x14ac:dyDescent="0.2">
      <c r="A270" s="1490"/>
      <c r="B270" s="1270" t="s">
        <v>394</v>
      </c>
      <c r="C270" s="1271"/>
      <c r="D270" s="1272" t="s">
        <v>395</v>
      </c>
      <c r="E270" s="1273">
        <f>E271</f>
        <v>1100000</v>
      </c>
      <c r="F270" s="1273">
        <f t="shared" ref="F270:J270" si="71">F271</f>
        <v>0</v>
      </c>
      <c r="G270" s="1273">
        <f t="shared" si="71"/>
        <v>1100000</v>
      </c>
      <c r="H270" s="1273">
        <f t="shared" si="71"/>
        <v>511465.55</v>
      </c>
      <c r="I270" s="1284">
        <f t="shared" si="70"/>
        <v>0.46496868181818179</v>
      </c>
      <c r="J270" s="1273">
        <f t="shared" si="71"/>
        <v>69580.539999999994</v>
      </c>
    </row>
    <row r="271" spans="1:10" x14ac:dyDescent="0.2">
      <c r="A271" s="1491"/>
      <c r="B271" s="1491"/>
      <c r="C271" s="1276" t="s">
        <v>257</v>
      </c>
      <c r="D271" s="1277" t="s">
        <v>258</v>
      </c>
      <c r="E271" s="1278">
        <v>1100000</v>
      </c>
      <c r="F271" s="1278">
        <f>G271-E271</f>
        <v>0</v>
      </c>
      <c r="G271" s="1279">
        <v>1100000</v>
      </c>
      <c r="H271" s="1280">
        <v>511465.55</v>
      </c>
      <c r="I271" s="1285">
        <f t="shared" si="70"/>
        <v>0.46496868181818179</v>
      </c>
      <c r="J271" s="1280">
        <v>69580.539999999994</v>
      </c>
    </row>
    <row r="272" spans="1:10" ht="15" x14ac:dyDescent="0.2">
      <c r="A272" s="1490"/>
      <c r="B272" s="1270" t="s">
        <v>396</v>
      </c>
      <c r="C272" s="1271"/>
      <c r="D272" s="1272" t="s">
        <v>397</v>
      </c>
      <c r="E272" s="1273">
        <f>E273+E274</f>
        <v>112641</v>
      </c>
      <c r="F272" s="1273">
        <f t="shared" ref="F272:J272" si="72">F273+F274</f>
        <v>0</v>
      </c>
      <c r="G272" s="1273">
        <f t="shared" si="72"/>
        <v>112641</v>
      </c>
      <c r="H272" s="1273">
        <f t="shared" si="72"/>
        <v>10407.299999999999</v>
      </c>
      <c r="I272" s="1284">
        <f t="shared" si="70"/>
        <v>9.2393533438090925E-2</v>
      </c>
      <c r="J272" s="1273">
        <f t="shared" si="72"/>
        <v>800</v>
      </c>
    </row>
    <row r="273" spans="1:10" x14ac:dyDescent="0.2">
      <c r="A273" s="1491"/>
      <c r="B273" s="1491"/>
      <c r="C273" s="1276" t="s">
        <v>257</v>
      </c>
      <c r="D273" s="1277" t="s">
        <v>258</v>
      </c>
      <c r="E273" s="1278">
        <v>30000</v>
      </c>
      <c r="F273" s="1278">
        <f>G273-E273</f>
        <v>12600</v>
      </c>
      <c r="G273" s="1279">
        <v>42600</v>
      </c>
      <c r="H273" s="1280">
        <v>0</v>
      </c>
      <c r="I273" s="1285">
        <f t="shared" si="70"/>
        <v>0</v>
      </c>
      <c r="J273" s="1280">
        <v>0</v>
      </c>
    </row>
    <row r="274" spans="1:10" ht="22.5" x14ac:dyDescent="0.2">
      <c r="A274" s="1491"/>
      <c r="B274" s="1491"/>
      <c r="C274" s="1276" t="s">
        <v>337</v>
      </c>
      <c r="D274" s="1277" t="s">
        <v>338</v>
      </c>
      <c r="E274" s="1278">
        <v>82641</v>
      </c>
      <c r="F274" s="1278">
        <f>G274-E274</f>
        <v>-12600</v>
      </c>
      <c r="G274" s="1279">
        <v>70041</v>
      </c>
      <c r="H274" s="1280">
        <v>10407.299999999999</v>
      </c>
      <c r="I274" s="1285">
        <f t="shared" si="70"/>
        <v>0.14858868377093415</v>
      </c>
      <c r="J274" s="1280">
        <v>800</v>
      </c>
    </row>
    <row r="275" spans="1:10" ht="15" x14ac:dyDescent="0.2">
      <c r="A275" s="1490"/>
      <c r="B275" s="1270" t="s">
        <v>157</v>
      </c>
      <c r="C275" s="1271"/>
      <c r="D275" s="1272" t="s">
        <v>158</v>
      </c>
      <c r="E275" s="1273">
        <f>E276+E277+E278+E279+E280+E281+E282+E283+E284+E285+E286+E287+E288</f>
        <v>693507</v>
      </c>
      <c r="F275" s="1273">
        <f t="shared" ref="F275:J275" si="73">F276+F277+F278+F279+F280+F281+F282+F283+F284+F285+F286+F287+F288</f>
        <v>-951</v>
      </c>
      <c r="G275" s="1273">
        <f t="shared" si="73"/>
        <v>692556</v>
      </c>
      <c r="H275" s="1273">
        <f>SUM(H276:H288)</f>
        <v>301038.74999999994</v>
      </c>
      <c r="I275" s="1284">
        <f t="shared" si="70"/>
        <v>0.43467784554606403</v>
      </c>
      <c r="J275" s="1273">
        <f t="shared" si="73"/>
        <v>9956.4</v>
      </c>
    </row>
    <row r="276" spans="1:10" x14ac:dyDescent="0.2">
      <c r="A276" s="1491"/>
      <c r="B276" s="1491"/>
      <c r="C276" s="1276" t="s">
        <v>321</v>
      </c>
      <c r="D276" s="1277" t="s">
        <v>322</v>
      </c>
      <c r="E276" s="1278" t="s">
        <v>47</v>
      </c>
      <c r="F276" s="1278">
        <f>G276-E276</f>
        <v>0</v>
      </c>
      <c r="G276" s="1279" t="s">
        <v>47</v>
      </c>
      <c r="H276" s="1280">
        <v>1142.4000000000001</v>
      </c>
      <c r="I276" s="1285">
        <f t="shared" si="70"/>
        <v>0.57120000000000004</v>
      </c>
      <c r="J276" s="1280">
        <v>0</v>
      </c>
    </row>
    <row r="277" spans="1:10" x14ac:dyDescent="0.2">
      <c r="A277" s="1491"/>
      <c r="B277" s="1491"/>
      <c r="C277" s="1276" t="s">
        <v>249</v>
      </c>
      <c r="D277" s="1277" t="s">
        <v>250</v>
      </c>
      <c r="E277" s="1278">
        <v>298500</v>
      </c>
      <c r="F277" s="1278">
        <f t="shared" ref="F277:F288" si="74">G277-E277</f>
        <v>0</v>
      </c>
      <c r="G277" s="1279">
        <v>298500</v>
      </c>
      <c r="H277" s="1280">
        <v>119978.84</v>
      </c>
      <c r="I277" s="1285">
        <f t="shared" si="70"/>
        <v>0.40193916247906197</v>
      </c>
      <c r="J277" s="1280">
        <v>5926.45</v>
      </c>
    </row>
    <row r="278" spans="1:10" x14ac:dyDescent="0.2">
      <c r="A278" s="1491"/>
      <c r="B278" s="1491"/>
      <c r="C278" s="1276" t="s">
        <v>310</v>
      </c>
      <c r="D278" s="1277" t="s">
        <v>311</v>
      </c>
      <c r="E278" s="1278">
        <v>19723</v>
      </c>
      <c r="F278" s="1278">
        <f t="shared" si="74"/>
        <v>0</v>
      </c>
      <c r="G278" s="1279">
        <v>19723</v>
      </c>
      <c r="H278" s="1280">
        <v>19723</v>
      </c>
      <c r="I278" s="1285">
        <f t="shared" si="70"/>
        <v>1</v>
      </c>
      <c r="J278" s="1280">
        <v>0</v>
      </c>
    </row>
    <row r="279" spans="1:10" x14ac:dyDescent="0.2">
      <c r="A279" s="1491"/>
      <c r="B279" s="1491"/>
      <c r="C279" s="1276" t="s">
        <v>251</v>
      </c>
      <c r="D279" s="1277" t="s">
        <v>252</v>
      </c>
      <c r="E279" s="1278">
        <v>51390</v>
      </c>
      <c r="F279" s="1278">
        <f t="shared" si="74"/>
        <v>0</v>
      </c>
      <c r="G279" s="1279">
        <v>51390</v>
      </c>
      <c r="H279" s="1280">
        <v>22296.67</v>
      </c>
      <c r="I279" s="1285">
        <f t="shared" si="70"/>
        <v>0.43387176493481217</v>
      </c>
      <c r="J279" s="1280">
        <v>3669.58</v>
      </c>
    </row>
    <row r="280" spans="1:10" x14ac:dyDescent="0.2">
      <c r="A280" s="1491"/>
      <c r="B280" s="1491"/>
      <c r="C280" s="1276" t="s">
        <v>253</v>
      </c>
      <c r="D280" s="1277" t="s">
        <v>254</v>
      </c>
      <c r="E280" s="1278">
        <v>7324</v>
      </c>
      <c r="F280" s="1278">
        <f t="shared" si="74"/>
        <v>0</v>
      </c>
      <c r="G280" s="1279">
        <v>7324</v>
      </c>
      <c r="H280" s="1280">
        <v>2361.34</v>
      </c>
      <c r="I280" s="1285">
        <f t="shared" si="70"/>
        <v>0.32241125068268706</v>
      </c>
      <c r="J280" s="1280">
        <v>360.37</v>
      </c>
    </row>
    <row r="281" spans="1:10" hidden="1" x14ac:dyDescent="0.2">
      <c r="A281" s="1491"/>
      <c r="B281" s="1491"/>
      <c r="C281" s="1323" t="s">
        <v>262</v>
      </c>
      <c r="D281" s="1308" t="s">
        <v>263</v>
      </c>
      <c r="E281" s="1278">
        <v>0</v>
      </c>
      <c r="F281" s="1278">
        <f t="shared" si="74"/>
        <v>0</v>
      </c>
      <c r="G281" s="1279">
        <v>0</v>
      </c>
      <c r="H281" s="1280">
        <v>0</v>
      </c>
      <c r="I281" s="1285">
        <v>0</v>
      </c>
      <c r="J281" s="1280">
        <v>0</v>
      </c>
    </row>
    <row r="282" spans="1:10" x14ac:dyDescent="0.2">
      <c r="A282" s="1491"/>
      <c r="B282" s="1491"/>
      <c r="C282" s="1276" t="s">
        <v>255</v>
      </c>
      <c r="D282" s="1277" t="s">
        <v>256</v>
      </c>
      <c r="E282" s="1278">
        <v>35100</v>
      </c>
      <c r="F282" s="1278">
        <f t="shared" si="74"/>
        <v>0</v>
      </c>
      <c r="G282" s="1279">
        <v>35100</v>
      </c>
      <c r="H282" s="1280">
        <v>9587.24</v>
      </c>
      <c r="I282" s="1285">
        <f t="shared" si="70"/>
        <v>0.27314074074074074</v>
      </c>
      <c r="J282" s="1280">
        <v>0</v>
      </c>
    </row>
    <row r="283" spans="1:10" x14ac:dyDescent="0.2">
      <c r="A283" s="1491"/>
      <c r="B283" s="1491"/>
      <c r="C283" s="1276" t="s">
        <v>385</v>
      </c>
      <c r="D283" s="1277" t="s">
        <v>386</v>
      </c>
      <c r="E283" s="1278">
        <v>262000</v>
      </c>
      <c r="F283" s="1278">
        <f t="shared" si="74"/>
        <v>0</v>
      </c>
      <c r="G283" s="1279">
        <v>262000</v>
      </c>
      <c r="H283" s="1280">
        <v>118288.66</v>
      </c>
      <c r="I283" s="1285">
        <f t="shared" si="70"/>
        <v>0.45148343511450384</v>
      </c>
      <c r="J283" s="1280">
        <v>0</v>
      </c>
    </row>
    <row r="284" spans="1:10" x14ac:dyDescent="0.2">
      <c r="A284" s="1491"/>
      <c r="B284" s="1491"/>
      <c r="C284" s="1276" t="s">
        <v>276</v>
      </c>
      <c r="D284" s="1277" t="s">
        <v>277</v>
      </c>
      <c r="E284" s="1278">
        <v>1500</v>
      </c>
      <c r="F284" s="1278">
        <f t="shared" si="74"/>
        <v>-1300</v>
      </c>
      <c r="G284" s="1279">
        <v>200</v>
      </c>
      <c r="H284" s="1280">
        <v>0</v>
      </c>
      <c r="I284" s="1285">
        <f t="shared" si="70"/>
        <v>0</v>
      </c>
      <c r="J284" s="1280">
        <v>0</v>
      </c>
    </row>
    <row r="285" spans="1:10" x14ac:dyDescent="0.2">
      <c r="A285" s="1491"/>
      <c r="B285" s="1491"/>
      <c r="C285" s="1276" t="s">
        <v>325</v>
      </c>
      <c r="D285" s="1277" t="s">
        <v>326</v>
      </c>
      <c r="E285" s="1278">
        <v>1785</v>
      </c>
      <c r="F285" s="1278">
        <f t="shared" si="74"/>
        <v>0</v>
      </c>
      <c r="G285" s="1279">
        <v>1785</v>
      </c>
      <c r="H285" s="1280">
        <v>0</v>
      </c>
      <c r="I285" s="1285">
        <f t="shared" si="70"/>
        <v>0</v>
      </c>
      <c r="J285" s="1280">
        <v>0</v>
      </c>
    </row>
    <row r="286" spans="1:10" x14ac:dyDescent="0.2">
      <c r="A286" s="1491"/>
      <c r="B286" s="1491"/>
      <c r="C286" s="1276" t="s">
        <v>257</v>
      </c>
      <c r="D286" s="1277" t="s">
        <v>258</v>
      </c>
      <c r="E286" s="1278">
        <v>4700</v>
      </c>
      <c r="F286" s="1278">
        <f t="shared" si="74"/>
        <v>0</v>
      </c>
      <c r="G286" s="1279">
        <v>4700</v>
      </c>
      <c r="H286" s="1280">
        <v>270.60000000000002</v>
      </c>
      <c r="I286" s="1285">
        <f t="shared" si="70"/>
        <v>5.7574468085106391E-2</v>
      </c>
      <c r="J286" s="1280">
        <v>0</v>
      </c>
    </row>
    <row r="287" spans="1:10" x14ac:dyDescent="0.2">
      <c r="A287" s="1491"/>
      <c r="B287" s="1491"/>
      <c r="C287" s="1276" t="s">
        <v>335</v>
      </c>
      <c r="D287" s="1277" t="s">
        <v>336</v>
      </c>
      <c r="E287" s="1278">
        <v>9485</v>
      </c>
      <c r="F287" s="1278">
        <f t="shared" si="74"/>
        <v>349</v>
      </c>
      <c r="G287" s="1279">
        <v>9834</v>
      </c>
      <c r="H287" s="1280">
        <v>7390</v>
      </c>
      <c r="I287" s="1285">
        <f t="shared" si="70"/>
        <v>0.75147447630669106</v>
      </c>
      <c r="J287" s="1280">
        <v>0</v>
      </c>
    </row>
    <row r="288" spans="1:10" ht="22.5" hidden="1" x14ac:dyDescent="0.2">
      <c r="A288" s="1491"/>
      <c r="B288" s="1491"/>
      <c r="C288" s="1323" t="s">
        <v>285</v>
      </c>
      <c r="D288" s="1308" t="s">
        <v>286</v>
      </c>
      <c r="E288" s="1278">
        <v>0</v>
      </c>
      <c r="F288" s="1278">
        <f t="shared" si="74"/>
        <v>0</v>
      </c>
      <c r="G288" s="1279">
        <v>0</v>
      </c>
      <c r="H288" s="1280">
        <v>0</v>
      </c>
      <c r="I288" s="1285" t="e">
        <f t="shared" si="70"/>
        <v>#DIV/0!</v>
      </c>
      <c r="J288" s="1280">
        <v>0</v>
      </c>
    </row>
    <row r="289" spans="1:10" ht="56.25" x14ac:dyDescent="0.2">
      <c r="A289" s="1490"/>
      <c r="B289" s="1270" t="s">
        <v>400</v>
      </c>
      <c r="C289" s="1271"/>
      <c r="D289" s="1272" t="s">
        <v>401</v>
      </c>
      <c r="E289" s="1273">
        <f>E290+E291+E292+E293+E294+E295+E296+E297+E298+E299+E300+E301</f>
        <v>157985</v>
      </c>
      <c r="F289" s="1273">
        <f t="shared" ref="F289:J289" si="75">F290+F291+F292+F293+F294+F295+F296+F297+F298+F299+F300+F301</f>
        <v>143335</v>
      </c>
      <c r="G289" s="1273">
        <f t="shared" si="75"/>
        <v>301320</v>
      </c>
      <c r="H289" s="1273">
        <f t="shared" si="75"/>
        <v>89267.04</v>
      </c>
      <c r="I289" s="1284">
        <f t="shared" si="70"/>
        <v>0.29625328554360808</v>
      </c>
      <c r="J289" s="1273">
        <f t="shared" si="75"/>
        <v>5466.49</v>
      </c>
    </row>
    <row r="290" spans="1:10" ht="22.5" hidden="1" x14ac:dyDescent="0.2">
      <c r="A290" s="1491"/>
      <c r="B290" s="1491"/>
      <c r="C290" s="1323" t="s">
        <v>383</v>
      </c>
      <c r="D290" s="1308" t="s">
        <v>384</v>
      </c>
      <c r="E290" s="1278">
        <v>0</v>
      </c>
      <c r="F290" s="1278">
        <f>G290-E290</f>
        <v>0</v>
      </c>
      <c r="G290" s="1279">
        <v>0</v>
      </c>
      <c r="H290" s="1280">
        <v>0</v>
      </c>
      <c r="I290" s="1285">
        <v>0</v>
      </c>
      <c r="J290" s="1280">
        <v>0</v>
      </c>
    </row>
    <row r="291" spans="1:10" hidden="1" x14ac:dyDescent="0.2">
      <c r="A291" s="1491"/>
      <c r="B291" s="1491"/>
      <c r="C291" s="1323" t="s">
        <v>321</v>
      </c>
      <c r="D291" s="1308" t="s">
        <v>322</v>
      </c>
      <c r="E291" s="1278">
        <v>0</v>
      </c>
      <c r="F291" s="1278">
        <f t="shared" ref="F291:F301" si="76">G291-E291</f>
        <v>0</v>
      </c>
      <c r="G291" s="1279">
        <v>0</v>
      </c>
      <c r="H291" s="1280">
        <v>0</v>
      </c>
      <c r="I291" s="1285">
        <v>0</v>
      </c>
      <c r="J291" s="1280">
        <v>0</v>
      </c>
    </row>
    <row r="292" spans="1:10" x14ac:dyDescent="0.2">
      <c r="A292" s="1491"/>
      <c r="B292" s="1491"/>
      <c r="C292" s="1276" t="s">
        <v>249</v>
      </c>
      <c r="D292" s="1277" t="s">
        <v>250</v>
      </c>
      <c r="E292" s="1278">
        <v>107000</v>
      </c>
      <c r="F292" s="1278">
        <f t="shared" si="76"/>
        <v>88925</v>
      </c>
      <c r="G292" s="1279">
        <v>195925</v>
      </c>
      <c r="H292" s="1280">
        <v>63386.92</v>
      </c>
      <c r="I292" s="1285">
        <f t="shared" si="70"/>
        <v>0.32352645144825826</v>
      </c>
      <c r="J292" s="1280">
        <v>3232.56</v>
      </c>
    </row>
    <row r="293" spans="1:10" x14ac:dyDescent="0.2">
      <c r="A293" s="1491"/>
      <c r="B293" s="1491"/>
      <c r="C293" s="1276" t="s">
        <v>310</v>
      </c>
      <c r="D293" s="1277" t="s">
        <v>311</v>
      </c>
      <c r="E293" s="1278">
        <v>9340</v>
      </c>
      <c r="F293" s="1278">
        <f t="shared" si="76"/>
        <v>0</v>
      </c>
      <c r="G293" s="1279">
        <v>9340</v>
      </c>
      <c r="H293" s="1280">
        <v>9340</v>
      </c>
      <c r="I293" s="1285">
        <f t="shared" si="70"/>
        <v>1</v>
      </c>
      <c r="J293" s="1280">
        <v>0</v>
      </c>
    </row>
    <row r="294" spans="1:10" x14ac:dyDescent="0.2">
      <c r="A294" s="1491"/>
      <c r="B294" s="1491"/>
      <c r="C294" s="1276" t="s">
        <v>251</v>
      </c>
      <c r="D294" s="1277" t="s">
        <v>252</v>
      </c>
      <c r="E294" s="1278">
        <v>19833</v>
      </c>
      <c r="F294" s="1278">
        <f t="shared" si="76"/>
        <v>21705</v>
      </c>
      <c r="G294" s="1279">
        <v>41538</v>
      </c>
      <c r="H294" s="1280">
        <v>10567.2</v>
      </c>
      <c r="I294" s="1285">
        <f t="shared" si="70"/>
        <v>0.25439838220424671</v>
      </c>
      <c r="J294" s="1280">
        <v>1956.08</v>
      </c>
    </row>
    <row r="295" spans="1:10" x14ac:dyDescent="0.2">
      <c r="A295" s="1491"/>
      <c r="B295" s="1491"/>
      <c r="C295" s="1276" t="s">
        <v>253</v>
      </c>
      <c r="D295" s="1277" t="s">
        <v>254</v>
      </c>
      <c r="E295" s="1278">
        <v>2812</v>
      </c>
      <c r="F295" s="1278">
        <f t="shared" si="76"/>
        <v>8415</v>
      </c>
      <c r="G295" s="1279">
        <v>11227</v>
      </c>
      <c r="H295" s="1280">
        <v>1542.72</v>
      </c>
      <c r="I295" s="1285">
        <f t="shared" si="70"/>
        <v>0.13741159704284314</v>
      </c>
      <c r="J295" s="1280">
        <v>277.85000000000002</v>
      </c>
    </row>
    <row r="296" spans="1:10" x14ac:dyDescent="0.2">
      <c r="A296" s="1491"/>
      <c r="B296" s="1491"/>
      <c r="C296" s="1276" t="s">
        <v>255</v>
      </c>
      <c r="D296" s="1277" t="s">
        <v>256</v>
      </c>
      <c r="E296" s="1278">
        <v>8000</v>
      </c>
      <c r="F296" s="1278">
        <f t="shared" si="76"/>
        <v>11500</v>
      </c>
      <c r="G296" s="1279">
        <v>19500</v>
      </c>
      <c r="H296" s="1280">
        <v>399.8</v>
      </c>
      <c r="I296" s="1285">
        <f t="shared" si="70"/>
        <v>2.0502564102564104E-2</v>
      </c>
      <c r="J296" s="1280">
        <v>0</v>
      </c>
    </row>
    <row r="297" spans="1:10" x14ac:dyDescent="0.2">
      <c r="A297" s="1491"/>
      <c r="B297" s="1491"/>
      <c r="C297" s="1276" t="s">
        <v>375</v>
      </c>
      <c r="D297" s="1277" t="s">
        <v>376</v>
      </c>
      <c r="E297" s="1278">
        <v>8000</v>
      </c>
      <c r="F297" s="1278">
        <f t="shared" si="76"/>
        <v>5000</v>
      </c>
      <c r="G297" s="1279">
        <v>13000</v>
      </c>
      <c r="H297" s="1280">
        <v>4030.4</v>
      </c>
      <c r="I297" s="1285">
        <f t="shared" si="70"/>
        <v>0.31003076923076922</v>
      </c>
      <c r="J297" s="1280">
        <v>0</v>
      </c>
    </row>
    <row r="298" spans="1:10" hidden="1" x14ac:dyDescent="0.2">
      <c r="A298" s="1491"/>
      <c r="B298" s="1491"/>
      <c r="C298" s="1323" t="s">
        <v>266</v>
      </c>
      <c r="D298" s="1308" t="s">
        <v>267</v>
      </c>
      <c r="E298" s="1278">
        <v>0</v>
      </c>
      <c r="F298" s="1278">
        <f t="shared" si="76"/>
        <v>0</v>
      </c>
      <c r="G298" s="1279" t="s">
        <v>7</v>
      </c>
      <c r="H298" s="1280">
        <v>0</v>
      </c>
      <c r="I298" s="1285">
        <v>0</v>
      </c>
      <c r="J298" s="1280">
        <v>0</v>
      </c>
    </row>
    <row r="299" spans="1:10" x14ac:dyDescent="0.2">
      <c r="A299" s="1491"/>
      <c r="B299" s="1491"/>
      <c r="C299" s="1276" t="s">
        <v>276</v>
      </c>
      <c r="D299" s="1277" t="s">
        <v>277</v>
      </c>
      <c r="E299" s="1278">
        <v>3000</v>
      </c>
      <c r="F299" s="1278">
        <f t="shared" si="76"/>
        <v>7790</v>
      </c>
      <c r="G299" s="1279">
        <v>10790</v>
      </c>
      <c r="H299" s="1280">
        <v>0</v>
      </c>
      <c r="I299" s="1285">
        <f t="shared" si="70"/>
        <v>0</v>
      </c>
      <c r="J299" s="1280">
        <v>0</v>
      </c>
    </row>
    <row r="300" spans="1:10" hidden="1" x14ac:dyDescent="0.2">
      <c r="A300" s="1491"/>
      <c r="B300" s="1491"/>
      <c r="C300" s="1323" t="s">
        <v>257</v>
      </c>
      <c r="D300" s="1308" t="s">
        <v>258</v>
      </c>
      <c r="E300" s="1278">
        <v>0</v>
      </c>
      <c r="F300" s="1278">
        <f t="shared" si="76"/>
        <v>0</v>
      </c>
      <c r="G300" s="1279" t="s">
        <v>7</v>
      </c>
      <c r="H300" s="1280">
        <v>0</v>
      </c>
      <c r="I300" s="1285">
        <v>0</v>
      </c>
      <c r="J300" s="1280">
        <v>0</v>
      </c>
    </row>
    <row r="301" spans="1:10" hidden="1" x14ac:dyDescent="0.2">
      <c r="A301" s="1491"/>
      <c r="B301" s="1491"/>
      <c r="C301" s="1323" t="s">
        <v>335</v>
      </c>
      <c r="D301" s="1308" t="s">
        <v>336</v>
      </c>
      <c r="E301" s="1278">
        <v>0</v>
      </c>
      <c r="F301" s="1278">
        <f t="shared" si="76"/>
        <v>0</v>
      </c>
      <c r="G301" s="1279">
        <v>0</v>
      </c>
      <c r="H301" s="1280">
        <v>0</v>
      </c>
      <c r="I301" s="1285">
        <v>0</v>
      </c>
      <c r="J301" s="1280">
        <v>0</v>
      </c>
    </row>
    <row r="302" spans="1:10" ht="33.75" x14ac:dyDescent="0.2">
      <c r="A302" s="1490"/>
      <c r="B302" s="1270" t="s">
        <v>402</v>
      </c>
      <c r="C302" s="1271"/>
      <c r="D302" s="1272" t="s">
        <v>403</v>
      </c>
      <c r="E302" s="1273">
        <f>E303+E304+E305+E306+E307+E308+E309+E310+E311+E312+E313+E314</f>
        <v>652952</v>
      </c>
      <c r="F302" s="1273">
        <f t="shared" ref="F302:J302" si="77">F303+F304+F305+F306+F307+F308+F309+F310+F311+F312+F313+F314</f>
        <v>287822</v>
      </c>
      <c r="G302" s="1273">
        <f t="shared" si="77"/>
        <v>940774</v>
      </c>
      <c r="H302" s="1273">
        <f t="shared" si="77"/>
        <v>344424.87000000005</v>
      </c>
      <c r="I302" s="1284">
        <f t="shared" si="70"/>
        <v>0.3661079813005037</v>
      </c>
      <c r="J302" s="1273">
        <f t="shared" si="77"/>
        <v>20042.650000000001</v>
      </c>
    </row>
    <row r="303" spans="1:10" hidden="1" x14ac:dyDescent="0.2">
      <c r="A303" s="1491"/>
      <c r="B303" s="1491"/>
      <c r="C303" s="1323" t="s">
        <v>321</v>
      </c>
      <c r="D303" s="1308" t="s">
        <v>322</v>
      </c>
      <c r="E303" s="1278">
        <v>0</v>
      </c>
      <c r="F303" s="1278">
        <f>G303-E303</f>
        <v>0</v>
      </c>
      <c r="G303" s="1279">
        <v>0</v>
      </c>
      <c r="H303" s="1280">
        <v>0</v>
      </c>
      <c r="I303" s="1285">
        <v>0</v>
      </c>
      <c r="J303" s="1280">
        <v>0</v>
      </c>
    </row>
    <row r="304" spans="1:10" x14ac:dyDescent="0.2">
      <c r="A304" s="1491"/>
      <c r="B304" s="1491"/>
      <c r="C304" s="1276" t="s">
        <v>249</v>
      </c>
      <c r="D304" s="1277" t="s">
        <v>250</v>
      </c>
      <c r="E304" s="1278">
        <v>516100</v>
      </c>
      <c r="F304" s="1278">
        <f t="shared" ref="F304:F314" si="78">G304-E304</f>
        <v>200538</v>
      </c>
      <c r="G304" s="1279">
        <v>716638</v>
      </c>
      <c r="H304" s="1280">
        <v>275526.09000000003</v>
      </c>
      <c r="I304" s="1285">
        <f t="shared" si="70"/>
        <v>0.38447038811785034</v>
      </c>
      <c r="J304" s="1280">
        <v>14125</v>
      </c>
    </row>
    <row r="305" spans="1:10" hidden="1" x14ac:dyDescent="0.2">
      <c r="A305" s="1491"/>
      <c r="B305" s="1491"/>
      <c r="C305" s="1323" t="s">
        <v>310</v>
      </c>
      <c r="D305" s="1308" t="s">
        <v>311</v>
      </c>
      <c r="E305" s="1278">
        <v>0</v>
      </c>
      <c r="F305" s="1278">
        <f t="shared" si="78"/>
        <v>0</v>
      </c>
      <c r="G305" s="1279">
        <v>0</v>
      </c>
      <c r="H305" s="1280">
        <v>0</v>
      </c>
      <c r="I305" s="1285">
        <v>0</v>
      </c>
      <c r="J305" s="1280">
        <v>0</v>
      </c>
    </row>
    <row r="306" spans="1:10" x14ac:dyDescent="0.2">
      <c r="A306" s="1491"/>
      <c r="B306" s="1491"/>
      <c r="C306" s="1276" t="s">
        <v>251</v>
      </c>
      <c r="D306" s="1277" t="s">
        <v>252</v>
      </c>
      <c r="E306" s="1278">
        <v>88251</v>
      </c>
      <c r="F306" s="1278">
        <f t="shared" si="78"/>
        <v>56000</v>
      </c>
      <c r="G306" s="1279">
        <v>144251</v>
      </c>
      <c r="H306" s="1280">
        <v>56407.53</v>
      </c>
      <c r="I306" s="1285">
        <f t="shared" si="70"/>
        <v>0.391037358493182</v>
      </c>
      <c r="J306" s="1280">
        <v>4770.01</v>
      </c>
    </row>
    <row r="307" spans="1:10" x14ac:dyDescent="0.2">
      <c r="A307" s="1491"/>
      <c r="B307" s="1491"/>
      <c r="C307" s="1276" t="s">
        <v>253</v>
      </c>
      <c r="D307" s="1277" t="s">
        <v>254</v>
      </c>
      <c r="E307" s="1278">
        <v>12601</v>
      </c>
      <c r="F307" s="1278">
        <f t="shared" si="78"/>
        <v>12354</v>
      </c>
      <c r="G307" s="1279">
        <v>24955</v>
      </c>
      <c r="H307" s="1280">
        <v>6113.65</v>
      </c>
      <c r="I307" s="1285">
        <f t="shared" si="70"/>
        <v>0.24498697655780402</v>
      </c>
      <c r="J307" s="1280">
        <v>1147.6400000000001</v>
      </c>
    </row>
    <row r="308" spans="1:10" x14ac:dyDescent="0.2">
      <c r="A308" s="1491"/>
      <c r="B308" s="1491"/>
      <c r="C308" s="1276" t="s">
        <v>255</v>
      </c>
      <c r="D308" s="1277" t="s">
        <v>256</v>
      </c>
      <c r="E308" s="1278">
        <v>14000</v>
      </c>
      <c r="F308" s="1278">
        <f t="shared" si="78"/>
        <v>9930</v>
      </c>
      <c r="G308" s="1279">
        <v>23930</v>
      </c>
      <c r="H308" s="1280">
        <v>3388.7</v>
      </c>
      <c r="I308" s="1285">
        <f t="shared" si="70"/>
        <v>0.1416088591725867</v>
      </c>
      <c r="J308" s="1280">
        <v>0</v>
      </c>
    </row>
    <row r="309" spans="1:10" x14ac:dyDescent="0.2">
      <c r="A309" s="1491"/>
      <c r="B309" s="1491"/>
      <c r="C309" s="1276" t="s">
        <v>375</v>
      </c>
      <c r="D309" s="1277" t="s">
        <v>376</v>
      </c>
      <c r="E309" s="1278">
        <v>17000</v>
      </c>
      <c r="F309" s="1278">
        <f t="shared" si="78"/>
        <v>3000</v>
      </c>
      <c r="G309" s="1279">
        <v>20000</v>
      </c>
      <c r="H309" s="1280">
        <v>0</v>
      </c>
      <c r="I309" s="1285">
        <f t="shared" si="70"/>
        <v>0</v>
      </c>
      <c r="J309" s="1280">
        <v>0</v>
      </c>
    </row>
    <row r="310" spans="1:10" hidden="1" x14ac:dyDescent="0.2">
      <c r="A310" s="1491"/>
      <c r="B310" s="1491"/>
      <c r="C310" s="1323" t="s">
        <v>266</v>
      </c>
      <c r="D310" s="1308" t="s">
        <v>267</v>
      </c>
      <c r="E310" s="1278">
        <v>0</v>
      </c>
      <c r="F310" s="1278">
        <f t="shared" si="78"/>
        <v>0</v>
      </c>
      <c r="G310" s="1279" t="s">
        <v>7</v>
      </c>
      <c r="H310" s="1280">
        <v>0</v>
      </c>
      <c r="I310" s="1285">
        <v>0</v>
      </c>
      <c r="J310" s="1280">
        <v>0</v>
      </c>
    </row>
    <row r="311" spans="1:10" x14ac:dyDescent="0.2">
      <c r="A311" s="1491"/>
      <c r="B311" s="1491"/>
      <c r="C311" s="1276" t="s">
        <v>276</v>
      </c>
      <c r="D311" s="1277" t="s">
        <v>277</v>
      </c>
      <c r="E311" s="1278">
        <v>5000</v>
      </c>
      <c r="F311" s="1278">
        <f t="shared" si="78"/>
        <v>6000</v>
      </c>
      <c r="G311" s="1279">
        <v>11000</v>
      </c>
      <c r="H311" s="1280">
        <v>2988.9</v>
      </c>
      <c r="I311" s="1285">
        <f t="shared" si="70"/>
        <v>0.2717181818181818</v>
      </c>
      <c r="J311" s="1280">
        <v>0</v>
      </c>
    </row>
    <row r="312" spans="1:10" hidden="1" x14ac:dyDescent="0.2">
      <c r="A312" s="1491"/>
      <c r="B312" s="1491"/>
      <c r="C312" s="1323" t="s">
        <v>257</v>
      </c>
      <c r="D312" s="1308" t="s">
        <v>258</v>
      </c>
      <c r="E312" s="1278">
        <v>0</v>
      </c>
      <c r="F312" s="1278">
        <f t="shared" si="78"/>
        <v>0</v>
      </c>
      <c r="G312" s="1279" t="s">
        <v>7</v>
      </c>
      <c r="H312" s="1280">
        <v>0</v>
      </c>
      <c r="I312" s="1285">
        <v>0</v>
      </c>
      <c r="J312" s="1280">
        <v>0</v>
      </c>
    </row>
    <row r="313" spans="1:10" hidden="1" x14ac:dyDescent="0.2">
      <c r="A313" s="1491"/>
      <c r="B313" s="1491"/>
      <c r="C313" s="1323" t="s">
        <v>283</v>
      </c>
      <c r="D313" s="1308" t="s">
        <v>284</v>
      </c>
      <c r="E313" s="1278">
        <v>0</v>
      </c>
      <c r="F313" s="1278">
        <f t="shared" si="78"/>
        <v>0</v>
      </c>
      <c r="G313" s="1279" t="s">
        <v>7</v>
      </c>
      <c r="H313" s="1280">
        <v>0</v>
      </c>
      <c r="I313" s="1285">
        <v>0</v>
      </c>
      <c r="J313" s="1280">
        <v>0</v>
      </c>
    </row>
    <row r="314" spans="1:10" hidden="1" x14ac:dyDescent="0.2">
      <c r="A314" s="1491"/>
      <c r="B314" s="1491"/>
      <c r="C314" s="1323" t="s">
        <v>335</v>
      </c>
      <c r="D314" s="1308" t="s">
        <v>336</v>
      </c>
      <c r="E314" s="1278">
        <v>0</v>
      </c>
      <c r="F314" s="1278">
        <f t="shared" si="78"/>
        <v>0</v>
      </c>
      <c r="G314" s="1279">
        <v>0</v>
      </c>
      <c r="H314" s="1280">
        <v>0</v>
      </c>
      <c r="I314" s="1285">
        <v>0</v>
      </c>
      <c r="J314" s="1280">
        <v>0</v>
      </c>
    </row>
    <row r="315" spans="1:10" ht="26.25" hidden="1" customHeight="1" x14ac:dyDescent="0.2">
      <c r="A315" s="1490"/>
      <c r="B315" s="1270" t="s">
        <v>404</v>
      </c>
      <c r="C315" s="1271"/>
      <c r="D315" s="1515" t="s">
        <v>405</v>
      </c>
      <c r="E315" s="1273">
        <f>E316+E317+E318+E319</f>
        <v>0</v>
      </c>
      <c r="F315" s="1273">
        <f t="shared" ref="F315:J315" si="79">F316+F317+F318+F319</f>
        <v>0</v>
      </c>
      <c r="G315" s="1273">
        <f t="shared" si="79"/>
        <v>0</v>
      </c>
      <c r="H315" s="1273">
        <f t="shared" si="79"/>
        <v>0</v>
      </c>
      <c r="I315" s="1284">
        <v>0</v>
      </c>
      <c r="J315" s="1273">
        <f t="shared" si="79"/>
        <v>0</v>
      </c>
    </row>
    <row r="316" spans="1:10" ht="24" hidden="1" customHeight="1" x14ac:dyDescent="0.2">
      <c r="A316" s="1491"/>
      <c r="B316" s="1491"/>
      <c r="C316" s="1323" t="s">
        <v>321</v>
      </c>
      <c r="D316" s="1308" t="s">
        <v>322</v>
      </c>
      <c r="E316" s="1278">
        <v>0</v>
      </c>
      <c r="F316" s="1278">
        <f>G316-E316</f>
        <v>0</v>
      </c>
      <c r="G316" s="1279">
        <v>0</v>
      </c>
      <c r="H316" s="1280">
        <v>0</v>
      </c>
      <c r="I316" s="1285">
        <v>0</v>
      </c>
      <c r="J316" s="1280">
        <v>0</v>
      </c>
    </row>
    <row r="317" spans="1:10" hidden="1" x14ac:dyDescent="0.2">
      <c r="A317" s="1491"/>
      <c r="B317" s="1491"/>
      <c r="C317" s="1323" t="s">
        <v>249</v>
      </c>
      <c r="D317" s="1308" t="s">
        <v>250</v>
      </c>
      <c r="E317" s="1278">
        <v>0</v>
      </c>
      <c r="F317" s="1278">
        <f t="shared" ref="F317:F319" si="80">G317-E317</f>
        <v>0</v>
      </c>
      <c r="G317" s="1279">
        <v>0</v>
      </c>
      <c r="H317" s="1280">
        <v>0</v>
      </c>
      <c r="I317" s="1285">
        <v>0</v>
      </c>
      <c r="J317" s="1280">
        <v>0</v>
      </c>
    </row>
    <row r="318" spans="1:10" hidden="1" x14ac:dyDescent="0.2">
      <c r="A318" s="1491"/>
      <c r="B318" s="1491"/>
      <c r="C318" s="1323" t="s">
        <v>251</v>
      </c>
      <c r="D318" s="1308" t="s">
        <v>252</v>
      </c>
      <c r="E318" s="1278">
        <v>0</v>
      </c>
      <c r="F318" s="1278">
        <f t="shared" si="80"/>
        <v>0</v>
      </c>
      <c r="G318" s="1279">
        <v>0</v>
      </c>
      <c r="H318" s="1280">
        <v>0</v>
      </c>
      <c r="I318" s="1285">
        <v>0</v>
      </c>
      <c r="J318" s="1280">
        <v>0</v>
      </c>
    </row>
    <row r="319" spans="1:10" hidden="1" x14ac:dyDescent="0.2">
      <c r="A319" s="1491"/>
      <c r="B319" s="1491"/>
      <c r="C319" s="1323" t="s">
        <v>253</v>
      </c>
      <c r="D319" s="1308" t="s">
        <v>254</v>
      </c>
      <c r="E319" s="1278">
        <v>0</v>
      </c>
      <c r="F319" s="1278">
        <f t="shared" si="80"/>
        <v>0</v>
      </c>
      <c r="G319" s="1279">
        <v>0</v>
      </c>
      <c r="H319" s="1280">
        <v>0</v>
      </c>
      <c r="I319" s="1285">
        <v>0</v>
      </c>
      <c r="J319" s="1280">
        <v>0</v>
      </c>
    </row>
    <row r="320" spans="1:10" ht="33.75" hidden="1" x14ac:dyDescent="0.2">
      <c r="A320" s="1490"/>
      <c r="B320" s="1270" t="s">
        <v>162</v>
      </c>
      <c r="C320" s="1271"/>
      <c r="D320" s="1272" t="s">
        <v>163</v>
      </c>
      <c r="E320" s="1273">
        <f>E321+E322+E323</f>
        <v>0</v>
      </c>
      <c r="F320" s="1273">
        <f t="shared" ref="F320:J320" si="81">F321+F322+F323</f>
        <v>0</v>
      </c>
      <c r="G320" s="1273">
        <f t="shared" si="81"/>
        <v>0</v>
      </c>
      <c r="H320" s="1273">
        <f t="shared" si="81"/>
        <v>0</v>
      </c>
      <c r="I320" s="1284">
        <v>0</v>
      </c>
      <c r="J320" s="1273">
        <f t="shared" si="81"/>
        <v>0</v>
      </c>
    </row>
    <row r="321" spans="1:10" ht="33.75" hidden="1" x14ac:dyDescent="0.2">
      <c r="A321" s="1491"/>
      <c r="B321" s="1491"/>
      <c r="C321" s="1323" t="s">
        <v>272</v>
      </c>
      <c r="D321" s="1308" t="s">
        <v>273</v>
      </c>
      <c r="E321" s="1278" t="s">
        <v>7</v>
      </c>
      <c r="F321" s="1278">
        <v>0</v>
      </c>
      <c r="G321" s="1279">
        <v>0</v>
      </c>
      <c r="H321" s="1280">
        <v>0</v>
      </c>
      <c r="I321" s="1285">
        <v>0</v>
      </c>
      <c r="J321" s="1280">
        <v>0</v>
      </c>
    </row>
    <row r="322" spans="1:10" hidden="1" x14ac:dyDescent="0.2">
      <c r="A322" s="1491"/>
      <c r="B322" s="1491"/>
      <c r="C322" s="1323" t="s">
        <v>255</v>
      </c>
      <c r="D322" s="1308" t="s">
        <v>256</v>
      </c>
      <c r="E322" s="1278" t="s">
        <v>7</v>
      </c>
      <c r="F322" s="1278">
        <v>0</v>
      </c>
      <c r="G322" s="1279">
        <v>0</v>
      </c>
      <c r="H322" s="1280">
        <v>0</v>
      </c>
      <c r="I322" s="1285">
        <v>0</v>
      </c>
      <c r="J322" s="1280">
        <v>0</v>
      </c>
    </row>
    <row r="323" spans="1:10" hidden="1" x14ac:dyDescent="0.2">
      <c r="A323" s="1491"/>
      <c r="B323" s="1491"/>
      <c r="C323" s="1323" t="s">
        <v>375</v>
      </c>
      <c r="D323" s="1308" t="s">
        <v>376</v>
      </c>
      <c r="E323" s="1278" t="s">
        <v>7</v>
      </c>
      <c r="F323" s="1278">
        <v>0</v>
      </c>
      <c r="G323" s="1279">
        <v>0</v>
      </c>
      <c r="H323" s="1280">
        <v>0</v>
      </c>
      <c r="I323" s="1285">
        <v>0</v>
      </c>
      <c r="J323" s="1280">
        <v>0</v>
      </c>
    </row>
    <row r="324" spans="1:10" ht="15" x14ac:dyDescent="0.2">
      <c r="A324" s="1490"/>
      <c r="B324" s="1270" t="s">
        <v>164</v>
      </c>
      <c r="C324" s="1271"/>
      <c r="D324" s="1272" t="s">
        <v>16</v>
      </c>
      <c r="E324" s="1273">
        <f>E325+E326+E327+E328+E329+E330+E331+E332+E333+E334+E335+E336+E337+E338+E339+E340+E341+E342+E343+E344+E345+E346+E347+E348</f>
        <v>622696.56000000006</v>
      </c>
      <c r="F324" s="1273">
        <f t="shared" ref="F324:J324" si="82">F325+F326+F327+F328+F329+F330+F331+F332+F333+F334+F335+F336+F337+F338+F339+F340+F341+F342+F343+F344+F345+F346+F347+F348</f>
        <v>176079.81999999998</v>
      </c>
      <c r="G324" s="1273">
        <f t="shared" si="82"/>
        <v>798776.38</v>
      </c>
      <c r="H324" s="1273">
        <f t="shared" si="82"/>
        <v>593617.16999999993</v>
      </c>
      <c r="I324" s="1284">
        <f t="shared" si="70"/>
        <v>0.74315814145631087</v>
      </c>
      <c r="J324" s="1273">
        <f t="shared" si="82"/>
        <v>3.72</v>
      </c>
    </row>
    <row r="325" spans="1:10" ht="67.5" hidden="1" x14ac:dyDescent="0.2">
      <c r="A325" s="1491"/>
      <c r="B325" s="1491"/>
      <c r="C325" s="1323" t="s">
        <v>165</v>
      </c>
      <c r="D325" s="1308" t="s">
        <v>406</v>
      </c>
      <c r="E325" s="1278">
        <v>6883.97</v>
      </c>
      <c r="F325" s="1278">
        <f>G325-E325</f>
        <v>-6883.97</v>
      </c>
      <c r="G325" s="1279">
        <v>0</v>
      </c>
      <c r="H325" s="1280">
        <v>0</v>
      </c>
      <c r="I325" s="1285">
        <v>0</v>
      </c>
      <c r="J325" s="1280">
        <v>0</v>
      </c>
    </row>
    <row r="326" spans="1:10" ht="67.5" hidden="1" x14ac:dyDescent="0.2">
      <c r="A326" s="1491"/>
      <c r="B326" s="1491"/>
      <c r="C326" s="1323" t="s">
        <v>167</v>
      </c>
      <c r="D326" s="1308" t="s">
        <v>406</v>
      </c>
      <c r="E326" s="1278">
        <v>808.25</v>
      </c>
      <c r="F326" s="1278">
        <f t="shared" ref="F326:F348" si="83">G326-E326</f>
        <v>-808.25</v>
      </c>
      <c r="G326" s="1279">
        <v>0</v>
      </c>
      <c r="H326" s="1280">
        <v>0</v>
      </c>
      <c r="I326" s="1285">
        <v>0</v>
      </c>
      <c r="J326" s="1280">
        <v>0</v>
      </c>
    </row>
    <row r="327" spans="1:10" ht="56.25" x14ac:dyDescent="0.2">
      <c r="A327" s="1491"/>
      <c r="B327" s="1491"/>
      <c r="C327" s="1276" t="s">
        <v>195</v>
      </c>
      <c r="D327" s="1277" t="s">
        <v>359</v>
      </c>
      <c r="E327" s="1278">
        <v>26500</v>
      </c>
      <c r="F327" s="1278">
        <f t="shared" si="83"/>
        <v>0</v>
      </c>
      <c r="G327" s="1279" t="s">
        <v>407</v>
      </c>
      <c r="H327" s="1280">
        <v>26500</v>
      </c>
      <c r="I327" s="1285">
        <f t="shared" si="70"/>
        <v>1</v>
      </c>
      <c r="J327" s="1280">
        <v>0</v>
      </c>
    </row>
    <row r="328" spans="1:10" ht="22.5" x14ac:dyDescent="0.2">
      <c r="A328" s="1491"/>
      <c r="B328" s="1491"/>
      <c r="C328" s="1276" t="s">
        <v>890</v>
      </c>
      <c r="D328" s="1277" t="s">
        <v>891</v>
      </c>
      <c r="E328" s="1278">
        <v>0</v>
      </c>
      <c r="F328" s="1278">
        <f t="shared" si="83"/>
        <v>83799.240000000005</v>
      </c>
      <c r="G328" s="1279">
        <v>83799.240000000005</v>
      </c>
      <c r="H328" s="1280">
        <v>0</v>
      </c>
      <c r="I328" s="1285">
        <f t="shared" si="70"/>
        <v>0</v>
      </c>
      <c r="J328" s="1280">
        <v>0</v>
      </c>
    </row>
    <row r="329" spans="1:10" ht="22.5" x14ac:dyDescent="0.2">
      <c r="A329" s="1491"/>
      <c r="B329" s="1491"/>
      <c r="C329" s="1276" t="s">
        <v>892</v>
      </c>
      <c r="D329" s="1277" t="s">
        <v>891</v>
      </c>
      <c r="E329" s="1278">
        <v>0</v>
      </c>
      <c r="F329" s="1278">
        <f t="shared" si="83"/>
        <v>29065.27</v>
      </c>
      <c r="G329" s="1279">
        <v>29065.27</v>
      </c>
      <c r="H329" s="1280">
        <v>0</v>
      </c>
      <c r="I329" s="1285">
        <f t="shared" si="70"/>
        <v>0</v>
      </c>
      <c r="J329" s="1280">
        <v>0</v>
      </c>
    </row>
    <row r="330" spans="1:10" hidden="1" x14ac:dyDescent="0.2">
      <c r="A330" s="1491"/>
      <c r="B330" s="1491"/>
      <c r="C330" s="1323" t="s">
        <v>410</v>
      </c>
      <c r="D330" s="1308" t="s">
        <v>409</v>
      </c>
      <c r="E330" s="1278">
        <v>0</v>
      </c>
      <c r="F330" s="1278">
        <f t="shared" si="83"/>
        <v>0</v>
      </c>
      <c r="G330" s="1279">
        <v>0</v>
      </c>
      <c r="H330" s="1280">
        <v>0</v>
      </c>
      <c r="I330" s="1285">
        <v>0</v>
      </c>
      <c r="J330" s="1280">
        <v>0</v>
      </c>
    </row>
    <row r="331" spans="1:10" x14ac:dyDescent="0.2">
      <c r="A331" s="1491"/>
      <c r="B331" s="1491"/>
      <c r="C331" s="1276" t="s">
        <v>411</v>
      </c>
      <c r="D331" s="1277" t="s">
        <v>250</v>
      </c>
      <c r="E331" s="1278">
        <v>28071.38</v>
      </c>
      <c r="F331" s="1278">
        <f t="shared" si="83"/>
        <v>435.2599999999984</v>
      </c>
      <c r="G331" s="1279">
        <v>28506.639999999999</v>
      </c>
      <c r="H331" s="1280">
        <v>28506.639999999999</v>
      </c>
      <c r="I331" s="1285">
        <f t="shared" si="70"/>
        <v>1</v>
      </c>
      <c r="J331" s="1280">
        <v>0</v>
      </c>
    </row>
    <row r="332" spans="1:10" x14ac:dyDescent="0.2">
      <c r="A332" s="1491"/>
      <c r="B332" s="1491"/>
      <c r="C332" s="1276" t="s">
        <v>412</v>
      </c>
      <c r="D332" s="1277" t="s">
        <v>250</v>
      </c>
      <c r="E332" s="1278">
        <v>3266.92</v>
      </c>
      <c r="F332" s="1278">
        <f t="shared" si="83"/>
        <v>56.119999999999891</v>
      </c>
      <c r="G332" s="1279">
        <v>3323.04</v>
      </c>
      <c r="H332" s="1280">
        <v>3323.04</v>
      </c>
      <c r="I332" s="1285">
        <f t="shared" si="70"/>
        <v>1</v>
      </c>
      <c r="J332" s="1280">
        <v>0</v>
      </c>
    </row>
    <row r="333" spans="1:10" x14ac:dyDescent="0.2">
      <c r="A333" s="1491"/>
      <c r="B333" s="1491"/>
      <c r="C333" s="1276" t="s">
        <v>251</v>
      </c>
      <c r="D333" s="1277" t="s">
        <v>252</v>
      </c>
      <c r="E333" s="1278" t="s">
        <v>413</v>
      </c>
      <c r="F333" s="1278">
        <f t="shared" si="83"/>
        <v>0</v>
      </c>
      <c r="G333" s="1279" t="s">
        <v>413</v>
      </c>
      <c r="H333" s="1280">
        <v>0</v>
      </c>
      <c r="I333" s="1285">
        <f t="shared" ref="I333:I396" si="84">H333/G333</f>
        <v>0</v>
      </c>
      <c r="J333" s="1280">
        <v>3.72</v>
      </c>
    </row>
    <row r="334" spans="1:10" x14ac:dyDescent="0.2">
      <c r="A334" s="1491"/>
      <c r="B334" s="1491"/>
      <c r="C334" s="1276" t="s">
        <v>414</v>
      </c>
      <c r="D334" s="1277" t="s">
        <v>252</v>
      </c>
      <c r="E334" s="1278">
        <v>6003.79</v>
      </c>
      <c r="F334" s="1278">
        <f t="shared" si="83"/>
        <v>-1108.2799999999997</v>
      </c>
      <c r="G334" s="1279">
        <v>4895.51</v>
      </c>
      <c r="H334" s="1280">
        <v>4895.51</v>
      </c>
      <c r="I334" s="1285">
        <f t="shared" si="84"/>
        <v>1</v>
      </c>
      <c r="J334" s="1280">
        <v>0</v>
      </c>
    </row>
    <row r="335" spans="1:10" x14ac:dyDescent="0.2">
      <c r="A335" s="1491"/>
      <c r="B335" s="1491"/>
      <c r="C335" s="1276" t="s">
        <v>415</v>
      </c>
      <c r="D335" s="1277" t="s">
        <v>252</v>
      </c>
      <c r="E335" s="1278">
        <v>699.86</v>
      </c>
      <c r="F335" s="1278">
        <f t="shared" si="83"/>
        <v>-129.14999999999998</v>
      </c>
      <c r="G335" s="1279">
        <v>570.71</v>
      </c>
      <c r="H335" s="1280">
        <v>570.71</v>
      </c>
      <c r="I335" s="1285">
        <f t="shared" si="84"/>
        <v>1</v>
      </c>
      <c r="J335" s="1280">
        <v>0</v>
      </c>
    </row>
    <row r="336" spans="1:10" x14ac:dyDescent="0.2">
      <c r="A336" s="1491"/>
      <c r="B336" s="1491"/>
      <c r="C336" s="1276" t="s">
        <v>253</v>
      </c>
      <c r="D336" s="1277" t="s">
        <v>254</v>
      </c>
      <c r="E336" s="1278">
        <v>140</v>
      </c>
      <c r="F336" s="1278">
        <f t="shared" si="83"/>
        <v>0</v>
      </c>
      <c r="G336" s="1279" t="s">
        <v>416</v>
      </c>
      <c r="H336" s="1280">
        <v>0</v>
      </c>
      <c r="I336" s="1285">
        <f t="shared" si="84"/>
        <v>0</v>
      </c>
      <c r="J336" s="1280">
        <v>0</v>
      </c>
    </row>
    <row r="337" spans="1:10" x14ac:dyDescent="0.2">
      <c r="A337" s="1491"/>
      <c r="B337" s="1491"/>
      <c r="C337" s="1276" t="s">
        <v>417</v>
      </c>
      <c r="D337" s="1277" t="s">
        <v>254</v>
      </c>
      <c r="E337" s="1278">
        <v>855.69</v>
      </c>
      <c r="F337" s="1278">
        <f t="shared" si="83"/>
        <v>-298.69000000000005</v>
      </c>
      <c r="G337" s="1279">
        <v>557</v>
      </c>
      <c r="H337" s="1280">
        <v>557</v>
      </c>
      <c r="I337" s="1285">
        <f t="shared" si="84"/>
        <v>1</v>
      </c>
      <c r="J337" s="1280">
        <v>0</v>
      </c>
    </row>
    <row r="338" spans="1:10" x14ac:dyDescent="0.2">
      <c r="A338" s="1491"/>
      <c r="B338" s="1491"/>
      <c r="C338" s="1276" t="s">
        <v>418</v>
      </c>
      <c r="D338" s="1277" t="s">
        <v>254</v>
      </c>
      <c r="E338" s="1278">
        <v>99.74</v>
      </c>
      <c r="F338" s="1278">
        <f t="shared" si="83"/>
        <v>-34.839999999999989</v>
      </c>
      <c r="G338" s="1279">
        <v>64.900000000000006</v>
      </c>
      <c r="H338" s="1280">
        <v>64.900000000000006</v>
      </c>
      <c r="I338" s="1285">
        <f t="shared" si="84"/>
        <v>1</v>
      </c>
      <c r="J338" s="1280">
        <v>0</v>
      </c>
    </row>
    <row r="339" spans="1:10" x14ac:dyDescent="0.2">
      <c r="A339" s="1491"/>
      <c r="B339" s="1491"/>
      <c r="C339" s="1276" t="s">
        <v>262</v>
      </c>
      <c r="D339" s="1277" t="s">
        <v>263</v>
      </c>
      <c r="E339" s="1278" t="s">
        <v>419</v>
      </c>
      <c r="F339" s="1278">
        <f t="shared" si="83"/>
        <v>0</v>
      </c>
      <c r="G339" s="1279" t="s">
        <v>419</v>
      </c>
      <c r="H339" s="1280">
        <v>0</v>
      </c>
      <c r="I339" s="1285">
        <f t="shared" si="84"/>
        <v>0</v>
      </c>
      <c r="J339" s="1280">
        <v>0</v>
      </c>
    </row>
    <row r="340" spans="1:10" x14ac:dyDescent="0.2">
      <c r="A340" s="1491"/>
      <c r="B340" s="1491"/>
      <c r="C340" s="1276" t="s">
        <v>255</v>
      </c>
      <c r="D340" s="1277" t="s">
        <v>256</v>
      </c>
      <c r="E340" s="1278">
        <v>2000</v>
      </c>
      <c r="F340" s="1278">
        <f t="shared" si="83"/>
        <v>5200</v>
      </c>
      <c r="G340" s="1279">
        <v>7200</v>
      </c>
      <c r="H340" s="1280">
        <v>7146.3</v>
      </c>
      <c r="I340" s="1285">
        <f t="shared" si="84"/>
        <v>0.99254166666666666</v>
      </c>
      <c r="J340" s="1280">
        <v>0</v>
      </c>
    </row>
    <row r="341" spans="1:10" hidden="1" x14ac:dyDescent="0.2">
      <c r="A341" s="1491"/>
      <c r="B341" s="1491"/>
      <c r="C341" s="1323" t="s">
        <v>420</v>
      </c>
      <c r="D341" s="1308" t="s">
        <v>256</v>
      </c>
      <c r="E341" s="1278">
        <v>0</v>
      </c>
      <c r="F341" s="1278">
        <f t="shared" si="83"/>
        <v>0</v>
      </c>
      <c r="G341" s="1279">
        <v>0</v>
      </c>
      <c r="H341" s="1280">
        <v>0</v>
      </c>
      <c r="I341" s="1285">
        <v>0</v>
      </c>
      <c r="J341" s="1280">
        <v>0</v>
      </c>
    </row>
    <row r="342" spans="1:10" hidden="1" x14ac:dyDescent="0.2">
      <c r="A342" s="1491"/>
      <c r="B342" s="1491"/>
      <c r="C342" s="1323" t="s">
        <v>421</v>
      </c>
      <c r="D342" s="1308" t="s">
        <v>256</v>
      </c>
      <c r="E342" s="1278">
        <v>0</v>
      </c>
      <c r="F342" s="1278">
        <f t="shared" si="83"/>
        <v>0</v>
      </c>
      <c r="G342" s="1279">
        <v>0</v>
      </c>
      <c r="H342" s="1280">
        <v>0</v>
      </c>
      <c r="I342" s="1285">
        <v>0</v>
      </c>
      <c r="J342" s="1280">
        <v>0</v>
      </c>
    </row>
    <row r="343" spans="1:10" x14ac:dyDescent="0.2">
      <c r="A343" s="1491"/>
      <c r="B343" s="1491"/>
      <c r="C343" s="1276" t="s">
        <v>422</v>
      </c>
      <c r="D343" s="1277" t="s">
        <v>376</v>
      </c>
      <c r="E343" s="1278">
        <v>304259.96000000002</v>
      </c>
      <c r="F343" s="1278">
        <f t="shared" si="83"/>
        <v>11357.699999999953</v>
      </c>
      <c r="G343" s="1279">
        <v>315617.65999999997</v>
      </c>
      <c r="H343" s="1280">
        <v>315617.65999999997</v>
      </c>
      <c r="I343" s="1285">
        <f t="shared" si="84"/>
        <v>1</v>
      </c>
      <c r="J343" s="1280">
        <v>0</v>
      </c>
    </row>
    <row r="344" spans="1:10" x14ac:dyDescent="0.2">
      <c r="A344" s="1491"/>
      <c r="B344" s="1491"/>
      <c r="C344" s="1276" t="s">
        <v>423</v>
      </c>
      <c r="D344" s="1277" t="s">
        <v>376</v>
      </c>
      <c r="E344" s="1278">
        <v>0</v>
      </c>
      <c r="F344" s="1278">
        <f t="shared" si="83"/>
        <v>36791.43</v>
      </c>
      <c r="G344" s="1279">
        <v>36791.43</v>
      </c>
      <c r="H344" s="1280">
        <v>36791.43</v>
      </c>
      <c r="I344" s="1285">
        <f t="shared" si="84"/>
        <v>1</v>
      </c>
      <c r="J344" s="1280">
        <v>0</v>
      </c>
    </row>
    <row r="345" spans="1:10" x14ac:dyDescent="0.2">
      <c r="A345" s="1491"/>
      <c r="B345" s="1491"/>
      <c r="C345" s="1276" t="s">
        <v>257</v>
      </c>
      <c r="D345" s="1277" t="s">
        <v>258</v>
      </c>
      <c r="E345" s="1278">
        <v>34280</v>
      </c>
      <c r="F345" s="1278">
        <f t="shared" si="83"/>
        <v>0</v>
      </c>
      <c r="G345" s="1279">
        <v>34280</v>
      </c>
      <c r="H345" s="1280">
        <v>0</v>
      </c>
      <c r="I345" s="1285">
        <f t="shared" si="84"/>
        <v>0</v>
      </c>
      <c r="J345" s="1280">
        <v>0</v>
      </c>
    </row>
    <row r="346" spans="1:10" x14ac:dyDescent="0.2">
      <c r="A346" s="1491"/>
      <c r="B346" s="1491"/>
      <c r="C346" s="1276" t="s">
        <v>424</v>
      </c>
      <c r="D346" s="1277" t="s">
        <v>258</v>
      </c>
      <c r="E346" s="1278">
        <v>0</v>
      </c>
      <c r="F346" s="1278">
        <f t="shared" si="83"/>
        <v>14360.04</v>
      </c>
      <c r="G346" s="1279">
        <v>14360.04</v>
      </c>
      <c r="H346" s="1280">
        <v>14360.04</v>
      </c>
      <c r="I346" s="1285">
        <f t="shared" si="84"/>
        <v>1</v>
      </c>
      <c r="J346" s="1280">
        <v>0</v>
      </c>
    </row>
    <row r="347" spans="1:10" x14ac:dyDescent="0.2">
      <c r="A347" s="1491"/>
      <c r="B347" s="1491"/>
      <c r="C347" s="1276" t="s">
        <v>425</v>
      </c>
      <c r="D347" s="1277" t="s">
        <v>258</v>
      </c>
      <c r="E347" s="1278">
        <v>0</v>
      </c>
      <c r="F347" s="1278">
        <f t="shared" si="83"/>
        <v>1673.94</v>
      </c>
      <c r="G347" s="1279">
        <v>1673.94</v>
      </c>
      <c r="H347" s="1280">
        <v>1673.94</v>
      </c>
      <c r="I347" s="1285">
        <f t="shared" si="84"/>
        <v>1</v>
      </c>
      <c r="J347" s="1280">
        <v>0</v>
      </c>
    </row>
    <row r="348" spans="1:10" x14ac:dyDescent="0.2">
      <c r="A348" s="1491"/>
      <c r="B348" s="1491"/>
      <c r="C348" s="1276" t="s">
        <v>335</v>
      </c>
      <c r="D348" s="1277" t="s">
        <v>336</v>
      </c>
      <c r="E348" s="1278">
        <v>202124</v>
      </c>
      <c r="F348" s="1278">
        <f t="shared" si="83"/>
        <v>2604</v>
      </c>
      <c r="G348" s="1279">
        <v>204728</v>
      </c>
      <c r="H348" s="1280">
        <v>153610</v>
      </c>
      <c r="I348" s="1285">
        <f t="shared" si="84"/>
        <v>0.75031260990191861</v>
      </c>
      <c r="J348" s="1280">
        <v>0</v>
      </c>
    </row>
    <row r="349" spans="1:10" x14ac:dyDescent="0.2">
      <c r="A349" s="1267" t="s">
        <v>426</v>
      </c>
      <c r="B349" s="1267"/>
      <c r="C349" s="1267"/>
      <c r="D349" s="1510" t="s">
        <v>427</v>
      </c>
      <c r="E349" s="1268">
        <f>E350+E352+E356+E369</f>
        <v>358000</v>
      </c>
      <c r="F349" s="1268">
        <f t="shared" ref="F349:J349" si="85">F350+F352+F356+F369</f>
        <v>129749</v>
      </c>
      <c r="G349" s="1268">
        <f t="shared" si="85"/>
        <v>487749</v>
      </c>
      <c r="H349" s="1268">
        <f t="shared" si="85"/>
        <v>143228.89000000001</v>
      </c>
      <c r="I349" s="1283">
        <f t="shared" si="84"/>
        <v>0.29365286243539201</v>
      </c>
      <c r="J349" s="1268">
        <f t="shared" si="85"/>
        <v>6722.59</v>
      </c>
    </row>
    <row r="350" spans="1:10" ht="15" x14ac:dyDescent="0.2">
      <c r="A350" s="1490"/>
      <c r="B350" s="1270" t="s">
        <v>428</v>
      </c>
      <c r="C350" s="1271"/>
      <c r="D350" s="1272" t="s">
        <v>429</v>
      </c>
      <c r="E350" s="1273">
        <f>E351</f>
        <v>0</v>
      </c>
      <c r="F350" s="1273">
        <f t="shared" ref="F350:J350" si="86">F351</f>
        <v>60000</v>
      </c>
      <c r="G350" s="1273">
        <f t="shared" si="86"/>
        <v>60000</v>
      </c>
      <c r="H350" s="1273">
        <f t="shared" si="86"/>
        <v>0</v>
      </c>
      <c r="I350" s="1284">
        <f t="shared" si="84"/>
        <v>0</v>
      </c>
      <c r="J350" s="1273">
        <f t="shared" si="86"/>
        <v>0</v>
      </c>
    </row>
    <row r="351" spans="1:10" ht="45" x14ac:dyDescent="0.2">
      <c r="A351" s="1491"/>
      <c r="B351" s="1491"/>
      <c r="C351" s="1276" t="s">
        <v>430</v>
      </c>
      <c r="D351" s="1277" t="s">
        <v>431</v>
      </c>
      <c r="E351" s="1278">
        <v>0</v>
      </c>
      <c r="F351" s="1278">
        <f>G351-E351</f>
        <v>60000</v>
      </c>
      <c r="G351" s="1279">
        <v>60000</v>
      </c>
      <c r="H351" s="1280">
        <v>0</v>
      </c>
      <c r="I351" s="1285">
        <f t="shared" si="84"/>
        <v>0</v>
      </c>
      <c r="J351" s="1280">
        <v>0</v>
      </c>
    </row>
    <row r="352" spans="1:10" ht="15" x14ac:dyDescent="0.2">
      <c r="A352" s="1490"/>
      <c r="B352" s="1270" t="s">
        <v>432</v>
      </c>
      <c r="C352" s="1271"/>
      <c r="D352" s="1272" t="s">
        <v>433</v>
      </c>
      <c r="E352" s="1273">
        <f>E353+E354+E355</f>
        <v>5500</v>
      </c>
      <c r="F352" s="1273">
        <f t="shared" ref="F352:J352" si="87">F353+F354+F355</f>
        <v>0</v>
      </c>
      <c r="G352" s="1273">
        <f t="shared" si="87"/>
        <v>5500</v>
      </c>
      <c r="H352" s="1273">
        <f t="shared" si="87"/>
        <v>0</v>
      </c>
      <c r="I352" s="1284">
        <f t="shared" si="84"/>
        <v>0</v>
      </c>
      <c r="J352" s="1273">
        <f t="shared" si="87"/>
        <v>0</v>
      </c>
    </row>
    <row r="353" spans="1:10" x14ac:dyDescent="0.2">
      <c r="A353" s="1491"/>
      <c r="B353" s="1491"/>
      <c r="C353" s="1276" t="s">
        <v>262</v>
      </c>
      <c r="D353" s="1277" t="s">
        <v>263</v>
      </c>
      <c r="E353" s="1278" t="s">
        <v>434</v>
      </c>
      <c r="F353" s="1278">
        <f>G353-E353</f>
        <v>0</v>
      </c>
      <c r="G353" s="1279" t="s">
        <v>434</v>
      </c>
      <c r="H353" s="1280">
        <v>0</v>
      </c>
      <c r="I353" s="1285">
        <f t="shared" si="84"/>
        <v>0</v>
      </c>
      <c r="J353" s="1280">
        <v>0</v>
      </c>
    </row>
    <row r="354" spans="1:10" x14ac:dyDescent="0.2">
      <c r="A354" s="1491"/>
      <c r="B354" s="1491"/>
      <c r="C354" s="1276" t="s">
        <v>255</v>
      </c>
      <c r="D354" s="1277" t="s">
        <v>256</v>
      </c>
      <c r="E354" s="1278" t="s">
        <v>61</v>
      </c>
      <c r="F354" s="1278">
        <f t="shared" ref="F354:F355" si="88">G354-E354</f>
        <v>0</v>
      </c>
      <c r="G354" s="1279" t="s">
        <v>61</v>
      </c>
      <c r="H354" s="1280">
        <v>0</v>
      </c>
      <c r="I354" s="1285">
        <f t="shared" si="84"/>
        <v>0</v>
      </c>
      <c r="J354" s="1280">
        <v>0</v>
      </c>
    </row>
    <row r="355" spans="1:10" x14ac:dyDescent="0.2">
      <c r="A355" s="1491"/>
      <c r="B355" s="1491"/>
      <c r="C355" s="1276" t="s">
        <v>257</v>
      </c>
      <c r="D355" s="1277" t="s">
        <v>258</v>
      </c>
      <c r="E355" s="1278">
        <v>2260</v>
      </c>
      <c r="F355" s="1278">
        <f t="shared" si="88"/>
        <v>0</v>
      </c>
      <c r="G355" s="1279">
        <v>2260</v>
      </c>
      <c r="H355" s="1280">
        <v>0</v>
      </c>
      <c r="I355" s="1285">
        <f t="shared" si="84"/>
        <v>0</v>
      </c>
      <c r="J355" s="1280">
        <v>0</v>
      </c>
    </row>
    <row r="356" spans="1:10" ht="15" x14ac:dyDescent="0.2">
      <c r="A356" s="1490"/>
      <c r="B356" s="1270" t="s">
        <v>435</v>
      </c>
      <c r="C356" s="1271"/>
      <c r="D356" s="1272" t="s">
        <v>436</v>
      </c>
      <c r="E356" s="1273">
        <f>E357+E358+E359+E360+E361+E362+E363+E364+E365+E366+E367+E368</f>
        <v>340500</v>
      </c>
      <c r="F356" s="1273">
        <f t="shared" ref="F356:J356" si="89">F357+F358+F359+F360+F361+F362+F363+F364+F365+F366+F367+F368</f>
        <v>69749</v>
      </c>
      <c r="G356" s="1273">
        <f t="shared" si="89"/>
        <v>410249</v>
      </c>
      <c r="H356" s="1273">
        <f t="shared" si="89"/>
        <v>133228.89000000001</v>
      </c>
      <c r="I356" s="1284">
        <f t="shared" si="84"/>
        <v>0.32475128519508889</v>
      </c>
      <c r="J356" s="1273">
        <f t="shared" si="89"/>
        <v>6722.59</v>
      </c>
    </row>
    <row r="357" spans="1:10" ht="56.25" x14ac:dyDescent="0.2">
      <c r="A357" s="1491"/>
      <c r="B357" s="1491"/>
      <c r="C357" s="1276" t="s">
        <v>195</v>
      </c>
      <c r="D357" s="1277" t="s">
        <v>359</v>
      </c>
      <c r="E357" s="1278">
        <v>40000</v>
      </c>
      <c r="F357" s="1278">
        <f>G357-E357</f>
        <v>7000</v>
      </c>
      <c r="G357" s="1279">
        <v>47000</v>
      </c>
      <c r="H357" s="1280">
        <v>24000</v>
      </c>
      <c r="I357" s="1285">
        <f t="shared" si="84"/>
        <v>0.51063829787234039</v>
      </c>
      <c r="J357" s="1280">
        <v>0</v>
      </c>
    </row>
    <row r="358" spans="1:10" ht="33.75" x14ac:dyDescent="0.2">
      <c r="A358" s="1491"/>
      <c r="B358" s="1491"/>
      <c r="C358" s="1276" t="s">
        <v>10</v>
      </c>
      <c r="D358" s="1277" t="s">
        <v>408</v>
      </c>
      <c r="E358" s="1278">
        <v>25000</v>
      </c>
      <c r="F358" s="1278">
        <f t="shared" ref="F358:F368" si="90">G358-E358</f>
        <v>-1200</v>
      </c>
      <c r="G358" s="1279">
        <v>23800</v>
      </c>
      <c r="H358" s="1280">
        <v>0</v>
      </c>
      <c r="I358" s="1285">
        <f t="shared" si="84"/>
        <v>0</v>
      </c>
      <c r="J358" s="1280">
        <v>0</v>
      </c>
    </row>
    <row r="359" spans="1:10" x14ac:dyDescent="0.2">
      <c r="A359" s="1491"/>
      <c r="B359" s="1491"/>
      <c r="C359" s="1276" t="s">
        <v>251</v>
      </c>
      <c r="D359" s="1277" t="s">
        <v>252</v>
      </c>
      <c r="E359" s="1278">
        <v>3200</v>
      </c>
      <c r="F359" s="1278">
        <f t="shared" si="90"/>
        <v>309</v>
      </c>
      <c r="G359" s="1279">
        <v>3509</v>
      </c>
      <c r="H359" s="1280">
        <v>750.19</v>
      </c>
      <c r="I359" s="1285">
        <f t="shared" si="84"/>
        <v>0.21379025363351384</v>
      </c>
      <c r="J359" s="1280">
        <v>102.6</v>
      </c>
    </row>
    <row r="360" spans="1:10" x14ac:dyDescent="0.2">
      <c r="A360" s="1491"/>
      <c r="B360" s="1491"/>
      <c r="C360" s="1276" t="s">
        <v>253</v>
      </c>
      <c r="D360" s="1277" t="s">
        <v>254</v>
      </c>
      <c r="E360" s="1278">
        <v>300</v>
      </c>
      <c r="F360" s="1278">
        <f t="shared" si="90"/>
        <v>0</v>
      </c>
      <c r="G360" s="1279">
        <v>300</v>
      </c>
      <c r="H360" s="1280">
        <v>24.5</v>
      </c>
      <c r="I360" s="1285">
        <f t="shared" si="84"/>
        <v>8.1666666666666665E-2</v>
      </c>
      <c r="J360" s="1280">
        <v>0</v>
      </c>
    </row>
    <row r="361" spans="1:10" x14ac:dyDescent="0.2">
      <c r="A361" s="1491"/>
      <c r="B361" s="1491"/>
      <c r="C361" s="1276" t="s">
        <v>262</v>
      </c>
      <c r="D361" s="1277" t="s">
        <v>263</v>
      </c>
      <c r="E361" s="1278">
        <v>134620</v>
      </c>
      <c r="F361" s="1278">
        <f t="shared" si="90"/>
        <v>891</v>
      </c>
      <c r="G361" s="1279">
        <v>135511</v>
      </c>
      <c r="H361" s="1280">
        <v>40117.96</v>
      </c>
      <c r="I361" s="1285">
        <f t="shared" si="84"/>
        <v>0.29604947199858311</v>
      </c>
      <c r="J361" s="1280">
        <v>1567.19</v>
      </c>
    </row>
    <row r="362" spans="1:10" x14ac:dyDescent="0.2">
      <c r="A362" s="1491"/>
      <c r="B362" s="1491"/>
      <c r="C362" s="1276" t="s">
        <v>255</v>
      </c>
      <c r="D362" s="1277" t="s">
        <v>256</v>
      </c>
      <c r="E362" s="1278">
        <v>26450</v>
      </c>
      <c r="F362" s="1278">
        <f t="shared" si="90"/>
        <v>26500</v>
      </c>
      <c r="G362" s="1279">
        <v>52950</v>
      </c>
      <c r="H362" s="1280">
        <v>13133.77</v>
      </c>
      <c r="I362" s="1285">
        <f t="shared" si="84"/>
        <v>0.2480409820585458</v>
      </c>
      <c r="J362" s="1280">
        <v>0</v>
      </c>
    </row>
    <row r="363" spans="1:10" x14ac:dyDescent="0.2">
      <c r="A363" s="1491"/>
      <c r="B363" s="1491"/>
      <c r="C363" s="1276" t="s">
        <v>266</v>
      </c>
      <c r="D363" s="1277" t="s">
        <v>267</v>
      </c>
      <c r="E363" s="1278">
        <v>6000</v>
      </c>
      <c r="F363" s="1278">
        <f t="shared" si="90"/>
        <v>6000</v>
      </c>
      <c r="G363" s="1279" t="s">
        <v>399</v>
      </c>
      <c r="H363" s="1280">
        <v>5190.37</v>
      </c>
      <c r="I363" s="1285">
        <f t="shared" si="84"/>
        <v>0.43253083333333331</v>
      </c>
      <c r="J363" s="1280">
        <v>0</v>
      </c>
    </row>
    <row r="364" spans="1:10" x14ac:dyDescent="0.2">
      <c r="A364" s="1491"/>
      <c r="B364" s="1491"/>
      <c r="C364" s="1276" t="s">
        <v>276</v>
      </c>
      <c r="D364" s="1277" t="s">
        <v>277</v>
      </c>
      <c r="E364" s="1278">
        <v>2000</v>
      </c>
      <c r="F364" s="1278">
        <f t="shared" si="90"/>
        <v>0</v>
      </c>
      <c r="G364" s="1279">
        <v>2000</v>
      </c>
      <c r="H364" s="1280">
        <v>0</v>
      </c>
      <c r="I364" s="1285">
        <f t="shared" si="84"/>
        <v>0</v>
      </c>
      <c r="J364" s="1280">
        <v>0</v>
      </c>
    </row>
    <row r="365" spans="1:10" x14ac:dyDescent="0.2">
      <c r="A365" s="1491"/>
      <c r="B365" s="1491"/>
      <c r="C365" s="1276" t="s">
        <v>257</v>
      </c>
      <c r="D365" s="1277" t="s">
        <v>258</v>
      </c>
      <c r="E365" s="1278">
        <v>99148</v>
      </c>
      <c r="F365" s="1278">
        <f t="shared" si="90"/>
        <v>29900</v>
      </c>
      <c r="G365" s="1279">
        <v>129048</v>
      </c>
      <c r="H365" s="1280">
        <v>47301.96</v>
      </c>
      <c r="I365" s="1285">
        <f t="shared" si="84"/>
        <v>0.36654547145248279</v>
      </c>
      <c r="J365" s="1280">
        <v>5052.8</v>
      </c>
    </row>
    <row r="366" spans="1:10" x14ac:dyDescent="0.2">
      <c r="A366" s="1491"/>
      <c r="B366" s="1491"/>
      <c r="C366" s="1276" t="s">
        <v>283</v>
      </c>
      <c r="D366" s="1277" t="s">
        <v>284</v>
      </c>
      <c r="E366" s="1278" t="s">
        <v>47</v>
      </c>
      <c r="F366" s="1278">
        <f t="shared" si="90"/>
        <v>0</v>
      </c>
      <c r="G366" s="1279" t="s">
        <v>47</v>
      </c>
      <c r="H366" s="1280">
        <v>985.79</v>
      </c>
      <c r="I366" s="1285">
        <f t="shared" si="84"/>
        <v>0.49289499999999997</v>
      </c>
      <c r="J366" s="1280">
        <v>0</v>
      </c>
    </row>
    <row r="367" spans="1:10" x14ac:dyDescent="0.2">
      <c r="A367" s="1491"/>
      <c r="B367" s="1491"/>
      <c r="C367" s="1276" t="s">
        <v>331</v>
      </c>
      <c r="D367" s="1277" t="s">
        <v>332</v>
      </c>
      <c r="E367" s="1278">
        <v>380</v>
      </c>
      <c r="F367" s="1278">
        <f t="shared" si="90"/>
        <v>349</v>
      </c>
      <c r="G367" s="1279">
        <v>729</v>
      </c>
      <c r="H367" s="1280">
        <v>323.2</v>
      </c>
      <c r="I367" s="1285">
        <f t="shared" si="84"/>
        <v>0.44334705075445813</v>
      </c>
      <c r="J367" s="1280">
        <v>0</v>
      </c>
    </row>
    <row r="368" spans="1:10" x14ac:dyDescent="0.2">
      <c r="A368" s="1491"/>
      <c r="B368" s="1491"/>
      <c r="C368" s="1276" t="s">
        <v>259</v>
      </c>
      <c r="D368" s="1277" t="s">
        <v>260</v>
      </c>
      <c r="E368" s="1278">
        <v>1402</v>
      </c>
      <c r="F368" s="1278">
        <f t="shared" si="90"/>
        <v>0</v>
      </c>
      <c r="G368" s="1279">
        <v>1402</v>
      </c>
      <c r="H368" s="1280">
        <v>1401.15</v>
      </c>
      <c r="I368" s="1285">
        <f t="shared" si="84"/>
        <v>0.99939372325249654</v>
      </c>
      <c r="J368" s="1280">
        <v>0</v>
      </c>
    </row>
    <row r="369" spans="1:10" ht="15" x14ac:dyDescent="0.2">
      <c r="A369" s="1490"/>
      <c r="B369" s="1270" t="s">
        <v>438</v>
      </c>
      <c r="C369" s="1271"/>
      <c r="D369" s="1272" t="s">
        <v>16</v>
      </c>
      <c r="E369" s="1273">
        <f>E370+E371+E372</f>
        <v>12000</v>
      </c>
      <c r="F369" s="1273">
        <f t="shared" ref="F369:J369" si="91">F370+F371+F372</f>
        <v>0</v>
      </c>
      <c r="G369" s="1273">
        <f t="shared" si="91"/>
        <v>12000</v>
      </c>
      <c r="H369" s="1273">
        <f t="shared" si="91"/>
        <v>10000</v>
      </c>
      <c r="I369" s="1284">
        <f t="shared" si="84"/>
        <v>0.83333333333333337</v>
      </c>
      <c r="J369" s="1273">
        <f t="shared" si="91"/>
        <v>0</v>
      </c>
    </row>
    <row r="370" spans="1:10" ht="56.25" x14ac:dyDescent="0.2">
      <c r="A370" s="1491"/>
      <c r="B370" s="1491"/>
      <c r="C370" s="1276" t="s">
        <v>195</v>
      </c>
      <c r="D370" s="1277" t="s">
        <v>359</v>
      </c>
      <c r="E370" s="1278" t="s">
        <v>186</v>
      </c>
      <c r="F370" s="1278">
        <f>G370-E370</f>
        <v>0</v>
      </c>
      <c r="G370" s="1279" t="s">
        <v>186</v>
      </c>
      <c r="H370" s="1280">
        <v>10000</v>
      </c>
      <c r="I370" s="1285">
        <f t="shared" si="84"/>
        <v>1</v>
      </c>
      <c r="J370" s="1280">
        <v>0</v>
      </c>
    </row>
    <row r="371" spans="1:10" x14ac:dyDescent="0.2">
      <c r="A371" s="1491"/>
      <c r="B371" s="1491"/>
      <c r="C371" s="1276" t="s">
        <v>255</v>
      </c>
      <c r="D371" s="1277" t="s">
        <v>256</v>
      </c>
      <c r="E371" s="1278" t="s">
        <v>439</v>
      </c>
      <c r="F371" s="1278">
        <f t="shared" ref="F371:F372" si="92">G371-E371</f>
        <v>0</v>
      </c>
      <c r="G371" s="1279" t="s">
        <v>439</v>
      </c>
      <c r="H371" s="1280">
        <v>0</v>
      </c>
      <c r="I371" s="1285">
        <f t="shared" si="84"/>
        <v>0</v>
      </c>
      <c r="J371" s="1280">
        <v>0</v>
      </c>
    </row>
    <row r="372" spans="1:10" x14ac:dyDescent="0.2">
      <c r="A372" s="1491"/>
      <c r="B372" s="1491"/>
      <c r="C372" s="1276" t="s">
        <v>257</v>
      </c>
      <c r="D372" s="1277" t="s">
        <v>258</v>
      </c>
      <c r="E372" s="1278" t="s">
        <v>437</v>
      </c>
      <c r="F372" s="1278">
        <f t="shared" si="92"/>
        <v>0</v>
      </c>
      <c r="G372" s="1279" t="s">
        <v>437</v>
      </c>
      <c r="H372" s="1280">
        <v>0</v>
      </c>
      <c r="I372" s="1285">
        <f t="shared" si="84"/>
        <v>0</v>
      </c>
      <c r="J372" s="1280">
        <v>0</v>
      </c>
    </row>
    <row r="373" spans="1:10" x14ac:dyDescent="0.2">
      <c r="A373" s="1267" t="s">
        <v>171</v>
      </c>
      <c r="B373" s="1267"/>
      <c r="C373" s="1267"/>
      <c r="D373" s="1510" t="s">
        <v>172</v>
      </c>
      <c r="E373" s="1268">
        <f>E374+E376+E391+E394+E397+E399+E402+E405+E424+E429+E431+E433</f>
        <v>4742296.7</v>
      </c>
      <c r="F373" s="1268">
        <f t="shared" ref="F373:J373" si="93">F374+F376+F391+F394+F397+F399+F402+F405+F424+F429+F431+F433</f>
        <v>614264.28</v>
      </c>
      <c r="G373" s="1268">
        <f t="shared" si="93"/>
        <v>5356560.9800000004</v>
      </c>
      <c r="H373" s="1268">
        <f t="shared" si="93"/>
        <v>2522620.7900000005</v>
      </c>
      <c r="I373" s="1283">
        <f t="shared" si="84"/>
        <v>0.47094036629449521</v>
      </c>
      <c r="J373" s="1268">
        <f t="shared" si="93"/>
        <v>55550.45</v>
      </c>
    </row>
    <row r="374" spans="1:10" ht="15" x14ac:dyDescent="0.2">
      <c r="A374" s="1490"/>
      <c r="B374" s="1270" t="s">
        <v>440</v>
      </c>
      <c r="C374" s="1271"/>
      <c r="D374" s="1272" t="s">
        <v>441</v>
      </c>
      <c r="E374" s="1273">
        <f>E375</f>
        <v>620200</v>
      </c>
      <c r="F374" s="1273">
        <f t="shared" ref="F374:J374" si="94">F375</f>
        <v>0</v>
      </c>
      <c r="G374" s="1273">
        <f t="shared" si="94"/>
        <v>620200</v>
      </c>
      <c r="H374" s="1273">
        <f t="shared" si="94"/>
        <v>310271.81</v>
      </c>
      <c r="I374" s="1284">
        <f t="shared" si="84"/>
        <v>0.50027702354079329</v>
      </c>
      <c r="J374" s="1273">
        <f t="shared" si="94"/>
        <v>1269.07</v>
      </c>
    </row>
    <row r="375" spans="1:10" ht="22.5" x14ac:dyDescent="0.2">
      <c r="A375" s="1491"/>
      <c r="B375" s="1491"/>
      <c r="C375" s="1276" t="s">
        <v>377</v>
      </c>
      <c r="D375" s="1277" t="s">
        <v>378</v>
      </c>
      <c r="E375" s="1278">
        <v>620200</v>
      </c>
      <c r="F375" s="1278">
        <f>G375-E375</f>
        <v>0</v>
      </c>
      <c r="G375" s="1279">
        <v>620200</v>
      </c>
      <c r="H375" s="1280">
        <v>310271.81</v>
      </c>
      <c r="I375" s="1285">
        <f t="shared" si="84"/>
        <v>0.50027702354079329</v>
      </c>
      <c r="J375" s="1280">
        <v>1269.07</v>
      </c>
    </row>
    <row r="376" spans="1:10" ht="15" x14ac:dyDescent="0.2">
      <c r="A376" s="1490"/>
      <c r="B376" s="1270" t="s">
        <v>173</v>
      </c>
      <c r="C376" s="1271"/>
      <c r="D376" s="1272" t="s">
        <v>174</v>
      </c>
      <c r="E376" s="1273">
        <f>E378+E380+E381+E382+E383+E384+E386+E390+E377+E379+E385+E387+E388+E389</f>
        <v>630900</v>
      </c>
      <c r="F376" s="1273">
        <f t="shared" ref="F376:H376" si="95">F378+F380+F381+F382+F383+F384+F386+F390+F377+F379+F385+F387+F388+F389</f>
        <v>145648.5</v>
      </c>
      <c r="G376" s="1273">
        <f t="shared" si="95"/>
        <v>776548.5</v>
      </c>
      <c r="H376" s="1273">
        <f t="shared" si="95"/>
        <v>225609.45</v>
      </c>
      <c r="I376" s="1284">
        <f t="shared" si="84"/>
        <v>0.29052847310889146</v>
      </c>
      <c r="J376" s="1273">
        <f>J378+J380+J381+J382+J383+J384+J386+J390+J377+J379+J385+J387+J388+J389</f>
        <v>9987.0199999999986</v>
      </c>
    </row>
    <row r="377" spans="1:10" ht="15" x14ac:dyDescent="0.2">
      <c r="A377" s="1490"/>
      <c r="B377" s="1493"/>
      <c r="C377" s="1336" t="s">
        <v>321</v>
      </c>
      <c r="D377" s="1277" t="s">
        <v>322</v>
      </c>
      <c r="E377" s="1286">
        <v>2000</v>
      </c>
      <c r="F377" s="1286">
        <f>G377-E377</f>
        <v>0</v>
      </c>
      <c r="G377" s="1337">
        <v>2000</v>
      </c>
      <c r="H377" s="1324">
        <v>0</v>
      </c>
      <c r="I377" s="1287">
        <v>0</v>
      </c>
      <c r="J377" s="1335">
        <v>0</v>
      </c>
    </row>
    <row r="378" spans="1:10" x14ac:dyDescent="0.2">
      <c r="A378" s="1491"/>
      <c r="B378" s="1491"/>
      <c r="C378" s="1276" t="s">
        <v>249</v>
      </c>
      <c r="D378" s="1277" t="s">
        <v>250</v>
      </c>
      <c r="E378" s="1278">
        <v>184296.8</v>
      </c>
      <c r="F378" s="1278">
        <f>G378-E378</f>
        <v>59517.200000000012</v>
      </c>
      <c r="G378" s="1279">
        <v>243814</v>
      </c>
      <c r="H378" s="1280">
        <v>97491.34</v>
      </c>
      <c r="I378" s="1285">
        <f t="shared" si="84"/>
        <v>0.3998594830485534</v>
      </c>
      <c r="J378" s="1280">
        <v>5933.98</v>
      </c>
    </row>
    <row r="379" spans="1:10" x14ac:dyDescent="0.2">
      <c r="A379" s="1491"/>
      <c r="B379" s="1491"/>
      <c r="C379" s="1276" t="s">
        <v>310</v>
      </c>
      <c r="D379" s="1338" t="s">
        <v>311</v>
      </c>
      <c r="E379" s="1278">
        <v>850</v>
      </c>
      <c r="F379" s="1278">
        <f>G379-E379</f>
        <v>0</v>
      </c>
      <c r="G379" s="1279">
        <v>850</v>
      </c>
      <c r="H379" s="1280">
        <v>0</v>
      </c>
      <c r="I379" s="1285">
        <v>0</v>
      </c>
      <c r="J379" s="1280">
        <v>0</v>
      </c>
    </row>
    <row r="380" spans="1:10" x14ac:dyDescent="0.2">
      <c r="A380" s="1491"/>
      <c r="B380" s="1491"/>
      <c r="C380" s="1276" t="s">
        <v>251</v>
      </c>
      <c r="D380" s="1277" t="s">
        <v>252</v>
      </c>
      <c r="E380" s="1278">
        <v>31660.1</v>
      </c>
      <c r="F380" s="1278">
        <f t="shared" ref="F380:F390" si="96">G380-E380</f>
        <v>10239.900000000001</v>
      </c>
      <c r="G380" s="1279">
        <v>41900</v>
      </c>
      <c r="H380" s="1280">
        <v>14182.6</v>
      </c>
      <c r="I380" s="1285">
        <f t="shared" si="84"/>
        <v>0.33848687350835321</v>
      </c>
      <c r="J380" s="1280">
        <v>3608.05</v>
      </c>
    </row>
    <row r="381" spans="1:10" x14ac:dyDescent="0.2">
      <c r="A381" s="1491"/>
      <c r="B381" s="1491"/>
      <c r="C381" s="1276" t="s">
        <v>253</v>
      </c>
      <c r="D381" s="1277" t="s">
        <v>254</v>
      </c>
      <c r="E381" s="1278">
        <v>4536.1000000000004</v>
      </c>
      <c r="F381" s="1278">
        <f t="shared" si="96"/>
        <v>263.89999999999964</v>
      </c>
      <c r="G381" s="1279">
        <v>4800</v>
      </c>
      <c r="H381" s="1280">
        <v>1385.59</v>
      </c>
      <c r="I381" s="1285">
        <f t="shared" si="84"/>
        <v>0.28866458333333334</v>
      </c>
      <c r="J381" s="1280">
        <v>294.48</v>
      </c>
    </row>
    <row r="382" spans="1:10" x14ac:dyDescent="0.2">
      <c r="A382" s="1491"/>
      <c r="B382" s="1491"/>
      <c r="C382" s="1276" t="s">
        <v>262</v>
      </c>
      <c r="D382" s="1277" t="s">
        <v>263</v>
      </c>
      <c r="E382" s="1278">
        <v>0</v>
      </c>
      <c r="F382" s="1278">
        <f t="shared" si="96"/>
        <v>20000</v>
      </c>
      <c r="G382" s="1279">
        <v>20000</v>
      </c>
      <c r="H382" s="1280">
        <v>1885.1</v>
      </c>
      <c r="I382" s="1285">
        <f t="shared" si="84"/>
        <v>9.4254999999999992E-2</v>
      </c>
      <c r="J382" s="1280">
        <v>150.51</v>
      </c>
    </row>
    <row r="383" spans="1:10" x14ac:dyDescent="0.2">
      <c r="A383" s="1491"/>
      <c r="B383" s="1491"/>
      <c r="C383" s="1276" t="s">
        <v>255</v>
      </c>
      <c r="D383" s="1277" t="s">
        <v>256</v>
      </c>
      <c r="E383" s="1278">
        <v>48814</v>
      </c>
      <c r="F383" s="1278">
        <f t="shared" si="96"/>
        <v>30691.5</v>
      </c>
      <c r="G383" s="1279">
        <v>79505.5</v>
      </c>
      <c r="H383" s="1280">
        <v>21183.78</v>
      </c>
      <c r="I383" s="1285">
        <f t="shared" si="84"/>
        <v>0.26644420826232146</v>
      </c>
      <c r="J383" s="1280">
        <v>0</v>
      </c>
    </row>
    <row r="384" spans="1:10" x14ac:dyDescent="0.2">
      <c r="A384" s="1491"/>
      <c r="B384" s="1491"/>
      <c r="C384" s="1276" t="s">
        <v>266</v>
      </c>
      <c r="D384" s="1277" t="s">
        <v>267</v>
      </c>
      <c r="E384" s="1278">
        <v>50000</v>
      </c>
      <c r="F384" s="1278">
        <f t="shared" si="96"/>
        <v>0</v>
      </c>
      <c r="G384" s="1279">
        <v>50000</v>
      </c>
      <c r="H384" s="1280">
        <v>1617.54</v>
      </c>
      <c r="I384" s="1285">
        <f t="shared" si="84"/>
        <v>3.2350799999999999E-2</v>
      </c>
      <c r="J384" s="1280">
        <v>0</v>
      </c>
    </row>
    <row r="385" spans="1:10" x14ac:dyDescent="0.2">
      <c r="A385" s="1491"/>
      <c r="B385" s="1491"/>
      <c r="C385" s="1276" t="s">
        <v>325</v>
      </c>
      <c r="D385" s="1277" t="s">
        <v>326</v>
      </c>
      <c r="E385" s="1278">
        <v>0</v>
      </c>
      <c r="F385" s="1278">
        <f t="shared" si="96"/>
        <v>200</v>
      </c>
      <c r="G385" s="1279">
        <v>200</v>
      </c>
      <c r="H385" s="1280">
        <v>95</v>
      </c>
      <c r="I385" s="1285">
        <f t="shared" si="84"/>
        <v>0.47499999999999998</v>
      </c>
      <c r="J385" s="1280">
        <v>0</v>
      </c>
    </row>
    <row r="386" spans="1:10" x14ac:dyDescent="0.2">
      <c r="A386" s="1491"/>
      <c r="B386" s="1491"/>
      <c r="C386" s="1276" t="s">
        <v>257</v>
      </c>
      <c r="D386" s="1277" t="s">
        <v>258</v>
      </c>
      <c r="E386" s="1278">
        <v>300000</v>
      </c>
      <c r="F386" s="1278">
        <f t="shared" si="96"/>
        <v>22000</v>
      </c>
      <c r="G386" s="1279">
        <v>322000</v>
      </c>
      <c r="H386" s="1280">
        <v>81105.03</v>
      </c>
      <c r="I386" s="1285">
        <f t="shared" si="84"/>
        <v>0.25187897515527952</v>
      </c>
      <c r="J386" s="1280">
        <v>0</v>
      </c>
    </row>
    <row r="387" spans="1:10" x14ac:dyDescent="0.2">
      <c r="A387" s="1491"/>
      <c r="B387" s="1491"/>
      <c r="C387" s="1276" t="s">
        <v>283</v>
      </c>
      <c r="D387" s="1277" t="s">
        <v>284</v>
      </c>
      <c r="E387" s="1278">
        <v>2000</v>
      </c>
      <c r="F387" s="1278">
        <f t="shared" si="96"/>
        <v>0</v>
      </c>
      <c r="G387" s="1279">
        <v>2000</v>
      </c>
      <c r="H387" s="1280">
        <v>520.39</v>
      </c>
      <c r="I387" s="1285">
        <f t="shared" si="84"/>
        <v>0.26019500000000001</v>
      </c>
      <c r="J387" s="1280">
        <v>0</v>
      </c>
    </row>
    <row r="388" spans="1:10" x14ac:dyDescent="0.2">
      <c r="A388" s="1491"/>
      <c r="B388" s="1491"/>
      <c r="C388" s="1276" t="s">
        <v>331</v>
      </c>
      <c r="D388" s="1277" t="s">
        <v>332</v>
      </c>
      <c r="E388" s="1278">
        <v>2000</v>
      </c>
      <c r="F388" s="1278">
        <f t="shared" si="96"/>
        <v>0</v>
      </c>
      <c r="G388" s="1279">
        <v>2000</v>
      </c>
      <c r="H388" s="1280">
        <v>144.03</v>
      </c>
      <c r="I388" s="1285">
        <f t="shared" si="84"/>
        <v>7.2014999999999996E-2</v>
      </c>
      <c r="J388" s="1280">
        <v>0</v>
      </c>
    </row>
    <row r="389" spans="1:10" x14ac:dyDescent="0.2">
      <c r="A389" s="1491"/>
      <c r="B389" s="1491"/>
      <c r="C389" s="1276" t="s">
        <v>335</v>
      </c>
      <c r="D389" s="1277" t="s">
        <v>336</v>
      </c>
      <c r="E389" s="1278">
        <v>4743</v>
      </c>
      <c r="F389" s="1278">
        <f t="shared" si="96"/>
        <v>1186</v>
      </c>
      <c r="G389" s="1279">
        <v>5929</v>
      </c>
      <c r="H389" s="1280">
        <v>4450</v>
      </c>
      <c r="I389" s="1285">
        <f t="shared" si="84"/>
        <v>0.75054815314555579</v>
      </c>
      <c r="J389" s="1280">
        <v>0</v>
      </c>
    </row>
    <row r="390" spans="1:10" x14ac:dyDescent="0.2">
      <c r="A390" s="1491"/>
      <c r="B390" s="1491"/>
      <c r="C390" s="1276" t="s">
        <v>893</v>
      </c>
      <c r="D390" s="1277" t="s">
        <v>894</v>
      </c>
      <c r="E390" s="1278">
        <v>0</v>
      </c>
      <c r="F390" s="1278">
        <f t="shared" si="96"/>
        <v>1550</v>
      </c>
      <c r="G390" s="1279">
        <v>1550</v>
      </c>
      <c r="H390" s="1280">
        <v>1549.05</v>
      </c>
      <c r="I390" s="1285">
        <f t="shared" si="84"/>
        <v>0.99938709677419357</v>
      </c>
      <c r="J390" s="1280">
        <v>0</v>
      </c>
    </row>
    <row r="391" spans="1:10" ht="22.5" x14ac:dyDescent="0.2">
      <c r="A391" s="1490"/>
      <c r="B391" s="1270" t="s">
        <v>442</v>
      </c>
      <c r="C391" s="1271"/>
      <c r="D391" s="1272" t="s">
        <v>443</v>
      </c>
      <c r="E391" s="1273">
        <f>E392+E393</f>
        <v>5000</v>
      </c>
      <c r="F391" s="1273">
        <f t="shared" ref="F391:J391" si="97">F392+F393</f>
        <v>0</v>
      </c>
      <c r="G391" s="1273">
        <f t="shared" si="97"/>
        <v>5000</v>
      </c>
      <c r="H391" s="1273">
        <f t="shared" si="97"/>
        <v>1959.3899999999999</v>
      </c>
      <c r="I391" s="1284">
        <f t="shared" si="84"/>
        <v>0.39187799999999995</v>
      </c>
      <c r="J391" s="1273">
        <f t="shared" si="97"/>
        <v>0</v>
      </c>
    </row>
    <row r="392" spans="1:10" x14ac:dyDescent="0.2">
      <c r="A392" s="1491"/>
      <c r="B392" s="1491"/>
      <c r="C392" s="1276" t="s">
        <v>255</v>
      </c>
      <c r="D392" s="1277" t="s">
        <v>256</v>
      </c>
      <c r="E392" s="1278" t="s">
        <v>61</v>
      </c>
      <c r="F392" s="1278">
        <f>G392-E392</f>
        <v>0</v>
      </c>
      <c r="G392" s="1279" t="s">
        <v>61</v>
      </c>
      <c r="H392" s="1280">
        <v>459.39</v>
      </c>
      <c r="I392" s="1285">
        <f t="shared" si="84"/>
        <v>0.45938999999999997</v>
      </c>
      <c r="J392" s="1280">
        <v>0</v>
      </c>
    </row>
    <row r="393" spans="1:10" x14ac:dyDescent="0.2">
      <c r="A393" s="1491"/>
      <c r="B393" s="1491"/>
      <c r="C393" s="1276" t="s">
        <v>257</v>
      </c>
      <c r="D393" s="1277" t="s">
        <v>258</v>
      </c>
      <c r="E393" s="1278" t="s">
        <v>225</v>
      </c>
      <c r="F393" s="1278">
        <f>G393-E393</f>
        <v>0</v>
      </c>
      <c r="G393" s="1279" t="s">
        <v>225</v>
      </c>
      <c r="H393" s="1280">
        <v>1500</v>
      </c>
      <c r="I393" s="1285">
        <f t="shared" si="84"/>
        <v>0.375</v>
      </c>
      <c r="J393" s="1280">
        <v>0</v>
      </c>
    </row>
    <row r="394" spans="1:10" ht="56.25" x14ac:dyDescent="0.2">
      <c r="A394" s="1490"/>
      <c r="B394" s="1270" t="s">
        <v>177</v>
      </c>
      <c r="C394" s="1339"/>
      <c r="D394" s="1272" t="s">
        <v>178</v>
      </c>
      <c r="E394" s="1273">
        <f>E395+E396</f>
        <v>53168</v>
      </c>
      <c r="F394" s="1273">
        <f t="shared" ref="F394:J394" si="98">F395+F396</f>
        <v>0</v>
      </c>
      <c r="G394" s="1273">
        <f t="shared" si="98"/>
        <v>53168</v>
      </c>
      <c r="H394" s="1273">
        <f t="shared" si="98"/>
        <v>26893.58</v>
      </c>
      <c r="I394" s="1284">
        <f t="shared" si="84"/>
        <v>0.50582267529340963</v>
      </c>
      <c r="J394" s="1273">
        <f t="shared" si="98"/>
        <v>0</v>
      </c>
    </row>
    <row r="395" spans="1:10" ht="56.25" x14ac:dyDescent="0.2">
      <c r="A395" s="1491"/>
      <c r="B395" s="1491"/>
      <c r="C395" s="1276" t="s">
        <v>179</v>
      </c>
      <c r="D395" s="1277" t="s">
        <v>444</v>
      </c>
      <c r="E395" s="1278" t="s">
        <v>181</v>
      </c>
      <c r="F395" s="1278">
        <f>G395-E395</f>
        <v>0</v>
      </c>
      <c r="G395" s="1279" t="s">
        <v>181</v>
      </c>
      <c r="H395" s="1280">
        <v>0</v>
      </c>
      <c r="I395" s="1285">
        <f t="shared" si="84"/>
        <v>0</v>
      </c>
      <c r="J395" s="1280">
        <v>0</v>
      </c>
    </row>
    <row r="396" spans="1:10" x14ac:dyDescent="0.2">
      <c r="A396" s="1491"/>
      <c r="B396" s="1491"/>
      <c r="C396" s="1276" t="s">
        <v>445</v>
      </c>
      <c r="D396" s="1277" t="s">
        <v>446</v>
      </c>
      <c r="E396" s="1278">
        <v>52918</v>
      </c>
      <c r="F396" s="1278">
        <f>G396-E396</f>
        <v>0</v>
      </c>
      <c r="G396" s="1279">
        <v>52918</v>
      </c>
      <c r="H396" s="1280">
        <v>26893.58</v>
      </c>
      <c r="I396" s="1285">
        <f t="shared" si="84"/>
        <v>0.50821232850825804</v>
      </c>
      <c r="J396" s="1280">
        <v>0</v>
      </c>
    </row>
    <row r="397" spans="1:10" ht="22.5" x14ac:dyDescent="0.2">
      <c r="A397" s="1490"/>
      <c r="B397" s="1270" t="s">
        <v>182</v>
      </c>
      <c r="C397" s="1271"/>
      <c r="D397" s="1272" t="s">
        <v>183</v>
      </c>
      <c r="E397" s="1273">
        <f>E398</f>
        <v>459321</v>
      </c>
      <c r="F397" s="1273">
        <f t="shared" ref="F397:J397" si="99">F398</f>
        <v>0</v>
      </c>
      <c r="G397" s="1273">
        <f t="shared" si="99"/>
        <v>459321</v>
      </c>
      <c r="H397" s="1273">
        <f t="shared" si="99"/>
        <v>242552.45</v>
      </c>
      <c r="I397" s="1284">
        <f t="shared" ref="I397:I466" si="100">H397/G397</f>
        <v>0.52806740819601106</v>
      </c>
      <c r="J397" s="1273">
        <f t="shared" si="99"/>
        <v>10260</v>
      </c>
    </row>
    <row r="398" spans="1:10" x14ac:dyDescent="0.2">
      <c r="A398" s="1491"/>
      <c r="B398" s="1491"/>
      <c r="C398" s="1276" t="s">
        <v>447</v>
      </c>
      <c r="D398" s="1277" t="s">
        <v>448</v>
      </c>
      <c r="E398" s="1278">
        <v>459321</v>
      </c>
      <c r="F398" s="1278">
        <f>G398-E398</f>
        <v>0</v>
      </c>
      <c r="G398" s="1279">
        <v>459321</v>
      </c>
      <c r="H398" s="1280">
        <v>242552.45</v>
      </c>
      <c r="I398" s="1285">
        <f t="shared" si="100"/>
        <v>0.52806740819601106</v>
      </c>
      <c r="J398" s="1280">
        <v>10260</v>
      </c>
    </row>
    <row r="399" spans="1:10" ht="15" x14ac:dyDescent="0.2">
      <c r="A399" s="1490"/>
      <c r="B399" s="1270" t="s">
        <v>184</v>
      </c>
      <c r="C399" s="1271"/>
      <c r="D399" s="1272" t="s">
        <v>185</v>
      </c>
      <c r="E399" s="1273">
        <f>E400+E401</f>
        <v>380000</v>
      </c>
      <c r="F399" s="1273">
        <f t="shared" ref="F399:J399" si="101">F400+F401</f>
        <v>9999.9999999999836</v>
      </c>
      <c r="G399" s="1273">
        <f t="shared" si="101"/>
        <v>390000</v>
      </c>
      <c r="H399" s="1273">
        <f t="shared" si="101"/>
        <v>166471.98000000001</v>
      </c>
      <c r="I399" s="1284">
        <f t="shared" si="100"/>
        <v>0.42685123076923082</v>
      </c>
      <c r="J399" s="1273">
        <f t="shared" si="101"/>
        <v>0</v>
      </c>
    </row>
    <row r="400" spans="1:10" x14ac:dyDescent="0.2">
      <c r="A400" s="1491"/>
      <c r="B400" s="1491"/>
      <c r="C400" s="1276" t="s">
        <v>447</v>
      </c>
      <c r="D400" s="1277" t="s">
        <v>448</v>
      </c>
      <c r="E400" s="1278">
        <v>380000</v>
      </c>
      <c r="F400" s="1278">
        <f>G400-E400</f>
        <v>9803.9199999999837</v>
      </c>
      <c r="G400" s="1279">
        <v>389803.92</v>
      </c>
      <c r="H400" s="1280">
        <v>166471.98000000001</v>
      </c>
      <c r="I400" s="1285">
        <f t="shared" si="100"/>
        <v>0.42706594638658335</v>
      </c>
      <c r="J400" s="1280">
        <v>0</v>
      </c>
    </row>
    <row r="401" spans="1:10" x14ac:dyDescent="0.2">
      <c r="A401" s="1491"/>
      <c r="B401" s="1491"/>
      <c r="C401" s="1276" t="s">
        <v>255</v>
      </c>
      <c r="D401" s="1277" t="s">
        <v>256</v>
      </c>
      <c r="E401" s="1278">
        <v>0</v>
      </c>
      <c r="F401" s="1278">
        <f>G401-E401</f>
        <v>196.08</v>
      </c>
      <c r="G401" s="1279" t="s">
        <v>449</v>
      </c>
      <c r="H401" s="1280">
        <v>0</v>
      </c>
      <c r="I401" s="1285">
        <f t="shared" si="100"/>
        <v>0</v>
      </c>
      <c r="J401" s="1280">
        <v>0</v>
      </c>
    </row>
    <row r="402" spans="1:10" ht="15" x14ac:dyDescent="0.2">
      <c r="A402" s="1490"/>
      <c r="B402" s="1270" t="s">
        <v>187</v>
      </c>
      <c r="C402" s="1271"/>
      <c r="D402" s="1272" t="s">
        <v>188</v>
      </c>
      <c r="E402" s="1273">
        <f>E403+E404</f>
        <v>282971</v>
      </c>
      <c r="F402" s="1273">
        <f t="shared" ref="F402:J402" si="102">F403+F404</f>
        <v>0</v>
      </c>
      <c r="G402" s="1273">
        <f t="shared" si="102"/>
        <v>282971</v>
      </c>
      <c r="H402" s="1273">
        <f t="shared" si="102"/>
        <v>220206.61</v>
      </c>
      <c r="I402" s="1284">
        <f t="shared" si="100"/>
        <v>0.77819497404327642</v>
      </c>
      <c r="J402" s="1273">
        <f t="shared" si="102"/>
        <v>0</v>
      </c>
    </row>
    <row r="403" spans="1:10" ht="56.25" x14ac:dyDescent="0.2">
      <c r="A403" s="1491"/>
      <c r="B403" s="1491"/>
      <c r="C403" s="1276" t="s">
        <v>179</v>
      </c>
      <c r="D403" s="1277" t="s">
        <v>444</v>
      </c>
      <c r="E403" s="1278">
        <v>700</v>
      </c>
      <c r="F403" s="1278">
        <f>G403-E403</f>
        <v>0</v>
      </c>
      <c r="G403" s="1279" t="s">
        <v>189</v>
      </c>
      <c r="H403" s="1280">
        <v>0</v>
      </c>
      <c r="I403" s="1285">
        <f t="shared" si="100"/>
        <v>0</v>
      </c>
      <c r="J403" s="1280">
        <v>0</v>
      </c>
    </row>
    <row r="404" spans="1:10" x14ac:dyDescent="0.2">
      <c r="A404" s="1491"/>
      <c r="B404" s="1491"/>
      <c r="C404" s="1276" t="s">
        <v>447</v>
      </c>
      <c r="D404" s="1277" t="s">
        <v>448</v>
      </c>
      <c r="E404" s="1278">
        <v>282271</v>
      </c>
      <c r="F404" s="1278">
        <f>G404-E404</f>
        <v>0</v>
      </c>
      <c r="G404" s="1279">
        <v>282271</v>
      </c>
      <c r="H404" s="1280">
        <v>220206.61</v>
      </c>
      <c r="I404" s="1285">
        <f t="shared" si="100"/>
        <v>0.7801248091373183</v>
      </c>
      <c r="J404" s="1280">
        <v>0</v>
      </c>
    </row>
    <row r="405" spans="1:10" ht="15" x14ac:dyDescent="0.2">
      <c r="A405" s="1490"/>
      <c r="B405" s="1270" t="s">
        <v>190</v>
      </c>
      <c r="C405" s="1271"/>
      <c r="D405" s="1272" t="s">
        <v>191</v>
      </c>
      <c r="E405" s="1273">
        <f>E406+E407+E408+E409+E410+E411+E412+E413+E414+E415+E416+E417+E418+E419+E420+E421+E422+E423</f>
        <v>1389552.7</v>
      </c>
      <c r="F405" s="1273">
        <f t="shared" ref="F405:J405" si="103">F406+F407+F408+F409+F410+F411+F412+F413+F414+F415+F416+F417+F418+F419+F420+F421+F422+F423</f>
        <v>53597.300000000032</v>
      </c>
      <c r="G405" s="1273">
        <f t="shared" si="103"/>
        <v>1443150</v>
      </c>
      <c r="H405" s="1273">
        <f t="shared" si="103"/>
        <v>676004.53000000014</v>
      </c>
      <c r="I405" s="1284">
        <f t="shared" si="100"/>
        <v>0.4684229151508853</v>
      </c>
      <c r="J405" s="1273">
        <f t="shared" si="103"/>
        <v>31826.36</v>
      </c>
    </row>
    <row r="406" spans="1:10" x14ac:dyDescent="0.2">
      <c r="A406" s="1491"/>
      <c r="B406" s="1491"/>
      <c r="C406" s="1276" t="s">
        <v>321</v>
      </c>
      <c r="D406" s="1277" t="s">
        <v>322</v>
      </c>
      <c r="E406" s="1278">
        <v>12557</v>
      </c>
      <c r="F406" s="1278">
        <f>G406-E406</f>
        <v>0</v>
      </c>
      <c r="G406" s="1279">
        <v>12557</v>
      </c>
      <c r="H406" s="1280">
        <v>725.96</v>
      </c>
      <c r="I406" s="1285">
        <f t="shared" si="100"/>
        <v>5.781317193597197E-2</v>
      </c>
      <c r="J406" s="1280">
        <v>0</v>
      </c>
    </row>
    <row r="407" spans="1:10" x14ac:dyDescent="0.2">
      <c r="A407" s="1491"/>
      <c r="B407" s="1491"/>
      <c r="C407" s="1276" t="s">
        <v>249</v>
      </c>
      <c r="D407" s="1277" t="s">
        <v>250</v>
      </c>
      <c r="E407" s="1278">
        <v>864160</v>
      </c>
      <c r="F407" s="1278">
        <f t="shared" ref="F407:F423" si="104">G407-E407</f>
        <v>4254.3000000000466</v>
      </c>
      <c r="G407" s="1279">
        <v>868414.3</v>
      </c>
      <c r="H407" s="1280">
        <v>403796.7</v>
      </c>
      <c r="I407" s="1285">
        <f t="shared" si="100"/>
        <v>0.46498163376627949</v>
      </c>
      <c r="J407" s="1280">
        <v>19957.900000000001</v>
      </c>
    </row>
    <row r="408" spans="1:10" x14ac:dyDescent="0.2">
      <c r="A408" s="1491"/>
      <c r="B408" s="1491"/>
      <c r="C408" s="1276" t="s">
        <v>310</v>
      </c>
      <c r="D408" s="1277" t="s">
        <v>311</v>
      </c>
      <c r="E408" s="1278">
        <v>63230</v>
      </c>
      <c r="F408" s="1278">
        <f t="shared" si="104"/>
        <v>-1254.3000000000029</v>
      </c>
      <c r="G408" s="1279">
        <v>61975.7</v>
      </c>
      <c r="H408" s="1280">
        <v>61975.7</v>
      </c>
      <c r="I408" s="1285">
        <f t="shared" si="100"/>
        <v>1</v>
      </c>
      <c r="J408" s="1280">
        <v>0</v>
      </c>
    </row>
    <row r="409" spans="1:10" x14ac:dyDescent="0.2">
      <c r="A409" s="1491"/>
      <c r="B409" s="1491"/>
      <c r="C409" s="1276" t="s">
        <v>251</v>
      </c>
      <c r="D409" s="1277" t="s">
        <v>252</v>
      </c>
      <c r="E409" s="1278">
        <v>155614.20000000001</v>
      </c>
      <c r="F409" s="1278">
        <f t="shared" si="104"/>
        <v>523.79999999998836</v>
      </c>
      <c r="G409" s="1279">
        <v>156138</v>
      </c>
      <c r="H409" s="1280">
        <v>74364.78</v>
      </c>
      <c r="I409" s="1285">
        <f t="shared" si="100"/>
        <v>0.47627598662721438</v>
      </c>
      <c r="J409" s="1280">
        <v>8700.4599999999991</v>
      </c>
    </row>
    <row r="410" spans="1:10" x14ac:dyDescent="0.2">
      <c r="A410" s="1491"/>
      <c r="B410" s="1491"/>
      <c r="C410" s="1276" t="s">
        <v>253</v>
      </c>
      <c r="D410" s="1277" t="s">
        <v>254</v>
      </c>
      <c r="E410" s="1278">
        <v>22071.5</v>
      </c>
      <c r="F410" s="1278">
        <f t="shared" si="104"/>
        <v>73.5</v>
      </c>
      <c r="G410" s="1279">
        <v>22145</v>
      </c>
      <c r="H410" s="1280">
        <v>7517.81</v>
      </c>
      <c r="I410" s="1285">
        <f t="shared" si="100"/>
        <v>0.33948114698577558</v>
      </c>
      <c r="J410" s="1280">
        <v>1139.68</v>
      </c>
    </row>
    <row r="411" spans="1:10" ht="22.5" x14ac:dyDescent="0.2">
      <c r="A411" s="1491"/>
      <c r="B411" s="1491"/>
      <c r="C411" s="1276" t="s">
        <v>323</v>
      </c>
      <c r="D411" s="1277" t="s">
        <v>324</v>
      </c>
      <c r="E411" s="1278" t="s">
        <v>194</v>
      </c>
      <c r="F411" s="1278">
        <f t="shared" si="104"/>
        <v>0</v>
      </c>
      <c r="G411" s="1279" t="s">
        <v>194</v>
      </c>
      <c r="H411" s="1280">
        <v>0</v>
      </c>
      <c r="I411" s="1285">
        <f t="shared" si="100"/>
        <v>0</v>
      </c>
      <c r="J411" s="1280">
        <v>0</v>
      </c>
    </row>
    <row r="412" spans="1:10" x14ac:dyDescent="0.2">
      <c r="A412" s="1491"/>
      <c r="B412" s="1491"/>
      <c r="C412" s="1276" t="s">
        <v>262</v>
      </c>
      <c r="D412" s="1277" t="s">
        <v>263</v>
      </c>
      <c r="E412" s="1278">
        <v>5000</v>
      </c>
      <c r="F412" s="1278">
        <f t="shared" si="104"/>
        <v>0</v>
      </c>
      <c r="G412" s="1279">
        <v>5000</v>
      </c>
      <c r="H412" s="1280">
        <v>450</v>
      </c>
      <c r="I412" s="1285">
        <f t="shared" si="100"/>
        <v>0.09</v>
      </c>
      <c r="J412" s="1280">
        <v>0</v>
      </c>
    </row>
    <row r="413" spans="1:10" x14ac:dyDescent="0.2">
      <c r="A413" s="1491"/>
      <c r="B413" s="1491"/>
      <c r="C413" s="1276" t="s">
        <v>255</v>
      </c>
      <c r="D413" s="1277" t="s">
        <v>256</v>
      </c>
      <c r="E413" s="1278">
        <v>77000</v>
      </c>
      <c r="F413" s="1278">
        <f t="shared" si="104"/>
        <v>0</v>
      </c>
      <c r="G413" s="1279">
        <v>77000</v>
      </c>
      <c r="H413" s="1280">
        <v>21745.279999999999</v>
      </c>
      <c r="I413" s="1285">
        <f t="shared" si="100"/>
        <v>0.28240623376623375</v>
      </c>
      <c r="J413" s="1280">
        <v>0</v>
      </c>
    </row>
    <row r="414" spans="1:10" x14ac:dyDescent="0.2">
      <c r="A414" s="1491"/>
      <c r="B414" s="1491"/>
      <c r="C414" s="1276" t="s">
        <v>266</v>
      </c>
      <c r="D414" s="1277" t="s">
        <v>267</v>
      </c>
      <c r="E414" s="1278">
        <v>38000</v>
      </c>
      <c r="F414" s="1278">
        <f t="shared" si="104"/>
        <v>0</v>
      </c>
      <c r="G414" s="1279">
        <v>38000</v>
      </c>
      <c r="H414" s="1280">
        <v>15486.85</v>
      </c>
      <c r="I414" s="1285">
        <f t="shared" si="100"/>
        <v>0.40754868421052631</v>
      </c>
      <c r="J414" s="1280">
        <v>770.09</v>
      </c>
    </row>
    <row r="415" spans="1:10" x14ac:dyDescent="0.2">
      <c r="A415" s="1491"/>
      <c r="B415" s="1491"/>
      <c r="C415" s="1276" t="s">
        <v>276</v>
      </c>
      <c r="D415" s="1277" t="s">
        <v>277</v>
      </c>
      <c r="E415" s="1278" t="s">
        <v>292</v>
      </c>
      <c r="F415" s="1278">
        <f t="shared" si="104"/>
        <v>0</v>
      </c>
      <c r="G415" s="1279" t="s">
        <v>292</v>
      </c>
      <c r="H415" s="1280">
        <v>150</v>
      </c>
      <c r="I415" s="1285">
        <f t="shared" si="100"/>
        <v>0.1</v>
      </c>
      <c r="J415" s="1280">
        <v>399.75</v>
      </c>
    </row>
    <row r="416" spans="1:10" x14ac:dyDescent="0.2">
      <c r="A416" s="1491"/>
      <c r="B416" s="1491"/>
      <c r="C416" s="1276" t="s">
        <v>325</v>
      </c>
      <c r="D416" s="1277" t="s">
        <v>326</v>
      </c>
      <c r="E416" s="1278">
        <v>3000</v>
      </c>
      <c r="F416" s="1278">
        <f t="shared" si="104"/>
        <v>0</v>
      </c>
      <c r="G416" s="1279">
        <v>3000</v>
      </c>
      <c r="H416" s="1280">
        <v>150</v>
      </c>
      <c r="I416" s="1285">
        <f t="shared" si="100"/>
        <v>0.05</v>
      </c>
      <c r="J416" s="1280">
        <v>0</v>
      </c>
    </row>
    <row r="417" spans="1:10" x14ac:dyDescent="0.2">
      <c r="A417" s="1491"/>
      <c r="B417" s="1491"/>
      <c r="C417" s="1276" t="s">
        <v>257</v>
      </c>
      <c r="D417" s="1277" t="s">
        <v>258</v>
      </c>
      <c r="E417" s="1278">
        <v>55758</v>
      </c>
      <c r="F417" s="1278">
        <f t="shared" si="104"/>
        <v>50000</v>
      </c>
      <c r="G417" s="1279">
        <v>105758</v>
      </c>
      <c r="H417" s="1280">
        <v>45618.61</v>
      </c>
      <c r="I417" s="1285">
        <f t="shared" si="100"/>
        <v>0.43134902324174057</v>
      </c>
      <c r="J417" s="1280">
        <v>237.6</v>
      </c>
    </row>
    <row r="418" spans="1:10" x14ac:dyDescent="0.2">
      <c r="A418" s="1491"/>
      <c r="B418" s="1491"/>
      <c r="C418" s="1276" t="s">
        <v>283</v>
      </c>
      <c r="D418" s="1277" t="s">
        <v>284</v>
      </c>
      <c r="E418" s="1278" t="s">
        <v>109</v>
      </c>
      <c r="F418" s="1278">
        <f t="shared" si="104"/>
        <v>0</v>
      </c>
      <c r="G418" s="1279" t="s">
        <v>109</v>
      </c>
      <c r="H418" s="1280">
        <v>5628.87</v>
      </c>
      <c r="I418" s="1285">
        <f t="shared" si="100"/>
        <v>0.51171545454545453</v>
      </c>
      <c r="J418" s="1280">
        <v>0</v>
      </c>
    </row>
    <row r="419" spans="1:10" ht="22.5" x14ac:dyDescent="0.2">
      <c r="A419" s="1491"/>
      <c r="B419" s="1491"/>
      <c r="C419" s="1276" t="s">
        <v>329</v>
      </c>
      <c r="D419" s="1277" t="s">
        <v>330</v>
      </c>
      <c r="E419" s="1278" t="s">
        <v>398</v>
      </c>
      <c r="F419" s="1278">
        <f t="shared" si="104"/>
        <v>0</v>
      </c>
      <c r="G419" s="1279" t="s">
        <v>398</v>
      </c>
      <c r="H419" s="1280">
        <v>10200</v>
      </c>
      <c r="I419" s="1285">
        <f t="shared" si="100"/>
        <v>0.46363636363636362</v>
      </c>
      <c r="J419" s="1280">
        <v>0</v>
      </c>
    </row>
    <row r="420" spans="1:10" x14ac:dyDescent="0.2">
      <c r="A420" s="1491"/>
      <c r="B420" s="1491"/>
      <c r="C420" s="1276" t="s">
        <v>331</v>
      </c>
      <c r="D420" s="1277" t="s">
        <v>332</v>
      </c>
      <c r="E420" s="1278" t="s">
        <v>450</v>
      </c>
      <c r="F420" s="1278">
        <f t="shared" si="104"/>
        <v>0</v>
      </c>
      <c r="G420" s="1279" t="s">
        <v>450</v>
      </c>
      <c r="H420" s="1280">
        <v>4316.41</v>
      </c>
      <c r="I420" s="1285">
        <f t="shared" si="100"/>
        <v>0.30831500000000001</v>
      </c>
      <c r="J420" s="1280">
        <v>620.88</v>
      </c>
    </row>
    <row r="421" spans="1:10" x14ac:dyDescent="0.2">
      <c r="A421" s="1491"/>
      <c r="B421" s="1491"/>
      <c r="C421" s="1276" t="s">
        <v>259</v>
      </c>
      <c r="D421" s="1277" t="s">
        <v>260</v>
      </c>
      <c r="E421" s="1278" t="s">
        <v>61</v>
      </c>
      <c r="F421" s="1278">
        <f t="shared" si="104"/>
        <v>0</v>
      </c>
      <c r="G421" s="1279" t="s">
        <v>61</v>
      </c>
      <c r="H421" s="1280">
        <v>509.9</v>
      </c>
      <c r="I421" s="1285">
        <f t="shared" si="100"/>
        <v>0.50990000000000002</v>
      </c>
      <c r="J421" s="1280">
        <v>0</v>
      </c>
    </row>
    <row r="422" spans="1:10" x14ac:dyDescent="0.2">
      <c r="A422" s="1491"/>
      <c r="B422" s="1491"/>
      <c r="C422" s="1276" t="s">
        <v>335</v>
      </c>
      <c r="D422" s="1277" t="s">
        <v>336</v>
      </c>
      <c r="E422" s="1278">
        <v>27662</v>
      </c>
      <c r="F422" s="1278">
        <f t="shared" si="104"/>
        <v>0</v>
      </c>
      <c r="G422" s="1279">
        <v>27662</v>
      </c>
      <c r="H422" s="1280">
        <v>20746.5</v>
      </c>
      <c r="I422" s="1285">
        <f t="shared" si="100"/>
        <v>0.75</v>
      </c>
      <c r="J422" s="1280">
        <v>0</v>
      </c>
    </row>
    <row r="423" spans="1:10" ht="22.5" x14ac:dyDescent="0.2">
      <c r="A423" s="1491"/>
      <c r="B423" s="1491"/>
      <c r="C423" s="1276" t="s">
        <v>337</v>
      </c>
      <c r="D423" s="1277" t="s">
        <v>338</v>
      </c>
      <c r="E423" s="1278">
        <v>11000</v>
      </c>
      <c r="F423" s="1278">
        <f t="shared" si="104"/>
        <v>0</v>
      </c>
      <c r="G423" s="1279">
        <v>11000</v>
      </c>
      <c r="H423" s="1280">
        <v>2621.16</v>
      </c>
      <c r="I423" s="1285">
        <f t="shared" si="100"/>
        <v>0.23828727272727271</v>
      </c>
      <c r="J423" s="1280">
        <v>0</v>
      </c>
    </row>
    <row r="424" spans="1:10" ht="15" x14ac:dyDescent="0.2">
      <c r="A424" s="1490"/>
      <c r="B424" s="1270" t="s">
        <v>192</v>
      </c>
      <c r="C424" s="1271"/>
      <c r="D424" s="1272" t="s">
        <v>193</v>
      </c>
      <c r="E424" s="1273">
        <f>E425+E426+E427+E428</f>
        <v>617184</v>
      </c>
      <c r="F424" s="1273">
        <f t="shared" ref="F424:J424" si="105">F425+F426+F427+F428</f>
        <v>259816</v>
      </c>
      <c r="G424" s="1273">
        <f t="shared" si="105"/>
        <v>877000</v>
      </c>
      <c r="H424" s="1273">
        <f t="shared" si="105"/>
        <v>383262.5</v>
      </c>
      <c r="I424" s="1284">
        <f t="shared" si="100"/>
        <v>0.43701539338654505</v>
      </c>
      <c r="J424" s="1273">
        <f t="shared" si="105"/>
        <v>2208</v>
      </c>
    </row>
    <row r="425" spans="1:10" hidden="1" x14ac:dyDescent="0.2">
      <c r="A425" s="1491"/>
      <c r="B425" s="1491"/>
      <c r="C425" s="1276" t="s">
        <v>249</v>
      </c>
      <c r="D425" s="1277" t="s">
        <v>250</v>
      </c>
      <c r="E425" s="1278">
        <v>0</v>
      </c>
      <c r="F425" s="1278">
        <f>G425-E425</f>
        <v>0</v>
      </c>
      <c r="G425" s="1279">
        <v>0</v>
      </c>
      <c r="H425" s="1280">
        <v>0</v>
      </c>
      <c r="I425" s="1285">
        <v>0</v>
      </c>
      <c r="J425" s="1280">
        <v>0</v>
      </c>
    </row>
    <row r="426" spans="1:10" hidden="1" x14ac:dyDescent="0.2">
      <c r="A426" s="1491"/>
      <c r="B426" s="1491"/>
      <c r="C426" s="1276" t="s">
        <v>251</v>
      </c>
      <c r="D426" s="1277" t="s">
        <v>252</v>
      </c>
      <c r="E426" s="1278">
        <v>0</v>
      </c>
      <c r="F426" s="1278">
        <f t="shared" ref="F426:F428" si="106">G426-E426</f>
        <v>0</v>
      </c>
      <c r="G426" s="1279">
        <v>0</v>
      </c>
      <c r="H426" s="1280">
        <v>0</v>
      </c>
      <c r="I426" s="1285">
        <v>0</v>
      </c>
      <c r="J426" s="1280">
        <v>0</v>
      </c>
    </row>
    <row r="427" spans="1:10" hidden="1" x14ac:dyDescent="0.2">
      <c r="A427" s="1491"/>
      <c r="B427" s="1491"/>
      <c r="C427" s="1276" t="s">
        <v>253</v>
      </c>
      <c r="D427" s="1277" t="s">
        <v>254</v>
      </c>
      <c r="E427" s="1278">
        <v>0</v>
      </c>
      <c r="F427" s="1278">
        <f t="shared" si="106"/>
        <v>0</v>
      </c>
      <c r="G427" s="1279">
        <v>0</v>
      </c>
      <c r="H427" s="1280">
        <v>0</v>
      </c>
      <c r="I427" s="1285">
        <v>0</v>
      </c>
      <c r="J427" s="1280">
        <v>0</v>
      </c>
    </row>
    <row r="428" spans="1:10" x14ac:dyDescent="0.2">
      <c r="A428" s="1491"/>
      <c r="B428" s="1491"/>
      <c r="C428" s="1276" t="s">
        <v>257</v>
      </c>
      <c r="D428" s="1277" t="s">
        <v>258</v>
      </c>
      <c r="E428" s="1278">
        <v>617184</v>
      </c>
      <c r="F428" s="1278">
        <f t="shared" si="106"/>
        <v>259816</v>
      </c>
      <c r="G428" s="1279">
        <v>877000</v>
      </c>
      <c r="H428" s="1280">
        <v>383262.5</v>
      </c>
      <c r="I428" s="1285">
        <f t="shared" si="100"/>
        <v>0.43701539338654505</v>
      </c>
      <c r="J428" s="1280">
        <v>2208</v>
      </c>
    </row>
    <row r="429" spans="1:10" ht="15" x14ac:dyDescent="0.2">
      <c r="A429" s="1490"/>
      <c r="B429" s="1270" t="s">
        <v>197</v>
      </c>
      <c r="C429" s="1271"/>
      <c r="D429" s="1272" t="s">
        <v>198</v>
      </c>
      <c r="E429" s="1273">
        <f>E430</f>
        <v>140000</v>
      </c>
      <c r="F429" s="1273">
        <f t="shared" ref="F429:J429" si="107">F430</f>
        <v>145202.47999999998</v>
      </c>
      <c r="G429" s="1273">
        <f t="shared" si="107"/>
        <v>285202.48</v>
      </c>
      <c r="H429" s="1273">
        <f t="shared" si="107"/>
        <v>118156.5</v>
      </c>
      <c r="I429" s="1284">
        <f t="shared" si="100"/>
        <v>0.41428987574021098</v>
      </c>
      <c r="J429" s="1273">
        <f t="shared" si="107"/>
        <v>0</v>
      </c>
    </row>
    <row r="430" spans="1:10" x14ac:dyDescent="0.2">
      <c r="A430" s="1491"/>
      <c r="B430" s="1491"/>
      <c r="C430" s="1276" t="s">
        <v>447</v>
      </c>
      <c r="D430" s="1277" t="s">
        <v>448</v>
      </c>
      <c r="E430" s="1278">
        <v>140000</v>
      </c>
      <c r="F430" s="1278">
        <f>G430-E430</f>
        <v>145202.47999999998</v>
      </c>
      <c r="G430" s="1279">
        <v>285202.48</v>
      </c>
      <c r="H430" s="1280">
        <v>118156.5</v>
      </c>
      <c r="I430" s="1285">
        <f t="shared" si="100"/>
        <v>0.41428987574021098</v>
      </c>
      <c r="J430" s="1280">
        <v>0</v>
      </c>
    </row>
    <row r="431" spans="1:10" ht="15" x14ac:dyDescent="0.2">
      <c r="A431" s="1490"/>
      <c r="B431" s="1270" t="s">
        <v>451</v>
      </c>
      <c r="C431" s="1271"/>
      <c r="D431" s="1272" t="s">
        <v>452</v>
      </c>
      <c r="E431" s="1273" t="str">
        <f>E432</f>
        <v>150 000,00</v>
      </c>
      <c r="F431" s="1273">
        <f t="shared" ref="F431:J431" si="108">F432</f>
        <v>0</v>
      </c>
      <c r="G431" s="1273" t="str">
        <f t="shared" si="108"/>
        <v>150 000,00</v>
      </c>
      <c r="H431" s="1273">
        <f t="shared" si="108"/>
        <v>150000</v>
      </c>
      <c r="I431" s="1284">
        <f t="shared" si="100"/>
        <v>1</v>
      </c>
      <c r="J431" s="1273">
        <f t="shared" si="108"/>
        <v>0</v>
      </c>
    </row>
    <row r="432" spans="1:10" ht="22.5" x14ac:dyDescent="0.2">
      <c r="A432" s="1491"/>
      <c r="B432" s="1491"/>
      <c r="C432" s="1276" t="s">
        <v>289</v>
      </c>
      <c r="D432" s="1277" t="s">
        <v>290</v>
      </c>
      <c r="E432" s="1278" t="s">
        <v>453</v>
      </c>
      <c r="F432" s="1278">
        <f>G432-E432</f>
        <v>0</v>
      </c>
      <c r="G432" s="1279" t="s">
        <v>453</v>
      </c>
      <c r="H432" s="1280">
        <v>150000</v>
      </c>
      <c r="I432" s="1285">
        <f t="shared" si="100"/>
        <v>1</v>
      </c>
      <c r="J432" s="1280">
        <v>0</v>
      </c>
    </row>
    <row r="433" spans="1:10" ht="15" x14ac:dyDescent="0.2">
      <c r="A433" s="1490"/>
      <c r="B433" s="1270" t="s">
        <v>454</v>
      </c>
      <c r="C433" s="1271"/>
      <c r="D433" s="1272" t="s">
        <v>16</v>
      </c>
      <c r="E433" s="1273">
        <f>E434+E435</f>
        <v>14000</v>
      </c>
      <c r="F433" s="1273">
        <f t="shared" ref="F433:J433" si="109">F434+F435</f>
        <v>0</v>
      </c>
      <c r="G433" s="1273">
        <f t="shared" si="109"/>
        <v>14000</v>
      </c>
      <c r="H433" s="1273">
        <f t="shared" si="109"/>
        <v>1231.99</v>
      </c>
      <c r="I433" s="1284">
        <f t="shared" si="100"/>
        <v>8.799928571428571E-2</v>
      </c>
      <c r="J433" s="1273">
        <f t="shared" si="109"/>
        <v>0</v>
      </c>
    </row>
    <row r="434" spans="1:10" x14ac:dyDescent="0.2">
      <c r="A434" s="1491"/>
      <c r="B434" s="1491"/>
      <c r="C434" s="1276" t="s">
        <v>255</v>
      </c>
      <c r="D434" s="1277" t="s">
        <v>256</v>
      </c>
      <c r="E434" s="1278" t="s">
        <v>94</v>
      </c>
      <c r="F434" s="1278">
        <f>G434-E434</f>
        <v>0</v>
      </c>
      <c r="G434" s="1279" t="s">
        <v>94</v>
      </c>
      <c r="H434" s="1280">
        <v>986.84</v>
      </c>
      <c r="I434" s="1285">
        <f t="shared" si="100"/>
        <v>0.16447333333333333</v>
      </c>
      <c r="J434" s="1280">
        <v>0</v>
      </c>
    </row>
    <row r="435" spans="1:10" x14ac:dyDescent="0.2">
      <c r="A435" s="1491"/>
      <c r="B435" s="1491"/>
      <c r="C435" s="1276" t="s">
        <v>257</v>
      </c>
      <c r="D435" s="1277" t="s">
        <v>258</v>
      </c>
      <c r="E435" s="1278" t="s">
        <v>291</v>
      </c>
      <c r="F435" s="1278">
        <f>G435-E435</f>
        <v>0</v>
      </c>
      <c r="G435" s="1279" t="s">
        <v>291</v>
      </c>
      <c r="H435" s="1280">
        <v>245.15</v>
      </c>
      <c r="I435" s="1285">
        <f t="shared" si="100"/>
        <v>3.0643750000000001E-2</v>
      </c>
      <c r="J435" s="1280">
        <v>0</v>
      </c>
    </row>
    <row r="436" spans="1:10" x14ac:dyDescent="0.2">
      <c r="A436" s="1267" t="s">
        <v>199</v>
      </c>
      <c r="B436" s="1267"/>
      <c r="C436" s="1267"/>
      <c r="D436" s="1510" t="s">
        <v>200</v>
      </c>
      <c r="E436" s="1268">
        <f>E437</f>
        <v>67597.3</v>
      </c>
      <c r="F436" s="1268">
        <f t="shared" ref="F436:J436" si="110">F437</f>
        <v>107845.01999999999</v>
      </c>
      <c r="G436" s="1268">
        <f t="shared" si="110"/>
        <v>175442.32</v>
      </c>
      <c r="H436" s="1268">
        <f t="shared" si="110"/>
        <v>132168.83000000002</v>
      </c>
      <c r="I436" s="1283">
        <f t="shared" si="100"/>
        <v>0.75334634197723793</v>
      </c>
      <c r="J436" s="1268">
        <f t="shared" si="110"/>
        <v>0</v>
      </c>
    </row>
    <row r="437" spans="1:10" ht="15" x14ac:dyDescent="0.2">
      <c r="A437" s="1490"/>
      <c r="B437" s="1270" t="s">
        <v>201</v>
      </c>
      <c r="C437" s="1271"/>
      <c r="D437" s="1272" t="s">
        <v>16</v>
      </c>
      <c r="E437" s="1273">
        <f>E438+E439+E440+E441+E442+E443+E444+E445+E446+E447+E448+E449+E450+E451+E452+E453+E454+E455+E456</f>
        <v>67597.3</v>
      </c>
      <c r="F437" s="1273">
        <f t="shared" ref="F437:J437" si="111">F438+F439+F440+F441+F442+F443+F444+F445+F446+F447+F448+F449+F450+F451+F452+F453+F454+F455+F456</f>
        <v>107845.01999999999</v>
      </c>
      <c r="G437" s="1273">
        <f t="shared" si="111"/>
        <v>175442.32</v>
      </c>
      <c r="H437" s="1273">
        <f t="shared" si="111"/>
        <v>132168.83000000002</v>
      </c>
      <c r="I437" s="1284">
        <f t="shared" si="100"/>
        <v>0.75334634197723793</v>
      </c>
      <c r="J437" s="1273">
        <f t="shared" si="111"/>
        <v>0</v>
      </c>
    </row>
    <row r="438" spans="1:10" ht="56.25" x14ac:dyDescent="0.2">
      <c r="A438" s="1491"/>
      <c r="B438" s="1491"/>
      <c r="C438" s="1276" t="s">
        <v>195</v>
      </c>
      <c r="D438" s="1277" t="s">
        <v>359</v>
      </c>
      <c r="E438" s="1278">
        <v>14000</v>
      </c>
      <c r="F438" s="1278">
        <f>G438-E438</f>
        <v>0</v>
      </c>
      <c r="G438" s="1279">
        <v>14000</v>
      </c>
      <c r="H438" s="1280">
        <v>8600</v>
      </c>
      <c r="I438" s="1285">
        <f t="shared" si="100"/>
        <v>0.61428571428571432</v>
      </c>
      <c r="J438" s="1280">
        <v>0</v>
      </c>
    </row>
    <row r="439" spans="1:10" hidden="1" x14ac:dyDescent="0.2">
      <c r="A439" s="1491"/>
      <c r="B439" s="1491"/>
      <c r="C439" s="1276" t="s">
        <v>455</v>
      </c>
      <c r="D439" s="1277" t="s">
        <v>448</v>
      </c>
      <c r="E439" s="1278">
        <v>0</v>
      </c>
      <c r="F439" s="1278">
        <f t="shared" ref="F439:F456" si="112">G439-E439</f>
        <v>0</v>
      </c>
      <c r="G439" s="1279">
        <v>0</v>
      </c>
      <c r="H439" s="1280">
        <v>0</v>
      </c>
      <c r="I439" s="1285">
        <v>0</v>
      </c>
      <c r="J439" s="1280">
        <v>0</v>
      </c>
    </row>
    <row r="440" spans="1:10" hidden="1" x14ac:dyDescent="0.2">
      <c r="A440" s="1491"/>
      <c r="B440" s="1491"/>
      <c r="C440" s="1276" t="s">
        <v>456</v>
      </c>
      <c r="D440" s="1277" t="s">
        <v>448</v>
      </c>
      <c r="E440" s="1278">
        <v>0</v>
      </c>
      <c r="F440" s="1278">
        <f t="shared" si="112"/>
        <v>0</v>
      </c>
      <c r="G440" s="1279">
        <v>0</v>
      </c>
      <c r="H440" s="1280">
        <v>0</v>
      </c>
      <c r="I440" s="1285">
        <v>0</v>
      </c>
      <c r="J440" s="1280">
        <v>0</v>
      </c>
    </row>
    <row r="441" spans="1:10" x14ac:dyDescent="0.2">
      <c r="A441" s="1491"/>
      <c r="B441" s="1491"/>
      <c r="C441" s="1276" t="s">
        <v>411</v>
      </c>
      <c r="D441" s="1277" t="s">
        <v>250</v>
      </c>
      <c r="E441" s="1278">
        <v>3000</v>
      </c>
      <c r="F441" s="1278">
        <f t="shared" si="112"/>
        <v>22629.52</v>
      </c>
      <c r="G441" s="1279">
        <v>25629.52</v>
      </c>
      <c r="H441" s="1280">
        <v>24128.52</v>
      </c>
      <c r="I441" s="1285">
        <f t="shared" si="100"/>
        <v>0.94143472058782218</v>
      </c>
      <c r="J441" s="1280">
        <v>0</v>
      </c>
    </row>
    <row r="442" spans="1:10" hidden="1" x14ac:dyDescent="0.2">
      <c r="A442" s="1491"/>
      <c r="B442" s="1491"/>
      <c r="C442" s="1276" t="s">
        <v>412</v>
      </c>
      <c r="D442" s="1277" t="s">
        <v>250</v>
      </c>
      <c r="E442" s="1278">
        <v>0</v>
      </c>
      <c r="F442" s="1278">
        <f t="shared" si="112"/>
        <v>0</v>
      </c>
      <c r="G442" s="1279">
        <v>0</v>
      </c>
      <c r="H442" s="1280">
        <v>0</v>
      </c>
      <c r="I442" s="1285">
        <v>0</v>
      </c>
      <c r="J442" s="1280">
        <v>0</v>
      </c>
    </row>
    <row r="443" spans="1:10" x14ac:dyDescent="0.2">
      <c r="A443" s="1491"/>
      <c r="B443" s="1491"/>
      <c r="C443" s="1276" t="s">
        <v>414</v>
      </c>
      <c r="D443" s="1277" t="s">
        <v>252</v>
      </c>
      <c r="E443" s="1278">
        <v>523.79999999999995</v>
      </c>
      <c r="F443" s="1278">
        <f t="shared" si="112"/>
        <v>4603.45</v>
      </c>
      <c r="G443" s="1279">
        <v>5127.25</v>
      </c>
      <c r="H443" s="1280">
        <v>4865.17</v>
      </c>
      <c r="I443" s="1285">
        <f t="shared" si="100"/>
        <v>0.94888487980886438</v>
      </c>
      <c r="J443" s="1280">
        <v>0</v>
      </c>
    </row>
    <row r="444" spans="1:10" hidden="1" x14ac:dyDescent="0.2">
      <c r="A444" s="1491"/>
      <c r="B444" s="1491"/>
      <c r="C444" s="1276" t="s">
        <v>415</v>
      </c>
      <c r="D444" s="1277" t="s">
        <v>252</v>
      </c>
      <c r="E444" s="1278">
        <v>0</v>
      </c>
      <c r="F444" s="1278">
        <f t="shared" si="112"/>
        <v>0</v>
      </c>
      <c r="G444" s="1279">
        <v>0</v>
      </c>
      <c r="H444" s="1280">
        <v>0</v>
      </c>
      <c r="I444" s="1285">
        <v>0</v>
      </c>
      <c r="J444" s="1280">
        <v>0</v>
      </c>
    </row>
    <row r="445" spans="1:10" x14ac:dyDescent="0.2">
      <c r="A445" s="1491"/>
      <c r="B445" s="1491"/>
      <c r="C445" s="1276" t="s">
        <v>417</v>
      </c>
      <c r="D445" s="1277" t="s">
        <v>254</v>
      </c>
      <c r="E445" s="1278">
        <v>73.5</v>
      </c>
      <c r="F445" s="1278">
        <f t="shared" si="112"/>
        <v>557.29</v>
      </c>
      <c r="G445" s="1279">
        <v>630.79</v>
      </c>
      <c r="H445" s="1280">
        <v>581.78</v>
      </c>
      <c r="I445" s="1285">
        <f t="shared" si="100"/>
        <v>0.92230377780243822</v>
      </c>
      <c r="J445" s="1280">
        <v>0</v>
      </c>
    </row>
    <row r="446" spans="1:10" hidden="1" x14ac:dyDescent="0.2">
      <c r="A446" s="1491"/>
      <c r="B446" s="1491"/>
      <c r="C446" s="1276" t="s">
        <v>418</v>
      </c>
      <c r="D446" s="1277" t="s">
        <v>254</v>
      </c>
      <c r="E446" s="1278">
        <v>0</v>
      </c>
      <c r="F446" s="1278">
        <f t="shared" si="112"/>
        <v>0</v>
      </c>
      <c r="G446" s="1279">
        <v>0</v>
      </c>
      <c r="H446" s="1280">
        <v>0</v>
      </c>
      <c r="I446" s="1285">
        <v>0</v>
      </c>
      <c r="J446" s="1280">
        <v>0</v>
      </c>
    </row>
    <row r="447" spans="1:10" hidden="1" x14ac:dyDescent="0.2">
      <c r="A447" s="1491"/>
      <c r="B447" s="1491"/>
      <c r="C447" s="1276" t="s">
        <v>457</v>
      </c>
      <c r="D447" s="1277" t="s">
        <v>446</v>
      </c>
      <c r="E447" s="1278">
        <v>0</v>
      </c>
      <c r="F447" s="1278">
        <f t="shared" si="112"/>
        <v>0</v>
      </c>
      <c r="G447" s="1279">
        <v>0</v>
      </c>
      <c r="H447" s="1280">
        <v>0</v>
      </c>
      <c r="I447" s="1285">
        <v>0</v>
      </c>
      <c r="J447" s="1280">
        <v>0</v>
      </c>
    </row>
    <row r="448" spans="1:10" x14ac:dyDescent="0.2">
      <c r="A448" s="1491"/>
      <c r="B448" s="1491"/>
      <c r="C448" s="1276" t="s">
        <v>458</v>
      </c>
      <c r="D448" s="1277" t="s">
        <v>263</v>
      </c>
      <c r="E448" s="1278">
        <v>0</v>
      </c>
      <c r="F448" s="1278">
        <f t="shared" si="112"/>
        <v>13346.14</v>
      </c>
      <c r="G448" s="1279">
        <v>13346.14</v>
      </c>
      <c r="H448" s="1280">
        <v>12346.14</v>
      </c>
      <c r="I448" s="1285">
        <f t="shared" si="100"/>
        <v>0.92507196837437644</v>
      </c>
      <c r="J448" s="1280">
        <v>0</v>
      </c>
    </row>
    <row r="449" spans="1:10" hidden="1" x14ac:dyDescent="0.2">
      <c r="A449" s="1491"/>
      <c r="B449" s="1491"/>
      <c r="C449" s="1276" t="s">
        <v>420</v>
      </c>
      <c r="D449" s="1277" t="s">
        <v>256</v>
      </c>
      <c r="E449" s="1278">
        <v>0</v>
      </c>
      <c r="F449" s="1278">
        <f t="shared" si="112"/>
        <v>0</v>
      </c>
      <c r="G449" s="1279">
        <v>0</v>
      </c>
      <c r="H449" s="1280">
        <v>0</v>
      </c>
      <c r="I449" s="1285">
        <v>0</v>
      </c>
      <c r="J449" s="1280">
        <v>0</v>
      </c>
    </row>
    <row r="450" spans="1:10" hidden="1" x14ac:dyDescent="0.2">
      <c r="A450" s="1491"/>
      <c r="B450" s="1491"/>
      <c r="C450" s="1276" t="s">
        <v>421</v>
      </c>
      <c r="D450" s="1277" t="s">
        <v>256</v>
      </c>
      <c r="E450" s="1278">
        <v>0</v>
      </c>
      <c r="F450" s="1278">
        <f t="shared" si="112"/>
        <v>0</v>
      </c>
      <c r="G450" s="1279">
        <v>0</v>
      </c>
      <c r="H450" s="1280">
        <v>0</v>
      </c>
      <c r="I450" s="1285">
        <v>0</v>
      </c>
      <c r="J450" s="1280">
        <v>0</v>
      </c>
    </row>
    <row r="451" spans="1:10" hidden="1" x14ac:dyDescent="0.2">
      <c r="A451" s="1491"/>
      <c r="B451" s="1491"/>
      <c r="C451" s="1276" t="s">
        <v>459</v>
      </c>
      <c r="D451" s="1277" t="s">
        <v>326</v>
      </c>
      <c r="E451" s="1278">
        <v>0</v>
      </c>
      <c r="F451" s="1278">
        <f t="shared" si="112"/>
        <v>0</v>
      </c>
      <c r="G451" s="1279">
        <v>0</v>
      </c>
      <c r="H451" s="1280">
        <v>0</v>
      </c>
      <c r="I451" s="1285">
        <v>0</v>
      </c>
      <c r="J451" s="1280">
        <v>0</v>
      </c>
    </row>
    <row r="452" spans="1:10" x14ac:dyDescent="0.2">
      <c r="A452" s="1491"/>
      <c r="B452" s="1491"/>
      <c r="C452" s="1276" t="s">
        <v>424</v>
      </c>
      <c r="D452" s="1277" t="s">
        <v>258</v>
      </c>
      <c r="E452" s="1278">
        <v>50000</v>
      </c>
      <c r="F452" s="1278">
        <f t="shared" si="112"/>
        <v>66708.62</v>
      </c>
      <c r="G452" s="1279">
        <v>116708.62</v>
      </c>
      <c r="H452" s="1280">
        <v>81647.22</v>
      </c>
      <c r="I452" s="1285">
        <f t="shared" si="100"/>
        <v>0.69958174469032364</v>
      </c>
      <c r="J452" s="1280">
        <v>0</v>
      </c>
    </row>
    <row r="453" spans="1:10" hidden="1" x14ac:dyDescent="0.2">
      <c r="A453" s="1491"/>
      <c r="B453" s="1491"/>
      <c r="C453" s="1276" t="s">
        <v>425</v>
      </c>
      <c r="D453" s="1277" t="s">
        <v>258</v>
      </c>
      <c r="E453" s="1278">
        <v>0</v>
      </c>
      <c r="F453" s="1278">
        <f t="shared" si="112"/>
        <v>0</v>
      </c>
      <c r="G453" s="1279">
        <v>0</v>
      </c>
      <c r="H453" s="1280">
        <v>0</v>
      </c>
      <c r="I453" s="1285">
        <v>0</v>
      </c>
      <c r="J453" s="1280">
        <v>0</v>
      </c>
    </row>
    <row r="454" spans="1:10" hidden="1" x14ac:dyDescent="0.2">
      <c r="A454" s="1491"/>
      <c r="B454" s="1491"/>
      <c r="C454" s="1276" t="s">
        <v>460</v>
      </c>
      <c r="D454" s="1277" t="s">
        <v>332</v>
      </c>
      <c r="E454" s="1278">
        <v>0</v>
      </c>
      <c r="F454" s="1278">
        <f t="shared" si="112"/>
        <v>0</v>
      </c>
      <c r="G454" s="1279">
        <v>0</v>
      </c>
      <c r="H454" s="1280">
        <v>0</v>
      </c>
      <c r="I454" s="1285">
        <v>0</v>
      </c>
      <c r="J454" s="1280">
        <v>0</v>
      </c>
    </row>
    <row r="455" spans="1:10" hidden="1" x14ac:dyDescent="0.2">
      <c r="A455" s="1491"/>
      <c r="B455" s="1491"/>
      <c r="C455" s="1276" t="s">
        <v>461</v>
      </c>
      <c r="D455" s="1277" t="s">
        <v>332</v>
      </c>
      <c r="E455" s="1278">
        <v>0</v>
      </c>
      <c r="F455" s="1278">
        <f t="shared" si="112"/>
        <v>0</v>
      </c>
      <c r="G455" s="1279">
        <v>0</v>
      </c>
      <c r="H455" s="1280">
        <v>0</v>
      </c>
      <c r="I455" s="1285">
        <v>0</v>
      </c>
      <c r="J455" s="1280">
        <v>0</v>
      </c>
    </row>
    <row r="456" spans="1:10" hidden="1" x14ac:dyDescent="0.2">
      <c r="A456" s="1491"/>
      <c r="B456" s="1491"/>
      <c r="C456" s="1276" t="s">
        <v>462</v>
      </c>
      <c r="D456" s="1277" t="s">
        <v>260</v>
      </c>
      <c r="E456" s="1278">
        <v>0</v>
      </c>
      <c r="F456" s="1278">
        <f t="shared" si="112"/>
        <v>0</v>
      </c>
      <c r="G456" s="1279">
        <v>0</v>
      </c>
      <c r="H456" s="1280">
        <v>0</v>
      </c>
      <c r="I456" s="1285">
        <v>0</v>
      </c>
      <c r="J456" s="1280">
        <v>0</v>
      </c>
    </row>
    <row r="457" spans="1:10" x14ac:dyDescent="0.2">
      <c r="A457" s="1267" t="s">
        <v>202</v>
      </c>
      <c r="B457" s="1267"/>
      <c r="C457" s="1267"/>
      <c r="D457" s="1510" t="s">
        <v>203</v>
      </c>
      <c r="E457" s="1268">
        <f>E458+E470+E472</f>
        <v>887858</v>
      </c>
      <c r="F457" s="1268">
        <f t="shared" ref="F457:J457" si="113">F458+F470+F472</f>
        <v>73213</v>
      </c>
      <c r="G457" s="1268">
        <f t="shared" si="113"/>
        <v>961071</v>
      </c>
      <c r="H457" s="1268">
        <f t="shared" si="113"/>
        <v>602695.40999999992</v>
      </c>
      <c r="I457" s="1283">
        <f t="shared" si="100"/>
        <v>0.62710810127451555</v>
      </c>
      <c r="J457" s="1268">
        <f t="shared" si="113"/>
        <v>26227.57</v>
      </c>
    </row>
    <row r="458" spans="1:10" ht="15" x14ac:dyDescent="0.2">
      <c r="A458" s="1490"/>
      <c r="B458" s="1270" t="s">
        <v>463</v>
      </c>
      <c r="C458" s="1271"/>
      <c r="D458" s="1272" t="s">
        <v>464</v>
      </c>
      <c r="E458" s="1273">
        <f>E459+E460+E461+E462+E463+E464+E465+E466+E467+E468+E469</f>
        <v>848058</v>
      </c>
      <c r="F458" s="1273">
        <f t="shared" ref="F458:J458" si="114">F459+F460+F461+F462+F463+F464+F465+F466+F467+F468+F469</f>
        <v>-3169</v>
      </c>
      <c r="G458" s="1273">
        <f t="shared" si="114"/>
        <v>844889</v>
      </c>
      <c r="H458" s="1273">
        <f t="shared" si="114"/>
        <v>497587.41</v>
      </c>
      <c r="I458" s="1284">
        <f t="shared" si="100"/>
        <v>0.58893820371670125</v>
      </c>
      <c r="J458" s="1273">
        <f t="shared" si="114"/>
        <v>26227.57</v>
      </c>
    </row>
    <row r="459" spans="1:10" x14ac:dyDescent="0.2">
      <c r="A459" s="1491"/>
      <c r="B459" s="1491"/>
      <c r="C459" s="1276" t="s">
        <v>321</v>
      </c>
      <c r="D459" s="1277" t="s">
        <v>322</v>
      </c>
      <c r="E459" s="1278">
        <v>3717</v>
      </c>
      <c r="F459" s="1278">
        <f>G459-E459</f>
        <v>0</v>
      </c>
      <c r="G459" s="1279">
        <v>3717</v>
      </c>
      <c r="H459" s="1280">
        <v>1048.6099999999999</v>
      </c>
      <c r="I459" s="1285">
        <f t="shared" si="100"/>
        <v>0.28211191821361309</v>
      </c>
      <c r="J459" s="1280">
        <v>0</v>
      </c>
    </row>
    <row r="460" spans="1:10" x14ac:dyDescent="0.2">
      <c r="A460" s="1491"/>
      <c r="B460" s="1491"/>
      <c r="C460" s="1276" t="s">
        <v>249</v>
      </c>
      <c r="D460" s="1277" t="s">
        <v>250</v>
      </c>
      <c r="E460" s="1278">
        <v>593300</v>
      </c>
      <c r="F460" s="1278">
        <f t="shared" ref="F460:F469" si="115">G460-E460</f>
        <v>0</v>
      </c>
      <c r="G460" s="1279">
        <v>593300</v>
      </c>
      <c r="H460" s="1280">
        <v>345480.76</v>
      </c>
      <c r="I460" s="1285">
        <f t="shared" si="100"/>
        <v>0.58230365750884883</v>
      </c>
      <c r="J460" s="1280">
        <v>16929.560000000001</v>
      </c>
    </row>
    <row r="461" spans="1:10" x14ac:dyDescent="0.2">
      <c r="A461" s="1491"/>
      <c r="B461" s="1491"/>
      <c r="C461" s="1276" t="s">
        <v>310</v>
      </c>
      <c r="D461" s="1277" t="s">
        <v>311</v>
      </c>
      <c r="E461" s="1278">
        <v>46270</v>
      </c>
      <c r="F461" s="1278">
        <f t="shared" si="115"/>
        <v>0</v>
      </c>
      <c r="G461" s="1279">
        <v>46270</v>
      </c>
      <c r="H461" s="1280">
        <v>46270</v>
      </c>
      <c r="I461" s="1285">
        <f t="shared" si="100"/>
        <v>1</v>
      </c>
      <c r="J461" s="1280">
        <v>0</v>
      </c>
    </row>
    <row r="462" spans="1:10" x14ac:dyDescent="0.2">
      <c r="A462" s="1491"/>
      <c r="B462" s="1491"/>
      <c r="C462" s="1276" t="s">
        <v>251</v>
      </c>
      <c r="D462" s="1277" t="s">
        <v>252</v>
      </c>
      <c r="E462" s="1278">
        <v>108489</v>
      </c>
      <c r="F462" s="1278">
        <f t="shared" si="115"/>
        <v>0</v>
      </c>
      <c r="G462" s="1279">
        <v>108489</v>
      </c>
      <c r="H462" s="1280">
        <v>63215.8</v>
      </c>
      <c r="I462" s="1285">
        <f t="shared" si="100"/>
        <v>0.58269317626671835</v>
      </c>
      <c r="J462" s="1280">
        <v>8048.46</v>
      </c>
    </row>
    <row r="463" spans="1:10" x14ac:dyDescent="0.2">
      <c r="A463" s="1491"/>
      <c r="B463" s="1491"/>
      <c r="C463" s="1276" t="s">
        <v>253</v>
      </c>
      <c r="D463" s="1277" t="s">
        <v>254</v>
      </c>
      <c r="E463" s="1278">
        <v>15474</v>
      </c>
      <c r="F463" s="1278">
        <f t="shared" si="115"/>
        <v>0</v>
      </c>
      <c r="G463" s="1279">
        <v>15474</v>
      </c>
      <c r="H463" s="1280">
        <v>7659.23</v>
      </c>
      <c r="I463" s="1285">
        <f t="shared" si="100"/>
        <v>0.49497415018741109</v>
      </c>
      <c r="J463" s="1280">
        <v>1249.55</v>
      </c>
    </row>
    <row r="464" spans="1:10" x14ac:dyDescent="0.2">
      <c r="A464" s="1491"/>
      <c r="B464" s="1491"/>
      <c r="C464" s="1276" t="s">
        <v>255</v>
      </c>
      <c r="D464" s="1277" t="s">
        <v>256</v>
      </c>
      <c r="E464" s="1278">
        <v>16400</v>
      </c>
      <c r="F464" s="1278">
        <f t="shared" si="115"/>
        <v>0</v>
      </c>
      <c r="G464" s="1279">
        <v>16400</v>
      </c>
      <c r="H464" s="1280">
        <v>475.31</v>
      </c>
      <c r="I464" s="1285">
        <f t="shared" si="100"/>
        <v>2.898231707317073E-2</v>
      </c>
      <c r="J464" s="1280">
        <v>0</v>
      </c>
    </row>
    <row r="465" spans="1:10" x14ac:dyDescent="0.2">
      <c r="A465" s="1491"/>
      <c r="B465" s="1491"/>
      <c r="C465" s="1276" t="s">
        <v>375</v>
      </c>
      <c r="D465" s="1277" t="s">
        <v>376</v>
      </c>
      <c r="E465" s="1278">
        <v>9200</v>
      </c>
      <c r="F465" s="1278">
        <f t="shared" si="115"/>
        <v>0</v>
      </c>
      <c r="G465" s="1279">
        <v>9200</v>
      </c>
      <c r="H465" s="1280">
        <v>878.7</v>
      </c>
      <c r="I465" s="1285">
        <f t="shared" si="100"/>
        <v>9.5510869565217399E-2</v>
      </c>
      <c r="J465" s="1280">
        <v>0</v>
      </c>
    </row>
    <row r="466" spans="1:10" x14ac:dyDescent="0.2">
      <c r="A466" s="1491"/>
      <c r="B466" s="1491"/>
      <c r="C466" s="1276" t="s">
        <v>266</v>
      </c>
      <c r="D466" s="1277" t="s">
        <v>267</v>
      </c>
      <c r="E466" s="1278">
        <v>13000</v>
      </c>
      <c r="F466" s="1278">
        <f t="shared" si="115"/>
        <v>0</v>
      </c>
      <c r="G466" s="1279">
        <v>13000</v>
      </c>
      <c r="H466" s="1280">
        <v>4536.62</v>
      </c>
      <c r="I466" s="1285">
        <f t="shared" si="100"/>
        <v>0.3489707692307692</v>
      </c>
      <c r="J466" s="1280">
        <v>0</v>
      </c>
    </row>
    <row r="467" spans="1:10" x14ac:dyDescent="0.2">
      <c r="A467" s="1491"/>
      <c r="B467" s="1491"/>
      <c r="C467" s="1276" t="s">
        <v>276</v>
      </c>
      <c r="D467" s="1277" t="s">
        <v>277</v>
      </c>
      <c r="E467" s="1278">
        <v>3000</v>
      </c>
      <c r="F467" s="1278">
        <f t="shared" si="115"/>
        <v>-2584</v>
      </c>
      <c r="G467" s="1279">
        <v>416</v>
      </c>
      <c r="H467" s="1280">
        <v>415.88</v>
      </c>
      <c r="I467" s="1285">
        <f t="shared" ref="I467:I530" si="116">H467/G467</f>
        <v>0.99971153846153848</v>
      </c>
      <c r="J467" s="1280">
        <v>0</v>
      </c>
    </row>
    <row r="468" spans="1:10" x14ac:dyDescent="0.2">
      <c r="A468" s="1491"/>
      <c r="B468" s="1491"/>
      <c r="C468" s="1276" t="s">
        <v>257</v>
      </c>
      <c r="D468" s="1277" t="s">
        <v>258</v>
      </c>
      <c r="E468" s="1278">
        <v>3400</v>
      </c>
      <c r="F468" s="1278">
        <f t="shared" si="115"/>
        <v>0</v>
      </c>
      <c r="G468" s="1279">
        <v>3400</v>
      </c>
      <c r="H468" s="1280">
        <v>1166.5</v>
      </c>
      <c r="I468" s="1285">
        <f t="shared" si="116"/>
        <v>0.34308823529411764</v>
      </c>
      <c r="J468" s="1280">
        <v>0</v>
      </c>
    </row>
    <row r="469" spans="1:10" x14ac:dyDescent="0.2">
      <c r="A469" s="1491"/>
      <c r="B469" s="1491"/>
      <c r="C469" s="1276" t="s">
        <v>335</v>
      </c>
      <c r="D469" s="1277" t="s">
        <v>336</v>
      </c>
      <c r="E469" s="1278">
        <v>35808</v>
      </c>
      <c r="F469" s="1278">
        <f t="shared" si="115"/>
        <v>-585</v>
      </c>
      <c r="G469" s="1279">
        <v>35223</v>
      </c>
      <c r="H469" s="1280">
        <v>26440</v>
      </c>
      <c r="I469" s="1285">
        <f t="shared" si="116"/>
        <v>0.75064588479118755</v>
      </c>
      <c r="J469" s="1280">
        <v>0</v>
      </c>
    </row>
    <row r="470" spans="1:10" ht="15" x14ac:dyDescent="0.2">
      <c r="A470" s="1490"/>
      <c r="B470" s="1270" t="s">
        <v>204</v>
      </c>
      <c r="C470" s="1271"/>
      <c r="D470" s="1272" t="s">
        <v>205</v>
      </c>
      <c r="E470" s="1273">
        <f>E471</f>
        <v>23000</v>
      </c>
      <c r="F470" s="1273">
        <f t="shared" ref="F470:J470" si="117">F471</f>
        <v>76382</v>
      </c>
      <c r="G470" s="1273">
        <f t="shared" si="117"/>
        <v>99382</v>
      </c>
      <c r="H470" s="1273">
        <f t="shared" si="117"/>
        <v>94608</v>
      </c>
      <c r="I470" s="1284">
        <f t="shared" si="116"/>
        <v>0.95196313215672856</v>
      </c>
      <c r="J470" s="1273">
        <f t="shared" si="117"/>
        <v>0</v>
      </c>
    </row>
    <row r="471" spans="1:10" x14ac:dyDescent="0.2">
      <c r="A471" s="1491"/>
      <c r="B471" s="1491"/>
      <c r="C471" s="1276" t="s">
        <v>465</v>
      </c>
      <c r="D471" s="1277" t="s">
        <v>409</v>
      </c>
      <c r="E471" s="1278">
        <v>23000</v>
      </c>
      <c r="F471" s="1278">
        <f>G471-E471</f>
        <v>76382</v>
      </c>
      <c r="G471" s="1279">
        <v>99382</v>
      </c>
      <c r="H471" s="1280">
        <v>94608</v>
      </c>
      <c r="I471" s="1285">
        <f t="shared" si="116"/>
        <v>0.95196313215672856</v>
      </c>
      <c r="J471" s="1280">
        <v>0</v>
      </c>
    </row>
    <row r="472" spans="1:10" ht="22.5" x14ac:dyDescent="0.2">
      <c r="A472" s="1490"/>
      <c r="B472" s="1270" t="s">
        <v>466</v>
      </c>
      <c r="C472" s="1271"/>
      <c r="D472" s="1272" t="s">
        <v>467</v>
      </c>
      <c r="E472" s="1273">
        <f>E473</f>
        <v>16800</v>
      </c>
      <c r="F472" s="1273">
        <f t="shared" ref="F472:J472" si="118">F473</f>
        <v>0</v>
      </c>
      <c r="G472" s="1273">
        <f t="shared" si="118"/>
        <v>16800</v>
      </c>
      <c r="H472" s="1273">
        <f t="shared" si="118"/>
        <v>10500</v>
      </c>
      <c r="I472" s="1284">
        <f t="shared" si="116"/>
        <v>0.625</v>
      </c>
      <c r="J472" s="1273">
        <f t="shared" si="118"/>
        <v>0</v>
      </c>
    </row>
    <row r="473" spans="1:10" x14ac:dyDescent="0.2">
      <c r="A473" s="1491"/>
      <c r="B473" s="1491"/>
      <c r="C473" s="1276" t="s">
        <v>465</v>
      </c>
      <c r="D473" s="1277" t="s">
        <v>409</v>
      </c>
      <c r="E473" s="1278">
        <v>16800</v>
      </c>
      <c r="F473" s="1278">
        <f>G473-E473</f>
        <v>0</v>
      </c>
      <c r="G473" s="1279">
        <v>16800</v>
      </c>
      <c r="H473" s="1280">
        <v>10500</v>
      </c>
      <c r="I473" s="1285">
        <f t="shared" si="116"/>
        <v>0.625</v>
      </c>
      <c r="J473" s="1280">
        <v>0</v>
      </c>
    </row>
    <row r="474" spans="1:10" x14ac:dyDescent="0.2">
      <c r="A474" s="1267" t="s">
        <v>206</v>
      </c>
      <c r="B474" s="1267"/>
      <c r="C474" s="1267"/>
      <c r="D474" s="1510" t="s">
        <v>207</v>
      </c>
      <c r="E474" s="1268">
        <f>E475+E492+E508+E512+E523+E525+E527</f>
        <v>20183778.5</v>
      </c>
      <c r="F474" s="1268">
        <f t="shared" ref="F474:H474" si="119">F475+F492+F508+F512+F523+F525+F527</f>
        <v>400.00000000066939</v>
      </c>
      <c r="G474" s="1268">
        <f t="shared" si="119"/>
        <v>20184178.5</v>
      </c>
      <c r="H474" s="1268">
        <f t="shared" si="119"/>
        <v>11138697.709999999</v>
      </c>
      <c r="I474" s="1283">
        <f t="shared" si="116"/>
        <v>0.55185291340938147</v>
      </c>
      <c r="J474" s="1268">
        <f>J475+J492+J508+J512+J523+J525+J527</f>
        <v>13736.559999999998</v>
      </c>
    </row>
    <row r="475" spans="1:10" ht="15" x14ac:dyDescent="0.2">
      <c r="A475" s="1490"/>
      <c r="B475" s="1270" t="s">
        <v>208</v>
      </c>
      <c r="C475" s="1271"/>
      <c r="D475" s="1272" t="s">
        <v>209</v>
      </c>
      <c r="E475" s="1273">
        <f>E476+E477+E478+E479+E480+E481+E482+E483+E484+E485+E486+E487+E489+E490+E491+E488</f>
        <v>11828801</v>
      </c>
      <c r="F475" s="1273">
        <f t="shared" ref="F475:H475" si="120">F476+F477+F478+F479+F480+F481+F482+F483+F484+F485+F486+F487+F489+F490+F491+F488</f>
        <v>6.6938810050487518E-10</v>
      </c>
      <c r="G475" s="1273">
        <f t="shared" si="120"/>
        <v>11828801</v>
      </c>
      <c r="H475" s="1273">
        <f t="shared" si="120"/>
        <v>6913596.6199999992</v>
      </c>
      <c r="I475" s="1284">
        <f t="shared" si="116"/>
        <v>0.58447146249226778</v>
      </c>
      <c r="J475" s="1273">
        <f>J476+J477+J478+J479+J480+J481+J482+J483+J484+J485+J486+J487+J489+J490+J491+J488</f>
        <v>2514.63</v>
      </c>
    </row>
    <row r="476" spans="1:10" ht="56.25" x14ac:dyDescent="0.2">
      <c r="A476" s="1491"/>
      <c r="B476" s="1491"/>
      <c r="C476" s="1276" t="s">
        <v>179</v>
      </c>
      <c r="D476" s="1277" t="s">
        <v>444</v>
      </c>
      <c r="E476" s="1278">
        <v>40000</v>
      </c>
      <c r="F476" s="1278">
        <f>G476-E476</f>
        <v>0</v>
      </c>
      <c r="G476" s="1279" t="s">
        <v>40</v>
      </c>
      <c r="H476" s="1280">
        <v>12478.84</v>
      </c>
      <c r="I476" s="1285">
        <f t="shared" si="116"/>
        <v>0.311971</v>
      </c>
      <c r="J476" s="1280">
        <v>0</v>
      </c>
    </row>
    <row r="477" spans="1:10" x14ac:dyDescent="0.2">
      <c r="A477" s="1491"/>
      <c r="B477" s="1491"/>
      <c r="C477" s="1276" t="s">
        <v>447</v>
      </c>
      <c r="D477" s="1277" t="s">
        <v>448</v>
      </c>
      <c r="E477" s="1278">
        <v>11610151</v>
      </c>
      <c r="F477" s="1278">
        <f t="shared" ref="F477:F491" si="121">G477-E477</f>
        <v>-60886.529999999329</v>
      </c>
      <c r="G477" s="1279">
        <v>11549264.470000001</v>
      </c>
      <c r="H477" s="1280">
        <v>6805187.5999999996</v>
      </c>
      <c r="I477" s="1285">
        <f t="shared" si="116"/>
        <v>0.58923125517446906</v>
      </c>
      <c r="J477" s="1280">
        <v>0</v>
      </c>
    </row>
    <row r="478" spans="1:10" x14ac:dyDescent="0.2">
      <c r="A478" s="1491"/>
      <c r="B478" s="1491"/>
      <c r="C478" s="1276" t="s">
        <v>249</v>
      </c>
      <c r="D478" s="1277" t="s">
        <v>250</v>
      </c>
      <c r="E478" s="1278">
        <v>100000</v>
      </c>
      <c r="F478" s="1278">
        <f t="shared" si="121"/>
        <v>29000</v>
      </c>
      <c r="G478" s="1279">
        <v>129000</v>
      </c>
      <c r="H478" s="1280">
        <v>38140.400000000001</v>
      </c>
      <c r="I478" s="1285">
        <f t="shared" si="116"/>
        <v>0.295662015503876</v>
      </c>
      <c r="J478" s="1280">
        <v>2127.13</v>
      </c>
    </row>
    <row r="479" spans="1:10" x14ac:dyDescent="0.2">
      <c r="A479" s="1491"/>
      <c r="B479" s="1491"/>
      <c r="C479" s="1276" t="s">
        <v>310</v>
      </c>
      <c r="D479" s="1277" t="s">
        <v>311</v>
      </c>
      <c r="E479" s="1278">
        <v>9770</v>
      </c>
      <c r="F479" s="1278">
        <f t="shared" si="121"/>
        <v>-103.46999999999935</v>
      </c>
      <c r="G479" s="1279">
        <v>9666.5300000000007</v>
      </c>
      <c r="H479" s="1280">
        <v>9666.5300000000007</v>
      </c>
      <c r="I479" s="1285">
        <f t="shared" si="116"/>
        <v>1</v>
      </c>
      <c r="J479" s="1280">
        <v>0</v>
      </c>
    </row>
    <row r="480" spans="1:10" x14ac:dyDescent="0.2">
      <c r="A480" s="1491"/>
      <c r="B480" s="1491"/>
      <c r="C480" s="1276" t="s">
        <v>251</v>
      </c>
      <c r="D480" s="1277" t="s">
        <v>252</v>
      </c>
      <c r="E480" s="1278">
        <v>19510</v>
      </c>
      <c r="F480" s="1278">
        <f t="shared" si="121"/>
        <v>3690</v>
      </c>
      <c r="G480" s="1279">
        <v>23200</v>
      </c>
      <c r="H480" s="1280">
        <v>8850.52</v>
      </c>
      <c r="I480" s="1285">
        <f t="shared" si="116"/>
        <v>0.38148793103448275</v>
      </c>
      <c r="J480" s="1280">
        <v>0</v>
      </c>
    </row>
    <row r="481" spans="1:10" x14ac:dyDescent="0.2">
      <c r="A481" s="1491"/>
      <c r="B481" s="1491"/>
      <c r="C481" s="1276" t="s">
        <v>253</v>
      </c>
      <c r="D481" s="1277" t="s">
        <v>254</v>
      </c>
      <c r="E481" s="1278">
        <v>3000</v>
      </c>
      <c r="F481" s="1278">
        <f t="shared" si="121"/>
        <v>300</v>
      </c>
      <c r="G481" s="1279">
        <v>3300</v>
      </c>
      <c r="H481" s="1280">
        <v>829.52</v>
      </c>
      <c r="I481" s="1285">
        <f t="shared" si="116"/>
        <v>0.25136969696969697</v>
      </c>
      <c r="J481" s="1280">
        <v>135.1</v>
      </c>
    </row>
    <row r="482" spans="1:10" x14ac:dyDescent="0.2">
      <c r="A482" s="1491"/>
      <c r="B482" s="1491"/>
      <c r="C482" s="1276" t="s">
        <v>262</v>
      </c>
      <c r="D482" s="1277" t="s">
        <v>263</v>
      </c>
      <c r="E482" s="1278">
        <v>4000</v>
      </c>
      <c r="F482" s="1278">
        <f t="shared" si="121"/>
        <v>5000</v>
      </c>
      <c r="G482" s="1279">
        <v>9000</v>
      </c>
      <c r="H482" s="1280">
        <v>0</v>
      </c>
      <c r="I482" s="1285">
        <f t="shared" si="116"/>
        <v>0</v>
      </c>
      <c r="J482" s="1280">
        <v>0</v>
      </c>
    </row>
    <row r="483" spans="1:10" x14ac:dyDescent="0.2">
      <c r="A483" s="1491"/>
      <c r="B483" s="1491"/>
      <c r="C483" s="1276" t="s">
        <v>255</v>
      </c>
      <c r="D483" s="1277" t="s">
        <v>256</v>
      </c>
      <c r="E483" s="1278">
        <v>13000</v>
      </c>
      <c r="F483" s="1278">
        <f t="shared" si="121"/>
        <v>-1000</v>
      </c>
      <c r="G483" s="1279">
        <v>12000</v>
      </c>
      <c r="H483" s="1280">
        <v>7266.24</v>
      </c>
      <c r="I483" s="1285">
        <f t="shared" si="116"/>
        <v>0.60551999999999995</v>
      </c>
      <c r="J483" s="1280">
        <v>0</v>
      </c>
    </row>
    <row r="484" spans="1:10" x14ac:dyDescent="0.2">
      <c r="A484" s="1491"/>
      <c r="B484" s="1491"/>
      <c r="C484" s="1276" t="s">
        <v>266</v>
      </c>
      <c r="D484" s="1277" t="s">
        <v>267</v>
      </c>
      <c r="E484" s="1278">
        <v>3000</v>
      </c>
      <c r="F484" s="1278">
        <f t="shared" si="121"/>
        <v>1000</v>
      </c>
      <c r="G484" s="1279">
        <v>4000</v>
      </c>
      <c r="H484" s="1280">
        <v>1835.92</v>
      </c>
      <c r="I484" s="1285">
        <f t="shared" si="116"/>
        <v>0.45898</v>
      </c>
      <c r="J484" s="1280">
        <v>193</v>
      </c>
    </row>
    <row r="485" spans="1:10" x14ac:dyDescent="0.2">
      <c r="A485" s="1491"/>
      <c r="B485" s="1491"/>
      <c r="C485" s="1276" t="s">
        <v>257</v>
      </c>
      <c r="D485" s="1277" t="s">
        <v>258</v>
      </c>
      <c r="E485" s="1278">
        <v>20000</v>
      </c>
      <c r="F485" s="1278">
        <f t="shared" si="121"/>
        <v>20000</v>
      </c>
      <c r="G485" s="1279">
        <v>40000</v>
      </c>
      <c r="H485" s="1280">
        <v>24656.28</v>
      </c>
      <c r="I485" s="1285">
        <f t="shared" si="116"/>
        <v>0.61640699999999993</v>
      </c>
      <c r="J485" s="1280">
        <v>59.4</v>
      </c>
    </row>
    <row r="486" spans="1:10" ht="22.5" hidden="1" x14ac:dyDescent="0.2">
      <c r="A486" s="1491"/>
      <c r="B486" s="1491"/>
      <c r="C486" s="1276" t="s">
        <v>377</v>
      </c>
      <c r="D486" s="1277" t="s">
        <v>378</v>
      </c>
      <c r="E486" s="1278" t="s">
        <v>7</v>
      </c>
      <c r="F486" s="1278">
        <f t="shared" si="121"/>
        <v>0</v>
      </c>
      <c r="G486" s="1279" t="s">
        <v>7</v>
      </c>
      <c r="H486" s="1280">
        <v>0</v>
      </c>
      <c r="I486" s="1285">
        <v>0</v>
      </c>
      <c r="J486" s="1280">
        <v>0</v>
      </c>
    </row>
    <row r="487" spans="1:10" hidden="1" x14ac:dyDescent="0.2">
      <c r="A487" s="1491"/>
      <c r="B487" s="1491"/>
      <c r="C487" s="1276" t="s">
        <v>283</v>
      </c>
      <c r="D487" s="1277" t="s">
        <v>284</v>
      </c>
      <c r="E487" s="1278">
        <v>0</v>
      </c>
      <c r="F487" s="1278">
        <f>G487-E487</f>
        <v>0</v>
      </c>
      <c r="G487" s="1279">
        <v>0</v>
      </c>
      <c r="H487" s="1280">
        <v>0</v>
      </c>
      <c r="I487" s="1285">
        <v>0</v>
      </c>
      <c r="J487" s="1280">
        <v>0</v>
      </c>
    </row>
    <row r="488" spans="1:10" ht="22.5" x14ac:dyDescent="0.2">
      <c r="A488" s="1491"/>
      <c r="B488" s="1491"/>
      <c r="C488" s="1276" t="s">
        <v>329</v>
      </c>
      <c r="D488" s="1277" t="s">
        <v>330</v>
      </c>
      <c r="E488" s="1278">
        <v>0</v>
      </c>
      <c r="F488" s="1278">
        <f>G488-E488</f>
        <v>2000</v>
      </c>
      <c r="G488" s="1279">
        <v>2000</v>
      </c>
      <c r="H488" s="1280">
        <v>0</v>
      </c>
      <c r="I488" s="1285">
        <v>0</v>
      </c>
      <c r="J488" s="1280">
        <v>0</v>
      </c>
    </row>
    <row r="489" spans="1:10" x14ac:dyDescent="0.2">
      <c r="A489" s="1491"/>
      <c r="B489" s="1491"/>
      <c r="C489" s="1276" t="s">
        <v>335</v>
      </c>
      <c r="D489" s="1277" t="s">
        <v>336</v>
      </c>
      <c r="E489" s="1278" t="s">
        <v>468</v>
      </c>
      <c r="F489" s="1278">
        <f t="shared" si="121"/>
        <v>0</v>
      </c>
      <c r="G489" s="1279" t="s">
        <v>468</v>
      </c>
      <c r="H489" s="1280">
        <v>1777.5</v>
      </c>
      <c r="I489" s="1285">
        <f t="shared" si="116"/>
        <v>0.75</v>
      </c>
      <c r="J489" s="1280">
        <v>0</v>
      </c>
    </row>
    <row r="490" spans="1:10" ht="56.25" x14ac:dyDescent="0.2">
      <c r="A490" s="1491"/>
      <c r="B490" s="1491"/>
      <c r="C490" s="1276" t="s">
        <v>469</v>
      </c>
      <c r="D490" s="1277" t="s">
        <v>470</v>
      </c>
      <c r="E490" s="1278">
        <v>2000</v>
      </c>
      <c r="F490" s="1278">
        <f t="shared" si="121"/>
        <v>0</v>
      </c>
      <c r="G490" s="1279">
        <v>2000</v>
      </c>
      <c r="H490" s="1280">
        <v>1754.14</v>
      </c>
      <c r="I490" s="1285">
        <f t="shared" si="116"/>
        <v>0.87707000000000002</v>
      </c>
      <c r="J490" s="1280">
        <v>0</v>
      </c>
    </row>
    <row r="491" spans="1:10" ht="22.5" x14ac:dyDescent="0.2">
      <c r="A491" s="1491"/>
      <c r="B491" s="1491"/>
      <c r="C491" s="1276" t="s">
        <v>337</v>
      </c>
      <c r="D491" s="1277" t="s">
        <v>338</v>
      </c>
      <c r="E491" s="1278">
        <v>2000</v>
      </c>
      <c r="F491" s="1278">
        <f t="shared" si="121"/>
        <v>1000</v>
      </c>
      <c r="G491" s="1279">
        <v>3000</v>
      </c>
      <c r="H491" s="1280">
        <v>1153.1300000000001</v>
      </c>
      <c r="I491" s="1285">
        <f t="shared" si="116"/>
        <v>0.3843766666666667</v>
      </c>
      <c r="J491" s="1280">
        <v>0</v>
      </c>
    </row>
    <row r="492" spans="1:10" ht="45" x14ac:dyDescent="0.2">
      <c r="A492" s="1490"/>
      <c r="B492" s="1270" t="s">
        <v>214</v>
      </c>
      <c r="C492" s="1271"/>
      <c r="D492" s="1272" t="s">
        <v>215</v>
      </c>
      <c r="E492" s="1273">
        <f>E493+E494+E495+E496+E497+E498+E500+E501+E502+E503+E505+E506+E507+E499+E504</f>
        <v>7792821.5</v>
      </c>
      <c r="F492" s="1273">
        <f t="shared" ref="F492:H492" si="122">F493+F494+F495+F496+F497+F498+F500+F501+F502+F503+F505+F506+F507+F499+F504</f>
        <v>0</v>
      </c>
      <c r="G492" s="1273">
        <f t="shared" si="122"/>
        <v>7792821.5</v>
      </c>
      <c r="H492" s="1273">
        <f t="shared" si="122"/>
        <v>3957529.44</v>
      </c>
      <c r="I492" s="1284">
        <f t="shared" si="116"/>
        <v>0.50784294751265635</v>
      </c>
      <c r="J492" s="1273">
        <f>J493+J494+J495+J496+J497+J498+J500+J501+J502+J503+J505+J506+J507+J499+J504</f>
        <v>4740.329999999999</v>
      </c>
    </row>
    <row r="493" spans="1:10" ht="56.25" x14ac:dyDescent="0.2">
      <c r="A493" s="1491"/>
      <c r="B493" s="1491"/>
      <c r="C493" s="1276" t="s">
        <v>179</v>
      </c>
      <c r="D493" s="1277" t="s">
        <v>444</v>
      </c>
      <c r="E493" s="1278">
        <v>40000</v>
      </c>
      <c r="F493" s="1278">
        <f>G493-E493</f>
        <v>0</v>
      </c>
      <c r="G493" s="1279" t="s">
        <v>40</v>
      </c>
      <c r="H493" s="1280">
        <v>22651.89</v>
      </c>
      <c r="I493" s="1285">
        <f t="shared" si="116"/>
        <v>0.56629724999999997</v>
      </c>
      <c r="J493" s="1280">
        <v>0</v>
      </c>
    </row>
    <row r="494" spans="1:10" x14ac:dyDescent="0.2">
      <c r="A494" s="1491"/>
      <c r="B494" s="1491"/>
      <c r="C494" s="1276" t="s">
        <v>447</v>
      </c>
      <c r="D494" s="1277" t="s">
        <v>448</v>
      </c>
      <c r="E494" s="1278">
        <v>7219046</v>
      </c>
      <c r="F494" s="1278">
        <f t="shared" ref="F494:F507" si="123">G494-E494</f>
        <v>0</v>
      </c>
      <c r="G494" s="1279">
        <v>7219046</v>
      </c>
      <c r="H494" s="1280">
        <v>3614531.08</v>
      </c>
      <c r="I494" s="1285">
        <f t="shared" si="116"/>
        <v>0.5006937315540031</v>
      </c>
      <c r="J494" s="1280">
        <v>0</v>
      </c>
    </row>
    <row r="495" spans="1:10" x14ac:dyDescent="0.2">
      <c r="A495" s="1491"/>
      <c r="B495" s="1491"/>
      <c r="C495" s="1276" t="s">
        <v>249</v>
      </c>
      <c r="D495" s="1277" t="s">
        <v>250</v>
      </c>
      <c r="E495" s="1278">
        <v>155000</v>
      </c>
      <c r="F495" s="1278">
        <f t="shared" si="123"/>
        <v>0</v>
      </c>
      <c r="G495" s="1279">
        <v>155000</v>
      </c>
      <c r="H495" s="1280">
        <v>84708.19</v>
      </c>
      <c r="I495" s="1285">
        <f t="shared" si="116"/>
        <v>0.54650445161290329</v>
      </c>
      <c r="J495" s="1280">
        <v>3646.12</v>
      </c>
    </row>
    <row r="496" spans="1:10" x14ac:dyDescent="0.2">
      <c r="A496" s="1491"/>
      <c r="B496" s="1491"/>
      <c r="C496" s="1276" t="s">
        <v>310</v>
      </c>
      <c r="D496" s="1277" t="s">
        <v>311</v>
      </c>
      <c r="E496" s="1278">
        <v>15100</v>
      </c>
      <c r="F496" s="1278">
        <f t="shared" si="123"/>
        <v>0</v>
      </c>
      <c r="G496" s="1279">
        <v>15100</v>
      </c>
      <c r="H496" s="1280">
        <v>15055.01</v>
      </c>
      <c r="I496" s="1285">
        <f t="shared" si="116"/>
        <v>0.9970205298013245</v>
      </c>
      <c r="J496" s="1280">
        <v>0</v>
      </c>
    </row>
    <row r="497" spans="1:10" x14ac:dyDescent="0.2">
      <c r="A497" s="1491"/>
      <c r="B497" s="1491"/>
      <c r="C497" s="1276" t="s">
        <v>251</v>
      </c>
      <c r="D497" s="1277" t="s">
        <v>252</v>
      </c>
      <c r="E497" s="1278">
        <v>279953</v>
      </c>
      <c r="F497" s="1278">
        <f t="shared" si="123"/>
        <v>0</v>
      </c>
      <c r="G497" s="1279">
        <v>279953</v>
      </c>
      <c r="H497" s="1280">
        <v>182042.96</v>
      </c>
      <c r="I497" s="1285">
        <f t="shared" si="116"/>
        <v>0.65026257979017899</v>
      </c>
      <c r="J497" s="1280">
        <v>543.49</v>
      </c>
    </row>
    <row r="498" spans="1:10" x14ac:dyDescent="0.2">
      <c r="A498" s="1491"/>
      <c r="B498" s="1491"/>
      <c r="C498" s="1276" t="s">
        <v>253</v>
      </c>
      <c r="D498" s="1277" t="s">
        <v>254</v>
      </c>
      <c r="E498" s="1278">
        <v>4167.5</v>
      </c>
      <c r="F498" s="1278">
        <f t="shared" si="123"/>
        <v>0</v>
      </c>
      <c r="G498" s="1279">
        <v>4167.5</v>
      </c>
      <c r="H498" s="1280">
        <v>1585.58</v>
      </c>
      <c r="I498" s="1285">
        <f t="shared" si="116"/>
        <v>0.38046310737852429</v>
      </c>
      <c r="J498" s="1280">
        <v>298.32</v>
      </c>
    </row>
    <row r="499" spans="1:10" x14ac:dyDescent="0.2">
      <c r="A499" s="1491"/>
      <c r="B499" s="1491"/>
      <c r="C499" s="1276" t="s">
        <v>262</v>
      </c>
      <c r="D499" s="1277" t="s">
        <v>263</v>
      </c>
      <c r="E499" s="1278">
        <v>10000</v>
      </c>
      <c r="F499" s="1278">
        <f t="shared" si="123"/>
        <v>0</v>
      </c>
      <c r="G499" s="1279">
        <v>10000</v>
      </c>
      <c r="H499" s="1280">
        <v>0</v>
      </c>
      <c r="I499" s="1285">
        <f t="shared" si="116"/>
        <v>0</v>
      </c>
      <c r="J499" s="1280">
        <v>0</v>
      </c>
    </row>
    <row r="500" spans="1:10" x14ac:dyDescent="0.2">
      <c r="A500" s="1491"/>
      <c r="B500" s="1491"/>
      <c r="C500" s="1276" t="s">
        <v>255</v>
      </c>
      <c r="D500" s="1277" t="s">
        <v>256</v>
      </c>
      <c r="E500" s="1278">
        <v>13000</v>
      </c>
      <c r="F500" s="1278">
        <f t="shared" si="123"/>
        <v>-200</v>
      </c>
      <c r="G500" s="1279">
        <v>12800</v>
      </c>
      <c r="H500" s="1280">
        <v>6566.65</v>
      </c>
      <c r="I500" s="1285">
        <f t="shared" si="116"/>
        <v>0.51301953124999999</v>
      </c>
      <c r="J500" s="1280">
        <v>0</v>
      </c>
    </row>
    <row r="501" spans="1:10" x14ac:dyDescent="0.2">
      <c r="A501" s="1491"/>
      <c r="B501" s="1491"/>
      <c r="C501" s="1276" t="s">
        <v>266</v>
      </c>
      <c r="D501" s="1277" t="s">
        <v>267</v>
      </c>
      <c r="E501" s="1278" t="s">
        <v>225</v>
      </c>
      <c r="F501" s="1278">
        <f t="shared" si="123"/>
        <v>0</v>
      </c>
      <c r="G501" s="1279" t="s">
        <v>225</v>
      </c>
      <c r="H501" s="1280">
        <v>1991.92</v>
      </c>
      <c r="I501" s="1285">
        <f t="shared" si="116"/>
        <v>0.49798000000000003</v>
      </c>
      <c r="J501" s="1280">
        <v>193</v>
      </c>
    </row>
    <row r="502" spans="1:10" x14ac:dyDescent="0.2">
      <c r="A502" s="1491"/>
      <c r="B502" s="1491"/>
      <c r="C502" s="1276" t="s">
        <v>257</v>
      </c>
      <c r="D502" s="1277" t="s">
        <v>258</v>
      </c>
      <c r="E502" s="1278">
        <v>39000</v>
      </c>
      <c r="F502" s="1278">
        <f t="shared" si="123"/>
        <v>0</v>
      </c>
      <c r="G502" s="1279">
        <v>39000</v>
      </c>
      <c r="H502" s="1280">
        <v>20098.919999999998</v>
      </c>
      <c r="I502" s="1285">
        <f t="shared" si="116"/>
        <v>0.51535692307692305</v>
      </c>
      <c r="J502" s="1280">
        <v>59.4</v>
      </c>
    </row>
    <row r="503" spans="1:10" x14ac:dyDescent="0.2">
      <c r="A503" s="1491"/>
      <c r="B503" s="1491"/>
      <c r="C503" s="1276" t="s">
        <v>283</v>
      </c>
      <c r="D503" s="1277" t="s">
        <v>284</v>
      </c>
      <c r="E503" s="1278" t="s">
        <v>61</v>
      </c>
      <c r="F503" s="1278">
        <f t="shared" si="123"/>
        <v>0</v>
      </c>
      <c r="G503" s="1279" t="s">
        <v>61</v>
      </c>
      <c r="H503" s="1280">
        <v>263.22000000000003</v>
      </c>
      <c r="I503" s="1285">
        <f t="shared" si="116"/>
        <v>0.26322000000000001</v>
      </c>
      <c r="J503" s="1280">
        <v>0</v>
      </c>
    </row>
    <row r="504" spans="1:10" x14ac:dyDescent="0.2">
      <c r="A504" s="1491"/>
      <c r="B504" s="1491"/>
      <c r="C504" s="1276" t="s">
        <v>259</v>
      </c>
      <c r="D504" s="1277" t="s">
        <v>260</v>
      </c>
      <c r="E504" s="1278">
        <v>0</v>
      </c>
      <c r="F504" s="1278">
        <f>G504-E504</f>
        <v>200</v>
      </c>
      <c r="G504" s="1279">
        <v>200</v>
      </c>
      <c r="H504" s="1280">
        <v>7.83</v>
      </c>
      <c r="I504" s="1285">
        <f>H504/G504</f>
        <v>3.9149999999999997E-2</v>
      </c>
      <c r="J504" s="1280">
        <v>0</v>
      </c>
    </row>
    <row r="505" spans="1:10" x14ac:dyDescent="0.2">
      <c r="A505" s="1491"/>
      <c r="B505" s="1491"/>
      <c r="C505" s="1276" t="s">
        <v>335</v>
      </c>
      <c r="D505" s="1277" t="s">
        <v>336</v>
      </c>
      <c r="E505" s="1278">
        <v>4555</v>
      </c>
      <c r="F505" s="1278">
        <f t="shared" si="123"/>
        <v>0</v>
      </c>
      <c r="G505" s="1279">
        <v>4555</v>
      </c>
      <c r="H505" s="1280">
        <v>3416.25</v>
      </c>
      <c r="I505" s="1285">
        <f t="shared" si="116"/>
        <v>0.75</v>
      </c>
      <c r="J505" s="1280">
        <v>0</v>
      </c>
    </row>
    <row r="506" spans="1:10" ht="56.25" x14ac:dyDescent="0.2">
      <c r="A506" s="1491"/>
      <c r="B506" s="1491"/>
      <c r="C506" s="1276" t="s">
        <v>469</v>
      </c>
      <c r="D506" s="1277" t="s">
        <v>470</v>
      </c>
      <c r="E506" s="1278" t="s">
        <v>194</v>
      </c>
      <c r="F506" s="1278">
        <f t="shared" si="123"/>
        <v>0</v>
      </c>
      <c r="G506" s="1279" t="s">
        <v>194</v>
      </c>
      <c r="H506" s="1280">
        <v>2005.15</v>
      </c>
      <c r="I506" s="1285">
        <f t="shared" si="116"/>
        <v>0.40103</v>
      </c>
      <c r="J506" s="1280">
        <v>0</v>
      </c>
    </row>
    <row r="507" spans="1:10" ht="22.5" x14ac:dyDescent="0.2">
      <c r="A507" s="1491"/>
      <c r="B507" s="1491"/>
      <c r="C507" s="1276" t="s">
        <v>337</v>
      </c>
      <c r="D507" s="1277" t="s">
        <v>338</v>
      </c>
      <c r="E507" s="1278" t="s">
        <v>312</v>
      </c>
      <c r="F507" s="1278">
        <f t="shared" si="123"/>
        <v>0</v>
      </c>
      <c r="G507" s="1279" t="s">
        <v>312</v>
      </c>
      <c r="H507" s="1280">
        <v>2604.79</v>
      </c>
      <c r="I507" s="1285">
        <f t="shared" si="116"/>
        <v>0.86826333333333328</v>
      </c>
      <c r="J507" s="1280">
        <v>0</v>
      </c>
    </row>
    <row r="508" spans="1:10" ht="15" x14ac:dyDescent="0.2">
      <c r="A508" s="1490"/>
      <c r="B508" s="1270" t="s">
        <v>217</v>
      </c>
      <c r="C508" s="1271"/>
      <c r="D508" s="1272" t="s">
        <v>218</v>
      </c>
      <c r="E508" s="1273">
        <f>E509+E510+E511</f>
        <v>0</v>
      </c>
      <c r="F508" s="1273">
        <f t="shared" ref="F508:J508" si="124">F509+F510+F511</f>
        <v>400</v>
      </c>
      <c r="G508" s="1273">
        <f t="shared" si="124"/>
        <v>400</v>
      </c>
      <c r="H508" s="1273">
        <f t="shared" si="124"/>
        <v>389.55</v>
      </c>
      <c r="I508" s="1284">
        <f t="shared" si="116"/>
        <v>0.97387500000000005</v>
      </c>
      <c r="J508" s="1273">
        <f t="shared" si="124"/>
        <v>0</v>
      </c>
    </row>
    <row r="509" spans="1:10" x14ac:dyDescent="0.2">
      <c r="A509" s="1491"/>
      <c r="B509" s="1491"/>
      <c r="C509" s="1276" t="s">
        <v>249</v>
      </c>
      <c r="D509" s="1277" t="s">
        <v>250</v>
      </c>
      <c r="E509" s="1278">
        <v>0</v>
      </c>
      <c r="F509" s="1278">
        <f>G509-E509</f>
        <v>333.59</v>
      </c>
      <c r="G509" s="1279">
        <v>333.59</v>
      </c>
      <c r="H509" s="1280">
        <v>325.52</v>
      </c>
      <c r="I509" s="1285">
        <f t="shared" si="116"/>
        <v>0.97580862735693519</v>
      </c>
      <c r="J509" s="1280">
        <v>0</v>
      </c>
    </row>
    <row r="510" spans="1:10" x14ac:dyDescent="0.2">
      <c r="A510" s="1491"/>
      <c r="B510" s="1491"/>
      <c r="C510" s="1276" t="s">
        <v>251</v>
      </c>
      <c r="D510" s="1277" t="s">
        <v>252</v>
      </c>
      <c r="E510" s="1278">
        <v>0</v>
      </c>
      <c r="F510" s="1278">
        <f t="shared" ref="F510:F511" si="125">G510-E510</f>
        <v>58.24</v>
      </c>
      <c r="G510" s="1279">
        <v>58.24</v>
      </c>
      <c r="H510" s="1280">
        <v>56.05</v>
      </c>
      <c r="I510" s="1285">
        <f t="shared" si="116"/>
        <v>0.96239697802197799</v>
      </c>
      <c r="J510" s="1280">
        <v>0</v>
      </c>
    </row>
    <row r="511" spans="1:10" x14ac:dyDescent="0.2">
      <c r="A511" s="1491"/>
      <c r="B511" s="1491"/>
      <c r="C511" s="1276" t="s">
        <v>253</v>
      </c>
      <c r="D511" s="1277" t="s">
        <v>254</v>
      </c>
      <c r="E511" s="1278">
        <v>0</v>
      </c>
      <c r="F511" s="1278">
        <f t="shared" si="125"/>
        <v>8.17</v>
      </c>
      <c r="G511" s="1279">
        <v>8.17</v>
      </c>
      <c r="H511" s="1280">
        <v>7.98</v>
      </c>
      <c r="I511" s="1285">
        <f t="shared" si="116"/>
        <v>0.9767441860465117</v>
      </c>
      <c r="J511" s="1280">
        <v>0</v>
      </c>
    </row>
    <row r="512" spans="1:10" ht="15" x14ac:dyDescent="0.2">
      <c r="A512" s="1490"/>
      <c r="B512" s="1270" t="s">
        <v>219</v>
      </c>
      <c r="C512" s="1271"/>
      <c r="D512" s="1272" t="s">
        <v>220</v>
      </c>
      <c r="E512" s="1273">
        <f>E513+E514+E515+E516+E517+E518+E519+E520+E521+E522</f>
        <v>150757</v>
      </c>
      <c r="F512" s="1273">
        <f t="shared" ref="F512:J512" si="126">F513+F514+F515+F516+F517+F518+F519+F520+F521+F522</f>
        <v>0</v>
      </c>
      <c r="G512" s="1273">
        <f t="shared" si="126"/>
        <v>150757</v>
      </c>
      <c r="H512" s="1273">
        <f t="shared" si="126"/>
        <v>69167.25</v>
      </c>
      <c r="I512" s="1284">
        <f t="shared" si="116"/>
        <v>0.45879959139542442</v>
      </c>
      <c r="J512" s="1273">
        <f t="shared" si="126"/>
        <v>3628.64</v>
      </c>
    </row>
    <row r="513" spans="1:10" x14ac:dyDescent="0.2">
      <c r="A513" s="1491"/>
      <c r="B513" s="1491"/>
      <c r="C513" s="1276" t="s">
        <v>321</v>
      </c>
      <c r="D513" s="1277" t="s">
        <v>322</v>
      </c>
      <c r="E513" s="1278">
        <v>1500</v>
      </c>
      <c r="F513" s="1278">
        <f>G513-E513</f>
        <v>0</v>
      </c>
      <c r="G513" s="1279">
        <v>1500</v>
      </c>
      <c r="H513" s="1280">
        <v>0</v>
      </c>
      <c r="I513" s="1285">
        <f t="shared" si="116"/>
        <v>0</v>
      </c>
      <c r="J513" s="1280">
        <v>0</v>
      </c>
    </row>
    <row r="514" spans="1:10" x14ac:dyDescent="0.2">
      <c r="A514" s="1491"/>
      <c r="B514" s="1491"/>
      <c r="C514" s="1276" t="s">
        <v>249</v>
      </c>
      <c r="D514" s="1277" t="s">
        <v>250</v>
      </c>
      <c r="E514" s="1278">
        <v>103980</v>
      </c>
      <c r="F514" s="1278">
        <f t="shared" ref="F514:F522" si="127">G514-E514</f>
        <v>449.13999999999942</v>
      </c>
      <c r="G514" s="1279">
        <v>104429.14</v>
      </c>
      <c r="H514" s="1280">
        <v>43359.73</v>
      </c>
      <c r="I514" s="1285">
        <f t="shared" si="116"/>
        <v>0.41520719216877594</v>
      </c>
      <c r="J514" s="1280">
        <v>2654.77</v>
      </c>
    </row>
    <row r="515" spans="1:10" x14ac:dyDescent="0.2">
      <c r="A515" s="1491"/>
      <c r="B515" s="1491"/>
      <c r="C515" s="1276" t="s">
        <v>310</v>
      </c>
      <c r="D515" s="1277" t="s">
        <v>311</v>
      </c>
      <c r="E515" s="1278">
        <v>8700</v>
      </c>
      <c r="F515" s="1278">
        <f t="shared" si="127"/>
        <v>-449.13999999999942</v>
      </c>
      <c r="G515" s="1279">
        <v>8250.86</v>
      </c>
      <c r="H515" s="1280">
        <v>8250.86</v>
      </c>
      <c r="I515" s="1285">
        <f t="shared" si="116"/>
        <v>1</v>
      </c>
      <c r="J515" s="1280">
        <v>0</v>
      </c>
    </row>
    <row r="516" spans="1:10" x14ac:dyDescent="0.2">
      <c r="A516" s="1491"/>
      <c r="B516" s="1491"/>
      <c r="C516" s="1276" t="s">
        <v>251</v>
      </c>
      <c r="D516" s="1277" t="s">
        <v>252</v>
      </c>
      <c r="E516" s="1278">
        <v>19150</v>
      </c>
      <c r="F516" s="1278">
        <f t="shared" si="127"/>
        <v>0</v>
      </c>
      <c r="G516" s="1279">
        <v>19150</v>
      </c>
      <c r="H516" s="1280">
        <v>9781.7900000000009</v>
      </c>
      <c r="I516" s="1285">
        <f t="shared" si="116"/>
        <v>0.51079843342036557</v>
      </c>
      <c r="J516" s="1280">
        <v>0</v>
      </c>
    </row>
    <row r="517" spans="1:10" x14ac:dyDescent="0.2">
      <c r="A517" s="1491"/>
      <c r="B517" s="1491"/>
      <c r="C517" s="1276" t="s">
        <v>253</v>
      </c>
      <c r="D517" s="1277" t="s">
        <v>254</v>
      </c>
      <c r="E517" s="1278">
        <v>2687</v>
      </c>
      <c r="F517" s="1278">
        <f t="shared" si="127"/>
        <v>0</v>
      </c>
      <c r="G517" s="1279">
        <v>2687</v>
      </c>
      <c r="H517" s="1280">
        <v>1095.2</v>
      </c>
      <c r="I517" s="1285">
        <f t="shared" si="116"/>
        <v>0.40759211016002977</v>
      </c>
      <c r="J517" s="1280">
        <v>199.95</v>
      </c>
    </row>
    <row r="518" spans="1:10" x14ac:dyDescent="0.2">
      <c r="A518" s="1491"/>
      <c r="B518" s="1491"/>
      <c r="C518" s="1276" t="s">
        <v>255</v>
      </c>
      <c r="D518" s="1277" t="s">
        <v>256</v>
      </c>
      <c r="E518" s="1278">
        <v>3000</v>
      </c>
      <c r="F518" s="1278">
        <f t="shared" si="127"/>
        <v>0</v>
      </c>
      <c r="G518" s="1279">
        <v>3000</v>
      </c>
      <c r="H518" s="1280">
        <v>266.83999999999997</v>
      </c>
      <c r="I518" s="1285">
        <f t="shared" si="116"/>
        <v>8.894666666666666E-2</v>
      </c>
      <c r="J518" s="1280">
        <v>0</v>
      </c>
    </row>
    <row r="519" spans="1:10" hidden="1" x14ac:dyDescent="0.2">
      <c r="A519" s="1491"/>
      <c r="B519" s="1491"/>
      <c r="C519" s="1276" t="s">
        <v>257</v>
      </c>
      <c r="D519" s="1277" t="s">
        <v>258</v>
      </c>
      <c r="E519" s="1278">
        <v>0</v>
      </c>
      <c r="F519" s="1278">
        <f t="shared" si="127"/>
        <v>0</v>
      </c>
      <c r="G519" s="1279">
        <v>0</v>
      </c>
      <c r="H519" s="1280">
        <v>0</v>
      </c>
      <c r="I519" s="1285">
        <v>0</v>
      </c>
      <c r="J519" s="1280">
        <v>0</v>
      </c>
    </row>
    <row r="520" spans="1:10" x14ac:dyDescent="0.2">
      <c r="A520" s="1491"/>
      <c r="B520" s="1491"/>
      <c r="C520" s="1276" t="s">
        <v>331</v>
      </c>
      <c r="D520" s="1277" t="s">
        <v>332</v>
      </c>
      <c r="E520" s="1278">
        <v>7000</v>
      </c>
      <c r="F520" s="1278">
        <f t="shared" si="127"/>
        <v>0</v>
      </c>
      <c r="G520" s="1279">
        <v>7000</v>
      </c>
      <c r="H520" s="1280">
        <v>2857.83</v>
      </c>
      <c r="I520" s="1285">
        <f t="shared" si="116"/>
        <v>0.40826142857142855</v>
      </c>
      <c r="J520" s="1280">
        <v>773.92</v>
      </c>
    </row>
    <row r="521" spans="1:10" x14ac:dyDescent="0.2">
      <c r="A521" s="1491"/>
      <c r="B521" s="1491"/>
      <c r="C521" s="1276" t="s">
        <v>335</v>
      </c>
      <c r="D521" s="1277" t="s">
        <v>336</v>
      </c>
      <c r="E521" s="1278" t="s">
        <v>471</v>
      </c>
      <c r="F521" s="1278">
        <f t="shared" si="127"/>
        <v>0</v>
      </c>
      <c r="G521" s="1279" t="s">
        <v>471</v>
      </c>
      <c r="H521" s="1280">
        <v>3555</v>
      </c>
      <c r="I521" s="1285">
        <f t="shared" si="116"/>
        <v>0.75</v>
      </c>
      <c r="J521" s="1280">
        <v>0</v>
      </c>
    </row>
    <row r="522" spans="1:10" ht="22.5" hidden="1" x14ac:dyDescent="0.2">
      <c r="A522" s="1491"/>
      <c r="B522" s="1491"/>
      <c r="C522" s="1276" t="s">
        <v>337</v>
      </c>
      <c r="D522" s="1277" t="s">
        <v>338</v>
      </c>
      <c r="E522" s="1278">
        <v>0</v>
      </c>
      <c r="F522" s="1278">
        <f t="shared" si="127"/>
        <v>0</v>
      </c>
      <c r="G522" s="1279">
        <v>0</v>
      </c>
      <c r="H522" s="1280">
        <v>0</v>
      </c>
      <c r="I522" s="1285">
        <v>0</v>
      </c>
      <c r="J522" s="1280">
        <v>0</v>
      </c>
    </row>
    <row r="523" spans="1:10" ht="15" x14ac:dyDescent="0.2">
      <c r="A523" s="1490"/>
      <c r="B523" s="1270" t="s">
        <v>472</v>
      </c>
      <c r="C523" s="1271"/>
      <c r="D523" s="1272" t="s">
        <v>473</v>
      </c>
      <c r="E523" s="1273">
        <f>E524</f>
        <v>175860</v>
      </c>
      <c r="F523" s="1273">
        <f t="shared" ref="F523:J523" si="128">F524</f>
        <v>0</v>
      </c>
      <c r="G523" s="1273">
        <f t="shared" si="128"/>
        <v>175860</v>
      </c>
      <c r="H523" s="1273">
        <f t="shared" si="128"/>
        <v>73964.69</v>
      </c>
      <c r="I523" s="1284">
        <f t="shared" si="116"/>
        <v>0.42058847947230754</v>
      </c>
      <c r="J523" s="1273">
        <f t="shared" si="128"/>
        <v>2852.96</v>
      </c>
    </row>
    <row r="524" spans="1:10" ht="22.5" x14ac:dyDescent="0.2">
      <c r="A524" s="1491"/>
      <c r="B524" s="1491"/>
      <c r="C524" s="1276" t="s">
        <v>377</v>
      </c>
      <c r="D524" s="1277" t="s">
        <v>378</v>
      </c>
      <c r="E524" s="1278">
        <v>175860</v>
      </c>
      <c r="F524" s="1278">
        <f>G524-E524</f>
        <v>0</v>
      </c>
      <c r="G524" s="1279">
        <v>175860</v>
      </c>
      <c r="H524" s="1280">
        <v>73964.69</v>
      </c>
      <c r="I524" s="1285">
        <f t="shared" si="116"/>
        <v>0.42058847947230754</v>
      </c>
      <c r="J524" s="1280">
        <v>2852.96</v>
      </c>
    </row>
    <row r="525" spans="1:10" ht="15" x14ac:dyDescent="0.2">
      <c r="A525" s="1490"/>
      <c r="B525" s="1270" t="s">
        <v>474</v>
      </c>
      <c r="C525" s="1271"/>
      <c r="D525" s="1272" t="s">
        <v>475</v>
      </c>
      <c r="E525" s="1273">
        <f>E526</f>
        <v>174620</v>
      </c>
      <c r="F525" s="1273">
        <f t="shared" ref="F525:J525" si="129">F526</f>
        <v>0</v>
      </c>
      <c r="G525" s="1273">
        <f t="shared" si="129"/>
        <v>174620</v>
      </c>
      <c r="H525" s="1273">
        <f t="shared" si="129"/>
        <v>86862.34</v>
      </c>
      <c r="I525" s="1284">
        <f t="shared" si="116"/>
        <v>0.49743637613102737</v>
      </c>
      <c r="J525" s="1273">
        <f t="shared" si="129"/>
        <v>0</v>
      </c>
    </row>
    <row r="526" spans="1:10" ht="22.5" x14ac:dyDescent="0.2">
      <c r="A526" s="1491"/>
      <c r="B526" s="1491"/>
      <c r="C526" s="1276" t="s">
        <v>377</v>
      </c>
      <c r="D526" s="1310" t="s">
        <v>378</v>
      </c>
      <c r="E526" s="1311">
        <v>174620</v>
      </c>
      <c r="F526" s="1311">
        <f>G526-E526</f>
        <v>0</v>
      </c>
      <c r="G526" s="1312">
        <v>174620</v>
      </c>
      <c r="H526" s="1313">
        <v>86862.34</v>
      </c>
      <c r="I526" s="1314">
        <f t="shared" si="116"/>
        <v>0.49743637613102737</v>
      </c>
      <c r="J526" s="1313">
        <v>0</v>
      </c>
    </row>
    <row r="527" spans="1:10" ht="56.25" x14ac:dyDescent="0.2">
      <c r="A527" s="1305"/>
      <c r="B527" s="1306" t="s">
        <v>895</v>
      </c>
      <c r="C527" s="1340"/>
      <c r="D527" s="1344" t="s">
        <v>178</v>
      </c>
      <c r="E527" s="1320">
        <f>E528</f>
        <v>60919</v>
      </c>
      <c r="F527" s="1320">
        <f t="shared" ref="F527:H527" si="130">F528</f>
        <v>0</v>
      </c>
      <c r="G527" s="1320">
        <f t="shared" si="130"/>
        <v>60919</v>
      </c>
      <c r="H527" s="1320">
        <f t="shared" si="130"/>
        <v>37187.82</v>
      </c>
      <c r="I527" s="1342">
        <v>0</v>
      </c>
      <c r="J527" s="1343">
        <f>J528</f>
        <v>0</v>
      </c>
    </row>
    <row r="528" spans="1:10" x14ac:dyDescent="0.2">
      <c r="A528" s="1491"/>
      <c r="B528" s="1491"/>
      <c r="C528" s="1276" t="s">
        <v>445</v>
      </c>
      <c r="D528" s="1341" t="s">
        <v>446</v>
      </c>
      <c r="E528" s="1319">
        <v>60919</v>
      </c>
      <c r="F528" s="1319">
        <f>G528-E528</f>
        <v>0</v>
      </c>
      <c r="G528" s="1319">
        <v>60919</v>
      </c>
      <c r="H528" s="1301">
        <v>37187.82</v>
      </c>
      <c r="I528" s="1318">
        <f>H528/G528</f>
        <v>0.61044698698271471</v>
      </c>
      <c r="J528" s="1280">
        <v>0</v>
      </c>
    </row>
    <row r="529" spans="1:10" x14ac:dyDescent="0.2">
      <c r="A529" s="1267" t="s">
        <v>221</v>
      </c>
      <c r="B529" s="1267"/>
      <c r="C529" s="1267"/>
      <c r="D529" s="1510" t="s">
        <v>222</v>
      </c>
      <c r="E529" s="1321">
        <f>E530+E537+E551+E553+E558+E561+E569+E573+E579+E575</f>
        <v>6662154.75</v>
      </c>
      <c r="F529" s="1321">
        <f t="shared" ref="F529:H529" si="131">F530+F537+F551+F553+F558+F561+F569+F573+F579+F575</f>
        <v>64981.440000000002</v>
      </c>
      <c r="G529" s="1494">
        <f t="shared" si="131"/>
        <v>6727136.1900000004</v>
      </c>
      <c r="H529" s="1495">
        <f t="shared" si="131"/>
        <v>3040602.37</v>
      </c>
      <c r="I529" s="1283">
        <f t="shared" si="116"/>
        <v>0.45199060701638627</v>
      </c>
      <c r="J529" s="1321">
        <f>J530+J537+J551+J553+J558+J561+J569+J573+J579+J575</f>
        <v>259431.07</v>
      </c>
    </row>
    <row r="530" spans="1:10" ht="15" x14ac:dyDescent="0.2">
      <c r="A530" s="1490"/>
      <c r="B530" s="1270" t="s">
        <v>476</v>
      </c>
      <c r="C530" s="1271"/>
      <c r="D530" s="1272" t="s">
        <v>477</v>
      </c>
      <c r="E530" s="1273">
        <f>E531+E532+E534+E536+E533+E535</f>
        <v>489000</v>
      </c>
      <c r="F530" s="1273">
        <f t="shared" ref="F530:H530" si="132">F531+F532+F534+F536+F533+F535</f>
        <v>-12500</v>
      </c>
      <c r="G530" s="1273">
        <f t="shared" si="132"/>
        <v>476500</v>
      </c>
      <c r="H530" s="1345">
        <f t="shared" si="132"/>
        <v>185405.9</v>
      </c>
      <c r="I530" s="1284">
        <f t="shared" si="116"/>
        <v>0.38909947534102834</v>
      </c>
      <c r="J530" s="1273">
        <f>J531+J532+J534+J536+J533+J535</f>
        <v>3500</v>
      </c>
    </row>
    <row r="531" spans="1:10" hidden="1" x14ac:dyDescent="0.2">
      <c r="A531" s="1491"/>
      <c r="B531" s="1491"/>
      <c r="C531" s="1276" t="s">
        <v>255</v>
      </c>
      <c r="D531" s="1277" t="s">
        <v>256</v>
      </c>
      <c r="E531" s="1278">
        <v>0</v>
      </c>
      <c r="F531" s="1278">
        <f>G531-E531</f>
        <v>0</v>
      </c>
      <c r="G531" s="1279">
        <v>0</v>
      </c>
      <c r="H531" s="1280">
        <v>0</v>
      </c>
      <c r="I531" s="1285">
        <v>0</v>
      </c>
      <c r="J531" s="1280">
        <v>0</v>
      </c>
    </row>
    <row r="532" spans="1:10" x14ac:dyDescent="0.2">
      <c r="A532" s="1491"/>
      <c r="B532" s="1491"/>
      <c r="C532" s="1276" t="s">
        <v>257</v>
      </c>
      <c r="D532" s="1277" t="s">
        <v>258</v>
      </c>
      <c r="E532" s="1278">
        <v>300000</v>
      </c>
      <c r="F532" s="1278">
        <f t="shared" ref="F532:F536" si="133">G532-E532</f>
        <v>-38000</v>
      </c>
      <c r="G532" s="1279">
        <v>262000</v>
      </c>
      <c r="H532" s="1280">
        <v>34922.629999999997</v>
      </c>
      <c r="I532" s="1285">
        <f t="shared" ref="I532:I602" si="134">H532/G532</f>
        <v>0.13329248091603052</v>
      </c>
      <c r="J532" s="1280">
        <v>3500</v>
      </c>
    </row>
    <row r="533" spans="1:10" x14ac:dyDescent="0.2">
      <c r="A533" s="1491"/>
      <c r="B533" s="1491"/>
      <c r="C533" s="1276" t="s">
        <v>259</v>
      </c>
      <c r="D533" s="1277" t="s">
        <v>260</v>
      </c>
      <c r="E533" s="1278">
        <v>29000</v>
      </c>
      <c r="F533" s="1278">
        <f>G533-E533</f>
        <v>0</v>
      </c>
      <c r="G533" s="1279">
        <v>29000</v>
      </c>
      <c r="H533" s="1280">
        <v>21814</v>
      </c>
      <c r="I533" s="1285">
        <f t="shared" si="134"/>
        <v>0.75220689655172412</v>
      </c>
      <c r="J533" s="1280">
        <v>0</v>
      </c>
    </row>
    <row r="534" spans="1:10" x14ac:dyDescent="0.2">
      <c r="A534" s="1491"/>
      <c r="B534" s="1491"/>
      <c r="C534" s="1276" t="s">
        <v>278</v>
      </c>
      <c r="D534" s="1277" t="s">
        <v>279</v>
      </c>
      <c r="E534" s="1278">
        <v>80000</v>
      </c>
      <c r="F534" s="1278">
        <f t="shared" si="133"/>
        <v>-35000</v>
      </c>
      <c r="G534" s="1279">
        <v>45000</v>
      </c>
      <c r="H534" s="1280">
        <v>37405.040000000001</v>
      </c>
      <c r="I534" s="1285">
        <f t="shared" si="134"/>
        <v>0.83122311111111113</v>
      </c>
      <c r="J534" s="1280">
        <v>0</v>
      </c>
    </row>
    <row r="535" spans="1:10" ht="22.5" x14ac:dyDescent="0.2">
      <c r="A535" s="1491"/>
      <c r="B535" s="1491"/>
      <c r="C535" s="1276" t="s">
        <v>285</v>
      </c>
      <c r="D535" s="1338" t="s">
        <v>286</v>
      </c>
      <c r="E535" s="1278">
        <v>0</v>
      </c>
      <c r="F535" s="1278">
        <f t="shared" si="133"/>
        <v>61500</v>
      </c>
      <c r="G535" s="1279">
        <v>61500</v>
      </c>
      <c r="H535" s="1280">
        <v>61500</v>
      </c>
      <c r="I535" s="1285">
        <f t="shared" si="134"/>
        <v>1</v>
      </c>
      <c r="J535" s="1280">
        <v>0</v>
      </c>
    </row>
    <row r="536" spans="1:10" ht="45" x14ac:dyDescent="0.2">
      <c r="A536" s="1491"/>
      <c r="B536" s="1491"/>
      <c r="C536" s="1276" t="s">
        <v>478</v>
      </c>
      <c r="D536" s="1277" t="s">
        <v>479</v>
      </c>
      <c r="E536" s="1278">
        <v>80000</v>
      </c>
      <c r="F536" s="1278">
        <f t="shared" si="133"/>
        <v>-1000</v>
      </c>
      <c r="G536" s="1279">
        <v>79000</v>
      </c>
      <c r="H536" s="1280">
        <v>29764.23</v>
      </c>
      <c r="I536" s="1285">
        <f t="shared" si="134"/>
        <v>0.37676240506329112</v>
      </c>
      <c r="J536" s="1280">
        <v>0</v>
      </c>
    </row>
    <row r="537" spans="1:10" ht="15" x14ac:dyDescent="0.2">
      <c r="A537" s="1490"/>
      <c r="B537" s="1270" t="s">
        <v>223</v>
      </c>
      <c r="C537" s="1271"/>
      <c r="D537" s="1272" t="s">
        <v>224</v>
      </c>
      <c r="E537" s="1273">
        <f>E538+E539+E540+E541+E542+E543+E544+E545+E547+E548+E550+E549+E546</f>
        <v>3588791.75</v>
      </c>
      <c r="F537" s="1273">
        <f t="shared" ref="F537:H537" si="135">F538+F539+F540+F541+F542+F543+F544+F545+F547+F548+F550+F549+F546</f>
        <v>-9.0949470177292824E-13</v>
      </c>
      <c r="G537" s="1273">
        <f t="shared" si="135"/>
        <v>3588791.75</v>
      </c>
      <c r="H537" s="1273">
        <f t="shared" si="135"/>
        <v>1798624.33</v>
      </c>
      <c r="I537" s="1284">
        <f t="shared" si="134"/>
        <v>0.50117823916642701</v>
      </c>
      <c r="J537" s="1273">
        <f>J538+J539+J540+J541+J542+J543+J544+J545+J547+J548+J550+J549+J546</f>
        <v>189564.22</v>
      </c>
    </row>
    <row r="538" spans="1:10" ht="33.75" hidden="1" x14ac:dyDescent="0.2">
      <c r="A538" s="1491"/>
      <c r="B538" s="1491"/>
      <c r="C538" s="1276" t="s">
        <v>391</v>
      </c>
      <c r="D538" s="1277" t="s">
        <v>392</v>
      </c>
      <c r="E538" s="1278">
        <v>0</v>
      </c>
      <c r="F538" s="1278">
        <f>G538-E538</f>
        <v>0</v>
      </c>
      <c r="G538" s="1279">
        <v>0</v>
      </c>
      <c r="H538" s="1280">
        <v>0</v>
      </c>
      <c r="I538" s="1285">
        <v>0</v>
      </c>
      <c r="J538" s="1280">
        <v>0</v>
      </c>
    </row>
    <row r="539" spans="1:10" x14ac:dyDescent="0.2">
      <c r="A539" s="1491"/>
      <c r="B539" s="1491"/>
      <c r="C539" s="1276" t="s">
        <v>249</v>
      </c>
      <c r="D539" s="1277" t="s">
        <v>250</v>
      </c>
      <c r="E539" s="1278">
        <v>159515.04</v>
      </c>
      <c r="F539" s="1278">
        <f t="shared" ref="F539:F550" si="136">G539-E539</f>
        <v>0</v>
      </c>
      <c r="G539" s="1279">
        <v>159515.04</v>
      </c>
      <c r="H539" s="1280">
        <v>90045.6</v>
      </c>
      <c r="I539" s="1285">
        <f t="shared" si="134"/>
        <v>0.5644959873376203</v>
      </c>
      <c r="J539" s="1280">
        <v>0</v>
      </c>
    </row>
    <row r="540" spans="1:10" x14ac:dyDescent="0.2">
      <c r="A540" s="1491"/>
      <c r="B540" s="1491"/>
      <c r="C540" s="1276" t="s">
        <v>310</v>
      </c>
      <c r="D540" s="1277" t="s">
        <v>311</v>
      </c>
      <c r="E540" s="1278">
        <v>11825.19</v>
      </c>
      <c r="F540" s="1278">
        <f t="shared" si="136"/>
        <v>-357.96000000000095</v>
      </c>
      <c r="G540" s="1279">
        <v>11467.23</v>
      </c>
      <c r="H540" s="1280">
        <v>11467.23</v>
      </c>
      <c r="I540" s="1285">
        <f t="shared" si="134"/>
        <v>1</v>
      </c>
      <c r="J540" s="1280">
        <v>0</v>
      </c>
    </row>
    <row r="541" spans="1:10" x14ac:dyDescent="0.2">
      <c r="A541" s="1491"/>
      <c r="B541" s="1491"/>
      <c r="C541" s="1276" t="s">
        <v>251</v>
      </c>
      <c r="D541" s="1277" t="s">
        <v>252</v>
      </c>
      <c r="E541" s="1278">
        <v>26525.29</v>
      </c>
      <c r="F541" s="1278">
        <f t="shared" si="136"/>
        <v>0</v>
      </c>
      <c r="G541" s="1279">
        <v>26525.29</v>
      </c>
      <c r="H541" s="1280">
        <v>14534.07</v>
      </c>
      <c r="I541" s="1285">
        <f t="shared" si="134"/>
        <v>0.54793255794752849</v>
      </c>
      <c r="J541" s="1280">
        <v>0</v>
      </c>
    </row>
    <row r="542" spans="1:10" x14ac:dyDescent="0.2">
      <c r="A542" s="1491"/>
      <c r="B542" s="1491"/>
      <c r="C542" s="1276" t="s">
        <v>253</v>
      </c>
      <c r="D542" s="1277" t="s">
        <v>254</v>
      </c>
      <c r="E542" s="1278">
        <v>3005.55</v>
      </c>
      <c r="F542" s="1278">
        <f t="shared" si="136"/>
        <v>357.96000000000004</v>
      </c>
      <c r="G542" s="1279">
        <v>3363.51</v>
      </c>
      <c r="H542" s="1280">
        <v>1917.74</v>
      </c>
      <c r="I542" s="1285">
        <f t="shared" si="134"/>
        <v>0.57016033845595815</v>
      </c>
      <c r="J542" s="1280">
        <v>0</v>
      </c>
    </row>
    <row r="543" spans="1:10" hidden="1" x14ac:dyDescent="0.2">
      <c r="A543" s="1491"/>
      <c r="B543" s="1491"/>
      <c r="C543" s="1276" t="s">
        <v>262</v>
      </c>
      <c r="D543" s="1277" t="s">
        <v>263</v>
      </c>
      <c r="E543" s="1278">
        <v>0</v>
      </c>
      <c r="F543" s="1278">
        <f t="shared" si="136"/>
        <v>0</v>
      </c>
      <c r="G543" s="1279">
        <v>0</v>
      </c>
      <c r="H543" s="1280">
        <v>0</v>
      </c>
      <c r="I543" s="1285">
        <v>0</v>
      </c>
      <c r="J543" s="1280">
        <v>0</v>
      </c>
    </row>
    <row r="544" spans="1:10" x14ac:dyDescent="0.2">
      <c r="A544" s="1491"/>
      <c r="B544" s="1491"/>
      <c r="C544" s="1276" t="s">
        <v>255</v>
      </c>
      <c r="D544" s="1277" t="s">
        <v>256</v>
      </c>
      <c r="E544" s="1278">
        <v>12000</v>
      </c>
      <c r="F544" s="1278">
        <f t="shared" si="136"/>
        <v>0</v>
      </c>
      <c r="G544" s="1279">
        <v>12000</v>
      </c>
      <c r="H544" s="1280">
        <v>1217.7</v>
      </c>
      <c r="I544" s="1285">
        <f t="shared" si="134"/>
        <v>0.10147500000000001</v>
      </c>
      <c r="J544" s="1280">
        <v>0</v>
      </c>
    </row>
    <row r="545" spans="1:10" x14ac:dyDescent="0.2">
      <c r="A545" s="1491"/>
      <c r="B545" s="1491"/>
      <c r="C545" s="1276" t="s">
        <v>257</v>
      </c>
      <c r="D545" s="1277" t="s">
        <v>258</v>
      </c>
      <c r="E545" s="1278">
        <v>3368974.68</v>
      </c>
      <c r="F545" s="1278">
        <f t="shared" si="136"/>
        <v>-1000</v>
      </c>
      <c r="G545" s="1279">
        <v>3367974.68</v>
      </c>
      <c r="H545" s="1280">
        <v>1675638.49</v>
      </c>
      <c r="I545" s="1285">
        <f t="shared" si="134"/>
        <v>0.49752110666105126</v>
      </c>
      <c r="J545" s="1280">
        <v>189564.22</v>
      </c>
    </row>
    <row r="546" spans="1:10" x14ac:dyDescent="0.2">
      <c r="A546" s="1491"/>
      <c r="B546" s="1491"/>
      <c r="C546" s="1276" t="s">
        <v>331</v>
      </c>
      <c r="D546" s="1277" t="s">
        <v>332</v>
      </c>
      <c r="E546" s="1278">
        <v>500</v>
      </c>
      <c r="F546" s="1278">
        <f t="shared" si="136"/>
        <v>0</v>
      </c>
      <c r="G546" s="1279">
        <v>500</v>
      </c>
      <c r="H546" s="1280">
        <v>0</v>
      </c>
      <c r="I546" s="1285">
        <f t="shared" si="134"/>
        <v>0</v>
      </c>
      <c r="J546" s="1280">
        <v>0</v>
      </c>
    </row>
    <row r="547" spans="1:10" hidden="1" x14ac:dyDescent="0.2">
      <c r="A547" s="1491"/>
      <c r="B547" s="1491"/>
      <c r="C547" s="1276" t="s">
        <v>259</v>
      </c>
      <c r="D547" s="1277" t="s">
        <v>260</v>
      </c>
      <c r="E547" s="1278">
        <v>0</v>
      </c>
      <c r="F547" s="1278">
        <f t="shared" si="136"/>
        <v>0</v>
      </c>
      <c r="G547" s="1279">
        <v>0</v>
      </c>
      <c r="H547" s="1280">
        <v>0</v>
      </c>
      <c r="I547" s="1285">
        <v>0</v>
      </c>
      <c r="J547" s="1280">
        <v>0</v>
      </c>
    </row>
    <row r="548" spans="1:10" x14ac:dyDescent="0.2">
      <c r="A548" s="1491"/>
      <c r="B548" s="1491"/>
      <c r="C548" s="1276" t="s">
        <v>335</v>
      </c>
      <c r="D548" s="1277" t="s">
        <v>336</v>
      </c>
      <c r="E548" s="1278">
        <v>4446</v>
      </c>
      <c r="F548" s="1278">
        <f t="shared" si="136"/>
        <v>0</v>
      </c>
      <c r="G548" s="1279">
        <v>4446</v>
      </c>
      <c r="H548" s="1280">
        <v>3334.5</v>
      </c>
      <c r="I548" s="1285">
        <f t="shared" si="134"/>
        <v>0.75</v>
      </c>
      <c r="J548" s="1280">
        <v>0</v>
      </c>
    </row>
    <row r="549" spans="1:10" ht="22.5" x14ac:dyDescent="0.2">
      <c r="A549" s="1491"/>
      <c r="B549" s="1491"/>
      <c r="C549" s="1276" t="s">
        <v>299</v>
      </c>
      <c r="D549" s="1277" t="s">
        <v>300</v>
      </c>
      <c r="E549" s="1278">
        <v>0</v>
      </c>
      <c r="F549" s="1278">
        <f t="shared" si="136"/>
        <v>1000</v>
      </c>
      <c r="G549" s="1279">
        <v>1000</v>
      </c>
      <c r="H549" s="1280">
        <v>0</v>
      </c>
      <c r="I549" s="1285">
        <f t="shared" si="134"/>
        <v>0</v>
      </c>
      <c r="J549" s="1280">
        <v>0</v>
      </c>
    </row>
    <row r="550" spans="1:10" ht="22.5" x14ac:dyDescent="0.2">
      <c r="A550" s="1491"/>
      <c r="B550" s="1491"/>
      <c r="C550" s="1276" t="s">
        <v>337</v>
      </c>
      <c r="D550" s="1277" t="s">
        <v>338</v>
      </c>
      <c r="E550" s="1278" t="s">
        <v>47</v>
      </c>
      <c r="F550" s="1278">
        <f t="shared" si="136"/>
        <v>0</v>
      </c>
      <c r="G550" s="1279" t="s">
        <v>47</v>
      </c>
      <c r="H550" s="1280">
        <v>469</v>
      </c>
      <c r="I550" s="1285">
        <f t="shared" si="134"/>
        <v>0.23449999999999999</v>
      </c>
      <c r="J550" s="1280">
        <v>0</v>
      </c>
    </row>
    <row r="551" spans="1:10" ht="15" x14ac:dyDescent="0.2">
      <c r="A551" s="1490"/>
      <c r="B551" s="1270" t="s">
        <v>480</v>
      </c>
      <c r="C551" s="1271"/>
      <c r="D551" s="1272" t="s">
        <v>481</v>
      </c>
      <c r="E551" s="1273">
        <f>E552</f>
        <v>466000</v>
      </c>
      <c r="F551" s="1273">
        <f t="shared" ref="F551:J551" si="137">F552</f>
        <v>-20000</v>
      </c>
      <c r="G551" s="1273">
        <f t="shared" si="137"/>
        <v>446000</v>
      </c>
      <c r="H551" s="1289">
        <f t="shared" si="137"/>
        <v>150582.06</v>
      </c>
      <c r="I551" s="1284">
        <f t="shared" si="134"/>
        <v>0.33762793721973094</v>
      </c>
      <c r="J551" s="1273">
        <f t="shared" si="137"/>
        <v>31285.61</v>
      </c>
    </row>
    <row r="552" spans="1:10" x14ac:dyDescent="0.2">
      <c r="A552" s="1491"/>
      <c r="B552" s="1491"/>
      <c r="C552" s="1276" t="s">
        <v>257</v>
      </c>
      <c r="D552" s="1277" t="s">
        <v>258</v>
      </c>
      <c r="E552" s="1278">
        <v>466000</v>
      </c>
      <c r="F552" s="1278">
        <f>G552-E552</f>
        <v>-20000</v>
      </c>
      <c r="G552" s="1279">
        <v>446000</v>
      </c>
      <c r="H552" s="1280">
        <v>150582.06</v>
      </c>
      <c r="I552" s="1285">
        <f t="shared" si="134"/>
        <v>0.33762793721973094</v>
      </c>
      <c r="J552" s="1280">
        <v>31285.61</v>
      </c>
    </row>
    <row r="553" spans="1:10" ht="15" x14ac:dyDescent="0.2">
      <c r="A553" s="1490"/>
      <c r="B553" s="1270" t="s">
        <v>482</v>
      </c>
      <c r="C553" s="1271"/>
      <c r="D553" s="1272" t="s">
        <v>483</v>
      </c>
      <c r="E553" s="1273">
        <f>E554+E555+E556+E557</f>
        <v>392400</v>
      </c>
      <c r="F553" s="1273">
        <f t="shared" ref="F553:J553" si="138">F554+F555+F556+F557</f>
        <v>47031.44</v>
      </c>
      <c r="G553" s="1273">
        <f t="shared" si="138"/>
        <v>439431.44</v>
      </c>
      <c r="H553" s="1273">
        <f t="shared" si="138"/>
        <v>141251.44</v>
      </c>
      <c r="I553" s="1284">
        <f t="shared" si="134"/>
        <v>0.32144136068188478</v>
      </c>
      <c r="J553" s="1273">
        <f t="shared" si="138"/>
        <v>15655.02</v>
      </c>
    </row>
    <row r="554" spans="1:10" x14ac:dyDescent="0.2">
      <c r="A554" s="1491"/>
      <c r="B554" s="1491"/>
      <c r="C554" s="1276" t="s">
        <v>262</v>
      </c>
      <c r="D554" s="1277" t="s">
        <v>263</v>
      </c>
      <c r="E554" s="1278">
        <v>5000</v>
      </c>
      <c r="F554" s="1278">
        <f>G554-E554</f>
        <v>0</v>
      </c>
      <c r="G554" s="1279">
        <v>5000</v>
      </c>
      <c r="H554" s="1280">
        <v>1843</v>
      </c>
      <c r="I554" s="1285">
        <f t="shared" si="134"/>
        <v>0.36859999999999998</v>
      </c>
      <c r="J554" s="1280">
        <v>157</v>
      </c>
    </row>
    <row r="555" spans="1:10" x14ac:dyDescent="0.2">
      <c r="A555" s="1491"/>
      <c r="B555" s="1491"/>
      <c r="C555" s="1276" t="s">
        <v>255</v>
      </c>
      <c r="D555" s="1277" t="s">
        <v>256</v>
      </c>
      <c r="E555" s="1278">
        <v>86600</v>
      </c>
      <c r="F555" s="1278">
        <f t="shared" ref="F555:F557" si="139">G555-E555</f>
        <v>-13468.559999999998</v>
      </c>
      <c r="G555" s="1279">
        <v>73131.44</v>
      </c>
      <c r="H555" s="1280">
        <v>5629.76</v>
      </c>
      <c r="I555" s="1285">
        <f t="shared" si="134"/>
        <v>7.6981391314050435E-2</v>
      </c>
      <c r="J555" s="1280">
        <v>0</v>
      </c>
    </row>
    <row r="556" spans="1:10" x14ac:dyDescent="0.2">
      <c r="A556" s="1491"/>
      <c r="B556" s="1491"/>
      <c r="C556" s="1276" t="s">
        <v>266</v>
      </c>
      <c r="D556" s="1277" t="s">
        <v>267</v>
      </c>
      <c r="E556" s="1278">
        <v>5000</v>
      </c>
      <c r="F556" s="1278">
        <f t="shared" si="139"/>
        <v>0</v>
      </c>
      <c r="G556" s="1279">
        <v>5000</v>
      </c>
      <c r="H556" s="1280">
        <v>40.53</v>
      </c>
      <c r="I556" s="1285">
        <f t="shared" si="134"/>
        <v>8.1060000000000004E-3</v>
      </c>
      <c r="J556" s="1280">
        <v>0</v>
      </c>
    </row>
    <row r="557" spans="1:10" x14ac:dyDescent="0.2">
      <c r="A557" s="1491"/>
      <c r="B557" s="1491"/>
      <c r="C557" s="1276" t="s">
        <v>257</v>
      </c>
      <c r="D557" s="1277" t="s">
        <v>258</v>
      </c>
      <c r="E557" s="1278">
        <v>295800</v>
      </c>
      <c r="F557" s="1278">
        <f t="shared" si="139"/>
        <v>60500</v>
      </c>
      <c r="G557" s="1279">
        <v>356300</v>
      </c>
      <c r="H557" s="1280">
        <v>133738.15</v>
      </c>
      <c r="I557" s="1285">
        <f t="shared" si="134"/>
        <v>0.37535265225933201</v>
      </c>
      <c r="J557" s="1280">
        <v>15498.02</v>
      </c>
    </row>
    <row r="558" spans="1:10" ht="15" x14ac:dyDescent="0.2">
      <c r="A558" s="1490"/>
      <c r="B558" s="1270" t="s">
        <v>484</v>
      </c>
      <c r="C558" s="1271"/>
      <c r="D558" s="1272" t="s">
        <v>485</v>
      </c>
      <c r="E558" s="1273">
        <f>E560+E559</f>
        <v>80000</v>
      </c>
      <c r="F558" s="1273">
        <f t="shared" ref="F558:H558" si="140">F560+F559</f>
        <v>7000</v>
      </c>
      <c r="G558" s="1273">
        <f t="shared" si="140"/>
        <v>87000</v>
      </c>
      <c r="H558" s="1273">
        <f t="shared" si="140"/>
        <v>18000</v>
      </c>
      <c r="I558" s="1284">
        <f t="shared" si="134"/>
        <v>0.20689655172413793</v>
      </c>
      <c r="J558" s="1273">
        <f>J560+J559</f>
        <v>0</v>
      </c>
    </row>
    <row r="559" spans="1:10" ht="15" x14ac:dyDescent="0.2">
      <c r="A559" s="1490"/>
      <c r="B559" s="1493"/>
      <c r="C559" s="1336" t="s">
        <v>257</v>
      </c>
      <c r="D559" s="1277" t="s">
        <v>258</v>
      </c>
      <c r="E559" s="1286">
        <v>0</v>
      </c>
      <c r="F559" s="1286">
        <f>G559-E559</f>
        <v>6000</v>
      </c>
      <c r="G559" s="1337">
        <v>6000</v>
      </c>
      <c r="H559" s="1324">
        <v>0</v>
      </c>
      <c r="I559" s="1287">
        <v>0</v>
      </c>
      <c r="J559" s="1335">
        <v>0</v>
      </c>
    </row>
    <row r="560" spans="1:10" ht="45" x14ac:dyDescent="0.2">
      <c r="A560" s="1491"/>
      <c r="B560" s="1491"/>
      <c r="C560" s="1276" t="s">
        <v>478</v>
      </c>
      <c r="D560" s="1277" t="s">
        <v>479</v>
      </c>
      <c r="E560" s="1278">
        <v>80000</v>
      </c>
      <c r="F560" s="1278">
        <f>G560-E560</f>
        <v>1000</v>
      </c>
      <c r="G560" s="1279" t="s">
        <v>358</v>
      </c>
      <c r="H560" s="1280">
        <v>18000</v>
      </c>
      <c r="I560" s="1285">
        <f t="shared" si="134"/>
        <v>0.22222222222222221</v>
      </c>
      <c r="J560" s="1280">
        <v>0</v>
      </c>
    </row>
    <row r="561" spans="1:10" ht="15" x14ac:dyDescent="0.2">
      <c r="A561" s="1490"/>
      <c r="B561" s="1270" t="s">
        <v>486</v>
      </c>
      <c r="C561" s="1271"/>
      <c r="D561" s="1272" t="s">
        <v>487</v>
      </c>
      <c r="E561" s="1273">
        <f>E562+E563+E564+E565+E566+E567+E568</f>
        <v>127000</v>
      </c>
      <c r="F561" s="1273">
        <f t="shared" ref="F561:J561" si="141">F562+F563+F564+F565+F566+F567+F568</f>
        <v>0</v>
      </c>
      <c r="G561" s="1273">
        <f t="shared" si="141"/>
        <v>127000</v>
      </c>
      <c r="H561" s="1273">
        <f t="shared" si="141"/>
        <v>114618.5</v>
      </c>
      <c r="I561" s="1284">
        <f t="shared" si="134"/>
        <v>0.90250787401574806</v>
      </c>
      <c r="J561" s="1273">
        <f t="shared" si="141"/>
        <v>100</v>
      </c>
    </row>
    <row r="562" spans="1:10" ht="33.75" x14ac:dyDescent="0.2">
      <c r="A562" s="1491"/>
      <c r="B562" s="1491"/>
      <c r="C562" s="1276" t="s">
        <v>155</v>
      </c>
      <c r="D562" s="1277" t="s">
        <v>271</v>
      </c>
      <c r="E562" s="1278" t="s">
        <v>488</v>
      </c>
      <c r="F562" s="1278">
        <f>G562-E562</f>
        <v>0</v>
      </c>
      <c r="G562" s="1279" t="s">
        <v>488</v>
      </c>
      <c r="H562" s="1280">
        <v>111250</v>
      </c>
      <c r="I562" s="1285">
        <f t="shared" si="134"/>
        <v>0.92708333333333337</v>
      </c>
      <c r="J562" s="1280">
        <v>0</v>
      </c>
    </row>
    <row r="563" spans="1:10" x14ac:dyDescent="0.2">
      <c r="A563" s="1491"/>
      <c r="B563" s="1491"/>
      <c r="C563" s="1276" t="s">
        <v>251</v>
      </c>
      <c r="D563" s="1277" t="s">
        <v>252</v>
      </c>
      <c r="E563" s="1278">
        <v>171</v>
      </c>
      <c r="F563" s="1278">
        <f t="shared" ref="F563:F568" si="142">G563-E563</f>
        <v>0</v>
      </c>
      <c r="G563" s="1279">
        <v>171</v>
      </c>
      <c r="H563" s="1280">
        <v>171</v>
      </c>
      <c r="I563" s="1285">
        <f t="shared" si="134"/>
        <v>1</v>
      </c>
      <c r="J563" s="1280">
        <v>0</v>
      </c>
    </row>
    <row r="564" spans="1:10" x14ac:dyDescent="0.2">
      <c r="A564" s="1491"/>
      <c r="B564" s="1491"/>
      <c r="C564" s="1276" t="s">
        <v>253</v>
      </c>
      <c r="D564" s="1277" t="s">
        <v>254</v>
      </c>
      <c r="E564" s="1278">
        <v>24.5</v>
      </c>
      <c r="F564" s="1278">
        <f t="shared" si="142"/>
        <v>0</v>
      </c>
      <c r="G564" s="1279">
        <v>24.5</v>
      </c>
      <c r="H564" s="1280">
        <v>24.5</v>
      </c>
      <c r="I564" s="1285">
        <f t="shared" si="134"/>
        <v>1</v>
      </c>
      <c r="J564" s="1280">
        <v>0</v>
      </c>
    </row>
    <row r="565" spans="1:10" x14ac:dyDescent="0.2">
      <c r="A565" s="1491"/>
      <c r="B565" s="1491"/>
      <c r="C565" s="1276" t="s">
        <v>262</v>
      </c>
      <c r="D565" s="1277" t="s">
        <v>263</v>
      </c>
      <c r="E565" s="1278">
        <v>1000</v>
      </c>
      <c r="F565" s="1278">
        <f t="shared" si="142"/>
        <v>0</v>
      </c>
      <c r="G565" s="1279" t="s">
        <v>61</v>
      </c>
      <c r="H565" s="1280">
        <v>1000</v>
      </c>
      <c r="I565" s="1285">
        <f t="shared" si="134"/>
        <v>1</v>
      </c>
      <c r="J565" s="1280">
        <v>0</v>
      </c>
    </row>
    <row r="566" spans="1:10" x14ac:dyDescent="0.2">
      <c r="A566" s="1491"/>
      <c r="B566" s="1491"/>
      <c r="C566" s="1276" t="s">
        <v>255</v>
      </c>
      <c r="D566" s="1277" t="s">
        <v>256</v>
      </c>
      <c r="E566" s="1278">
        <v>804.5</v>
      </c>
      <c r="F566" s="1278">
        <f t="shared" si="142"/>
        <v>0</v>
      </c>
      <c r="G566" s="1279">
        <v>804.5</v>
      </c>
      <c r="H566" s="1280">
        <v>553</v>
      </c>
      <c r="I566" s="1285">
        <f t="shared" si="134"/>
        <v>0.68738346799254191</v>
      </c>
      <c r="J566" s="1280">
        <v>0</v>
      </c>
    </row>
    <row r="567" spans="1:10" x14ac:dyDescent="0.2">
      <c r="A567" s="1491"/>
      <c r="B567" s="1491"/>
      <c r="C567" s="1276" t="s">
        <v>257</v>
      </c>
      <c r="D567" s="1277" t="s">
        <v>258</v>
      </c>
      <c r="E567" s="1278">
        <v>5000</v>
      </c>
      <c r="F567" s="1278">
        <f t="shared" si="142"/>
        <v>0</v>
      </c>
      <c r="G567" s="1279">
        <v>5000</v>
      </c>
      <c r="H567" s="1280">
        <v>1620</v>
      </c>
      <c r="I567" s="1285">
        <f t="shared" si="134"/>
        <v>0.32400000000000001</v>
      </c>
      <c r="J567" s="1280">
        <v>100</v>
      </c>
    </row>
    <row r="568" spans="1:10" ht="45" hidden="1" x14ac:dyDescent="0.2">
      <c r="A568" s="1491"/>
      <c r="B568" s="1491"/>
      <c r="C568" s="1276" t="s">
        <v>13</v>
      </c>
      <c r="D568" s="1277" t="s">
        <v>275</v>
      </c>
      <c r="E568" s="1278">
        <v>0</v>
      </c>
      <c r="F568" s="1278">
        <f t="shared" si="142"/>
        <v>0</v>
      </c>
      <c r="G568" s="1279">
        <v>0</v>
      </c>
      <c r="H568" s="1280">
        <v>0</v>
      </c>
      <c r="I568" s="1285">
        <v>0</v>
      </c>
      <c r="J568" s="1280">
        <v>0</v>
      </c>
    </row>
    <row r="569" spans="1:10" ht="15" x14ac:dyDescent="0.2">
      <c r="A569" s="1490"/>
      <c r="B569" s="1270" t="s">
        <v>489</v>
      </c>
      <c r="C569" s="1271"/>
      <c r="D569" s="1272" t="s">
        <v>490</v>
      </c>
      <c r="E569" s="1273">
        <f>E570+E571+E572</f>
        <v>1112000</v>
      </c>
      <c r="F569" s="1273">
        <f t="shared" ref="F569:H569" si="143">F570+F571+F572</f>
        <v>10000</v>
      </c>
      <c r="G569" s="1273">
        <f t="shared" si="143"/>
        <v>1122000</v>
      </c>
      <c r="H569" s="1273">
        <f t="shared" si="143"/>
        <v>454098.65</v>
      </c>
      <c r="I569" s="1284">
        <f t="shared" si="134"/>
        <v>0.40472250445632801</v>
      </c>
      <c r="J569" s="1273">
        <f>J570+J571+J572</f>
        <v>2683.42</v>
      </c>
    </row>
    <row r="570" spans="1:10" x14ac:dyDescent="0.2">
      <c r="A570" s="1491"/>
      <c r="B570" s="1491"/>
      <c r="C570" s="1276" t="s">
        <v>266</v>
      </c>
      <c r="D570" s="1277" t="s">
        <v>267</v>
      </c>
      <c r="E570" s="1278">
        <v>600000</v>
      </c>
      <c r="F570" s="1278">
        <f>G570-E570</f>
        <v>0</v>
      </c>
      <c r="G570" s="1279">
        <v>600000</v>
      </c>
      <c r="H570" s="1280">
        <v>309842.19</v>
      </c>
      <c r="I570" s="1285">
        <f t="shared" si="134"/>
        <v>0.51640364999999999</v>
      </c>
      <c r="J570" s="1280">
        <v>2683.42</v>
      </c>
    </row>
    <row r="571" spans="1:10" x14ac:dyDescent="0.2">
      <c r="A571" s="1491"/>
      <c r="B571" s="1491"/>
      <c r="C571" s="1276" t="s">
        <v>257</v>
      </c>
      <c r="D571" s="1277" t="s">
        <v>258</v>
      </c>
      <c r="E571" s="1278">
        <v>432000</v>
      </c>
      <c r="F571" s="1278">
        <f>G571-E571</f>
        <v>0</v>
      </c>
      <c r="G571" s="1279">
        <v>432000</v>
      </c>
      <c r="H571" s="1280">
        <v>144256.46</v>
      </c>
      <c r="I571" s="1285">
        <f t="shared" si="134"/>
        <v>0.33392699074074073</v>
      </c>
      <c r="J571" s="1280">
        <v>0</v>
      </c>
    </row>
    <row r="572" spans="1:10" x14ac:dyDescent="0.2">
      <c r="A572" s="1491"/>
      <c r="B572" s="1491"/>
      <c r="C572" s="1276" t="s">
        <v>278</v>
      </c>
      <c r="D572" s="1277" t="s">
        <v>279</v>
      </c>
      <c r="E572" s="1278">
        <v>80000</v>
      </c>
      <c r="F572" s="1278">
        <f>G572-E572</f>
        <v>10000</v>
      </c>
      <c r="G572" s="1307">
        <v>90000</v>
      </c>
      <c r="H572" s="1301">
        <v>0</v>
      </c>
      <c r="I572" s="1285">
        <f t="shared" si="134"/>
        <v>0</v>
      </c>
      <c r="J572" s="1303">
        <v>0</v>
      </c>
    </row>
    <row r="573" spans="1:10" ht="22.5" x14ac:dyDescent="0.2">
      <c r="A573" s="1490"/>
      <c r="B573" s="1270" t="s">
        <v>226</v>
      </c>
      <c r="C573" s="1271"/>
      <c r="D573" s="1272" t="s">
        <v>227</v>
      </c>
      <c r="E573" s="1273">
        <f>E574</f>
        <v>28000</v>
      </c>
      <c r="F573" s="1273">
        <f t="shared" ref="F573:J573" si="144">F574</f>
        <v>0</v>
      </c>
      <c r="G573" s="1273">
        <f t="shared" si="144"/>
        <v>28000</v>
      </c>
      <c r="H573" s="1273">
        <f t="shared" si="144"/>
        <v>1152</v>
      </c>
      <c r="I573" s="1284">
        <f t="shared" si="134"/>
        <v>4.1142857142857141E-2</v>
      </c>
      <c r="J573" s="1273">
        <f t="shared" si="144"/>
        <v>0</v>
      </c>
    </row>
    <row r="574" spans="1:10" x14ac:dyDescent="0.2">
      <c r="A574" s="1491"/>
      <c r="B574" s="1491"/>
      <c r="C574" s="1309" t="s">
        <v>259</v>
      </c>
      <c r="D574" s="1310" t="s">
        <v>260</v>
      </c>
      <c r="E574" s="1311">
        <v>28000</v>
      </c>
      <c r="F574" s="1311">
        <f>G574-E574</f>
        <v>0</v>
      </c>
      <c r="G574" s="1312">
        <v>28000</v>
      </c>
      <c r="H574" s="1313">
        <v>1152</v>
      </c>
      <c r="I574" s="1314">
        <f t="shared" si="134"/>
        <v>4.1142857142857141E-2</v>
      </c>
      <c r="J574" s="1313">
        <v>0</v>
      </c>
    </row>
    <row r="575" spans="1:10" x14ac:dyDescent="0.2">
      <c r="A575" s="1305"/>
      <c r="B575" s="1306" t="s">
        <v>896</v>
      </c>
      <c r="C575" s="1306"/>
      <c r="D575" s="1344" t="s">
        <v>897</v>
      </c>
      <c r="E575" s="1320">
        <f>E576+E577+E578</f>
        <v>50000</v>
      </c>
      <c r="F575" s="1320">
        <f t="shared" ref="F575:H575" si="145">F576+F577+F578</f>
        <v>10000</v>
      </c>
      <c r="G575" s="1320">
        <f t="shared" si="145"/>
        <v>60000</v>
      </c>
      <c r="H575" s="1320">
        <f t="shared" si="145"/>
        <v>8004.1</v>
      </c>
      <c r="I575" s="1284">
        <f>H575/G575</f>
        <v>0.13340166666666667</v>
      </c>
      <c r="J575" s="1302">
        <f>J576+J577+J578</f>
        <v>1036.8</v>
      </c>
    </row>
    <row r="576" spans="1:10" ht="33.75" x14ac:dyDescent="0.2">
      <c r="A576" s="1491"/>
      <c r="B576" s="1491"/>
      <c r="C576" s="1315" t="s">
        <v>391</v>
      </c>
      <c r="D576" s="1277" t="s">
        <v>392</v>
      </c>
      <c r="E576" s="1316">
        <v>30000</v>
      </c>
      <c r="F576" s="1316">
        <f>G576-E576</f>
        <v>0</v>
      </c>
      <c r="G576" s="1317">
        <v>30000</v>
      </c>
      <c r="H576" s="1280">
        <v>0</v>
      </c>
      <c r="I576" s="1318">
        <v>0</v>
      </c>
      <c r="J576" s="1280">
        <v>0</v>
      </c>
    </row>
    <row r="577" spans="1:10" x14ac:dyDescent="0.2">
      <c r="A577" s="1491"/>
      <c r="B577" s="1491"/>
      <c r="C577" s="1276" t="s">
        <v>255</v>
      </c>
      <c r="D577" s="1277" t="s">
        <v>256</v>
      </c>
      <c r="E577" s="1278">
        <v>10000</v>
      </c>
      <c r="F577" s="1278">
        <f>G577-E577</f>
        <v>0</v>
      </c>
      <c r="G577" s="1279">
        <v>10000</v>
      </c>
      <c r="H577" s="1280">
        <v>123.1</v>
      </c>
      <c r="I577" s="1285">
        <f>H577/G577</f>
        <v>1.231E-2</v>
      </c>
      <c r="J577" s="1280">
        <v>0</v>
      </c>
    </row>
    <row r="578" spans="1:10" x14ac:dyDescent="0.2">
      <c r="A578" s="1491"/>
      <c r="B578" s="1491"/>
      <c r="C578" s="1276" t="s">
        <v>257</v>
      </c>
      <c r="D578" s="1277" t="s">
        <v>258</v>
      </c>
      <c r="E578" s="1278">
        <v>10000</v>
      </c>
      <c r="F578" s="1278">
        <f>G578-E578</f>
        <v>10000</v>
      </c>
      <c r="G578" s="1279">
        <v>20000</v>
      </c>
      <c r="H578" s="1280">
        <v>7881</v>
      </c>
      <c r="I578" s="1285">
        <f>H578/G578</f>
        <v>0.39405000000000001</v>
      </c>
      <c r="J578" s="1280">
        <v>1036.8</v>
      </c>
    </row>
    <row r="579" spans="1:10" ht="15" x14ac:dyDescent="0.2">
      <c r="A579" s="1490"/>
      <c r="B579" s="1270" t="s">
        <v>228</v>
      </c>
      <c r="C579" s="1271"/>
      <c r="D579" s="1272" t="s">
        <v>16</v>
      </c>
      <c r="E579" s="1273">
        <f>E580+E581+E582+E583+E584+E586+E585+E587+E588</f>
        <v>328963</v>
      </c>
      <c r="F579" s="1273">
        <f t="shared" ref="F579:H579" si="146">F580+F581+F582+F583+F584+F586+F585+F587+F588</f>
        <v>23450</v>
      </c>
      <c r="G579" s="1273">
        <f t="shared" si="146"/>
        <v>352413</v>
      </c>
      <c r="H579" s="1273">
        <f t="shared" si="146"/>
        <v>168865.39</v>
      </c>
      <c r="I579" s="1284">
        <f t="shared" si="134"/>
        <v>0.47916901476392759</v>
      </c>
      <c r="J579" s="1345">
        <f>J580+J581+J582+J583+J584+J586+J585+J587+J588</f>
        <v>15606</v>
      </c>
    </row>
    <row r="580" spans="1:10" x14ac:dyDescent="0.2">
      <c r="A580" s="1491"/>
      <c r="B580" s="1491"/>
      <c r="C580" s="1276" t="s">
        <v>251</v>
      </c>
      <c r="D580" s="1277" t="s">
        <v>252</v>
      </c>
      <c r="E580" s="1278">
        <v>4446</v>
      </c>
      <c r="F580" s="1278">
        <f>G580-E580</f>
        <v>-4343</v>
      </c>
      <c r="G580" s="1279">
        <v>103</v>
      </c>
      <c r="H580" s="1280">
        <v>102.6</v>
      </c>
      <c r="I580" s="1285">
        <f t="shared" si="134"/>
        <v>0.99611650485436887</v>
      </c>
      <c r="J580" s="1280">
        <v>0</v>
      </c>
    </row>
    <row r="581" spans="1:10" x14ac:dyDescent="0.2">
      <c r="A581" s="1491"/>
      <c r="B581" s="1491"/>
      <c r="C581" s="1276" t="s">
        <v>253</v>
      </c>
      <c r="D581" s="1277" t="s">
        <v>254</v>
      </c>
      <c r="E581" s="1278">
        <v>637</v>
      </c>
      <c r="F581" s="1278">
        <f t="shared" ref="F581:F588" si="147">G581-E581</f>
        <v>-622</v>
      </c>
      <c r="G581" s="1279">
        <v>15</v>
      </c>
      <c r="H581" s="1280">
        <v>14.7</v>
      </c>
      <c r="I581" s="1285">
        <f t="shared" si="134"/>
        <v>0.98</v>
      </c>
      <c r="J581" s="1280">
        <v>0</v>
      </c>
    </row>
    <row r="582" spans="1:10" x14ac:dyDescent="0.2">
      <c r="A582" s="1491"/>
      <c r="B582" s="1491"/>
      <c r="C582" s="1276" t="s">
        <v>262</v>
      </c>
      <c r="D582" s="1277" t="s">
        <v>263</v>
      </c>
      <c r="E582" s="1278">
        <v>26000</v>
      </c>
      <c r="F582" s="1278">
        <f t="shared" si="147"/>
        <v>-23840</v>
      </c>
      <c r="G582" s="1279">
        <v>2160</v>
      </c>
      <c r="H582" s="1280">
        <v>2160</v>
      </c>
      <c r="I582" s="1285">
        <f t="shared" si="134"/>
        <v>1</v>
      </c>
      <c r="J582" s="1280">
        <v>0</v>
      </c>
    </row>
    <row r="583" spans="1:10" x14ac:dyDescent="0.2">
      <c r="A583" s="1491"/>
      <c r="B583" s="1491"/>
      <c r="C583" s="1276" t="s">
        <v>255</v>
      </c>
      <c r="D583" s="1277" t="s">
        <v>256</v>
      </c>
      <c r="E583" s="1278">
        <v>73000</v>
      </c>
      <c r="F583" s="1278">
        <f t="shared" si="147"/>
        <v>-59050</v>
      </c>
      <c r="G583" s="1279">
        <v>13950</v>
      </c>
      <c r="H583" s="1280">
        <v>2161.5100000000002</v>
      </c>
      <c r="I583" s="1285">
        <f t="shared" si="134"/>
        <v>0.15494695340501793</v>
      </c>
      <c r="J583" s="1280">
        <v>0</v>
      </c>
    </row>
    <row r="584" spans="1:10" x14ac:dyDescent="0.2">
      <c r="A584" s="1491"/>
      <c r="B584" s="1491"/>
      <c r="C584" s="1276" t="s">
        <v>266</v>
      </c>
      <c r="D584" s="1277" t="s">
        <v>267</v>
      </c>
      <c r="E584" s="1278">
        <v>180000</v>
      </c>
      <c r="F584" s="1278">
        <f t="shared" si="147"/>
        <v>0</v>
      </c>
      <c r="G584" s="1279">
        <v>180000</v>
      </c>
      <c r="H584" s="1280">
        <v>83012.62</v>
      </c>
      <c r="I584" s="1285">
        <f t="shared" si="134"/>
        <v>0.46118122222222219</v>
      </c>
      <c r="J584" s="1280">
        <v>13819</v>
      </c>
    </row>
    <row r="585" spans="1:10" x14ac:dyDescent="0.2">
      <c r="A585" s="1491"/>
      <c r="B585" s="1491"/>
      <c r="C585" s="1276" t="s">
        <v>276</v>
      </c>
      <c r="D585" s="1277" t="s">
        <v>277</v>
      </c>
      <c r="E585" s="1278">
        <v>14000</v>
      </c>
      <c r="F585" s="1278">
        <f t="shared" si="147"/>
        <v>0</v>
      </c>
      <c r="G585" s="1279">
        <v>14000</v>
      </c>
      <c r="H585" s="1280">
        <v>0</v>
      </c>
      <c r="I585" s="1285">
        <f t="shared" si="134"/>
        <v>0</v>
      </c>
      <c r="J585" s="1280">
        <v>0</v>
      </c>
    </row>
    <row r="586" spans="1:10" x14ac:dyDescent="0.2">
      <c r="A586" s="1491"/>
      <c r="B586" s="1491"/>
      <c r="C586" s="1276" t="s">
        <v>257</v>
      </c>
      <c r="D586" s="1277" t="s">
        <v>258</v>
      </c>
      <c r="E586" s="1278">
        <v>28000</v>
      </c>
      <c r="F586" s="1278">
        <f t="shared" si="147"/>
        <v>66305</v>
      </c>
      <c r="G586" s="1279">
        <v>94305</v>
      </c>
      <c r="H586" s="1280">
        <v>35346.36</v>
      </c>
      <c r="I586" s="1285">
        <f t="shared" si="134"/>
        <v>0.37480897089231746</v>
      </c>
      <c r="J586" s="1280">
        <v>1787</v>
      </c>
    </row>
    <row r="587" spans="1:10" x14ac:dyDescent="0.2">
      <c r="A587" s="1491"/>
      <c r="B587" s="1491"/>
      <c r="C587" s="1276" t="s">
        <v>283</v>
      </c>
      <c r="D587" s="1277" t="s">
        <v>284</v>
      </c>
      <c r="E587" s="1278">
        <v>2880</v>
      </c>
      <c r="F587" s="1278">
        <f t="shared" si="147"/>
        <v>0</v>
      </c>
      <c r="G587" s="1307">
        <v>2880</v>
      </c>
      <c r="H587" s="1301">
        <v>1067.5999999999999</v>
      </c>
      <c r="I587" s="1285">
        <f t="shared" si="134"/>
        <v>0.37069444444444444</v>
      </c>
      <c r="J587" s="1303">
        <v>0</v>
      </c>
    </row>
    <row r="588" spans="1:10" ht="45" x14ac:dyDescent="0.2">
      <c r="A588" s="1491"/>
      <c r="B588" s="1491"/>
      <c r="C588" s="1276" t="s">
        <v>478</v>
      </c>
      <c r="D588" s="1277" t="s">
        <v>479</v>
      </c>
      <c r="E588" s="1278">
        <v>0</v>
      </c>
      <c r="F588" s="1278">
        <f t="shared" si="147"/>
        <v>45000</v>
      </c>
      <c r="G588" s="1307">
        <v>45000</v>
      </c>
      <c r="H588" s="1303">
        <v>45000</v>
      </c>
      <c r="I588" s="1285">
        <f t="shared" si="134"/>
        <v>1</v>
      </c>
      <c r="J588" s="1346">
        <v>0</v>
      </c>
    </row>
    <row r="589" spans="1:10" x14ac:dyDescent="0.2">
      <c r="A589" s="1267" t="s">
        <v>229</v>
      </c>
      <c r="B589" s="1267"/>
      <c r="C589" s="1267"/>
      <c r="D589" s="1510" t="s">
        <v>230</v>
      </c>
      <c r="E589" s="1268">
        <f>E590+E596+E607+E611+E617+E619+E622</f>
        <v>2977119.16</v>
      </c>
      <c r="F589" s="1268">
        <f t="shared" ref="F589:J589" si="148">F590+F596+F607+F611+F617+F619+F622</f>
        <v>121964.33000000002</v>
      </c>
      <c r="G589" s="1268">
        <f>G590+G596+G607+G611+G617+G619+G622</f>
        <v>3099083.49</v>
      </c>
      <c r="H589" s="1268">
        <f t="shared" si="148"/>
        <v>1761965.49</v>
      </c>
      <c r="I589" s="1283">
        <f t="shared" si="134"/>
        <v>0.56854405364858362</v>
      </c>
      <c r="J589" s="1268">
        <f t="shared" si="148"/>
        <v>6937.96</v>
      </c>
    </row>
    <row r="590" spans="1:10" ht="15" x14ac:dyDescent="0.2">
      <c r="A590" s="1490"/>
      <c r="B590" s="1270" t="s">
        <v>491</v>
      </c>
      <c r="C590" s="1271"/>
      <c r="D590" s="1272" t="s">
        <v>492</v>
      </c>
      <c r="E590" s="1273">
        <f>E591+E592+E593+E594+E595</f>
        <v>31000</v>
      </c>
      <c r="F590" s="1273">
        <f t="shared" ref="F590:J590" si="149">F591+F592+F593+F594+F595</f>
        <v>20529</v>
      </c>
      <c r="G590" s="1273">
        <f t="shared" si="149"/>
        <v>51529</v>
      </c>
      <c r="H590" s="1273">
        <f t="shared" si="149"/>
        <v>12781.42</v>
      </c>
      <c r="I590" s="1284">
        <f t="shared" si="134"/>
        <v>0.24804323778842982</v>
      </c>
      <c r="J590" s="1273">
        <f t="shared" si="149"/>
        <v>0</v>
      </c>
    </row>
    <row r="591" spans="1:10" ht="56.25" x14ac:dyDescent="0.2">
      <c r="A591" s="1491"/>
      <c r="B591" s="1491"/>
      <c r="C591" s="1276" t="s">
        <v>195</v>
      </c>
      <c r="D591" s="1277" t="s">
        <v>359</v>
      </c>
      <c r="E591" s="1278">
        <v>9000</v>
      </c>
      <c r="F591" s="1278">
        <f>G591-E591</f>
        <v>17000</v>
      </c>
      <c r="G591" s="1279">
        <v>26000</v>
      </c>
      <c r="H591" s="1280">
        <v>10200</v>
      </c>
      <c r="I591" s="1285">
        <f t="shared" si="134"/>
        <v>0.3923076923076923</v>
      </c>
      <c r="J591" s="1280">
        <v>0</v>
      </c>
    </row>
    <row r="592" spans="1:10" x14ac:dyDescent="0.2">
      <c r="A592" s="1491"/>
      <c r="B592" s="1491"/>
      <c r="C592" s="1276" t="s">
        <v>251</v>
      </c>
      <c r="D592" s="1277" t="s">
        <v>252</v>
      </c>
      <c r="E592" s="1278">
        <v>0</v>
      </c>
      <c r="F592" s="1278">
        <f t="shared" ref="F592:F595" si="150">G592-E592</f>
        <v>1057</v>
      </c>
      <c r="G592" s="1279">
        <v>1057</v>
      </c>
      <c r="H592" s="1280">
        <v>845.42</v>
      </c>
      <c r="I592" s="1285">
        <f t="shared" si="134"/>
        <v>0.79982970671712394</v>
      </c>
      <c r="J592" s="1280">
        <v>0</v>
      </c>
    </row>
    <row r="593" spans="1:10" x14ac:dyDescent="0.2">
      <c r="A593" s="1491"/>
      <c r="B593" s="1491"/>
      <c r="C593" s="1276" t="s">
        <v>262</v>
      </c>
      <c r="D593" s="1277" t="s">
        <v>263</v>
      </c>
      <c r="E593" s="1278">
        <v>1000</v>
      </c>
      <c r="F593" s="1278">
        <f t="shared" si="150"/>
        <v>2472</v>
      </c>
      <c r="G593" s="1279">
        <v>3472</v>
      </c>
      <c r="H593" s="1280">
        <v>1236</v>
      </c>
      <c r="I593" s="1285">
        <f t="shared" si="134"/>
        <v>0.35599078341013823</v>
      </c>
      <c r="J593" s="1280">
        <v>0</v>
      </c>
    </row>
    <row r="594" spans="1:10" x14ac:dyDescent="0.2">
      <c r="A594" s="1491"/>
      <c r="B594" s="1491"/>
      <c r="C594" s="1276" t="s">
        <v>255</v>
      </c>
      <c r="D594" s="1277" t="s">
        <v>256</v>
      </c>
      <c r="E594" s="1278">
        <v>10500</v>
      </c>
      <c r="F594" s="1278">
        <f t="shared" si="150"/>
        <v>0</v>
      </c>
      <c r="G594" s="1279">
        <v>10500</v>
      </c>
      <c r="H594" s="1280">
        <v>0</v>
      </c>
      <c r="I594" s="1285">
        <f t="shared" si="134"/>
        <v>0</v>
      </c>
      <c r="J594" s="1280">
        <v>0</v>
      </c>
    </row>
    <row r="595" spans="1:10" x14ac:dyDescent="0.2">
      <c r="A595" s="1491"/>
      <c r="B595" s="1491"/>
      <c r="C595" s="1276" t="s">
        <v>257</v>
      </c>
      <c r="D595" s="1277" t="s">
        <v>258</v>
      </c>
      <c r="E595" s="1278">
        <v>10500</v>
      </c>
      <c r="F595" s="1278">
        <f t="shared" si="150"/>
        <v>0</v>
      </c>
      <c r="G595" s="1279">
        <v>10500</v>
      </c>
      <c r="H595" s="1280">
        <v>500</v>
      </c>
      <c r="I595" s="1285">
        <f t="shared" si="134"/>
        <v>4.7619047619047616E-2</v>
      </c>
      <c r="J595" s="1280">
        <v>0</v>
      </c>
    </row>
    <row r="596" spans="1:10" ht="15" x14ac:dyDescent="0.2">
      <c r="A596" s="1490"/>
      <c r="B596" s="1270" t="s">
        <v>231</v>
      </c>
      <c r="C596" s="1271"/>
      <c r="D596" s="1272" t="s">
        <v>232</v>
      </c>
      <c r="E596" s="1273">
        <f>E597+E598+E599+E600+E601+E602+E603+E604+E605+E606</f>
        <v>1755219.58</v>
      </c>
      <c r="F596" s="1273">
        <f t="shared" ref="F596:J596" si="151">F597+F598+F599+F600+F601+F602+F603+F604+F605+F606</f>
        <v>94077.33</v>
      </c>
      <c r="G596" s="1273">
        <f t="shared" si="151"/>
        <v>1849296.9100000001</v>
      </c>
      <c r="H596" s="1273">
        <f t="shared" si="151"/>
        <v>1109208.01</v>
      </c>
      <c r="I596" s="1284">
        <f t="shared" si="134"/>
        <v>0.59979985041990902</v>
      </c>
      <c r="J596" s="1273">
        <f t="shared" si="151"/>
        <v>1425.54</v>
      </c>
    </row>
    <row r="597" spans="1:10" ht="22.5" x14ac:dyDescent="0.2">
      <c r="A597" s="1491"/>
      <c r="B597" s="1491"/>
      <c r="C597" s="1276" t="s">
        <v>493</v>
      </c>
      <c r="D597" s="1277" t="s">
        <v>494</v>
      </c>
      <c r="E597" s="1278">
        <v>1524971</v>
      </c>
      <c r="F597" s="1278">
        <f>G597-E597</f>
        <v>0</v>
      </c>
      <c r="G597" s="1279">
        <v>1524971</v>
      </c>
      <c r="H597" s="1280">
        <v>1009971</v>
      </c>
      <c r="I597" s="1285">
        <f t="shared" si="134"/>
        <v>0.66228865991550001</v>
      </c>
      <c r="J597" s="1280">
        <v>0</v>
      </c>
    </row>
    <row r="598" spans="1:10" x14ac:dyDescent="0.2">
      <c r="A598" s="1491"/>
      <c r="B598" s="1491"/>
      <c r="C598" s="1276" t="s">
        <v>251</v>
      </c>
      <c r="D598" s="1277" t="s">
        <v>252</v>
      </c>
      <c r="E598" s="1278">
        <v>0</v>
      </c>
      <c r="F598" s="1278">
        <f t="shared" ref="F598:F606" si="152">G598-E598</f>
        <v>600</v>
      </c>
      <c r="G598" s="1279">
        <v>600</v>
      </c>
      <c r="H598" s="1280">
        <v>256.5</v>
      </c>
      <c r="I598" s="1285">
        <f>H598/G598</f>
        <v>0.42749999999999999</v>
      </c>
      <c r="J598" s="1280">
        <v>0</v>
      </c>
    </row>
    <row r="599" spans="1:10" x14ac:dyDescent="0.2">
      <c r="A599" s="1491"/>
      <c r="B599" s="1491"/>
      <c r="C599" s="1276" t="s">
        <v>253</v>
      </c>
      <c r="D599" s="1277" t="s">
        <v>254</v>
      </c>
      <c r="E599" s="1278">
        <v>0</v>
      </c>
      <c r="F599" s="1278">
        <f t="shared" si="152"/>
        <v>100</v>
      </c>
      <c r="G599" s="1279">
        <v>100</v>
      </c>
      <c r="H599" s="1280">
        <v>36.75</v>
      </c>
      <c r="I599" s="1285">
        <f>H599/G599</f>
        <v>0.36749999999999999</v>
      </c>
      <c r="J599" s="1280">
        <v>0</v>
      </c>
    </row>
    <row r="600" spans="1:10" x14ac:dyDescent="0.2">
      <c r="A600" s="1491"/>
      <c r="B600" s="1491"/>
      <c r="C600" s="1276" t="s">
        <v>262</v>
      </c>
      <c r="D600" s="1277" t="s">
        <v>263</v>
      </c>
      <c r="E600" s="1278">
        <v>12000</v>
      </c>
      <c r="F600" s="1278">
        <f t="shared" si="152"/>
        <v>0</v>
      </c>
      <c r="G600" s="1279">
        <v>12000</v>
      </c>
      <c r="H600" s="1280">
        <v>5569</v>
      </c>
      <c r="I600" s="1285">
        <f t="shared" si="134"/>
        <v>0.46408333333333335</v>
      </c>
      <c r="J600" s="1280">
        <v>211</v>
      </c>
    </row>
    <row r="601" spans="1:10" x14ac:dyDescent="0.2">
      <c r="A601" s="1491"/>
      <c r="B601" s="1491"/>
      <c r="C601" s="1276" t="s">
        <v>255</v>
      </c>
      <c r="D601" s="1277" t="s">
        <v>256</v>
      </c>
      <c r="E601" s="1278">
        <v>50750.87</v>
      </c>
      <c r="F601" s="1278">
        <f t="shared" si="152"/>
        <v>11700</v>
      </c>
      <c r="G601" s="1279">
        <v>62450.87</v>
      </c>
      <c r="H601" s="1280">
        <v>26762.05</v>
      </c>
      <c r="I601" s="1285">
        <f t="shared" si="134"/>
        <v>0.42852965859402758</v>
      </c>
      <c r="J601" s="1280">
        <v>126.2</v>
      </c>
    </row>
    <row r="602" spans="1:10" x14ac:dyDescent="0.2">
      <c r="A602" s="1491"/>
      <c r="B602" s="1491"/>
      <c r="C602" s="1276" t="s">
        <v>266</v>
      </c>
      <c r="D602" s="1277" t="s">
        <v>267</v>
      </c>
      <c r="E602" s="1278">
        <v>61000</v>
      </c>
      <c r="F602" s="1278">
        <f t="shared" si="152"/>
        <v>0</v>
      </c>
      <c r="G602" s="1279">
        <v>61000</v>
      </c>
      <c r="H602" s="1280">
        <v>31663.47</v>
      </c>
      <c r="I602" s="1285">
        <f t="shared" si="134"/>
        <v>0.5190732786885246</v>
      </c>
      <c r="J602" s="1280">
        <v>1088.3399999999999</v>
      </c>
    </row>
    <row r="603" spans="1:10" hidden="1" x14ac:dyDescent="0.2">
      <c r="A603" s="1491"/>
      <c r="B603" s="1491"/>
      <c r="C603" s="1276" t="s">
        <v>276</v>
      </c>
      <c r="D603" s="1277" t="s">
        <v>277</v>
      </c>
      <c r="E603" s="1278">
        <v>0</v>
      </c>
      <c r="F603" s="1278">
        <f t="shared" si="152"/>
        <v>0</v>
      </c>
      <c r="G603" s="1279">
        <v>0</v>
      </c>
      <c r="H603" s="1280">
        <v>0</v>
      </c>
      <c r="I603" s="1285">
        <v>0</v>
      </c>
      <c r="J603" s="1280">
        <v>0</v>
      </c>
    </row>
    <row r="604" spans="1:10" x14ac:dyDescent="0.2">
      <c r="A604" s="1491"/>
      <c r="B604" s="1491"/>
      <c r="C604" s="1276" t="s">
        <v>257</v>
      </c>
      <c r="D604" s="1277" t="s">
        <v>258</v>
      </c>
      <c r="E604" s="1278">
        <v>105168.71</v>
      </c>
      <c r="F604" s="1278">
        <f t="shared" si="152"/>
        <v>-931.44000000000233</v>
      </c>
      <c r="G604" s="1279">
        <v>104237.27</v>
      </c>
      <c r="H604" s="1280">
        <v>34358.839999999997</v>
      </c>
      <c r="I604" s="1285">
        <f t="shared" ref="I604:I646" si="153">H604/G604</f>
        <v>0.32962144921869113</v>
      </c>
      <c r="J604" s="1280">
        <v>0</v>
      </c>
    </row>
    <row r="605" spans="1:10" x14ac:dyDescent="0.2">
      <c r="A605" s="1491"/>
      <c r="B605" s="1491"/>
      <c r="C605" s="1276" t="s">
        <v>283</v>
      </c>
      <c r="D605" s="1277" t="s">
        <v>284</v>
      </c>
      <c r="E605" s="1278" t="s">
        <v>495</v>
      </c>
      <c r="F605" s="1278">
        <f t="shared" si="152"/>
        <v>0</v>
      </c>
      <c r="G605" s="1279" t="s">
        <v>495</v>
      </c>
      <c r="H605" s="1280">
        <v>590.4</v>
      </c>
      <c r="I605" s="1285">
        <f t="shared" si="153"/>
        <v>0.4442437923250564</v>
      </c>
      <c r="J605" s="1280">
        <v>0</v>
      </c>
    </row>
    <row r="606" spans="1:10" x14ac:dyDescent="0.2">
      <c r="A606" s="1491"/>
      <c r="B606" s="1491"/>
      <c r="C606" s="1276" t="s">
        <v>278</v>
      </c>
      <c r="D606" s="1277" t="s">
        <v>279</v>
      </c>
      <c r="E606" s="1278">
        <v>0</v>
      </c>
      <c r="F606" s="1278">
        <f t="shared" si="152"/>
        <v>82608.77</v>
      </c>
      <c r="G606" s="1279">
        <v>82608.77</v>
      </c>
      <c r="H606" s="1280">
        <v>0</v>
      </c>
      <c r="I606" s="1285">
        <f t="shared" si="153"/>
        <v>0</v>
      </c>
      <c r="J606" s="1280">
        <v>0</v>
      </c>
    </row>
    <row r="607" spans="1:10" ht="15" x14ac:dyDescent="0.2">
      <c r="A607" s="1490"/>
      <c r="B607" s="1270" t="s">
        <v>496</v>
      </c>
      <c r="C607" s="1271"/>
      <c r="D607" s="1272" t="s">
        <v>497</v>
      </c>
      <c r="E607" s="1273">
        <f>E608+E609+E610</f>
        <v>371742</v>
      </c>
      <c r="F607" s="1273">
        <f t="shared" ref="F607:H607" si="154">F608+F609+F610</f>
        <v>10000</v>
      </c>
      <c r="G607" s="1273">
        <f t="shared" si="154"/>
        <v>381742</v>
      </c>
      <c r="H607" s="1273">
        <f t="shared" si="154"/>
        <v>196000</v>
      </c>
      <c r="I607" s="1284">
        <f t="shared" si="153"/>
        <v>0.51343577599530577</v>
      </c>
      <c r="J607" s="1273">
        <f>J608+J609+J610</f>
        <v>0</v>
      </c>
    </row>
    <row r="608" spans="1:10" ht="22.5" x14ac:dyDescent="0.2">
      <c r="A608" s="1491"/>
      <c r="B608" s="1491"/>
      <c r="C608" s="1276" t="s">
        <v>493</v>
      </c>
      <c r="D608" s="1277" t="s">
        <v>494</v>
      </c>
      <c r="E608" s="1278">
        <v>371742</v>
      </c>
      <c r="F608" s="1278">
        <f>G608-E608</f>
        <v>0</v>
      </c>
      <c r="G608" s="1279">
        <v>371742</v>
      </c>
      <c r="H608" s="1280">
        <v>186000</v>
      </c>
      <c r="I608" s="1285">
        <f t="shared" si="153"/>
        <v>0.50034701486514843</v>
      </c>
      <c r="J608" s="1280">
        <v>0</v>
      </c>
    </row>
    <row r="609" spans="1:10" hidden="1" x14ac:dyDescent="0.2">
      <c r="A609" s="1491"/>
      <c r="B609" s="1491"/>
      <c r="C609" s="1276" t="s">
        <v>255</v>
      </c>
      <c r="D609" s="1277" t="s">
        <v>256</v>
      </c>
      <c r="E609" s="1278">
        <v>0</v>
      </c>
      <c r="F609" s="1278">
        <f>G609-E609</f>
        <v>0</v>
      </c>
      <c r="G609" s="1279">
        <v>0</v>
      </c>
      <c r="H609" s="1280">
        <v>0</v>
      </c>
      <c r="I609" s="1285">
        <v>0</v>
      </c>
      <c r="J609" s="1280">
        <v>0</v>
      </c>
    </row>
    <row r="610" spans="1:10" x14ac:dyDescent="0.2">
      <c r="A610" s="1491"/>
      <c r="B610" s="1491"/>
      <c r="C610" s="1276" t="s">
        <v>276</v>
      </c>
      <c r="D610" s="1277" t="s">
        <v>277</v>
      </c>
      <c r="E610" s="1278">
        <v>0</v>
      </c>
      <c r="F610" s="1278">
        <f>G610-E610</f>
        <v>10000</v>
      </c>
      <c r="G610" s="1307">
        <v>10000</v>
      </c>
      <c r="H610" s="1301">
        <v>10000</v>
      </c>
      <c r="I610" s="1285">
        <f>H610/G610</f>
        <v>1</v>
      </c>
      <c r="J610" s="1303">
        <v>0</v>
      </c>
    </row>
    <row r="611" spans="1:10" ht="15" x14ac:dyDescent="0.2">
      <c r="A611" s="1490"/>
      <c r="B611" s="1270" t="s">
        <v>498</v>
      </c>
      <c r="C611" s="1271"/>
      <c r="D611" s="1272" t="s">
        <v>499</v>
      </c>
      <c r="E611" s="1273">
        <f>E612+E614+E615+E616+E613</f>
        <v>629190</v>
      </c>
      <c r="F611" s="1273">
        <f t="shared" ref="F611:H611" si="155">F612+F614+F615+F616+F613</f>
        <v>5713</v>
      </c>
      <c r="G611" s="1273">
        <f t="shared" si="155"/>
        <v>634903</v>
      </c>
      <c r="H611" s="1273">
        <f t="shared" si="155"/>
        <v>312450</v>
      </c>
      <c r="I611" s="1284">
        <f t="shared" si="153"/>
        <v>0.49212241870017942</v>
      </c>
      <c r="J611" s="1273">
        <f>J612+J614+J615+J616+J613</f>
        <v>0</v>
      </c>
    </row>
    <row r="612" spans="1:10" ht="22.5" x14ac:dyDescent="0.2">
      <c r="A612" s="1491"/>
      <c r="B612" s="1491"/>
      <c r="C612" s="1276" t="s">
        <v>493</v>
      </c>
      <c r="D612" s="1277" t="s">
        <v>494</v>
      </c>
      <c r="E612" s="1278">
        <v>619590</v>
      </c>
      <c r="F612" s="1278">
        <f>G612-E612</f>
        <v>6000</v>
      </c>
      <c r="G612" s="1279">
        <v>625590</v>
      </c>
      <c r="H612" s="1280">
        <v>309990</v>
      </c>
      <c r="I612" s="1285">
        <f t="shared" si="153"/>
        <v>0.49551623267635353</v>
      </c>
      <c r="J612" s="1280">
        <v>0</v>
      </c>
    </row>
    <row r="613" spans="1:10" x14ac:dyDescent="0.2">
      <c r="A613" s="1491"/>
      <c r="B613" s="1491"/>
      <c r="C613" s="1276" t="s">
        <v>257</v>
      </c>
      <c r="D613" s="1277" t="s">
        <v>258</v>
      </c>
      <c r="E613" s="1278">
        <v>9600</v>
      </c>
      <c r="F613" s="1278">
        <f>G613-E613</f>
        <v>-287</v>
      </c>
      <c r="G613" s="1279">
        <v>9313</v>
      </c>
      <c r="H613" s="1280">
        <v>2460</v>
      </c>
      <c r="I613" s="1285">
        <f t="shared" si="153"/>
        <v>0.26414689144207021</v>
      </c>
      <c r="J613" s="1280">
        <v>0</v>
      </c>
    </row>
    <row r="614" spans="1:10" hidden="1" x14ac:dyDescent="0.2">
      <c r="A614" s="1491"/>
      <c r="B614" s="1491"/>
      <c r="C614" s="1276" t="s">
        <v>278</v>
      </c>
      <c r="D614" s="1277" t="s">
        <v>279</v>
      </c>
      <c r="E614" s="1278">
        <v>0</v>
      </c>
      <c r="F614" s="1278">
        <f t="shared" ref="F614:F616" si="156">G614-E614</f>
        <v>0</v>
      </c>
      <c r="G614" s="1279">
        <v>0</v>
      </c>
      <c r="H614" s="1280">
        <v>0</v>
      </c>
      <c r="I614" s="1285">
        <v>0</v>
      </c>
      <c r="J614" s="1280">
        <v>0</v>
      </c>
    </row>
    <row r="615" spans="1:10" hidden="1" x14ac:dyDescent="0.2">
      <c r="A615" s="1491"/>
      <c r="B615" s="1491"/>
      <c r="C615" s="1276" t="s">
        <v>500</v>
      </c>
      <c r="D615" s="1277" t="s">
        <v>279</v>
      </c>
      <c r="E615" s="1278">
        <v>0</v>
      </c>
      <c r="F615" s="1278">
        <f t="shared" si="156"/>
        <v>0</v>
      </c>
      <c r="G615" s="1279">
        <v>0</v>
      </c>
      <c r="H615" s="1280">
        <v>0</v>
      </c>
      <c r="I615" s="1285">
        <v>0</v>
      </c>
      <c r="J615" s="1280">
        <v>0</v>
      </c>
    </row>
    <row r="616" spans="1:10" hidden="1" x14ac:dyDescent="0.2">
      <c r="A616" s="1491"/>
      <c r="B616" s="1491"/>
      <c r="C616" s="1276" t="s">
        <v>501</v>
      </c>
      <c r="D616" s="1277" t="s">
        <v>279</v>
      </c>
      <c r="E616" s="1278">
        <v>0</v>
      </c>
      <c r="F616" s="1278">
        <f t="shared" si="156"/>
        <v>0</v>
      </c>
      <c r="G616" s="1279">
        <v>0</v>
      </c>
      <c r="H616" s="1280">
        <v>0</v>
      </c>
      <c r="I616" s="1285">
        <v>0</v>
      </c>
      <c r="J616" s="1280">
        <v>0</v>
      </c>
    </row>
    <row r="617" spans="1:10" ht="15" x14ac:dyDescent="0.2">
      <c r="A617" s="1490"/>
      <c r="B617" s="1270" t="s">
        <v>502</v>
      </c>
      <c r="C617" s="1271"/>
      <c r="D617" s="1272" t="s">
        <v>503</v>
      </c>
      <c r="E617" s="1273" t="str">
        <f>E618</f>
        <v>100 000,00</v>
      </c>
      <c r="F617" s="1273">
        <f t="shared" ref="F617:J617" si="157">F618</f>
        <v>0</v>
      </c>
      <c r="G617" s="1273" t="str">
        <f t="shared" si="157"/>
        <v>100 000,00</v>
      </c>
      <c r="H617" s="1273">
        <f t="shared" si="157"/>
        <v>100000</v>
      </c>
      <c r="I617" s="1284">
        <f t="shared" si="153"/>
        <v>1</v>
      </c>
      <c r="J617" s="1273">
        <f t="shared" si="157"/>
        <v>0</v>
      </c>
    </row>
    <row r="618" spans="1:10" ht="45" x14ac:dyDescent="0.2">
      <c r="A618" s="1491"/>
      <c r="B618" s="1491"/>
      <c r="C618" s="1276" t="s">
        <v>504</v>
      </c>
      <c r="D618" s="1277" t="s">
        <v>505</v>
      </c>
      <c r="E618" s="1278" t="s">
        <v>301</v>
      </c>
      <c r="F618" s="1278">
        <f>G618-E618</f>
        <v>0</v>
      </c>
      <c r="G618" s="1279" t="s">
        <v>301</v>
      </c>
      <c r="H618" s="1280">
        <v>100000</v>
      </c>
      <c r="I618" s="1285">
        <f t="shared" si="153"/>
        <v>1</v>
      </c>
      <c r="J618" s="1280">
        <v>0</v>
      </c>
    </row>
    <row r="619" spans="1:10" ht="22.5" x14ac:dyDescent="0.2">
      <c r="A619" s="1490"/>
      <c r="B619" s="1270" t="s">
        <v>506</v>
      </c>
      <c r="C619" s="1271"/>
      <c r="D619" s="1272" t="s">
        <v>507</v>
      </c>
      <c r="E619" s="1273">
        <f>E620+E621</f>
        <v>0</v>
      </c>
      <c r="F619" s="1273">
        <f t="shared" ref="F619:J619" si="158">F620+F621</f>
        <v>4345</v>
      </c>
      <c r="G619" s="1273">
        <f t="shared" si="158"/>
        <v>4345</v>
      </c>
      <c r="H619" s="1273">
        <f t="shared" si="158"/>
        <v>0</v>
      </c>
      <c r="I619" s="1284">
        <f t="shared" si="153"/>
        <v>0</v>
      </c>
      <c r="J619" s="1273">
        <f t="shared" si="158"/>
        <v>0</v>
      </c>
    </row>
    <row r="620" spans="1:10" x14ac:dyDescent="0.2">
      <c r="A620" s="1491"/>
      <c r="B620" s="1491"/>
      <c r="C620" s="1276" t="s">
        <v>251</v>
      </c>
      <c r="D620" s="1277" t="s">
        <v>252</v>
      </c>
      <c r="E620" s="1278">
        <v>0</v>
      </c>
      <c r="F620" s="1278">
        <f>G620-E620</f>
        <v>635</v>
      </c>
      <c r="G620" s="1279">
        <v>635</v>
      </c>
      <c r="H620" s="1280">
        <v>0</v>
      </c>
      <c r="I620" s="1285">
        <f t="shared" si="153"/>
        <v>0</v>
      </c>
      <c r="J620" s="1280">
        <v>0</v>
      </c>
    </row>
    <row r="621" spans="1:10" x14ac:dyDescent="0.2">
      <c r="A621" s="1491"/>
      <c r="B621" s="1491"/>
      <c r="C621" s="1276" t="s">
        <v>262</v>
      </c>
      <c r="D621" s="1277" t="s">
        <v>263</v>
      </c>
      <c r="E621" s="1278">
        <v>0</v>
      </c>
      <c r="F621" s="1278">
        <f>G621-E621</f>
        <v>3710</v>
      </c>
      <c r="G621" s="1279">
        <v>3710</v>
      </c>
      <c r="H621" s="1280">
        <v>0</v>
      </c>
      <c r="I621" s="1285">
        <f t="shared" si="153"/>
        <v>0</v>
      </c>
      <c r="J621" s="1280">
        <v>0</v>
      </c>
    </row>
    <row r="622" spans="1:10" ht="15" x14ac:dyDescent="0.2">
      <c r="A622" s="1490"/>
      <c r="B622" s="1270" t="s">
        <v>508</v>
      </c>
      <c r="C622" s="1271"/>
      <c r="D622" s="1272" t="s">
        <v>16</v>
      </c>
      <c r="E622" s="1273">
        <f>E623+E624+E625</f>
        <v>89967.58</v>
      </c>
      <c r="F622" s="1273">
        <f t="shared" ref="F622:J622" si="159">F623+F624+F625</f>
        <v>-12700</v>
      </c>
      <c r="G622" s="1273">
        <f t="shared" si="159"/>
        <v>77267.58</v>
      </c>
      <c r="H622" s="1273">
        <f t="shared" si="159"/>
        <v>31526.059999999998</v>
      </c>
      <c r="I622" s="1284">
        <f t="shared" si="153"/>
        <v>0.40801148424733891</v>
      </c>
      <c r="J622" s="1273">
        <f t="shared" si="159"/>
        <v>5512.42</v>
      </c>
    </row>
    <row r="623" spans="1:10" x14ac:dyDescent="0.2">
      <c r="A623" s="1491"/>
      <c r="B623" s="1491"/>
      <c r="C623" s="1276" t="s">
        <v>262</v>
      </c>
      <c r="D623" s="1277" t="s">
        <v>263</v>
      </c>
      <c r="E623" s="1278">
        <v>3600</v>
      </c>
      <c r="F623" s="1278">
        <f>G623-E623</f>
        <v>0</v>
      </c>
      <c r="G623" s="1279">
        <v>3600</v>
      </c>
      <c r="H623" s="1280">
        <v>1265</v>
      </c>
      <c r="I623" s="1285">
        <f t="shared" si="153"/>
        <v>0.35138888888888886</v>
      </c>
      <c r="J623" s="1280">
        <v>235</v>
      </c>
    </row>
    <row r="624" spans="1:10" x14ac:dyDescent="0.2">
      <c r="A624" s="1491"/>
      <c r="B624" s="1491"/>
      <c r="C624" s="1276" t="s">
        <v>255</v>
      </c>
      <c r="D624" s="1277" t="s">
        <v>256</v>
      </c>
      <c r="E624" s="1278">
        <v>57550.49</v>
      </c>
      <c r="F624" s="1278">
        <f t="shared" ref="F624:F625" si="160">G624-E624</f>
        <v>-11700</v>
      </c>
      <c r="G624" s="1279">
        <v>45850.49</v>
      </c>
      <c r="H624" s="1280">
        <v>24768.26</v>
      </c>
      <c r="I624" s="1285">
        <f t="shared" si="153"/>
        <v>0.54019618983352191</v>
      </c>
      <c r="J624" s="1280">
        <v>2777.42</v>
      </c>
    </row>
    <row r="625" spans="1:10" x14ac:dyDescent="0.2">
      <c r="A625" s="1491"/>
      <c r="B625" s="1491"/>
      <c r="C625" s="1276" t="s">
        <v>257</v>
      </c>
      <c r="D625" s="1277" t="s">
        <v>258</v>
      </c>
      <c r="E625" s="1278">
        <v>28817.09</v>
      </c>
      <c r="F625" s="1278">
        <f t="shared" si="160"/>
        <v>-1000</v>
      </c>
      <c r="G625" s="1279">
        <v>27817.09</v>
      </c>
      <c r="H625" s="1280">
        <v>5492.8</v>
      </c>
      <c r="I625" s="1285">
        <f t="shared" si="153"/>
        <v>0.19746134480637623</v>
      </c>
      <c r="J625" s="1280">
        <v>2500</v>
      </c>
    </row>
    <row r="626" spans="1:10" x14ac:dyDescent="0.2">
      <c r="A626" s="1267" t="s">
        <v>233</v>
      </c>
      <c r="B626" s="1267"/>
      <c r="C626" s="1267"/>
      <c r="D626" s="1510" t="s">
        <v>234</v>
      </c>
      <c r="E626" s="1268">
        <f>E627+E639</f>
        <v>1554244.03</v>
      </c>
      <c r="F626" s="1268">
        <f t="shared" ref="F626:J626" si="161">F627+F639</f>
        <v>288993.39999999991</v>
      </c>
      <c r="G626" s="1268">
        <f>G627+G639</f>
        <v>1843237.43</v>
      </c>
      <c r="H626" s="1268">
        <f t="shared" si="161"/>
        <v>987568.71000000008</v>
      </c>
      <c r="I626" s="1283">
        <f t="shared" si="153"/>
        <v>0.53577943564221142</v>
      </c>
      <c r="J626" s="1268">
        <f t="shared" si="161"/>
        <v>121730.11</v>
      </c>
    </row>
    <row r="627" spans="1:10" ht="15" x14ac:dyDescent="0.2">
      <c r="A627" s="1490"/>
      <c r="B627" s="1270" t="s">
        <v>235</v>
      </c>
      <c r="C627" s="1271"/>
      <c r="D627" s="1272" t="s">
        <v>236</v>
      </c>
      <c r="E627" s="1273">
        <f>E628+E629+E630+E631+E632+E633+E634+E635+E636+E637+E638</f>
        <v>1178926.46</v>
      </c>
      <c r="F627" s="1273">
        <f t="shared" ref="F627:J627" si="162">F628+F629+F630+F631+F632+F633+F634+F635+F636+F637+F638</f>
        <v>253993.39999999991</v>
      </c>
      <c r="G627" s="1273">
        <f t="shared" si="162"/>
        <v>1432919.8599999999</v>
      </c>
      <c r="H627" s="1273">
        <f t="shared" si="162"/>
        <v>804429.28</v>
      </c>
      <c r="I627" s="1284">
        <f t="shared" si="153"/>
        <v>0.56139167475841956</v>
      </c>
      <c r="J627" s="1273">
        <f t="shared" si="162"/>
        <v>120544.22</v>
      </c>
    </row>
    <row r="628" spans="1:10" x14ac:dyDescent="0.2">
      <c r="A628" s="1491"/>
      <c r="B628" s="1491"/>
      <c r="C628" s="1276" t="s">
        <v>251</v>
      </c>
      <c r="D628" s="1277" t="s">
        <v>252</v>
      </c>
      <c r="E628" s="1278">
        <v>13924</v>
      </c>
      <c r="F628" s="1278">
        <f>G628-E628</f>
        <v>0</v>
      </c>
      <c r="G628" s="1279">
        <v>13924</v>
      </c>
      <c r="H628" s="1280">
        <v>4681.51</v>
      </c>
      <c r="I628" s="1285">
        <f t="shared" si="153"/>
        <v>0.33621875897730541</v>
      </c>
      <c r="J628" s="1280">
        <v>1188.18</v>
      </c>
    </row>
    <row r="629" spans="1:10" x14ac:dyDescent="0.2">
      <c r="A629" s="1491"/>
      <c r="B629" s="1491"/>
      <c r="C629" s="1276" t="s">
        <v>253</v>
      </c>
      <c r="D629" s="1277" t="s">
        <v>254</v>
      </c>
      <c r="E629" s="1278">
        <v>1985</v>
      </c>
      <c r="F629" s="1278">
        <f t="shared" ref="F629:F638" si="163">G629-E629</f>
        <v>0</v>
      </c>
      <c r="G629" s="1279">
        <v>1985</v>
      </c>
      <c r="H629" s="1280">
        <v>330.64</v>
      </c>
      <c r="I629" s="1285">
        <f t="shared" si="153"/>
        <v>0.16656926952141057</v>
      </c>
      <c r="J629" s="1280">
        <v>93.71</v>
      </c>
    </row>
    <row r="630" spans="1:10" x14ac:dyDescent="0.2">
      <c r="A630" s="1491"/>
      <c r="B630" s="1491"/>
      <c r="C630" s="1276" t="s">
        <v>262</v>
      </c>
      <c r="D630" s="1277" t="s">
        <v>263</v>
      </c>
      <c r="E630" s="1278">
        <v>84000</v>
      </c>
      <c r="F630" s="1278">
        <f t="shared" si="163"/>
        <v>0</v>
      </c>
      <c r="G630" s="1279">
        <v>84000</v>
      </c>
      <c r="H630" s="1280">
        <v>38136.980000000003</v>
      </c>
      <c r="I630" s="1285">
        <f t="shared" si="153"/>
        <v>0.4540116666666667</v>
      </c>
      <c r="J630" s="1280">
        <v>1959.43</v>
      </c>
    </row>
    <row r="631" spans="1:10" x14ac:dyDescent="0.2">
      <c r="A631" s="1491"/>
      <c r="B631" s="1491"/>
      <c r="C631" s="1276" t="s">
        <v>255</v>
      </c>
      <c r="D631" s="1277" t="s">
        <v>256</v>
      </c>
      <c r="E631" s="1278">
        <v>39017.46</v>
      </c>
      <c r="F631" s="1278">
        <f t="shared" si="163"/>
        <v>0</v>
      </c>
      <c r="G631" s="1279">
        <v>39017.46</v>
      </c>
      <c r="H631" s="1280">
        <v>9784.9</v>
      </c>
      <c r="I631" s="1285">
        <f t="shared" si="153"/>
        <v>0.2507825983546853</v>
      </c>
      <c r="J631" s="1280">
        <v>449</v>
      </c>
    </row>
    <row r="632" spans="1:10" x14ac:dyDescent="0.2">
      <c r="A632" s="1491"/>
      <c r="B632" s="1491"/>
      <c r="C632" s="1276" t="s">
        <v>266</v>
      </c>
      <c r="D632" s="1277" t="s">
        <v>267</v>
      </c>
      <c r="E632" s="1278" t="s">
        <v>246</v>
      </c>
      <c r="F632" s="1278">
        <f t="shared" si="163"/>
        <v>0</v>
      </c>
      <c r="G632" s="1279" t="s">
        <v>246</v>
      </c>
      <c r="H632" s="1280">
        <v>5496.02</v>
      </c>
      <c r="I632" s="1285">
        <f t="shared" si="153"/>
        <v>0.32329529411764707</v>
      </c>
      <c r="J632" s="1280">
        <v>195.61</v>
      </c>
    </row>
    <row r="633" spans="1:10" x14ac:dyDescent="0.2">
      <c r="A633" s="1491"/>
      <c r="B633" s="1491"/>
      <c r="C633" s="1276" t="s">
        <v>276</v>
      </c>
      <c r="D633" s="1277" t="s">
        <v>277</v>
      </c>
      <c r="E633" s="1278">
        <v>5000</v>
      </c>
      <c r="F633" s="1278">
        <f t="shared" si="163"/>
        <v>198548.57</v>
      </c>
      <c r="G633" s="1279">
        <v>203548.57</v>
      </c>
      <c r="H633" s="1280">
        <v>0</v>
      </c>
      <c r="I633" s="1285">
        <f t="shared" si="153"/>
        <v>0</v>
      </c>
      <c r="J633" s="1280">
        <v>0</v>
      </c>
    </row>
    <row r="634" spans="1:10" hidden="1" x14ac:dyDescent="0.2">
      <c r="A634" s="1491"/>
      <c r="B634" s="1491"/>
      <c r="C634" s="1276" t="s">
        <v>325</v>
      </c>
      <c r="D634" s="1277" t="s">
        <v>326</v>
      </c>
      <c r="E634" s="1278">
        <v>0</v>
      </c>
      <c r="F634" s="1278">
        <f t="shared" si="163"/>
        <v>0</v>
      </c>
      <c r="G634" s="1279">
        <v>0</v>
      </c>
      <c r="H634" s="1280">
        <v>0</v>
      </c>
      <c r="I634" s="1285">
        <v>0</v>
      </c>
      <c r="J634" s="1280">
        <v>0</v>
      </c>
    </row>
    <row r="635" spans="1:10" x14ac:dyDescent="0.2">
      <c r="A635" s="1491"/>
      <c r="B635" s="1491"/>
      <c r="C635" s="1276" t="s">
        <v>257</v>
      </c>
      <c r="D635" s="1277" t="s">
        <v>258</v>
      </c>
      <c r="E635" s="1278">
        <v>35000</v>
      </c>
      <c r="F635" s="1278">
        <f t="shared" si="163"/>
        <v>0</v>
      </c>
      <c r="G635" s="1279">
        <v>35000</v>
      </c>
      <c r="H635" s="1280">
        <v>9587.8799999999992</v>
      </c>
      <c r="I635" s="1285">
        <f t="shared" si="153"/>
        <v>0.27393942857142856</v>
      </c>
      <c r="J635" s="1280">
        <v>0</v>
      </c>
    </row>
    <row r="636" spans="1:10" x14ac:dyDescent="0.2">
      <c r="A636" s="1491"/>
      <c r="B636" s="1491"/>
      <c r="C636" s="1276" t="s">
        <v>278</v>
      </c>
      <c r="D636" s="1277" t="s">
        <v>279</v>
      </c>
      <c r="E636" s="1278">
        <v>983000</v>
      </c>
      <c r="F636" s="1278">
        <f t="shared" si="163"/>
        <v>-794555.17</v>
      </c>
      <c r="G636" s="1279">
        <v>188444.83</v>
      </c>
      <c r="H636" s="1280">
        <v>3140.74</v>
      </c>
      <c r="I636" s="1285">
        <f t="shared" si="153"/>
        <v>1.6666628636084098E-2</v>
      </c>
      <c r="J636" s="1280">
        <v>0</v>
      </c>
    </row>
    <row r="637" spans="1:10" x14ac:dyDescent="0.2">
      <c r="A637" s="1491"/>
      <c r="B637" s="1491"/>
      <c r="C637" s="1276" t="s">
        <v>509</v>
      </c>
      <c r="D637" s="1277" t="s">
        <v>279</v>
      </c>
      <c r="E637" s="1278">
        <v>0</v>
      </c>
      <c r="F637" s="1278">
        <f t="shared" si="163"/>
        <v>268210</v>
      </c>
      <c r="G637" s="1279">
        <v>268210</v>
      </c>
      <c r="H637" s="1280">
        <v>268210</v>
      </c>
      <c r="I637" s="1285">
        <f t="shared" si="153"/>
        <v>1</v>
      </c>
      <c r="J637" s="1280">
        <v>0</v>
      </c>
    </row>
    <row r="638" spans="1:10" x14ac:dyDescent="0.2">
      <c r="A638" s="1491"/>
      <c r="B638" s="1491"/>
      <c r="C638" s="1276" t="s">
        <v>501</v>
      </c>
      <c r="D638" s="1277" t="s">
        <v>279</v>
      </c>
      <c r="E638" s="1278">
        <v>0</v>
      </c>
      <c r="F638" s="1278">
        <f t="shared" si="163"/>
        <v>581790</v>
      </c>
      <c r="G638" s="1279">
        <v>581790</v>
      </c>
      <c r="H638" s="1280">
        <v>465060.61</v>
      </c>
      <c r="I638" s="1285">
        <f t="shared" si="153"/>
        <v>0.79936164251705943</v>
      </c>
      <c r="J638" s="1280">
        <v>116658.29</v>
      </c>
    </row>
    <row r="639" spans="1:10" ht="15" x14ac:dyDescent="0.2">
      <c r="A639" s="1490"/>
      <c r="B639" s="1270" t="s">
        <v>510</v>
      </c>
      <c r="C639" s="1271"/>
      <c r="D639" s="1272" t="s">
        <v>16</v>
      </c>
      <c r="E639" s="1273">
        <f>E640+E641+E643+E644+E645+E646+E642</f>
        <v>375317.57</v>
      </c>
      <c r="F639" s="1273">
        <f t="shared" ref="F639:H639" si="164">F640+F641+F643+F644+F645+F646+F642</f>
        <v>35000</v>
      </c>
      <c r="G639" s="1273">
        <f t="shared" si="164"/>
        <v>410317.57</v>
      </c>
      <c r="H639" s="1273">
        <f t="shared" si="164"/>
        <v>183139.43000000002</v>
      </c>
      <c r="I639" s="1284">
        <f t="shared" si="153"/>
        <v>0.44633582227541468</v>
      </c>
      <c r="J639" s="1273">
        <f>J640+J641+J643+J644+J645+J646+J642</f>
        <v>1185.8900000000001</v>
      </c>
    </row>
    <row r="640" spans="1:10" ht="56.25" x14ac:dyDescent="0.2">
      <c r="A640" s="1491"/>
      <c r="B640" s="1491"/>
      <c r="C640" s="1276" t="s">
        <v>195</v>
      </c>
      <c r="D640" s="1277" t="s">
        <v>359</v>
      </c>
      <c r="E640" s="1278">
        <v>200000</v>
      </c>
      <c r="F640" s="1278">
        <f>G640-E640</f>
        <v>35000</v>
      </c>
      <c r="G640" s="1279">
        <v>235000</v>
      </c>
      <c r="H640" s="1280">
        <v>150000</v>
      </c>
      <c r="I640" s="1285">
        <f t="shared" si="153"/>
        <v>0.63829787234042556</v>
      </c>
      <c r="J640" s="1280">
        <v>0</v>
      </c>
    </row>
    <row r="641" spans="1:22" x14ac:dyDescent="0.2">
      <c r="A641" s="1491"/>
      <c r="B641" s="1491"/>
      <c r="C641" s="1276" t="s">
        <v>251</v>
      </c>
      <c r="D641" s="1277" t="s">
        <v>252</v>
      </c>
      <c r="E641" s="1278">
        <v>4446</v>
      </c>
      <c r="F641" s="1278">
        <f t="shared" ref="F641:F646" si="165">G641-E641</f>
        <v>0</v>
      </c>
      <c r="G641" s="1279">
        <v>4446</v>
      </c>
      <c r="H641" s="1280">
        <v>0</v>
      </c>
      <c r="I641" s="1285">
        <f t="shared" si="153"/>
        <v>0</v>
      </c>
      <c r="J641" s="1280">
        <v>0</v>
      </c>
    </row>
    <row r="642" spans="1:22" x14ac:dyDescent="0.2">
      <c r="A642" s="1491"/>
      <c r="B642" s="1491"/>
      <c r="C642" s="1276" t="s">
        <v>253</v>
      </c>
      <c r="D642" s="1277" t="s">
        <v>254</v>
      </c>
      <c r="E642" s="1278">
        <v>554</v>
      </c>
      <c r="F642" s="1278">
        <f t="shared" si="165"/>
        <v>0</v>
      </c>
      <c r="G642" s="1279">
        <v>554</v>
      </c>
      <c r="H642" s="1280">
        <v>0</v>
      </c>
      <c r="I642" s="1285">
        <f t="shared" si="153"/>
        <v>0</v>
      </c>
      <c r="J642" s="1280">
        <v>0</v>
      </c>
    </row>
    <row r="643" spans="1:22" x14ac:dyDescent="0.2">
      <c r="A643" s="1491"/>
      <c r="B643" s="1491"/>
      <c r="C643" s="1276" t="s">
        <v>262</v>
      </c>
      <c r="D643" s="1277" t="s">
        <v>263</v>
      </c>
      <c r="E643" s="1278">
        <v>26000</v>
      </c>
      <c r="F643" s="1278">
        <f t="shared" si="165"/>
        <v>0</v>
      </c>
      <c r="G643" s="1279">
        <v>26000</v>
      </c>
      <c r="H643" s="1280">
        <v>4536</v>
      </c>
      <c r="I643" s="1285">
        <f t="shared" si="153"/>
        <v>0.17446153846153847</v>
      </c>
      <c r="J643" s="1280">
        <v>0</v>
      </c>
    </row>
    <row r="644" spans="1:22" x14ac:dyDescent="0.2">
      <c r="A644" s="1491"/>
      <c r="B644" s="1491"/>
      <c r="C644" s="1276" t="s">
        <v>255</v>
      </c>
      <c r="D644" s="1277" t="s">
        <v>256</v>
      </c>
      <c r="E644" s="1278">
        <v>77600</v>
      </c>
      <c r="F644" s="1278">
        <f t="shared" si="165"/>
        <v>0</v>
      </c>
      <c r="G644" s="1279">
        <v>77600</v>
      </c>
      <c r="H644" s="1280">
        <v>13622.76</v>
      </c>
      <c r="I644" s="1285">
        <f t="shared" si="153"/>
        <v>0.17555103092783506</v>
      </c>
      <c r="J644" s="1280">
        <v>1185.8900000000001</v>
      </c>
    </row>
    <row r="645" spans="1:22" x14ac:dyDescent="0.2">
      <c r="A645" s="1491"/>
      <c r="B645" s="1491"/>
      <c r="C645" s="1276" t="s">
        <v>257</v>
      </c>
      <c r="D645" s="1277" t="s">
        <v>258</v>
      </c>
      <c r="E645" s="1278">
        <v>52217.57</v>
      </c>
      <c r="F645" s="1278">
        <f t="shared" si="165"/>
        <v>0</v>
      </c>
      <c r="G645" s="1279">
        <v>52217.57</v>
      </c>
      <c r="H645" s="1280">
        <v>8147.75</v>
      </c>
      <c r="I645" s="1285">
        <f t="shared" si="153"/>
        <v>0.15603464504380421</v>
      </c>
      <c r="J645" s="1280">
        <v>0</v>
      </c>
    </row>
    <row r="646" spans="1:22" x14ac:dyDescent="0.2">
      <c r="A646" s="1491"/>
      <c r="B646" s="1491"/>
      <c r="C646" s="1276" t="s">
        <v>259</v>
      </c>
      <c r="D646" s="1277" t="s">
        <v>260</v>
      </c>
      <c r="E646" s="1278">
        <v>14500</v>
      </c>
      <c r="F646" s="1278">
        <f t="shared" si="165"/>
        <v>0</v>
      </c>
      <c r="G646" s="1279">
        <v>14500</v>
      </c>
      <c r="H646" s="1280">
        <v>6832.92</v>
      </c>
      <c r="I646" s="1285">
        <f t="shared" si="153"/>
        <v>0.47123586206896551</v>
      </c>
      <c r="J646" s="1280">
        <v>0</v>
      </c>
    </row>
    <row r="647" spans="1:22" ht="21" customHeight="1" x14ac:dyDescent="0.2">
      <c r="A647" s="1767" t="s">
        <v>239</v>
      </c>
      <c r="B647" s="1767"/>
      <c r="C647" s="1767"/>
      <c r="D647" s="1767"/>
      <c r="E647" s="1290">
        <f>E626+E589+E529+E474+E457+E436+E373+E349+E190+E182+E178+E142+E128+E66+E60+E43+E39+E27+E20+E5</f>
        <v>76006963.420000002</v>
      </c>
      <c r="F647" s="1290">
        <f>F626+F589+F529+F474+F457+F436+F373+F349+F190+F182+F178+F142+F128+F66+F60+F43+F39+F27+F20+F5</f>
        <v>3164297.45</v>
      </c>
      <c r="G647" s="1290">
        <f>G626+G589+G529+G474+G457+G436+G373+G349+G190+G182+G178+G142+G128+G66+G60+G43+G39+G27+G20+G5</f>
        <v>79171260.86999999</v>
      </c>
      <c r="H647" s="1290">
        <f>H626+H589+H529+H474+H457+H436+H373+H349+H190+H182+H178+H142+H128+H66+H60+H43+H39+H27+H20+H5</f>
        <v>40585294.389999993</v>
      </c>
      <c r="I647" s="1291">
        <f>H647/G647</f>
        <v>0.51262660142095573</v>
      </c>
      <c r="J647" s="1290">
        <f>J626+J589+J529+J474+J457+J436+J373+J349+J190+J182+J178+J142+J128+J66+J60+J43+J39+J27+J20+J5</f>
        <v>1516345.2200000002</v>
      </c>
    </row>
    <row r="648" spans="1:22" x14ac:dyDescent="0.2">
      <c r="D648" s="1516" t="s">
        <v>714</v>
      </c>
      <c r="E648" s="1159"/>
      <c r="F648" s="1159"/>
      <c r="G648" s="1159"/>
      <c r="H648" s="1159"/>
      <c r="I648" s="1159"/>
      <c r="J648" s="1159"/>
    </row>
    <row r="649" spans="1:22" ht="21" customHeight="1" x14ac:dyDescent="0.2">
      <c r="D649" s="1517" t="s">
        <v>756</v>
      </c>
      <c r="E649" s="724">
        <f>E647-E661</f>
        <v>73005549.420000002</v>
      </c>
      <c r="F649" s="724">
        <f t="shared" ref="F649:H649" si="166">F647-F661</f>
        <v>2153025.25</v>
      </c>
      <c r="G649" s="724">
        <f>G647-G661</f>
        <v>75158574.669999987</v>
      </c>
      <c r="H649" s="724">
        <f t="shared" si="166"/>
        <v>38607467.269999996</v>
      </c>
      <c r="I649" s="1161">
        <f>H649/G649</f>
        <v>0.51368014148105456</v>
      </c>
      <c r="J649" s="724">
        <f>J647-J661</f>
        <v>1242186.9300000002</v>
      </c>
    </row>
    <row r="650" spans="1:22" x14ac:dyDescent="0.2">
      <c r="D650" s="1518" t="s">
        <v>714</v>
      </c>
      <c r="E650" s="725"/>
      <c r="F650" s="725"/>
      <c r="G650" s="725"/>
      <c r="H650" s="725"/>
      <c r="I650" s="725"/>
      <c r="J650" s="725"/>
      <c r="K650" s="1496"/>
      <c r="L650" s="1496"/>
      <c r="M650" s="1496"/>
      <c r="N650" s="1496"/>
      <c r="O650" s="1496"/>
      <c r="Q650" s="1496"/>
      <c r="R650" s="1496"/>
      <c r="S650" s="1496"/>
      <c r="T650" s="1496"/>
      <c r="U650" s="1496"/>
      <c r="V650" s="1496"/>
    </row>
    <row r="651" spans="1:22" x14ac:dyDescent="0.2">
      <c r="D651" s="1519" t="s">
        <v>757</v>
      </c>
      <c r="E651" s="726">
        <f>E653+E654</f>
        <v>44625120.670000002</v>
      </c>
      <c r="F651" s="726">
        <f t="shared" ref="F651:J651" si="167">F653+F654</f>
        <v>1583752.5400000003</v>
      </c>
      <c r="G651" s="726">
        <f t="shared" si="167"/>
        <v>46208873.210000008</v>
      </c>
      <c r="H651" s="726">
        <f t="shared" si="167"/>
        <v>22198468.640000001</v>
      </c>
      <c r="I651" s="1162">
        <f>H651/G651</f>
        <v>0.48039406931905138</v>
      </c>
      <c r="J651" s="726">
        <f t="shared" si="167"/>
        <v>1202470.9599999997</v>
      </c>
    </row>
    <row r="652" spans="1:22" x14ac:dyDescent="0.2">
      <c r="D652" s="1489" t="s">
        <v>630</v>
      </c>
      <c r="E652" s="1497"/>
      <c r="F652" s="1497"/>
      <c r="G652" s="1497"/>
      <c r="H652" s="1497"/>
      <c r="I652" s="1497"/>
      <c r="J652" s="1497"/>
      <c r="K652" s="1498"/>
      <c r="L652" s="1498"/>
      <c r="M652" s="1498"/>
      <c r="N652" s="1498"/>
      <c r="O652" s="1498"/>
    </row>
    <row r="653" spans="1:22" ht="22.5" x14ac:dyDescent="0.2">
      <c r="D653" s="1520" t="s">
        <v>758</v>
      </c>
      <c r="E653" s="728">
        <f>E643+E641+E630+E629+E628+E623+E621+E620+E600+E599+E598+E593+E592+E580+E581+E582+E565+E564+E563+E554+E543+E542+E541+E540+E539+E517+E516+E515+E514+E511+E510+E509+E498+E497+E496+E495+E482+E481+E480+E479+E478+E463+E462+E461+E460+E427+E426+E425+E412+E410+E409+E408+E407+E382+E381+E380+E378+E361+E360+E359+E353+E339+E336+E333+E319+E318+E317+E307+E306+E305+E304+E295+E294+E293+E292+E281+E280+E279+E278+E277+E259+E258+E257+E256+E255+E235++E234+E233+E232+E231+E218+E217+E216+E215+E198+E197+E196+E195+E194+E170+E169+E151+E150+E149+E132+E131+E130+E126+E112+E111+E110+E109+E108+E103+E102+E85+E83+E82+E81+E80+E70+E69+E68+E62+E23+E22+E15+E14+E13+E642+E499+E379+E137+E136+E135</f>
        <v>26092119.810000002</v>
      </c>
      <c r="F653" s="728">
        <f>F643+F641+F630+F629+F628+F623+F621+F620+F600+F599+F598+F593+F592+F580+F581+F582+F565+F564+F563+F554+F543+F542+F541+F540+F539+F517+F516+F515+F514+F511+F510+F509+F498+F497+F496+F495+F482+F481+F480+F479+F478+F463+F462+F461+F460+F427+F426+F425+F412+F410+F409+F408+F407+F382+F381+F380+F378+F361+F360+F359+F353+F339+F336+F333+F319+F318+F317+F307+F306+F305+F304+F295+F294+F293+F292+F281+F280+F279+F278+F277+F259+F258+F257+F256+F255+F235++F234+F233+F232+F231+F218+F217+F216+F215+F198+F197+F196+F195+F194+F170+F169+F151+F150+F149+F132+F131+F130+F126+F112+F111+F110+F109+F108+F103+F102+F85+F83+F82+F81+F80+F70+F69+F68+F62+F23+F22+F15+F14+F13+F642+F499+F379+F137+F136+F135</f>
        <v>201763.41999999984</v>
      </c>
      <c r="G653" s="728">
        <f>G643+G641+G630+G629+G628+G623+G621+G620+G600+G599+G598+G593+G592+G580+G581+G582+G565+G564+G563+G554+G543+G542+G541+G540+G539+G517+G516+G515+G514+G511+G510+G509+G498+G497+G496+G495+G482+G481+G480+G479+G478+G463+G462+G461+G460+G427+G426+G425+G412+G410+G409+G408+G407+G382+G381+G380+G378+G361+G360+G359+G353+G339+G336+G333+G319+G318+G317+G307+G306+G305+G304+G295+G294+G293+G292+G281+G280+G279+G278+G277+G259+G258+G257+G256+G255+G235++G234+G233+G232+G231+G218+G217+G216+G215+G198+G197+G196+G195+G194+G170+G169+G151+G150+G149+G132+G131+G130+G126+G112+G111+G110+G109+G108+G103+G102+G85+G83+G82+G81+G80+G70+G69+G68+G62+G23+G22+G15+G14+G13+G642+G499+G379+G137+G136+G135</f>
        <v>26293883.230000004</v>
      </c>
      <c r="H653" s="728">
        <f>H643+H641+H630+H629+H628+H623+H621+H620+H600+H599+H598+H593+H592+H580+H581+H582+H565+H564+H563+H554+H543+H542+H541+H540+H539+H517+H516+H515+H514+H511+H510+H509+H498+H497+H496+H495+H482+H481+H480+H479+H478+H463+H462+H461+H460+H427+H426+H425+H412+H410+H409+H408+H407+H382+H381+H380+H378+H361+H360+H359+H353+H339+H336+H333+H319+H318+H317+H307+H306+H305+H304+H295+H294+H293+H292+H281+H280+H279+H278+H277+H259+H258+H257+H256+H255+H235++H234+H233+H232+H231+H218+H217+H216+H215+H198+H197+H196+H195+H194+H170+H169+H151+H150+H149+H132+H131+H130+H126+H112+H111+H110+H109+H108+H103+H102+H85+H83+H82+H81+H80+H70+H69+H68+H62+H23+H22+H15+H14+H13+H642+H499+H379+H137+H136+H135</f>
        <v>13324998.039999999</v>
      </c>
      <c r="I653" s="1163">
        <f>H653/G653</f>
        <v>0.50677178123301481</v>
      </c>
      <c r="J653" s="728">
        <f>J643+J641+J630+J629+J628+J623+J621+J620+J600+J599+J598+J593+J592+J580+J581+J582+J565+J564+J563+J554+J543+J542+J541+J540+J539+J517+J516+J515+J514+J511+J510+J509+J498+J497+J496+J495+J482+J481+J480+J479+J478+J463+J462+J461+J460+J427+J426+J425+J412+J410+J409+J408+J407+J382+J381+J380+J378+J361+J360+J359+J353+J339+J336+J333+J319+J318+J317+J307+J306+J305+J304+J295+J294+J293+J292+J281+J280+J279+J278+J277+J259+J258+J257+J256+J255+J235++J234+J233+J232+J231+J218+J217+J216+J215+J198+J197+J196+J195+J194+J170+J169+J151+J150+J149+J132+J131+J130+J126+J112+J111+J110+J109+J108+J103+J102+J85+J83+J82+J81+J80+J70+J69+J68+J62+J23+J22+J15+J14+J13+J642+J499+J379+J137+J136+J135</f>
        <v>754028.3899999999</v>
      </c>
      <c r="K653" s="1496"/>
    </row>
    <row r="654" spans="1:22" ht="22.5" x14ac:dyDescent="0.2">
      <c r="D654" s="1520" t="s">
        <v>759</v>
      </c>
      <c r="E654" s="728">
        <f>E646+E645+E644+E635+E634+E633+E632+E631+E625+E624+E609+E605+E604+E603+E602+E601+E595+E594+E586+E584+E583+E574+E571+E570+E567+E566+E557+E556+E555+E552+E550+E548+E547+E545+E544+E532+E531+E526+E524+E522+E521+E520+E519+E518+E507+E506+E505+E503+E502+E501+E500+E493+E491+E490+E489+E487+E486+E485+E484+E483+E476+E469+E468+E467+E466+E465+E464+E435+E434+E428+E423+E422+E421+E420+E419+E418+E417+E416+E415+E414+E413+E403+E401+E396+E395+E393+E392+E386+E384+E383+E375+E372+E371+E368+E367+E366+E365+E364+E363+E362+E355+E354+E348+E345+E340+E323+E322+E314+E313+E312+E311+E310+E309+E308+E301+E300+E299+E298+E297+E296+E287+E286+E285+E284+E283+E282+E274+E273+E271+E269+E268+E267+E266+E265+E264+E263+E262+E261+E260+E249+E248+E247+E246+E245+E244+E243+E242+E241+E240+E239+E238+E237+E236+E226+E225+E224+E223+E222+E221+E220+E219+E211+E210+E209+E208+E207+E206+E205+E204+E203+E202+E201+E200+E199+E189+E187+E176+E175+E174+E166+E165+E164+E163+E159+E158+E157+E156+E154+E153+E152+E144+E127+E123+E122+E121+E120+E119+E118+E117+E116+E115+E114+E113+E105+E104+E99+E98+E97+E96+E95+E94+E93+E92+E91+E90+E89+E88+E87+E86+E77+E76+E75+E74+E65+E63+E57+E56+E55+E54+E53+E52+E50+E49+E48+E47+E42+E41+E37+E36+E35+E34+E30+E26+E25+E24+E18+E17+E16+E11+E73+E84+E411+E185+E184+E613+E610+E587+E585+E578+E577+E559+E549+E546+E533+E504+E488+E390+E389+E388+E387+E385+E155+E141+E140+E139+E138+E51+E32+E528</f>
        <v>18533000.860000003</v>
      </c>
      <c r="F654" s="728">
        <f>F646+F645+F644+F635+F634+F633+F632+F631+F625+F624+F609+F605+F604+F603+F602+F601+F595+F594+F586+F584+F583+F574+F571+F570+F567+F566+F557+F556+F555+F552+F550+F548+F547+F545+F544+F532+F531+F526+F524+F522+F521+F520+F519+F518+F507+F506+F505+F503+F502+F501+F500+F493+F491+F490+F489+F487+F486+F485+F484+F483+F476+F469+F468+F467+F466+F465+F464+F435+F434+F428+F423+F422+F421+F420+F419+F418+F417+F416+F415+F414+F413+F403+F401+F396+F395+F393+F392+F386+F384+F383+F375+F372+F371+F368+F367+F366+F365+F364+F363+F362+F355+F354+F348+F345+F340+F323+F322+F314+F313+F312+F311+F310+F309+F308+F301+F300+F299+F298+F297+F296+F287+F286+F285+F284+F283+F282+F274+F273+F271+F269+F268+F267+F266+F265+F264+F263+F262+F261+F260+F249+F248+F247+F246+F245+F244+F243+F242+F241+F240+F239+F238+F237+F236+F226+F225+F224+F223+F222+F221+F220+F219+F211+F210+F209+F208+F207+F206+F205+F204+F203+F202+F201+F200+F199+F189+F187+F176+F175+F174+F166+F165+F164+F163+F159+F158+F157+F156+F154+F153+F152+F144+F127+F123+F122+F121+F120+F119+F118+F117+F116+F115+F114+F113+F105+F104+F99+F98+F97+F96+F95+F94+F93+F92+F91+F90+F89+F88+F87+F86+F77+F76+F75+F74+F65+F63+F57+F56+F55+F54+F53+F52+F50+F49+F48+F47+F42+F41+F37+F36+F35+F34+F30+F26+F25+F24+F18+F17+F16+F11+F73+F84+F411+F185+F184+F613+F610+F587+F585+F578+F577+F559+F549+F546+F533+F504+F488+F390+F389+F388+F387+F385+F155+F141+F140+F139+F138+F51+F32+F528</f>
        <v>1381989.1200000003</v>
      </c>
      <c r="G654" s="728">
        <f>G646+G645+G644+G635+G634+G633+G632+G631+G625+G624+G609+G605+G604+G603+G602+G601+G595+G594+G586+G584+G583+G574+G571+G570+G567+G566+G557+G556+G555+G552+G550+G548+G547+G545+G544+G532+G531+G526+G524+G522+G521+G520+G519+G518+G507+G506+G505+G503+G502+G501+G500+G493+G491+G490+G489+G487+G486+G485+G484+G483+G476+G469+G468+G467+G466+G465+G464+G435+G434+G428+G423+G422+G421+G420+G419+G418+G417+G416+G415+G414+G413+G403+G401+G396+G395+G393+G392+G386+G384+G383+G375+G372+G371+G368+G367+G366+G365+G364+G363+G362+G355+G354+G348+G345+G340+G323+G322+G314+G313+G312+G311+G310+G309+G308+G301+G300+G299+G298+G297+G296+G287+G286+G285+G284+G283+G282+G274+G273+G271+G269+G268+G267+G266+G265+G264+G263+G262+G261+G260+G249+G248+G247+G246+G245+G244+G243+G242+G241+G240+G239+G238+G237+G236+G226+G225+G224+G223+G222+G221+G220+G219+G211+G210+G209+G208+G207+G206+G205+G204+G203+G202+G201+G200+G199+G189+G187+G176+G175+G174+G166+G165+G164+G163+G159+G158+G157+G156+G154+G153+G152+G144+G127+G123+G122+G121+G120+G119+G118+G117+G116+G115+G114+G113+G105+G104+G99+G98+G97+G96+G95+G94+G93+G92+G91+G90+G89+G88+G87+G86+G77+G76+G75+G74+G65+G63+G57+G56+G55+G54+G53+G52+G50+G49+G48+G47+G42+G41+G37+G36+G35+G34+G30+G26+G25+G24+G18+G17+G16+G11+G73+G84+G411+G185+G184+G613+G610+G587+G585+G578+G577+G559+G549+G546+G533+G504+G488+G390+G389+G388+G387+G385+G155+G141+G140+G139+G138+G51+G32+G528</f>
        <v>19914989.980000004</v>
      </c>
      <c r="H654" s="728">
        <f>H646+H645+H644+H635+H634+H633+H632+H631+H625+H624+H609+H605+H604+H603+H602+H601+H595+H594+H586+H584+H583+H574+H571+H570+H567+H566+H557+H556+H555+H552+H550+H548+H547+H545+H544+H532+H531+H526+H524+H522+H521+H520+H519+H518+H507+H506+H505+H503+H502+H501+H500+H493+H491+H490+H489+H487+H486+H485+H484+H483+H476+H469+H468+H467+H466+H465+H464+H435+H434+H428+H423+H422+H421+H420+H419+H418+H417+H416+H415+H414+H413+H403+H401+H396+H395+H393+H392+H386+H384+H383+H375+H372+H371+H368+H367+H366+H365+H364+H363+H362+H355+H354+H348+H345+H340+H323+H322+H314+H313+H312+H311+H310+H309+H308+H301+H300+H299+H298+H297+H296+H287+H286+H285+H284+H283+H282+H274+H273+H271+H269+H268+H267+H266+H265+H264+H263+H262+H261+H260+H249+H248+H247+H246+H245+H244+H243+H242+H241+H240+H239+H238+H237+H236+H226+H225+H224+H223+H222+H221+H220+H219+H211+H210+H209+H208+H207+H206+H205+H204+H203+H202+H201+H200+H199+H189+H187+H176+H175+H174+H166+H165+H164+H163+H159+H158+H157+H156+H154+H153+H152+H144+H127+H123+H122+H121+H120+H119+H118+H117+H116+H115+H114+H113+H105+H104+H99+H98+H97+H96+H95+H94+H93+H92+H91+H90+H89+H88+H87+H86+H77+H76+H75+H74+H65+H63+H57+H56+H55+H54+H53+H52+H50+H49+H48+H47+H42+H41+H37+H36+H35+H34+H30+H26+H25+H24+H18+H17+H16+H11+H73+H84+H411+H185+H184+H613+H610+H587+H585+H578+H577+H559+H549+H546+H533+H504+H488+H390+H389+H388+H387+H385+H155+H141+H140+H139+H138+H51+H32+H528</f>
        <v>8873470.5999999996</v>
      </c>
      <c r="I654" s="1163">
        <f t="shared" ref="I654:I658" si="168">H654/G654</f>
        <v>0.44556741474192785</v>
      </c>
      <c r="J654" s="728">
        <f>J646+J645+J644+J635+J634+J633+J632+J631+J625+J624+J609+J605+J604+J603+J602+J601+J595+J594+J586+J584+J583+J574+J571+J570+J567+J566+J557+J556+J555+J552+J550+J548+J547+J545+J544+J532+J531+J526+J524+J522+J521+J520+J519+J518+J507+J506+J505+J503+J502+J501+J500+J493+J491+J490+J489+J487+J486+J485+J484+J483+J476+J469+J468+J467+J466+J465+J464+J435+J434+J428+J423+J422+J421+J420+J419+J418+J417+J416+J415+J414+J413+J403+J401+J396+J395+J393+J392+J386+J384+J383+J375+J372+J371+J368+J367+J366+J365+J364+J363+J362+J355+J354+J348+J345+J340+J323+J322+J314+J313+J312+J311+J310+J309+J308+J301+J300+J299+J298+J297+J296+J287+J286+J285+J284+J283+J282+J274+J273+J271+J269+J268+J267+J266+J265+J264+J263+J262+J261+J260+J249+J248+J247+J246+J245+J244+J243+J242+J241+J240+J239+J238+J237+J236+J226+J225+J224+J223+J222+J221+J220+J219+J211+J210+J209+J208+J207+J206+J205+J204+J203+J202+J201+J200+J199+J189+J187+J176+J175+J174+J166+J165+J164+J163+J159+J158+J157+J156+J154+J153+J152+J144+J127+J123+J122+J121+J120+J119+J118+J117+J116+J115+J114+J113+J105+J104+J99+J98+J97+J96+J95+J94+J93+J92+J91+J90+J89+J88+J87+J86+J77+J76+J75+J74+J65+J63+J57+J56+J55+J54+J53+J52+J50+J49+J48+J47+J42+J41+J37+J36+J35+J34+J30+J26+J25+J24+J18+J17+J16+J11+J73+J84+J411+J185+J184+J613+J610+J587+J585+J578+J577+J559+J549+J546+J533+J504+J488+J390+J389+J388+J387+J385+J155+J141+J140+J139+J138+J51+J32+J528</f>
        <v>448442.56999999989</v>
      </c>
      <c r="K654" s="1496"/>
    </row>
    <row r="655" spans="1:22" x14ac:dyDescent="0.2">
      <c r="A655" s="1761" t="s">
        <v>1012</v>
      </c>
      <c r="B655" s="1761"/>
      <c r="C655" s="1526" t="s">
        <v>1011</v>
      </c>
      <c r="D655" s="1521" t="s">
        <v>760</v>
      </c>
      <c r="E655" s="729">
        <f>E640+E618+E612+E608+E597+E591+E562+E538+E438+E432+E370+E358+E357+E327+E321+E290+E253+E229+E228+E192+E168+E147+E45+E29+E7+E252+E576</f>
        <v>6464640.6900000004</v>
      </c>
      <c r="F655" s="729">
        <f>F640+F618+F612+F608+F597+F591+F562+F538+F438+F432+F370+F358+F357+F327+F321+F290+F253+F229+F228+F192+F168+F147+F45+F29+F7+F252+F576</f>
        <v>103800</v>
      </c>
      <c r="G655" s="729">
        <f>G640+G618+G612+G608+G597+G591+G562+G538+G438+G432+G370+G358+G357+G327+G321+G290+G253+G229+G228+G192+G168+G147+G45+G29+G7+G252+G576</f>
        <v>6568440.6900000004</v>
      </c>
      <c r="H655" s="729">
        <f>H640+H618+H612+H608+H597+H591+H562+H538+H438+H432+H370+H358+H357+H327+H321+H290+H253+H229+H228+H192+H168+H147+H45+H29+H7+H252+H576</f>
        <v>3916902.25</v>
      </c>
      <c r="I655" s="1163">
        <f t="shared" si="168"/>
        <v>0.59632147641421418</v>
      </c>
      <c r="J655" s="729">
        <f>J640+J618+J612+J608+J597+J591+J562+J538+J438+J432+J370+J358+J357+J327+J321+J290+J253+J229+J228+J192+J168+J147+J45+J29+J7+J252+J576</f>
        <v>805.98</v>
      </c>
      <c r="K655" s="1496"/>
    </row>
    <row r="656" spans="1:22" x14ac:dyDescent="0.2">
      <c r="A656" s="1527"/>
      <c r="B656" s="1527"/>
      <c r="C656" s="1526"/>
      <c r="D656" s="1521" t="s">
        <v>761</v>
      </c>
      <c r="E656" s="729">
        <f>E494+E477+E473+E471+E459+E430+E406+E404+E398+E400+E316+E303+E291+E276+E254+E230+E214+E193+E173+E148+E125+E107+E79+E72+E513+E538+E377+E134</f>
        <v>21095241.199999999</v>
      </c>
      <c r="F656" s="729">
        <f t="shared" ref="F656:J656" si="169">F494+F477+F473+F471+F459+F430+F406+F404+F398+F400+F316+F303+F291+F276+F254+F230+F214+F193+F173+F148+F125+F107+F79+F72+F513+F538+F377+F134</f>
        <v>189351.87000000064</v>
      </c>
      <c r="G656" s="729">
        <f t="shared" si="169"/>
        <v>21284593.07</v>
      </c>
      <c r="H656" s="729">
        <f t="shared" si="169"/>
        <v>11754793.08</v>
      </c>
      <c r="I656" s="1163">
        <f t="shared" si="168"/>
        <v>0.55226769153355493</v>
      </c>
      <c r="J656" s="729">
        <f t="shared" si="169"/>
        <v>18735.55</v>
      </c>
    </row>
    <row r="657" spans="1:15" x14ac:dyDescent="0.2">
      <c r="A657" s="1527"/>
      <c r="B657" s="1527"/>
      <c r="C657" s="1526"/>
      <c r="D657" s="1521" t="s">
        <v>762</v>
      </c>
      <c r="E657" s="729">
        <f>E181+E180</f>
        <v>416000</v>
      </c>
      <c r="F657" s="729">
        <f t="shared" ref="F657:J657" si="170">F181+F180</f>
        <v>0</v>
      </c>
      <c r="G657" s="729">
        <f t="shared" si="170"/>
        <v>416000</v>
      </c>
      <c r="H657" s="729">
        <f t="shared" si="170"/>
        <v>207373.6</v>
      </c>
      <c r="I657" s="1164">
        <f t="shared" si="168"/>
        <v>0.49849423076923077</v>
      </c>
      <c r="J657" s="729">
        <f t="shared" si="170"/>
        <v>20174.439999999999</v>
      </c>
    </row>
    <row r="658" spans="1:15" ht="39.75" customHeight="1" x14ac:dyDescent="0.2">
      <c r="A658" s="1760" t="s">
        <v>1013</v>
      </c>
      <c r="B658" s="1760"/>
      <c r="C658" s="1528" t="s">
        <v>1011</v>
      </c>
      <c r="D658" s="1521" t="s">
        <v>763</v>
      </c>
      <c r="E658" s="729">
        <f>E456+E455+E454+E453+E452+E451+E450+E449+E448+E447+E446+E445+E444+E443+E442+E441+E440+E439+E347+E346+E344+E343+E342+E341+E338+E337+E335+E334+E332+E330+E331+E329+E328+E325+E326</f>
        <v>404546.85999999993</v>
      </c>
      <c r="F658" s="729">
        <f t="shared" ref="F658:J658" si="171">F456+F455+F454+F453+F452+F451+F450+F449+F448+F447+F446+F445+F444+F443+F442+F441+F440+F439+F347+F346+F344+F343+F342+F341+F338+F337+F335+F334+F332+F330+F331+F329+F328+F325+F326</f>
        <v>276120.83999999997</v>
      </c>
      <c r="G658" s="729">
        <f t="shared" si="171"/>
        <v>680667.7</v>
      </c>
      <c r="H658" s="729">
        <f t="shared" si="171"/>
        <v>529929.69999999995</v>
      </c>
      <c r="I658" s="1164">
        <f t="shared" si="168"/>
        <v>0.7785439209176519</v>
      </c>
      <c r="J658" s="729">
        <f t="shared" si="171"/>
        <v>0</v>
      </c>
    </row>
    <row r="659" spans="1:15" x14ac:dyDescent="0.2">
      <c r="A659" s="1527"/>
      <c r="B659" s="1527"/>
      <c r="C659" s="1526"/>
      <c r="D659" s="1522" t="s">
        <v>630</v>
      </c>
      <c r="E659" s="1160"/>
      <c r="F659" s="1160"/>
      <c r="G659" s="1160"/>
      <c r="H659" s="1160"/>
      <c r="I659" s="1160"/>
      <c r="J659" s="1160"/>
    </row>
    <row r="660" spans="1:15" ht="22.5" x14ac:dyDescent="0.2">
      <c r="D660" s="1520" t="s">
        <v>758</v>
      </c>
      <c r="E660" s="728">
        <f>E448+E446+E445+E444+E443+E442+E441+E331+E332+E334+E335+E337+E338</f>
        <v>42594.68</v>
      </c>
      <c r="F660" s="728">
        <f t="shared" ref="F660:J660" si="172">F448+F446+F445+F444+F443+F442+F441+F331+F332+F334+F335+F337+F338</f>
        <v>40056.820000000007</v>
      </c>
      <c r="G660" s="728">
        <f t="shared" si="172"/>
        <v>82651.499999999985</v>
      </c>
      <c r="H660" s="728">
        <f t="shared" si="172"/>
        <v>79839.409999999989</v>
      </c>
      <c r="I660" s="1163">
        <f>H660/G660</f>
        <v>0.96597654005069478</v>
      </c>
      <c r="J660" s="728">
        <f t="shared" si="172"/>
        <v>0</v>
      </c>
    </row>
    <row r="661" spans="1:15" ht="23.25" customHeight="1" x14ac:dyDescent="0.2">
      <c r="D661" s="1523" t="s">
        <v>764</v>
      </c>
      <c r="E661" s="730">
        <f>E663+E664+E665+E666</f>
        <v>3001414</v>
      </c>
      <c r="F661" s="730">
        <f>F663+F664+F665+F666</f>
        <v>1011272.2</v>
      </c>
      <c r="G661" s="730">
        <f>G663+G664+G665+G666</f>
        <v>4012686.2</v>
      </c>
      <c r="H661" s="730">
        <f>H663+H664+H665+H666</f>
        <v>1977827.1199999999</v>
      </c>
      <c r="I661" s="1165">
        <f>H661/G661</f>
        <v>0.49289354348216907</v>
      </c>
      <c r="J661" s="730">
        <f>J663+J664+J665+J666</f>
        <v>274158.28999999998</v>
      </c>
    </row>
    <row r="662" spans="1:15" x14ac:dyDescent="0.2">
      <c r="D662" s="1488" t="s">
        <v>714</v>
      </c>
      <c r="E662" s="1499"/>
      <c r="F662" s="1499"/>
      <c r="G662" s="1499"/>
      <c r="H662" s="1499"/>
      <c r="I662" s="1500"/>
      <c r="J662" s="1499"/>
      <c r="K662" s="1496"/>
      <c r="L662" s="1496"/>
      <c r="M662" s="1496"/>
      <c r="N662" s="1496"/>
      <c r="O662" s="1496"/>
    </row>
    <row r="663" spans="1:15" ht="38.25" x14ac:dyDescent="0.2">
      <c r="D663" s="1524" t="s">
        <v>765</v>
      </c>
      <c r="E663" s="726">
        <f>E638+E637+E616+E615</f>
        <v>0</v>
      </c>
      <c r="F663" s="726">
        <f t="shared" ref="F663:J663" si="173">F638+F637+F616+F615</f>
        <v>850000</v>
      </c>
      <c r="G663" s="726">
        <f t="shared" si="173"/>
        <v>850000</v>
      </c>
      <c r="H663" s="726">
        <f t="shared" si="173"/>
        <v>733270.61</v>
      </c>
      <c r="I663" s="1162">
        <f>H663/G663</f>
        <v>0.86267130588235297</v>
      </c>
      <c r="J663" s="726">
        <f t="shared" si="173"/>
        <v>116658.29</v>
      </c>
    </row>
    <row r="664" spans="1:15" ht="24" x14ac:dyDescent="0.2">
      <c r="D664" s="1521" t="s">
        <v>766</v>
      </c>
      <c r="E664" s="726">
        <f>E568+E560+E536+E351+E145+E588</f>
        <v>160000</v>
      </c>
      <c r="F664" s="726">
        <f t="shared" ref="F664:J664" si="174">F568+F560+F536+F351+F145+F588</f>
        <v>105000</v>
      </c>
      <c r="G664" s="726">
        <f t="shared" si="174"/>
        <v>265000</v>
      </c>
      <c r="H664" s="726">
        <f t="shared" si="174"/>
        <v>92764.23</v>
      </c>
      <c r="I664" s="1162">
        <f>H664/G664</f>
        <v>0.35005369811320752</v>
      </c>
      <c r="J664" s="726">
        <f t="shared" si="174"/>
        <v>0</v>
      </c>
    </row>
    <row r="665" spans="1:15" x14ac:dyDescent="0.2">
      <c r="D665" s="1521" t="s">
        <v>767</v>
      </c>
      <c r="E665" s="726">
        <f>E288+E177+E161+E100+E59+E171+E250+E535</f>
        <v>220000</v>
      </c>
      <c r="F665" s="726">
        <f>F288+F177+F161+F100+F59+F171+F250+F535</f>
        <v>143609</v>
      </c>
      <c r="G665" s="726">
        <f>G288+G177+G161+G100+G59+G171+G250+G535</f>
        <v>363609</v>
      </c>
      <c r="H665" s="726">
        <f>H288+H177+H161+H100+H59+H171+H250+H535</f>
        <v>267637.8</v>
      </c>
      <c r="I665" s="1162">
        <f t="shared" ref="I665:I666" si="175">H665/G665</f>
        <v>0.73605933846521943</v>
      </c>
      <c r="J665" s="726">
        <f>J288+J177+J161+J100+J59+J171+J250+J535</f>
        <v>157500</v>
      </c>
    </row>
    <row r="666" spans="1:15" x14ac:dyDescent="0.2">
      <c r="D666" s="1521" t="s">
        <v>775</v>
      </c>
      <c r="E666" s="726">
        <f>E9+E19+E38+E160+E212+E534+E572+E606+E614+E636</f>
        <v>2621414</v>
      </c>
      <c r="F666" s="726">
        <f>F9+F19+F38+F160+F212+F534+F572+F606+F614+F636</f>
        <v>-87336.800000000047</v>
      </c>
      <c r="G666" s="726">
        <f>G9+G19+G38+G160+G212+G534+G572+G606+G614+G636</f>
        <v>2534077.2000000002</v>
      </c>
      <c r="H666" s="726">
        <f>H9+H19+H38+H160+H212+H534+H572+H606+H614+H636</f>
        <v>884154.48</v>
      </c>
      <c r="I666" s="1162">
        <f t="shared" si="175"/>
        <v>0.34890589757881091</v>
      </c>
      <c r="J666" s="726">
        <f>J9+J19+J38+J160+J212+J534+J572+J606+J614+J636</f>
        <v>0</v>
      </c>
    </row>
    <row r="667" spans="1:15" x14ac:dyDescent="0.2">
      <c r="D667" s="1525"/>
      <c r="E667" s="1292"/>
      <c r="F667" s="1292"/>
      <c r="G667" s="1292"/>
      <c r="H667" s="1292"/>
      <c r="I667" s="1293"/>
      <c r="J667" s="1292"/>
    </row>
  </sheetData>
  <mergeCells count="7">
    <mergeCell ref="A658:B658"/>
    <mergeCell ref="A655:B655"/>
    <mergeCell ref="A1:G1"/>
    <mergeCell ref="A2:J2"/>
    <mergeCell ref="A3:J3"/>
    <mergeCell ref="B184:B185"/>
    <mergeCell ref="A647:D647"/>
  </mergeCells>
  <pageMargins left="0.74803149606299213" right="0" top="0.59055118110236227" bottom="0.39370078740157483" header="0.31496062992125984" footer="0.11811023622047245"/>
  <pageSetup paperSize="9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O27" sqref="O27"/>
    </sheetView>
  </sheetViews>
  <sheetFormatPr defaultRowHeight="12.75" x14ac:dyDescent="0.2"/>
  <cols>
    <col min="1" max="1" width="4.83203125" style="332" customWidth="1"/>
    <col min="2" max="2" width="7" style="332" customWidth="1"/>
    <col min="3" max="3" width="37.5" style="332" customWidth="1"/>
    <col min="4" max="4" width="15.83203125" style="332" customWidth="1"/>
    <col min="5" max="5" width="14.1640625" style="332" customWidth="1"/>
    <col min="6" max="6" width="14.6640625" style="332" customWidth="1"/>
    <col min="7" max="7" width="13.83203125" style="332" customWidth="1"/>
    <col min="8" max="8" width="13.33203125" style="332" customWidth="1"/>
    <col min="9" max="16384" width="9.33203125" style="332"/>
  </cols>
  <sheetData>
    <row r="1" spans="1:8" x14ac:dyDescent="0.2">
      <c r="D1" s="1768" t="s">
        <v>780</v>
      </c>
      <c r="E1" s="1768"/>
      <c r="F1" s="1768"/>
      <c r="G1" s="1768"/>
      <c r="H1" s="1768"/>
    </row>
    <row r="2" spans="1:8" x14ac:dyDescent="0.2">
      <c r="D2" s="1785"/>
      <c r="E2" s="1785"/>
    </row>
    <row r="3" spans="1:8" x14ac:dyDescent="0.2">
      <c r="D3" s="1785"/>
      <c r="E3" s="1785"/>
    </row>
    <row r="4" spans="1:8" x14ac:dyDescent="0.2">
      <c r="D4" s="334"/>
      <c r="E4" s="333"/>
    </row>
    <row r="5" spans="1:8" ht="11.25" customHeight="1" x14ac:dyDescent="0.2">
      <c r="D5" s="335"/>
      <c r="E5" s="333"/>
    </row>
    <row r="6" spans="1:8" ht="18.600000000000001" customHeight="1" x14ac:dyDescent="0.2">
      <c r="D6" s="335"/>
      <c r="E6" s="333"/>
    </row>
    <row r="7" spans="1:8" ht="21" customHeight="1" x14ac:dyDescent="0.2">
      <c r="A7" s="1769" t="s">
        <v>776</v>
      </c>
      <c r="B7" s="1769"/>
      <c r="C7" s="1769"/>
      <c r="D7" s="1769"/>
      <c r="E7" s="1769"/>
      <c r="F7" s="1769"/>
      <c r="G7" s="1769"/>
      <c r="H7" s="1769"/>
    </row>
    <row r="8" spans="1:8" ht="18.75" customHeight="1" x14ac:dyDescent="0.25">
      <c r="A8" s="1770" t="s">
        <v>567</v>
      </c>
      <c r="B8" s="1770"/>
      <c r="C8" s="1770"/>
      <c r="D8" s="1770"/>
      <c r="E8" s="1770"/>
      <c r="F8" s="1770"/>
      <c r="G8" s="1770"/>
      <c r="H8" s="1770"/>
    </row>
    <row r="9" spans="1:8" ht="21" customHeight="1" x14ac:dyDescent="0.25">
      <c r="A9" s="1771" t="s">
        <v>856</v>
      </c>
      <c r="B9" s="1771"/>
      <c r="C9" s="1771"/>
      <c r="D9" s="1771"/>
      <c r="E9" s="1771"/>
      <c r="F9" s="1771"/>
      <c r="G9" s="1771"/>
      <c r="H9" s="1771"/>
    </row>
    <row r="10" spans="1:8" ht="12.6" customHeight="1" x14ac:dyDescent="0.2"/>
    <row r="11" spans="1:8" ht="13.5" thickBot="1" x14ac:dyDescent="0.25">
      <c r="D11" s="336"/>
      <c r="E11" s="1784" t="s">
        <v>568</v>
      </c>
      <c r="F11" s="1784"/>
      <c r="G11" s="1784"/>
    </row>
    <row r="12" spans="1:8" ht="15" customHeight="1" thickBot="1" x14ac:dyDescent="0.25">
      <c r="A12" s="1779" t="s">
        <v>569</v>
      </c>
      <c r="B12" s="1780" t="s">
        <v>516</v>
      </c>
      <c r="C12" s="1780" t="s">
        <v>570</v>
      </c>
      <c r="D12" s="1786" t="s">
        <v>857</v>
      </c>
      <c r="E12" s="1787"/>
      <c r="F12" s="1772" t="s">
        <v>858</v>
      </c>
      <c r="G12" s="1773"/>
      <c r="H12" s="1776" t="s">
        <v>717</v>
      </c>
    </row>
    <row r="13" spans="1:8" ht="15.75" customHeight="1" thickBot="1" x14ac:dyDescent="0.25">
      <c r="A13" s="1779"/>
      <c r="B13" s="1780"/>
      <c r="C13" s="1780"/>
      <c r="D13" s="1788"/>
      <c r="E13" s="1789"/>
      <c r="F13" s="1774"/>
      <c r="G13" s="1775"/>
      <c r="H13" s="1777"/>
    </row>
    <row r="14" spans="1:8" ht="21" customHeight="1" x14ac:dyDescent="0.2">
      <c r="A14" s="1779"/>
      <c r="B14" s="1780"/>
      <c r="C14" s="1781"/>
      <c r="D14" s="742" t="s">
        <v>777</v>
      </c>
      <c r="E14" s="742" t="s">
        <v>778</v>
      </c>
      <c r="F14" s="742" t="s">
        <v>777</v>
      </c>
      <c r="G14" s="742" t="s">
        <v>778</v>
      </c>
      <c r="H14" s="1778"/>
    </row>
    <row r="15" spans="1:8" ht="27.75" customHeight="1" x14ac:dyDescent="0.2">
      <c r="A15" s="766" t="s">
        <v>553</v>
      </c>
      <c r="B15" s="743">
        <v>992</v>
      </c>
      <c r="C15" s="762" t="s">
        <v>571</v>
      </c>
      <c r="D15" s="744"/>
      <c r="E15" s="745">
        <v>419800</v>
      </c>
      <c r="F15" s="771"/>
      <c r="G15" s="771">
        <v>0</v>
      </c>
      <c r="H15" s="774">
        <f>G15/E15</f>
        <v>0</v>
      </c>
    </row>
    <row r="16" spans="1:8" ht="32.25" customHeight="1" x14ac:dyDescent="0.2">
      <c r="A16" s="766" t="s">
        <v>540</v>
      </c>
      <c r="B16" s="743">
        <v>992</v>
      </c>
      <c r="C16" s="762" t="s">
        <v>571</v>
      </c>
      <c r="D16" s="746"/>
      <c r="E16" s="747">
        <v>125000</v>
      </c>
      <c r="F16" s="771"/>
      <c r="G16" s="771">
        <v>0</v>
      </c>
      <c r="H16" s="774">
        <f t="shared" ref="H16:H21" si="0">G16/E16</f>
        <v>0</v>
      </c>
    </row>
    <row r="17" spans="1:8" ht="30.75" customHeight="1" x14ac:dyDescent="0.2">
      <c r="A17" s="766" t="s">
        <v>548</v>
      </c>
      <c r="B17" s="743">
        <v>992</v>
      </c>
      <c r="C17" s="762" t="s">
        <v>571</v>
      </c>
      <c r="D17" s="746"/>
      <c r="E17" s="747">
        <v>732000</v>
      </c>
      <c r="F17" s="771"/>
      <c r="G17" s="771">
        <v>0</v>
      </c>
      <c r="H17" s="774">
        <f t="shared" si="0"/>
        <v>0</v>
      </c>
    </row>
    <row r="18" spans="1:8" ht="32.25" customHeight="1" x14ac:dyDescent="0.2">
      <c r="A18" s="767" t="s">
        <v>572</v>
      </c>
      <c r="B18" s="748">
        <v>992</v>
      </c>
      <c r="C18" s="762" t="s">
        <v>571</v>
      </c>
      <c r="D18" s="749"/>
      <c r="E18" s="750">
        <v>400000</v>
      </c>
      <c r="F18" s="771"/>
      <c r="G18" s="771">
        <v>200000</v>
      </c>
      <c r="H18" s="774">
        <f t="shared" si="0"/>
        <v>0.5</v>
      </c>
    </row>
    <row r="19" spans="1:8" ht="29.25" customHeight="1" x14ac:dyDescent="0.2">
      <c r="A19" s="767" t="s">
        <v>573</v>
      </c>
      <c r="B19" s="748">
        <v>992</v>
      </c>
      <c r="C19" s="762" t="s">
        <v>571</v>
      </c>
      <c r="D19" s="749"/>
      <c r="E19" s="750">
        <v>137000</v>
      </c>
      <c r="F19" s="771"/>
      <c r="G19" s="771">
        <v>0</v>
      </c>
      <c r="H19" s="774">
        <f t="shared" si="0"/>
        <v>0</v>
      </c>
    </row>
    <row r="20" spans="1:8" ht="29.25" customHeight="1" x14ac:dyDescent="0.2">
      <c r="A20" s="767" t="s">
        <v>574</v>
      </c>
      <c r="B20" s="748">
        <v>992</v>
      </c>
      <c r="C20" s="762" t="s">
        <v>571</v>
      </c>
      <c r="D20" s="749"/>
      <c r="E20" s="750">
        <v>72351.89</v>
      </c>
      <c r="F20" s="770"/>
      <c r="G20" s="770">
        <v>22351.89</v>
      </c>
      <c r="H20" s="1347">
        <f t="shared" si="0"/>
        <v>0.30893304929560234</v>
      </c>
    </row>
    <row r="21" spans="1:8" ht="29.25" customHeight="1" x14ac:dyDescent="0.2">
      <c r="A21" s="767" t="s">
        <v>718</v>
      </c>
      <c r="B21" s="748">
        <v>992</v>
      </c>
      <c r="C21" s="762" t="s">
        <v>571</v>
      </c>
      <c r="D21" s="749"/>
      <c r="E21" s="750">
        <v>735000</v>
      </c>
      <c r="F21" s="770"/>
      <c r="G21" s="770">
        <v>0</v>
      </c>
      <c r="H21" s="1347">
        <f t="shared" si="0"/>
        <v>0</v>
      </c>
    </row>
    <row r="22" spans="1:8" ht="29.25" customHeight="1" x14ac:dyDescent="0.2">
      <c r="A22" s="767" t="s">
        <v>719</v>
      </c>
      <c r="B22" s="748">
        <v>931</v>
      </c>
      <c r="C22" s="763" t="s">
        <v>898</v>
      </c>
      <c r="D22" s="749">
        <v>2600000</v>
      </c>
      <c r="E22" s="750"/>
      <c r="F22" s="770"/>
      <c r="G22" s="770"/>
      <c r="H22" s="1347"/>
    </row>
    <row r="23" spans="1:8" ht="39.75" customHeight="1" x14ac:dyDescent="0.2">
      <c r="A23" s="767" t="s">
        <v>720</v>
      </c>
      <c r="B23" s="748">
        <v>950</v>
      </c>
      <c r="C23" s="763" t="s">
        <v>899</v>
      </c>
      <c r="D23" s="749">
        <v>607540.56000000006</v>
      </c>
      <c r="E23" s="750"/>
      <c r="F23" s="772" t="s">
        <v>779</v>
      </c>
      <c r="G23" s="771"/>
      <c r="H23" s="775" t="s">
        <v>779</v>
      </c>
    </row>
    <row r="24" spans="1:8" ht="33.75" customHeight="1" x14ac:dyDescent="0.2">
      <c r="A24" s="768"/>
      <c r="B24" s="769"/>
      <c r="C24" s="764" t="s">
        <v>900</v>
      </c>
      <c r="D24" s="753">
        <v>518867.44</v>
      </c>
      <c r="E24" s="750"/>
      <c r="F24" s="772" t="s">
        <v>779</v>
      </c>
      <c r="G24" s="771"/>
      <c r="H24" s="775" t="s">
        <v>779</v>
      </c>
    </row>
    <row r="25" spans="1:8" ht="33.75" customHeight="1" x14ac:dyDescent="0.2">
      <c r="A25" s="752"/>
      <c r="B25" s="769"/>
      <c r="C25" s="764" t="s">
        <v>901</v>
      </c>
      <c r="D25" s="753">
        <v>924000</v>
      </c>
      <c r="E25" s="750"/>
      <c r="F25" s="772" t="s">
        <v>779</v>
      </c>
      <c r="G25" s="771"/>
      <c r="H25" s="775" t="s">
        <v>779</v>
      </c>
    </row>
    <row r="26" spans="1:8" ht="33.75" customHeight="1" x14ac:dyDescent="0.2">
      <c r="A26" s="752"/>
      <c r="B26" s="769"/>
      <c r="C26" s="764" t="s">
        <v>575</v>
      </c>
      <c r="D26" s="754">
        <v>0</v>
      </c>
      <c r="E26" s="750"/>
      <c r="F26" s="772" t="s">
        <v>779</v>
      </c>
      <c r="G26" s="771"/>
      <c r="H26" s="775" t="s">
        <v>779</v>
      </c>
    </row>
    <row r="27" spans="1:8" ht="33.75" customHeight="1" x14ac:dyDescent="0.2">
      <c r="A27" s="752"/>
      <c r="B27" s="769"/>
      <c r="C27" s="763" t="s">
        <v>576</v>
      </c>
      <c r="D27" s="751">
        <f>D23+D24+D25+D26</f>
        <v>2050408</v>
      </c>
      <c r="E27" s="750"/>
      <c r="F27" s="773">
        <v>3057097.82</v>
      </c>
      <c r="G27" s="771"/>
      <c r="H27" s="774">
        <f>F27/D27</f>
        <v>1.4909704897756932</v>
      </c>
    </row>
    <row r="28" spans="1:8" ht="32.25" customHeight="1" x14ac:dyDescent="0.2">
      <c r="A28" s="755"/>
      <c r="B28" s="756"/>
      <c r="C28" s="765" t="s">
        <v>577</v>
      </c>
      <c r="D28" s="757">
        <f>D22+D27</f>
        <v>4650408</v>
      </c>
      <c r="E28" s="758">
        <f>SUM(E15:E22)</f>
        <v>2621151.8899999997</v>
      </c>
      <c r="F28" s="758">
        <f>F27</f>
        <v>3057097.82</v>
      </c>
      <c r="G28" s="758">
        <f>SUM(G15:G22)</f>
        <v>222351.89</v>
      </c>
      <c r="H28" s="776" t="s">
        <v>779</v>
      </c>
    </row>
    <row r="29" spans="1:8" ht="30.75" customHeight="1" thickBot="1" x14ac:dyDescent="0.25">
      <c r="A29" s="759"/>
      <c r="B29" s="760"/>
      <c r="C29" s="761" t="s">
        <v>578</v>
      </c>
      <c r="D29" s="1782">
        <f>D28-E28</f>
        <v>2029256.1100000003</v>
      </c>
      <c r="E29" s="1783"/>
      <c r="F29" s="1782">
        <f>F28-G28</f>
        <v>2834745.9299999997</v>
      </c>
      <c r="G29" s="1783"/>
      <c r="H29" s="777" t="s">
        <v>779</v>
      </c>
    </row>
  </sheetData>
  <sheetProtection selectLockedCells="1" selectUnlockedCells="1"/>
  <mergeCells count="15">
    <mergeCell ref="F29:G29"/>
    <mergeCell ref="E11:G11"/>
    <mergeCell ref="D29:E29"/>
    <mergeCell ref="D2:E2"/>
    <mergeCell ref="D3:E3"/>
    <mergeCell ref="D12:E13"/>
    <mergeCell ref="D1:H1"/>
    <mergeCell ref="A7:H7"/>
    <mergeCell ref="A8:H8"/>
    <mergeCell ref="A9:H9"/>
    <mergeCell ref="F12:G13"/>
    <mergeCell ref="H12:H14"/>
    <mergeCell ref="A12:A14"/>
    <mergeCell ref="B12:B14"/>
    <mergeCell ref="C12:C14"/>
  </mergeCells>
  <pageMargins left="0.25" right="0.25" top="0.75" bottom="0.75" header="0.3" footer="0.3"/>
  <pageSetup paperSize="9" scale="98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pane ySplit="4" topLeftCell="A53" activePane="bottomLeft" state="frozen"/>
      <selection pane="bottomLeft" activeCell="S49" sqref="S49"/>
    </sheetView>
  </sheetViews>
  <sheetFormatPr defaultRowHeight="12.75" x14ac:dyDescent="0.2"/>
  <cols>
    <col min="1" max="1" width="4.6640625" style="337" customWidth="1"/>
    <col min="2" max="2" width="38" style="337" customWidth="1"/>
    <col min="3" max="3" width="7.1640625" style="337" customWidth="1"/>
    <col min="4" max="4" width="9.33203125" style="337" customWidth="1"/>
    <col min="5" max="5" width="10.1640625" style="337" customWidth="1"/>
    <col min="6" max="6" width="16.33203125" style="337" hidden="1" customWidth="1"/>
    <col min="7" max="7" width="18" style="337" customWidth="1"/>
    <col min="8" max="8" width="15.1640625" style="337" customWidth="1"/>
    <col min="9" max="9" width="17" style="337" customWidth="1"/>
    <col min="10" max="10" width="21.83203125" style="337" customWidth="1"/>
    <col min="11" max="11" width="12" style="337" customWidth="1"/>
    <col min="12" max="12" width="23.33203125" style="337" customWidth="1"/>
    <col min="13" max="13" width="13.6640625" style="337" hidden="1" customWidth="1"/>
    <col min="14" max="16384" width="9.33203125" style="337"/>
  </cols>
  <sheetData>
    <row r="1" spans="1:13" x14ac:dyDescent="0.2">
      <c r="J1" s="1811" t="s">
        <v>781</v>
      </c>
      <c r="K1" s="1811"/>
      <c r="L1" s="1811"/>
    </row>
    <row r="2" spans="1:13" s="338" customFormat="1" ht="34.5" customHeight="1" thickBot="1" x14ac:dyDescent="0.25">
      <c r="A2" s="1812" t="s">
        <v>859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</row>
    <row r="3" spans="1:13" s="338" customFormat="1" ht="24.75" customHeight="1" thickBot="1" x14ac:dyDescent="0.25">
      <c r="A3" s="1813" t="s">
        <v>569</v>
      </c>
      <c r="B3" s="1815" t="s">
        <v>579</v>
      </c>
      <c r="C3" s="1817" t="s">
        <v>580</v>
      </c>
      <c r="D3" s="1817" t="s">
        <v>1</v>
      </c>
      <c r="E3" s="1817" t="s">
        <v>2</v>
      </c>
      <c r="F3" s="840"/>
      <c r="G3" s="1819" t="s">
        <v>902</v>
      </c>
      <c r="H3" s="1820"/>
      <c r="I3" s="1820"/>
      <c r="J3" s="1821" t="s">
        <v>862</v>
      </c>
      <c r="K3" s="1823" t="s">
        <v>782</v>
      </c>
      <c r="L3" s="1825" t="s">
        <v>582</v>
      </c>
      <c r="M3" s="838"/>
    </row>
    <row r="4" spans="1:13" ht="102" customHeight="1" x14ac:dyDescent="0.2">
      <c r="A4" s="1814"/>
      <c r="B4" s="1816"/>
      <c r="C4" s="1818"/>
      <c r="D4" s="1818"/>
      <c r="E4" s="1818"/>
      <c r="F4" s="339" t="s">
        <v>581</v>
      </c>
      <c r="G4" s="782" t="s">
        <v>860</v>
      </c>
      <c r="H4" s="782" t="s">
        <v>4</v>
      </c>
      <c r="I4" s="782" t="s">
        <v>861</v>
      </c>
      <c r="J4" s="1822"/>
      <c r="K4" s="1824"/>
      <c r="L4" s="1826"/>
      <c r="M4" s="839"/>
    </row>
    <row r="5" spans="1:13" x14ac:dyDescent="0.2">
      <c r="A5" s="1374">
        <v>1</v>
      </c>
      <c r="B5" s="1351">
        <v>2</v>
      </c>
      <c r="C5" s="1792">
        <v>3</v>
      </c>
      <c r="D5" s="1792"/>
      <c r="E5" s="1792"/>
      <c r="F5" s="1351">
        <v>4</v>
      </c>
      <c r="G5" s="1352">
        <v>5</v>
      </c>
      <c r="H5" s="1352" t="s">
        <v>583</v>
      </c>
      <c r="I5" s="1352" t="s">
        <v>584</v>
      </c>
      <c r="J5" s="1352" t="s">
        <v>585</v>
      </c>
      <c r="K5" s="1352" t="s">
        <v>586</v>
      </c>
      <c r="L5" s="1351" t="s">
        <v>592</v>
      </c>
    </row>
    <row r="6" spans="1:13" ht="56.25" x14ac:dyDescent="0.2">
      <c r="A6" s="1379" t="s">
        <v>587</v>
      </c>
      <c r="B6" s="1355" t="s">
        <v>1017</v>
      </c>
      <c r="C6" s="1353" t="s">
        <v>5</v>
      </c>
      <c r="D6" s="1353" t="s">
        <v>881</v>
      </c>
      <c r="E6" s="1353" t="s">
        <v>962</v>
      </c>
      <c r="F6" s="1377"/>
      <c r="G6" s="1354" t="s">
        <v>7</v>
      </c>
      <c r="H6" s="381">
        <f>I6-G6</f>
        <v>500000</v>
      </c>
      <c r="I6" s="381">
        <v>500000</v>
      </c>
      <c r="J6" s="381">
        <v>500000</v>
      </c>
      <c r="K6" s="785">
        <f>J6/I6</f>
        <v>1</v>
      </c>
      <c r="L6" s="1356" t="s">
        <v>963</v>
      </c>
      <c r="M6" s="1349" t="s">
        <v>964</v>
      </c>
    </row>
    <row r="7" spans="1:13" ht="89.25" x14ac:dyDescent="0.2">
      <c r="A7" s="1378" t="s">
        <v>588</v>
      </c>
      <c r="B7" s="1350" t="s">
        <v>936</v>
      </c>
      <c r="C7" s="1375" t="s">
        <v>5</v>
      </c>
      <c r="D7" s="1375" t="s">
        <v>15</v>
      </c>
      <c r="E7" s="1375" t="s">
        <v>278</v>
      </c>
      <c r="F7" s="1375"/>
      <c r="G7" s="383" t="s">
        <v>7</v>
      </c>
      <c r="H7" s="383">
        <f>I7-G7</f>
        <v>13000</v>
      </c>
      <c r="I7" s="383">
        <v>13000</v>
      </c>
      <c r="J7" s="383">
        <v>0</v>
      </c>
      <c r="K7" s="1072">
        <f>J7/I7</f>
        <v>0</v>
      </c>
      <c r="L7" s="1376" t="s">
        <v>937</v>
      </c>
      <c r="M7" s="1349" t="s">
        <v>938</v>
      </c>
    </row>
    <row r="8" spans="1:13" ht="78" customHeight="1" x14ac:dyDescent="0.2">
      <c r="A8" s="1067" t="s">
        <v>589</v>
      </c>
      <c r="B8" s="1068" t="s">
        <v>907</v>
      </c>
      <c r="C8" s="1069" t="s">
        <v>28</v>
      </c>
      <c r="D8" s="1069" t="s">
        <v>30</v>
      </c>
      <c r="E8" s="1069" t="s">
        <v>278</v>
      </c>
      <c r="F8" s="1070">
        <f>I8</f>
        <v>590000</v>
      </c>
      <c r="G8" s="1071">
        <v>590000</v>
      </c>
      <c r="H8" s="779">
        <f t="shared" ref="H8:H34" si="0">I8-G8</f>
        <v>0</v>
      </c>
      <c r="I8" s="779">
        <v>590000</v>
      </c>
      <c r="J8" s="383">
        <v>0</v>
      </c>
      <c r="K8" s="1072">
        <f>J8/I8</f>
        <v>0</v>
      </c>
      <c r="L8" s="783" t="s">
        <v>903</v>
      </c>
    </row>
    <row r="9" spans="1:13" ht="56.25" x14ac:dyDescent="0.2">
      <c r="A9" s="841" t="s">
        <v>590</v>
      </c>
      <c r="B9" s="340" t="s">
        <v>904</v>
      </c>
      <c r="C9" s="341" t="s">
        <v>28</v>
      </c>
      <c r="D9" s="341" t="s">
        <v>30</v>
      </c>
      <c r="E9" s="341" t="s">
        <v>278</v>
      </c>
      <c r="F9" s="342">
        <v>150000</v>
      </c>
      <c r="G9" s="343">
        <v>100000</v>
      </c>
      <c r="H9" s="344">
        <f t="shared" si="0"/>
        <v>0</v>
      </c>
      <c r="I9" s="344">
        <v>100000</v>
      </c>
      <c r="J9" s="381">
        <v>0</v>
      </c>
      <c r="K9" s="785">
        <f t="shared" ref="K9:K55" si="1">J9/I9</f>
        <v>0</v>
      </c>
      <c r="L9" s="783" t="s">
        <v>905</v>
      </c>
    </row>
    <row r="10" spans="1:13" ht="56.25" x14ac:dyDescent="0.2">
      <c r="A10" s="841" t="s">
        <v>591</v>
      </c>
      <c r="B10" s="340" t="s">
        <v>906</v>
      </c>
      <c r="C10" s="341" t="s">
        <v>28</v>
      </c>
      <c r="D10" s="341" t="s">
        <v>30</v>
      </c>
      <c r="E10" s="341" t="s">
        <v>278</v>
      </c>
      <c r="F10" s="342">
        <v>30000</v>
      </c>
      <c r="G10" s="343">
        <v>12000</v>
      </c>
      <c r="H10" s="344">
        <f t="shared" si="0"/>
        <v>0</v>
      </c>
      <c r="I10" s="344">
        <v>12000</v>
      </c>
      <c r="J10" s="779">
        <v>0</v>
      </c>
      <c r="K10" s="785">
        <f t="shared" si="1"/>
        <v>0</v>
      </c>
      <c r="L10" s="345" t="s">
        <v>905</v>
      </c>
    </row>
    <row r="11" spans="1:13" ht="56.25" x14ac:dyDescent="0.2">
      <c r="A11" s="842" t="s">
        <v>583</v>
      </c>
      <c r="B11" s="359" t="s">
        <v>908</v>
      </c>
      <c r="C11" s="360" t="s">
        <v>28</v>
      </c>
      <c r="D11" s="360" t="s">
        <v>30</v>
      </c>
      <c r="E11" s="360" t="s">
        <v>278</v>
      </c>
      <c r="F11" s="358">
        <f>I11</f>
        <v>18000</v>
      </c>
      <c r="G11" s="784">
        <v>18000</v>
      </c>
      <c r="H11" s="784">
        <f t="shared" si="0"/>
        <v>0</v>
      </c>
      <c r="I11" s="784">
        <v>18000</v>
      </c>
      <c r="J11" s="784">
        <f t="shared" ref="J11" si="2">J12+J13+J14</f>
        <v>0</v>
      </c>
      <c r="K11" s="785">
        <f t="shared" si="1"/>
        <v>0</v>
      </c>
      <c r="L11" s="387" t="s">
        <v>909</v>
      </c>
    </row>
    <row r="12" spans="1:13" hidden="1" x14ac:dyDescent="0.2">
      <c r="A12" s="843"/>
      <c r="B12" s="844"/>
      <c r="C12" s="349"/>
      <c r="D12" s="349"/>
      <c r="E12" s="349"/>
      <c r="F12" s="350"/>
      <c r="G12" s="847"/>
      <c r="H12" s="847"/>
      <c r="I12" s="847"/>
      <c r="J12" s="847"/>
      <c r="K12" s="1073"/>
      <c r="L12" s="845"/>
    </row>
    <row r="13" spans="1:13" hidden="1" x14ac:dyDescent="0.2">
      <c r="A13" s="843"/>
      <c r="B13" s="846"/>
      <c r="C13" s="351"/>
      <c r="D13" s="351"/>
      <c r="E13" s="351"/>
      <c r="F13" s="352"/>
      <c r="G13" s="847"/>
      <c r="H13" s="847"/>
      <c r="I13" s="780"/>
      <c r="J13" s="780"/>
      <c r="K13" s="1074"/>
      <c r="L13" s="848"/>
    </row>
    <row r="14" spans="1:13" ht="67.5" x14ac:dyDescent="0.2">
      <c r="A14" s="1358" t="s">
        <v>584</v>
      </c>
      <c r="B14" s="1360" t="s">
        <v>952</v>
      </c>
      <c r="C14" s="1361" t="s">
        <v>28</v>
      </c>
      <c r="D14" s="1361" t="s">
        <v>30</v>
      </c>
      <c r="E14" s="1361" t="s">
        <v>278</v>
      </c>
      <c r="F14" s="1359"/>
      <c r="G14" s="1362">
        <v>0</v>
      </c>
      <c r="H14" s="1363">
        <f>I14-G14</f>
        <v>206250</v>
      </c>
      <c r="I14" s="1364">
        <v>206250</v>
      </c>
      <c r="J14" s="1364">
        <v>0</v>
      </c>
      <c r="K14" s="785">
        <f t="shared" si="1"/>
        <v>0</v>
      </c>
      <c r="L14" s="1365" t="s">
        <v>953</v>
      </c>
      <c r="M14" s="1349" t="s">
        <v>954</v>
      </c>
    </row>
    <row r="15" spans="1:13" ht="56.25" x14ac:dyDescent="0.2">
      <c r="A15" s="1358" t="s">
        <v>585</v>
      </c>
      <c r="B15" s="1360" t="s">
        <v>965</v>
      </c>
      <c r="C15" s="1361" t="s">
        <v>28</v>
      </c>
      <c r="D15" s="1361" t="s">
        <v>30</v>
      </c>
      <c r="E15" s="1361" t="s">
        <v>278</v>
      </c>
      <c r="F15" s="1359"/>
      <c r="G15" s="1362">
        <v>0</v>
      </c>
      <c r="H15" s="1362">
        <f>I15-G15</f>
        <v>30000</v>
      </c>
      <c r="I15" s="1362">
        <v>30000</v>
      </c>
      <c r="J15" s="1364">
        <v>0</v>
      </c>
      <c r="K15" s="785">
        <f t="shared" si="1"/>
        <v>0</v>
      </c>
      <c r="L15" s="1381" t="s">
        <v>966</v>
      </c>
      <c r="M15" s="1349" t="s">
        <v>964</v>
      </c>
    </row>
    <row r="16" spans="1:13" ht="51" x14ac:dyDescent="0.2">
      <c r="A16" s="1358" t="s">
        <v>586</v>
      </c>
      <c r="B16" s="1360" t="s">
        <v>967</v>
      </c>
      <c r="C16" s="1361" t="s">
        <v>28</v>
      </c>
      <c r="D16" s="1361" t="s">
        <v>30</v>
      </c>
      <c r="E16" s="1361" t="s">
        <v>278</v>
      </c>
      <c r="F16" s="1359"/>
      <c r="G16" s="1362">
        <v>0</v>
      </c>
      <c r="H16" s="1362">
        <f>I16-G16</f>
        <v>4000</v>
      </c>
      <c r="I16" s="1362">
        <v>4000</v>
      </c>
      <c r="J16" s="1364">
        <v>0</v>
      </c>
      <c r="K16" s="785">
        <f t="shared" si="1"/>
        <v>0</v>
      </c>
      <c r="L16" s="1381" t="s">
        <v>968</v>
      </c>
      <c r="M16" s="1349" t="s">
        <v>964</v>
      </c>
    </row>
    <row r="17" spans="1:14" ht="25.5" x14ac:dyDescent="0.2">
      <c r="A17" s="1380" t="s">
        <v>592</v>
      </c>
      <c r="B17" s="1360" t="s">
        <v>1022</v>
      </c>
      <c r="C17" s="1361" t="s">
        <v>28</v>
      </c>
      <c r="D17" s="1361" t="s">
        <v>30</v>
      </c>
      <c r="E17" s="1361" t="s">
        <v>278</v>
      </c>
      <c r="F17" s="1359"/>
      <c r="G17" s="1362">
        <v>0</v>
      </c>
      <c r="H17" s="1362">
        <f>I17-G17</f>
        <v>6000</v>
      </c>
      <c r="I17" s="1362">
        <v>6000</v>
      </c>
      <c r="J17" s="1364">
        <v>0</v>
      </c>
      <c r="K17" s="785">
        <f t="shared" si="1"/>
        <v>0</v>
      </c>
      <c r="L17" s="1381" t="s">
        <v>969</v>
      </c>
      <c r="M17" s="1349" t="s">
        <v>964</v>
      </c>
    </row>
    <row r="18" spans="1:14" ht="22.5" x14ac:dyDescent="0.2">
      <c r="A18" s="849" t="s">
        <v>593</v>
      </c>
      <c r="B18" s="354" t="s">
        <v>910</v>
      </c>
      <c r="C18" s="355" t="s">
        <v>34</v>
      </c>
      <c r="D18" s="355" t="s">
        <v>36</v>
      </c>
      <c r="E18" s="355" t="s">
        <v>285</v>
      </c>
      <c r="F18" s="356">
        <v>9500</v>
      </c>
      <c r="G18" s="357">
        <v>42500</v>
      </c>
      <c r="H18" s="357">
        <f t="shared" si="0"/>
        <v>0</v>
      </c>
      <c r="I18" s="356">
        <v>42500</v>
      </c>
      <c r="J18" s="356">
        <v>3127.8</v>
      </c>
      <c r="K18" s="785">
        <f t="shared" si="1"/>
        <v>7.3595294117647064E-2</v>
      </c>
      <c r="L18" s="345" t="s">
        <v>911</v>
      </c>
    </row>
    <row r="19" spans="1:14" ht="33.75" x14ac:dyDescent="0.2">
      <c r="A19" s="850" t="s">
        <v>594</v>
      </c>
      <c r="B19" s="354" t="s">
        <v>597</v>
      </c>
      <c r="C19" s="355" t="s">
        <v>34</v>
      </c>
      <c r="D19" s="355" t="s">
        <v>36</v>
      </c>
      <c r="E19" s="355" t="s">
        <v>285</v>
      </c>
      <c r="F19" s="356">
        <v>20000</v>
      </c>
      <c r="G19" s="357">
        <v>157500</v>
      </c>
      <c r="H19" s="357">
        <f t="shared" si="0"/>
        <v>0</v>
      </c>
      <c r="I19" s="356">
        <v>157500</v>
      </c>
      <c r="J19" s="356">
        <v>157500</v>
      </c>
      <c r="K19" s="785">
        <f t="shared" si="1"/>
        <v>1</v>
      </c>
      <c r="L19" s="345" t="s">
        <v>912</v>
      </c>
      <c r="N19" s="1529"/>
    </row>
    <row r="20" spans="1:14" ht="56.25" x14ac:dyDescent="0.2">
      <c r="A20" s="841" t="s">
        <v>595</v>
      </c>
      <c r="B20" s="346" t="s">
        <v>913</v>
      </c>
      <c r="C20" s="347" t="s">
        <v>53</v>
      </c>
      <c r="D20" s="347" t="s">
        <v>57</v>
      </c>
      <c r="E20" s="347" t="s">
        <v>285</v>
      </c>
      <c r="F20" s="348">
        <v>135000</v>
      </c>
      <c r="G20" s="344">
        <v>20000</v>
      </c>
      <c r="H20" s="357">
        <f t="shared" si="0"/>
        <v>0</v>
      </c>
      <c r="I20" s="358">
        <v>20000</v>
      </c>
      <c r="J20" s="356">
        <v>0</v>
      </c>
      <c r="K20" s="785">
        <f>J20/I20</f>
        <v>0</v>
      </c>
      <c r="L20" s="345" t="s">
        <v>914</v>
      </c>
    </row>
    <row r="21" spans="1:14" ht="56.25" x14ac:dyDescent="0.2">
      <c r="A21" s="841" t="s">
        <v>596</v>
      </c>
      <c r="B21" s="346" t="s">
        <v>915</v>
      </c>
      <c r="C21" s="347" t="s">
        <v>69</v>
      </c>
      <c r="D21" s="347" t="s">
        <v>71</v>
      </c>
      <c r="E21" s="347" t="s">
        <v>278</v>
      </c>
      <c r="F21" s="348">
        <v>130000</v>
      </c>
      <c r="G21" s="344">
        <v>15000</v>
      </c>
      <c r="H21" s="357">
        <f t="shared" si="0"/>
        <v>0</v>
      </c>
      <c r="I21" s="358">
        <v>15000</v>
      </c>
      <c r="J21" s="356">
        <v>14993.7</v>
      </c>
      <c r="K21" s="785">
        <f t="shared" si="1"/>
        <v>0.99958000000000002</v>
      </c>
      <c r="L21" s="345" t="s">
        <v>914</v>
      </c>
    </row>
    <row r="22" spans="1:14" ht="63.75" x14ac:dyDescent="0.2">
      <c r="A22" s="841" t="s">
        <v>598</v>
      </c>
      <c r="B22" s="346" t="s">
        <v>939</v>
      </c>
      <c r="C22" s="347" t="s">
        <v>69</v>
      </c>
      <c r="D22" s="347" t="s">
        <v>356</v>
      </c>
      <c r="E22" s="347" t="s">
        <v>478</v>
      </c>
      <c r="F22" s="348"/>
      <c r="G22" s="344">
        <v>0</v>
      </c>
      <c r="H22" s="357">
        <f t="shared" si="0"/>
        <v>0</v>
      </c>
      <c r="I22" s="358">
        <v>0</v>
      </c>
      <c r="J22" s="356">
        <v>0</v>
      </c>
      <c r="K22" s="785">
        <v>0</v>
      </c>
      <c r="L22" s="345" t="s">
        <v>940</v>
      </c>
      <c r="M22" s="1349" t="s">
        <v>957</v>
      </c>
    </row>
    <row r="23" spans="1:14" ht="56.25" x14ac:dyDescent="0.2">
      <c r="A23" s="841" t="s">
        <v>599</v>
      </c>
      <c r="B23" s="346" t="s">
        <v>958</v>
      </c>
      <c r="C23" s="347" t="s">
        <v>69</v>
      </c>
      <c r="D23" s="347" t="s">
        <v>356</v>
      </c>
      <c r="E23" s="347" t="s">
        <v>285</v>
      </c>
      <c r="F23" s="348"/>
      <c r="G23" s="344">
        <v>0</v>
      </c>
      <c r="H23" s="357">
        <f t="shared" si="0"/>
        <v>35000</v>
      </c>
      <c r="I23" s="358">
        <v>35000</v>
      </c>
      <c r="J23" s="356">
        <v>0</v>
      </c>
      <c r="K23" s="785">
        <v>0</v>
      </c>
      <c r="L23" s="345" t="s">
        <v>928</v>
      </c>
      <c r="M23" s="1349" t="s">
        <v>959</v>
      </c>
    </row>
    <row r="24" spans="1:14" ht="67.5" x14ac:dyDescent="0.2">
      <c r="A24" s="841" t="s">
        <v>600</v>
      </c>
      <c r="B24" s="346" t="s">
        <v>916</v>
      </c>
      <c r="C24" s="347" t="s">
        <v>141</v>
      </c>
      <c r="D24" s="347" t="s">
        <v>143</v>
      </c>
      <c r="E24" s="347" t="s">
        <v>278</v>
      </c>
      <c r="F24" s="348">
        <v>900000</v>
      </c>
      <c r="G24" s="344">
        <v>20375</v>
      </c>
      <c r="H24" s="357">
        <f t="shared" si="0"/>
        <v>0</v>
      </c>
      <c r="I24" s="358">
        <v>20375</v>
      </c>
      <c r="J24" s="356">
        <v>0</v>
      </c>
      <c r="K24" s="785">
        <f t="shared" si="1"/>
        <v>0</v>
      </c>
      <c r="L24" s="345" t="s">
        <v>917</v>
      </c>
    </row>
    <row r="25" spans="1:14" ht="67.5" x14ac:dyDescent="0.2">
      <c r="A25" s="841" t="s">
        <v>601</v>
      </c>
      <c r="B25" s="359" t="s">
        <v>918</v>
      </c>
      <c r="C25" s="360" t="s">
        <v>141</v>
      </c>
      <c r="D25" s="360" t="s">
        <v>143</v>
      </c>
      <c r="E25" s="360" t="s">
        <v>278</v>
      </c>
      <c r="F25" s="358">
        <v>80000</v>
      </c>
      <c r="G25" s="358">
        <v>23250</v>
      </c>
      <c r="H25" s="357">
        <f t="shared" si="0"/>
        <v>0</v>
      </c>
      <c r="I25" s="358">
        <v>23250</v>
      </c>
      <c r="J25" s="356">
        <v>0</v>
      </c>
      <c r="K25" s="785">
        <f t="shared" si="1"/>
        <v>0</v>
      </c>
      <c r="L25" s="345" t="s">
        <v>919</v>
      </c>
    </row>
    <row r="26" spans="1:14" ht="67.5" x14ac:dyDescent="0.2">
      <c r="A26" s="841" t="s">
        <v>602</v>
      </c>
      <c r="B26" s="354" t="s">
        <v>920</v>
      </c>
      <c r="C26" s="355" t="s">
        <v>141</v>
      </c>
      <c r="D26" s="355" t="s">
        <v>143</v>
      </c>
      <c r="E26" s="355" t="s">
        <v>285</v>
      </c>
      <c r="F26" s="356">
        <v>0</v>
      </c>
      <c r="G26" s="357">
        <v>699789</v>
      </c>
      <c r="H26" s="356">
        <f t="shared" si="0"/>
        <v>-109640.40000000002</v>
      </c>
      <c r="I26" s="356">
        <v>590148.6</v>
      </c>
      <c r="J26" s="356">
        <v>315700</v>
      </c>
      <c r="K26" s="785">
        <v>0</v>
      </c>
      <c r="L26" s="1348" t="s">
        <v>921</v>
      </c>
      <c r="M26" s="1349" t="s">
        <v>975</v>
      </c>
    </row>
    <row r="27" spans="1:14" ht="67.5" x14ac:dyDescent="0.2">
      <c r="A27" s="861" t="s">
        <v>603</v>
      </c>
      <c r="B27" s="354" t="s">
        <v>941</v>
      </c>
      <c r="C27" s="355" t="s">
        <v>141</v>
      </c>
      <c r="D27" s="355" t="s">
        <v>149</v>
      </c>
      <c r="E27" s="355" t="s">
        <v>285</v>
      </c>
      <c r="F27" s="356"/>
      <c r="G27" s="357">
        <v>0</v>
      </c>
      <c r="H27" s="356">
        <f t="shared" si="0"/>
        <v>47109</v>
      </c>
      <c r="I27" s="356">
        <v>47109</v>
      </c>
      <c r="J27" s="356">
        <v>0</v>
      </c>
      <c r="K27" s="785"/>
      <c r="L27" s="1348" t="s">
        <v>942</v>
      </c>
      <c r="M27" s="1349" t="s">
        <v>943</v>
      </c>
    </row>
    <row r="28" spans="1:14" ht="63.75" x14ac:dyDescent="0.2">
      <c r="A28" s="861" t="s">
        <v>604</v>
      </c>
      <c r="B28" s="354" t="s">
        <v>934</v>
      </c>
      <c r="C28" s="355" t="s">
        <v>426</v>
      </c>
      <c r="D28" s="355" t="s">
        <v>428</v>
      </c>
      <c r="E28" s="355" t="s">
        <v>430</v>
      </c>
      <c r="F28" s="356"/>
      <c r="G28" s="357">
        <v>0</v>
      </c>
      <c r="H28" s="356">
        <f t="shared" si="0"/>
        <v>60000</v>
      </c>
      <c r="I28" s="356">
        <v>60000</v>
      </c>
      <c r="J28" s="356">
        <v>0</v>
      </c>
      <c r="K28" s="785"/>
      <c r="L28" s="1348" t="s">
        <v>935</v>
      </c>
      <c r="M28" s="1349" t="s">
        <v>944</v>
      </c>
    </row>
    <row r="29" spans="1:14" ht="56.25" x14ac:dyDescent="0.2">
      <c r="A29" s="842" t="s">
        <v>605</v>
      </c>
      <c r="B29" s="361" t="s">
        <v>613</v>
      </c>
      <c r="C29" s="362" t="s">
        <v>221</v>
      </c>
      <c r="D29" s="362" t="s">
        <v>476</v>
      </c>
      <c r="E29" s="362" t="s">
        <v>278</v>
      </c>
      <c r="F29" s="363">
        <f>I29</f>
        <v>45000</v>
      </c>
      <c r="G29" s="363">
        <v>80000</v>
      </c>
      <c r="H29" s="363">
        <f t="shared" si="0"/>
        <v>-35000</v>
      </c>
      <c r="I29" s="363">
        <v>45000</v>
      </c>
      <c r="J29" s="363">
        <v>37405.040000000001</v>
      </c>
      <c r="K29" s="785">
        <f t="shared" si="1"/>
        <v>0.83122311111111113</v>
      </c>
      <c r="L29" s="364" t="s">
        <v>922</v>
      </c>
      <c r="M29" s="1349" t="s">
        <v>959</v>
      </c>
      <c r="N29" s="1529"/>
    </row>
    <row r="30" spans="1:14" ht="56.25" x14ac:dyDescent="0.2">
      <c r="A30" s="1358" t="s">
        <v>606</v>
      </c>
      <c r="B30" s="1357" t="s">
        <v>945</v>
      </c>
      <c r="C30" s="362" t="s">
        <v>221</v>
      </c>
      <c r="D30" s="362" t="s">
        <v>476</v>
      </c>
      <c r="E30" s="362" t="s">
        <v>285</v>
      </c>
      <c r="F30" s="363"/>
      <c r="G30" s="363">
        <v>0</v>
      </c>
      <c r="H30" s="363">
        <f t="shared" si="0"/>
        <v>61500</v>
      </c>
      <c r="I30" s="363">
        <v>61500</v>
      </c>
      <c r="J30" s="363">
        <v>61500</v>
      </c>
      <c r="K30" s="785"/>
      <c r="L30" s="364" t="s">
        <v>946</v>
      </c>
      <c r="M30" s="1349" t="s">
        <v>938</v>
      </c>
      <c r="N30" s="1529"/>
    </row>
    <row r="31" spans="1:14" ht="45.75" customHeight="1" x14ac:dyDescent="0.2">
      <c r="A31" s="850" t="s">
        <v>607</v>
      </c>
      <c r="B31" s="365" t="s">
        <v>611</v>
      </c>
      <c r="C31" s="366" t="s">
        <v>221</v>
      </c>
      <c r="D31" s="366" t="s">
        <v>476</v>
      </c>
      <c r="E31" s="366" t="s">
        <v>478</v>
      </c>
      <c r="F31" s="367">
        <f>I31</f>
        <v>79000</v>
      </c>
      <c r="G31" s="356">
        <v>80000</v>
      </c>
      <c r="H31" s="356">
        <f t="shared" si="0"/>
        <v>-1000</v>
      </c>
      <c r="I31" s="356">
        <v>79000</v>
      </c>
      <c r="J31" s="356">
        <v>29764.23</v>
      </c>
      <c r="K31" s="785">
        <f t="shared" si="1"/>
        <v>0.37676240506329112</v>
      </c>
      <c r="L31" s="345" t="s">
        <v>923</v>
      </c>
      <c r="M31" s="1369" t="s">
        <v>959</v>
      </c>
      <c r="N31" s="1529"/>
    </row>
    <row r="32" spans="1:14" ht="51" x14ac:dyDescent="0.2">
      <c r="A32" s="842" t="s">
        <v>608</v>
      </c>
      <c r="B32" s="851" t="s">
        <v>615</v>
      </c>
      <c r="C32" s="852" t="s">
        <v>221</v>
      </c>
      <c r="D32" s="852" t="s">
        <v>484</v>
      </c>
      <c r="E32" s="852" t="s">
        <v>478</v>
      </c>
      <c r="F32" s="853">
        <v>383650</v>
      </c>
      <c r="G32" s="854">
        <v>80000</v>
      </c>
      <c r="H32" s="356">
        <f t="shared" si="0"/>
        <v>1000</v>
      </c>
      <c r="I32" s="356">
        <v>81000</v>
      </c>
      <c r="J32" s="356">
        <v>18000</v>
      </c>
      <c r="K32" s="785">
        <f t="shared" si="1"/>
        <v>0.22222222222222221</v>
      </c>
      <c r="L32" s="345" t="s">
        <v>924</v>
      </c>
      <c r="M32" s="1349" t="s">
        <v>959</v>
      </c>
      <c r="N32" s="1529"/>
    </row>
    <row r="33" spans="1:13" ht="56.25" x14ac:dyDescent="0.2">
      <c r="A33" s="850" t="s">
        <v>609</v>
      </c>
      <c r="B33" s="368" t="s">
        <v>1021</v>
      </c>
      <c r="C33" s="369" t="s">
        <v>221</v>
      </c>
      <c r="D33" s="369" t="s">
        <v>489</v>
      </c>
      <c r="E33" s="369" t="s">
        <v>278</v>
      </c>
      <c r="F33" s="370">
        <v>20000</v>
      </c>
      <c r="G33" s="348">
        <v>50000</v>
      </c>
      <c r="H33" s="371">
        <f t="shared" si="0"/>
        <v>0</v>
      </c>
      <c r="I33" s="358">
        <v>50000</v>
      </c>
      <c r="J33" s="356">
        <v>0</v>
      </c>
      <c r="K33" s="785">
        <f t="shared" si="1"/>
        <v>0</v>
      </c>
      <c r="L33" s="345" t="s">
        <v>914</v>
      </c>
    </row>
    <row r="34" spans="1:13" ht="56.25" x14ac:dyDescent="0.2">
      <c r="A34" s="843" t="s">
        <v>610</v>
      </c>
      <c r="B34" s="368" t="s">
        <v>970</v>
      </c>
      <c r="C34" s="369" t="s">
        <v>221</v>
      </c>
      <c r="D34" s="369" t="s">
        <v>489</v>
      </c>
      <c r="E34" s="369" t="s">
        <v>278</v>
      </c>
      <c r="F34" s="370"/>
      <c r="G34" s="348">
        <v>0</v>
      </c>
      <c r="H34" s="357">
        <f t="shared" si="0"/>
        <v>10000</v>
      </c>
      <c r="I34" s="381">
        <v>10000</v>
      </c>
      <c r="J34" s="356">
        <v>0</v>
      </c>
      <c r="K34" s="785">
        <f t="shared" ref="K34" si="3">J34/I34</f>
        <v>0</v>
      </c>
      <c r="L34" s="345" t="s">
        <v>971</v>
      </c>
      <c r="M34" s="1349" t="s">
        <v>972</v>
      </c>
    </row>
    <row r="35" spans="1:13" ht="67.5" customHeight="1" x14ac:dyDescent="0.2">
      <c r="A35" s="842" t="s">
        <v>612</v>
      </c>
      <c r="B35" s="372" t="s">
        <v>925</v>
      </c>
      <c r="C35" s="373" t="s">
        <v>221</v>
      </c>
      <c r="D35" s="373" t="s">
        <v>489</v>
      </c>
      <c r="E35" s="373" t="s">
        <v>278</v>
      </c>
      <c r="F35" s="374">
        <f>I35</f>
        <v>30000</v>
      </c>
      <c r="G35" s="358">
        <v>30000</v>
      </c>
      <c r="H35" s="356">
        <v>0</v>
      </c>
      <c r="I35" s="357">
        <f t="shared" ref="I35" si="4">G35+H35</f>
        <v>30000</v>
      </c>
      <c r="J35" s="381">
        <v>0</v>
      </c>
      <c r="K35" s="785">
        <v>0</v>
      </c>
      <c r="L35" s="1348" t="s">
        <v>926</v>
      </c>
    </row>
    <row r="36" spans="1:13" ht="67.5" customHeight="1" x14ac:dyDescent="0.2">
      <c r="A36" s="1532" t="s">
        <v>614</v>
      </c>
      <c r="B36" s="375" t="s">
        <v>947</v>
      </c>
      <c r="C36" s="376" t="s">
        <v>221</v>
      </c>
      <c r="D36" s="376" t="s">
        <v>228</v>
      </c>
      <c r="E36" s="376" t="s">
        <v>478</v>
      </c>
      <c r="F36" s="377"/>
      <c r="G36" s="371">
        <v>0</v>
      </c>
      <c r="H36" s="356">
        <f t="shared" ref="H36:H42" si="5">I36-G36</f>
        <v>15000</v>
      </c>
      <c r="I36" s="357">
        <v>15000</v>
      </c>
      <c r="J36" s="381">
        <v>15000</v>
      </c>
      <c r="K36" s="785">
        <v>1</v>
      </c>
      <c r="L36" s="345" t="s">
        <v>948</v>
      </c>
      <c r="M36" s="1349" t="s">
        <v>938</v>
      </c>
    </row>
    <row r="37" spans="1:13" ht="67.5" customHeight="1" x14ac:dyDescent="0.2">
      <c r="A37" s="1532" t="s">
        <v>616</v>
      </c>
      <c r="B37" s="375" t="s">
        <v>955</v>
      </c>
      <c r="C37" s="376" t="s">
        <v>221</v>
      </c>
      <c r="D37" s="376" t="s">
        <v>228</v>
      </c>
      <c r="E37" s="376" t="s">
        <v>478</v>
      </c>
      <c r="F37" s="377"/>
      <c r="G37" s="371">
        <v>0</v>
      </c>
      <c r="H37" s="356">
        <f t="shared" si="5"/>
        <v>30000</v>
      </c>
      <c r="I37" s="357">
        <v>30000</v>
      </c>
      <c r="J37" s="381">
        <v>30000</v>
      </c>
      <c r="K37" s="785">
        <v>1</v>
      </c>
      <c r="L37" s="345" t="s">
        <v>948</v>
      </c>
      <c r="M37" s="1349" t="s">
        <v>954</v>
      </c>
    </row>
    <row r="38" spans="1:13" ht="67.5" customHeight="1" x14ac:dyDescent="0.2">
      <c r="A38" s="1501" t="s">
        <v>617</v>
      </c>
      <c r="B38" s="378" t="s">
        <v>1020</v>
      </c>
      <c r="C38" s="379" t="s">
        <v>229</v>
      </c>
      <c r="D38" s="379" t="s">
        <v>231</v>
      </c>
      <c r="E38" s="379" t="s">
        <v>278</v>
      </c>
      <c r="F38" s="380"/>
      <c r="G38" s="381">
        <v>0</v>
      </c>
      <c r="H38" s="381">
        <f t="shared" si="5"/>
        <v>35000</v>
      </c>
      <c r="I38" s="381">
        <v>35000</v>
      </c>
      <c r="J38" s="381">
        <v>0</v>
      </c>
      <c r="K38" s="785">
        <v>0</v>
      </c>
      <c r="L38" s="1382" t="s">
        <v>973</v>
      </c>
      <c r="M38" s="1349" t="s">
        <v>964</v>
      </c>
    </row>
    <row r="39" spans="1:13" ht="67.5" customHeight="1" x14ac:dyDescent="0.2">
      <c r="A39" s="1501" t="s">
        <v>618</v>
      </c>
      <c r="B39" s="378" t="s">
        <v>1019</v>
      </c>
      <c r="C39" s="379" t="s">
        <v>229</v>
      </c>
      <c r="D39" s="379" t="s">
        <v>231</v>
      </c>
      <c r="E39" s="379" t="s">
        <v>278</v>
      </c>
      <c r="F39" s="380"/>
      <c r="G39" s="381">
        <v>0</v>
      </c>
      <c r="H39" s="381">
        <f t="shared" si="5"/>
        <v>30000</v>
      </c>
      <c r="I39" s="381">
        <v>30000</v>
      </c>
      <c r="J39" s="381">
        <v>0</v>
      </c>
      <c r="K39" s="785">
        <v>0</v>
      </c>
      <c r="L39" s="1382" t="s">
        <v>980</v>
      </c>
      <c r="M39" s="1349" t="s">
        <v>964</v>
      </c>
    </row>
    <row r="40" spans="1:13" ht="67.5" customHeight="1" x14ac:dyDescent="0.2">
      <c r="A40" s="1501" t="s">
        <v>619</v>
      </c>
      <c r="B40" s="378" t="s">
        <v>1018</v>
      </c>
      <c r="C40" s="379" t="s">
        <v>229</v>
      </c>
      <c r="D40" s="379" t="s">
        <v>231</v>
      </c>
      <c r="E40" s="379" t="s">
        <v>278</v>
      </c>
      <c r="F40" s="380"/>
      <c r="G40" s="381">
        <v>0</v>
      </c>
      <c r="H40" s="1550">
        <f t="shared" si="5"/>
        <v>17608.77</v>
      </c>
      <c r="I40" s="1550">
        <v>17608.77</v>
      </c>
      <c r="J40" s="1550">
        <v>0</v>
      </c>
      <c r="K40" s="791">
        <v>0</v>
      </c>
      <c r="L40" s="1382" t="s">
        <v>1023</v>
      </c>
      <c r="M40" s="1349" t="s">
        <v>976</v>
      </c>
    </row>
    <row r="41" spans="1:13" ht="63" customHeight="1" x14ac:dyDescent="0.2">
      <c r="A41" s="1830" t="s">
        <v>620</v>
      </c>
      <c r="B41" s="1804" t="s">
        <v>927</v>
      </c>
      <c r="C41" s="1373" t="s">
        <v>233</v>
      </c>
      <c r="D41" s="1370" t="s">
        <v>235</v>
      </c>
      <c r="E41" s="1370" t="s">
        <v>278</v>
      </c>
      <c r="F41" s="1371">
        <v>0</v>
      </c>
      <c r="G41" s="1372">
        <v>300000</v>
      </c>
      <c r="H41" s="348">
        <f t="shared" si="5"/>
        <v>67000</v>
      </c>
      <c r="I41" s="344">
        <v>367000</v>
      </c>
      <c r="J41" s="1551">
        <f>J43+J44</f>
        <v>299081.70999999996</v>
      </c>
      <c r="K41" s="1552">
        <f>J41/I41</f>
        <v>0.81493653950953671</v>
      </c>
      <c r="L41" s="1827" t="s">
        <v>1023</v>
      </c>
      <c r="M41" s="1832" t="s">
        <v>959</v>
      </c>
    </row>
    <row r="42" spans="1:13" ht="63" customHeight="1" x14ac:dyDescent="0.2">
      <c r="A42" s="1831"/>
      <c r="B42" s="1805"/>
      <c r="C42" s="1807" t="s">
        <v>949</v>
      </c>
      <c r="D42" s="1808"/>
      <c r="E42" s="1543" t="s">
        <v>278</v>
      </c>
      <c r="F42" s="1544"/>
      <c r="G42" s="1544">
        <v>0</v>
      </c>
      <c r="H42" s="1547">
        <f t="shared" si="5"/>
        <v>0</v>
      </c>
      <c r="I42" s="1547">
        <v>0</v>
      </c>
      <c r="J42" s="1547">
        <v>0</v>
      </c>
      <c r="K42" s="1548">
        <v>0</v>
      </c>
      <c r="L42" s="1828"/>
      <c r="M42" s="1832"/>
    </row>
    <row r="43" spans="1:13" ht="63" customHeight="1" x14ac:dyDescent="0.2">
      <c r="A43" s="1831"/>
      <c r="B43" s="1805"/>
      <c r="C43" s="1807" t="s">
        <v>950</v>
      </c>
      <c r="D43" s="1808"/>
      <c r="E43" s="1543" t="s">
        <v>509</v>
      </c>
      <c r="F43" s="1544"/>
      <c r="G43" s="1544">
        <v>93704</v>
      </c>
      <c r="H43" s="1547">
        <v>0</v>
      </c>
      <c r="I43" s="1547">
        <v>93704</v>
      </c>
      <c r="J43" s="1547">
        <v>93704</v>
      </c>
      <c r="K43" s="1548">
        <v>1</v>
      </c>
      <c r="L43" s="1828"/>
      <c r="M43" s="1832"/>
    </row>
    <row r="44" spans="1:13" ht="63" customHeight="1" x14ac:dyDescent="0.2">
      <c r="A44" s="1831"/>
      <c r="B44" s="1805"/>
      <c r="C44" s="1809" t="s">
        <v>960</v>
      </c>
      <c r="D44" s="1810"/>
      <c r="E44" s="1546" t="s">
        <v>501</v>
      </c>
      <c r="F44" s="1545"/>
      <c r="G44" s="1545">
        <v>206296</v>
      </c>
      <c r="H44" s="1545">
        <v>67000</v>
      </c>
      <c r="I44" s="1545">
        <v>273296</v>
      </c>
      <c r="J44" s="1545">
        <f>109487.26+95890.45</f>
        <v>205377.71</v>
      </c>
      <c r="K44" s="1549">
        <f>J44/I44</f>
        <v>0.75148450764006791</v>
      </c>
      <c r="L44" s="1829"/>
      <c r="M44" s="1832"/>
    </row>
    <row r="45" spans="1:13" ht="38.25" x14ac:dyDescent="0.2">
      <c r="A45" s="1834" t="s">
        <v>621</v>
      </c>
      <c r="B45" s="1836" t="s">
        <v>929</v>
      </c>
      <c r="C45" s="1368" t="s">
        <v>233</v>
      </c>
      <c r="D45" s="373" t="s">
        <v>235</v>
      </c>
      <c r="E45" s="1370" t="s">
        <v>278</v>
      </c>
      <c r="F45" s="374">
        <v>30000</v>
      </c>
      <c r="G45" s="1372">
        <v>200000</v>
      </c>
      <c r="H45" s="1372">
        <f t="shared" ref="H45:H57" si="6">I45-G45</f>
        <v>-67000</v>
      </c>
      <c r="I45" s="1372">
        <v>133000</v>
      </c>
      <c r="J45" s="1372">
        <f>J46+J47+J48</f>
        <v>132932.87</v>
      </c>
      <c r="K45" s="791">
        <f>J45/I45</f>
        <v>0.99949526315789472</v>
      </c>
      <c r="L45" s="1833" t="s">
        <v>956</v>
      </c>
      <c r="M45" s="1349" t="s">
        <v>961</v>
      </c>
    </row>
    <row r="46" spans="1:13" ht="30" customHeight="1" x14ac:dyDescent="0.2">
      <c r="A46" s="1803"/>
      <c r="B46" s="1837"/>
      <c r="C46" s="1839" t="s">
        <v>949</v>
      </c>
      <c r="D46" s="1840"/>
      <c r="E46" s="1535" t="s">
        <v>278</v>
      </c>
      <c r="F46" s="1536"/>
      <c r="G46" s="1537">
        <v>0</v>
      </c>
      <c r="H46" s="1537">
        <v>0</v>
      </c>
      <c r="I46" s="1537">
        <v>0</v>
      </c>
      <c r="J46" s="1537">
        <v>0</v>
      </c>
      <c r="K46" s="1538">
        <v>0</v>
      </c>
      <c r="L46" s="1805"/>
      <c r="M46" s="1349"/>
    </row>
    <row r="47" spans="1:13" ht="27.75" customHeight="1" x14ac:dyDescent="0.2">
      <c r="A47" s="1803"/>
      <c r="B47" s="1837"/>
      <c r="C47" s="1839" t="s">
        <v>950</v>
      </c>
      <c r="D47" s="1840"/>
      <c r="E47" s="1535" t="s">
        <v>509</v>
      </c>
      <c r="F47" s="1536"/>
      <c r="G47" s="1537">
        <v>61942</v>
      </c>
      <c r="H47" s="1537">
        <v>0</v>
      </c>
      <c r="I47" s="1537">
        <v>61942</v>
      </c>
      <c r="J47" s="1537">
        <v>61942</v>
      </c>
      <c r="K47" s="1538">
        <v>1</v>
      </c>
      <c r="L47" s="1805"/>
      <c r="M47" s="1349" t="s">
        <v>954</v>
      </c>
    </row>
    <row r="48" spans="1:13" x14ac:dyDescent="0.2">
      <c r="A48" s="1835"/>
      <c r="B48" s="1838"/>
      <c r="C48" s="1841" t="s">
        <v>951</v>
      </c>
      <c r="D48" s="1842"/>
      <c r="E48" s="1539" t="s">
        <v>501</v>
      </c>
      <c r="F48" s="1540"/>
      <c r="G48" s="1541">
        <v>138058</v>
      </c>
      <c r="H48" s="1541">
        <v>-67000</v>
      </c>
      <c r="I48" s="1541">
        <v>71058</v>
      </c>
      <c r="J48" s="1541">
        <v>70990.87</v>
      </c>
      <c r="K48" s="1542">
        <f>J48/I48</f>
        <v>0.99905527878634348</v>
      </c>
      <c r="L48" s="1805"/>
      <c r="M48" s="1349"/>
    </row>
    <row r="49" spans="1:13" ht="60" customHeight="1" x14ac:dyDescent="0.2">
      <c r="A49" s="1802" t="s">
        <v>622</v>
      </c>
      <c r="B49" s="1804" t="s">
        <v>930</v>
      </c>
      <c r="C49" s="1366" t="s">
        <v>233</v>
      </c>
      <c r="D49" s="366" t="s">
        <v>235</v>
      </c>
      <c r="E49" s="1370" t="s">
        <v>278</v>
      </c>
      <c r="F49" s="1371">
        <f>I49</f>
        <v>350000</v>
      </c>
      <c r="G49" s="1372">
        <v>350000</v>
      </c>
      <c r="H49" s="1372">
        <f t="shared" si="6"/>
        <v>0</v>
      </c>
      <c r="I49" s="1372">
        <v>350000</v>
      </c>
      <c r="J49" s="1372">
        <f>J50+J51+J52</f>
        <v>301256.03000000003</v>
      </c>
      <c r="K49" s="791">
        <f t="shared" si="1"/>
        <v>0.86073151428571437</v>
      </c>
      <c r="L49" s="1833" t="s">
        <v>914</v>
      </c>
    </row>
    <row r="50" spans="1:13" ht="31.5" customHeight="1" x14ac:dyDescent="0.2">
      <c r="A50" s="1803"/>
      <c r="B50" s="1805"/>
      <c r="C50" s="1799" t="s">
        <v>949</v>
      </c>
      <c r="D50" s="1799"/>
      <c r="E50" s="1553" t="s">
        <v>278</v>
      </c>
      <c r="F50" s="396"/>
      <c r="G50" s="1554">
        <v>350000</v>
      </c>
      <c r="H50" s="1554">
        <v>-350000</v>
      </c>
      <c r="I50" s="1554">
        <v>0</v>
      </c>
      <c r="J50" s="1554">
        <v>0</v>
      </c>
      <c r="K50" s="789">
        <v>0</v>
      </c>
      <c r="L50" s="1805"/>
    </row>
    <row r="51" spans="1:13" ht="30" customHeight="1" x14ac:dyDescent="0.2">
      <c r="A51" s="1803"/>
      <c r="B51" s="1805"/>
      <c r="C51" s="1800" t="s">
        <v>950</v>
      </c>
      <c r="D51" s="1800"/>
      <c r="E51" s="1533" t="s">
        <v>509</v>
      </c>
      <c r="F51" s="396"/>
      <c r="G51" s="1534"/>
      <c r="H51" s="1534">
        <v>112564</v>
      </c>
      <c r="I51" s="1534">
        <v>112564</v>
      </c>
      <c r="J51" s="1534">
        <v>112564</v>
      </c>
      <c r="K51" s="1073">
        <v>1</v>
      </c>
      <c r="L51" s="1805"/>
    </row>
    <row r="52" spans="1:13" ht="17.25" customHeight="1" x14ac:dyDescent="0.2">
      <c r="A52" s="1803"/>
      <c r="B52" s="1806"/>
      <c r="C52" s="1801" t="s">
        <v>951</v>
      </c>
      <c r="D52" s="1800"/>
      <c r="E52" s="1533" t="s">
        <v>501</v>
      </c>
      <c r="F52" s="396"/>
      <c r="G52" s="1534"/>
      <c r="H52" s="1534">
        <v>237436</v>
      </c>
      <c r="I52" s="1534">
        <v>237436</v>
      </c>
      <c r="J52" s="1534">
        <v>188692.03</v>
      </c>
      <c r="K52" s="789">
        <f>J52/I52</f>
        <v>0.79470691049377518</v>
      </c>
      <c r="L52" s="1806"/>
    </row>
    <row r="53" spans="1:13" ht="69.75" customHeight="1" x14ac:dyDescent="0.2">
      <c r="A53" s="1386">
        <v>37</v>
      </c>
      <c r="B53" s="1384" t="s">
        <v>1024</v>
      </c>
      <c r="C53" s="1385" t="s">
        <v>233</v>
      </c>
      <c r="D53" s="1385" t="s">
        <v>235</v>
      </c>
      <c r="E53" s="1353" t="s">
        <v>278</v>
      </c>
      <c r="F53" s="381"/>
      <c r="G53" s="381">
        <v>0</v>
      </c>
      <c r="H53" s="381">
        <f>I53-G53</f>
        <v>26000</v>
      </c>
      <c r="I53" s="381">
        <v>26000</v>
      </c>
      <c r="J53" s="381">
        <v>0</v>
      </c>
      <c r="K53" s="785">
        <v>0</v>
      </c>
      <c r="L53" s="1383" t="s">
        <v>973</v>
      </c>
      <c r="M53" s="1349" t="s">
        <v>964</v>
      </c>
    </row>
    <row r="54" spans="1:13" ht="67.5" x14ac:dyDescent="0.2">
      <c r="A54" s="849" t="s">
        <v>974</v>
      </c>
      <c r="B54" s="365" t="s">
        <v>931</v>
      </c>
      <c r="C54" s="366" t="s">
        <v>233</v>
      </c>
      <c r="D54" s="366" t="s">
        <v>235</v>
      </c>
      <c r="E54" s="366" t="s">
        <v>278</v>
      </c>
      <c r="F54" s="367">
        <v>70000</v>
      </c>
      <c r="G54" s="356">
        <v>10000</v>
      </c>
      <c r="H54" s="356">
        <f t="shared" si="6"/>
        <v>0</v>
      </c>
      <c r="I54" s="356">
        <v>10000</v>
      </c>
      <c r="J54" s="356">
        <v>3140.74</v>
      </c>
      <c r="K54" s="1072">
        <f t="shared" si="1"/>
        <v>0.31407399999999996</v>
      </c>
      <c r="L54" s="345" t="s">
        <v>932</v>
      </c>
    </row>
    <row r="55" spans="1:13" ht="62.25" x14ac:dyDescent="0.2">
      <c r="A55" s="850" t="s">
        <v>977</v>
      </c>
      <c r="B55" s="375" t="s">
        <v>933</v>
      </c>
      <c r="C55" s="376" t="s">
        <v>233</v>
      </c>
      <c r="D55" s="376" t="s">
        <v>235</v>
      </c>
      <c r="E55" s="376" t="s">
        <v>278</v>
      </c>
      <c r="F55" s="377">
        <v>350000</v>
      </c>
      <c r="G55" s="371">
        <v>123000</v>
      </c>
      <c r="H55" s="371">
        <f t="shared" si="6"/>
        <v>-17368.169999999998</v>
      </c>
      <c r="I55" s="371">
        <v>105631.83</v>
      </c>
      <c r="J55" s="356">
        <v>0</v>
      </c>
      <c r="K55" s="785">
        <f t="shared" si="1"/>
        <v>0</v>
      </c>
      <c r="L55" s="345" t="s">
        <v>914</v>
      </c>
      <c r="M55" s="1349" t="s">
        <v>976</v>
      </c>
    </row>
    <row r="56" spans="1:13" ht="69.75" hidden="1" customHeight="1" x14ac:dyDescent="0.2">
      <c r="A56" s="842" t="s">
        <v>605</v>
      </c>
      <c r="B56" s="378"/>
      <c r="C56" s="379"/>
      <c r="D56" s="379"/>
      <c r="E56" s="379"/>
      <c r="F56" s="380">
        <v>75000</v>
      </c>
      <c r="G56" s="381"/>
      <c r="H56" s="381">
        <f t="shared" si="6"/>
        <v>0</v>
      </c>
      <c r="I56" s="381"/>
      <c r="J56" s="381"/>
      <c r="K56" s="785"/>
      <c r="L56" s="855"/>
    </row>
    <row r="57" spans="1:13" hidden="1" x14ac:dyDescent="0.2">
      <c r="A57" s="850" t="s">
        <v>606</v>
      </c>
      <c r="B57" s="365"/>
      <c r="C57" s="366"/>
      <c r="D57" s="366"/>
      <c r="E57" s="366"/>
      <c r="F57" s="367">
        <v>12000</v>
      </c>
      <c r="G57" s="356"/>
      <c r="H57" s="356">
        <f t="shared" si="6"/>
        <v>0</v>
      </c>
      <c r="I57" s="356"/>
      <c r="J57" s="356"/>
      <c r="K57" s="785"/>
      <c r="L57" s="345"/>
    </row>
    <row r="58" spans="1:13" ht="30" hidden="1" customHeight="1" x14ac:dyDescent="0.2">
      <c r="A58" s="842" t="s">
        <v>607</v>
      </c>
      <c r="B58" s="382"/>
      <c r="C58" s="852"/>
      <c r="D58" s="852"/>
      <c r="E58" s="852"/>
      <c r="F58" s="853">
        <f>I58</f>
        <v>0</v>
      </c>
      <c r="G58" s="854"/>
      <c r="H58" s="779"/>
      <c r="I58" s="383"/>
      <c r="J58" s="383"/>
      <c r="K58" s="785"/>
      <c r="L58" s="1075"/>
    </row>
    <row r="59" spans="1:13" hidden="1" x14ac:dyDescent="0.2">
      <c r="A59" s="850" t="s">
        <v>608</v>
      </c>
      <c r="B59" s="378"/>
      <c r="C59" s="379"/>
      <c r="D59" s="379"/>
      <c r="E59" s="379"/>
      <c r="F59" s="380">
        <v>25000</v>
      </c>
      <c r="G59" s="381"/>
      <c r="H59" s="384">
        <f t="shared" ref="H59:H66" si="7">I59-G59</f>
        <v>0</v>
      </c>
      <c r="I59" s="381"/>
      <c r="J59" s="381"/>
      <c r="K59" s="785"/>
      <c r="L59" s="855"/>
    </row>
    <row r="60" spans="1:13" hidden="1" x14ac:dyDescent="0.2">
      <c r="A60" s="842" t="s">
        <v>609</v>
      </c>
      <c r="B60" s="385"/>
      <c r="C60" s="379"/>
      <c r="D60" s="379"/>
      <c r="E60" s="379"/>
      <c r="F60" s="380">
        <v>1013010</v>
      </c>
      <c r="G60" s="381"/>
      <c r="H60" s="381">
        <f t="shared" si="7"/>
        <v>0</v>
      </c>
      <c r="I60" s="381"/>
      <c r="J60" s="381"/>
      <c r="K60" s="785"/>
      <c r="L60" s="855"/>
    </row>
    <row r="61" spans="1:13" ht="48" hidden="1" customHeight="1" x14ac:dyDescent="0.2">
      <c r="A61" s="850" t="s">
        <v>610</v>
      </c>
      <c r="B61" s="386"/>
      <c r="C61" s="366"/>
      <c r="D61" s="366"/>
      <c r="E61" s="366"/>
      <c r="F61" s="367">
        <f>I61</f>
        <v>0</v>
      </c>
      <c r="G61" s="356"/>
      <c r="H61" s="356">
        <f t="shared" si="7"/>
        <v>0</v>
      </c>
      <c r="I61" s="356"/>
      <c r="J61" s="356"/>
      <c r="K61" s="785"/>
      <c r="L61" s="345"/>
    </row>
    <row r="62" spans="1:13" hidden="1" x14ac:dyDescent="0.2">
      <c r="A62" s="842" t="s">
        <v>612</v>
      </c>
      <c r="B62" s="386"/>
      <c r="C62" s="852"/>
      <c r="D62" s="852"/>
      <c r="E62" s="852"/>
      <c r="F62" s="853">
        <f>I62</f>
        <v>0</v>
      </c>
      <c r="G62" s="854"/>
      <c r="H62" s="854">
        <f t="shared" si="7"/>
        <v>0</v>
      </c>
      <c r="I62" s="356"/>
      <c r="J62" s="356"/>
      <c r="K62" s="785"/>
      <c r="L62" s="345"/>
    </row>
    <row r="63" spans="1:13" ht="54.75" hidden="1" customHeight="1" x14ac:dyDescent="0.2">
      <c r="A63" s="850" t="s">
        <v>614</v>
      </c>
      <c r="B63" s="386"/>
      <c r="C63" s="373"/>
      <c r="D63" s="373"/>
      <c r="E63" s="373"/>
      <c r="F63" s="374">
        <f>I63</f>
        <v>0</v>
      </c>
      <c r="G63" s="358"/>
      <c r="H63" s="358">
        <f t="shared" si="7"/>
        <v>0</v>
      </c>
      <c r="I63" s="358"/>
      <c r="J63" s="358"/>
      <c r="K63" s="785"/>
      <c r="L63" s="387"/>
    </row>
    <row r="64" spans="1:13" ht="83.25" hidden="1" customHeight="1" x14ac:dyDescent="0.2">
      <c r="A64" s="842" t="s">
        <v>616</v>
      </c>
      <c r="B64" s="365"/>
      <c r="C64" s="366"/>
      <c r="D64" s="366"/>
      <c r="E64" s="366"/>
      <c r="F64" s="367">
        <f>I64</f>
        <v>0</v>
      </c>
      <c r="G64" s="356"/>
      <c r="H64" s="356">
        <f t="shared" si="7"/>
        <v>0</v>
      </c>
      <c r="I64" s="356"/>
      <c r="J64" s="356"/>
      <c r="K64" s="785"/>
      <c r="L64" s="345"/>
    </row>
    <row r="65" spans="1:13" hidden="1" x14ac:dyDescent="0.2">
      <c r="A65" s="850" t="s">
        <v>617</v>
      </c>
      <c r="B65" s="354"/>
      <c r="C65" s="366"/>
      <c r="D65" s="366"/>
      <c r="E65" s="366"/>
      <c r="F65" s="367">
        <v>18858.830000000002</v>
      </c>
      <c r="G65" s="356"/>
      <c r="H65" s="356">
        <f t="shared" si="7"/>
        <v>0</v>
      </c>
      <c r="I65" s="356"/>
      <c r="J65" s="356"/>
      <c r="K65" s="785"/>
      <c r="L65" s="345"/>
    </row>
    <row r="66" spans="1:13" ht="46.5" hidden="1" customHeight="1" x14ac:dyDescent="0.2">
      <c r="A66" s="842" t="s">
        <v>618</v>
      </c>
      <c r="B66" s="386"/>
      <c r="C66" s="388"/>
      <c r="D66" s="388"/>
      <c r="E66" s="388"/>
      <c r="F66" s="389">
        <f>I66</f>
        <v>0</v>
      </c>
      <c r="G66" s="389"/>
      <c r="H66" s="389">
        <f t="shared" si="7"/>
        <v>0</v>
      </c>
      <c r="I66" s="357">
        <v>0</v>
      </c>
      <c r="J66" s="381">
        <v>0</v>
      </c>
      <c r="K66" s="785">
        <v>0</v>
      </c>
      <c r="L66" s="1075"/>
    </row>
    <row r="67" spans="1:13" hidden="1" x14ac:dyDescent="0.2">
      <c r="A67" s="843" t="s">
        <v>619</v>
      </c>
      <c r="B67" s="390"/>
      <c r="C67" s="391"/>
      <c r="D67" s="391"/>
      <c r="E67" s="391"/>
      <c r="F67" s="392">
        <f>F69+F70+F68</f>
        <v>0</v>
      </c>
      <c r="G67" s="393"/>
      <c r="H67" s="393"/>
      <c r="I67" s="393"/>
      <c r="J67" s="393"/>
      <c r="K67" s="788"/>
      <c r="L67" s="857"/>
    </row>
    <row r="68" spans="1:13" hidden="1" x14ac:dyDescent="0.2">
      <c r="A68" s="858"/>
      <c r="B68" s="390"/>
      <c r="C68" s="391"/>
      <c r="D68" s="391"/>
      <c r="E68" s="394"/>
      <c r="F68" s="395"/>
      <c r="G68" s="395"/>
      <c r="H68" s="395"/>
      <c r="I68" s="396"/>
      <c r="J68" s="395"/>
      <c r="K68" s="789"/>
      <c r="L68" s="857"/>
    </row>
    <row r="69" spans="1:13" hidden="1" x14ac:dyDescent="0.2">
      <c r="A69" s="858"/>
      <c r="B69" s="397"/>
      <c r="C69" s="391"/>
      <c r="D69" s="391"/>
      <c r="E69" s="394"/>
      <c r="F69" s="395"/>
      <c r="G69" s="398"/>
      <c r="H69" s="398"/>
      <c r="I69" s="395"/>
      <c r="J69" s="395"/>
      <c r="K69" s="789"/>
      <c r="L69" s="859"/>
    </row>
    <row r="70" spans="1:13" hidden="1" x14ac:dyDescent="0.2">
      <c r="A70" s="850"/>
      <c r="B70" s="385"/>
      <c r="C70" s="399"/>
      <c r="D70" s="399"/>
      <c r="E70" s="400"/>
      <c r="F70" s="401"/>
      <c r="G70" s="402"/>
      <c r="H70" s="402"/>
      <c r="I70" s="353"/>
      <c r="J70" s="860"/>
      <c r="K70" s="790"/>
      <c r="L70" s="856"/>
    </row>
    <row r="71" spans="1:13" hidden="1" x14ac:dyDescent="0.2">
      <c r="A71" s="850" t="s">
        <v>620</v>
      </c>
      <c r="B71" s="385"/>
      <c r="C71" s="399"/>
      <c r="D71" s="399"/>
      <c r="E71" s="399"/>
      <c r="F71" s="403">
        <f>I71</f>
        <v>0</v>
      </c>
      <c r="G71" s="383"/>
      <c r="H71" s="383">
        <f>I71-G71</f>
        <v>0</v>
      </c>
      <c r="I71" s="357"/>
      <c r="J71" s="381"/>
      <c r="K71" s="785"/>
      <c r="L71" s="856"/>
    </row>
    <row r="72" spans="1:13" ht="54.75" hidden="1" customHeight="1" x14ac:dyDescent="0.2">
      <c r="A72" s="841" t="s">
        <v>621</v>
      </c>
      <c r="B72" s="385"/>
      <c r="C72" s="399"/>
      <c r="D72" s="399"/>
      <c r="E72" s="399"/>
      <c r="F72" s="403">
        <f>I72</f>
        <v>0</v>
      </c>
      <c r="G72" s="383"/>
      <c r="H72" s="383">
        <f>I72-G72</f>
        <v>0</v>
      </c>
      <c r="I72" s="357">
        <v>0</v>
      </c>
      <c r="J72" s="381">
        <v>0</v>
      </c>
      <c r="K72" s="785">
        <v>0</v>
      </c>
      <c r="L72" s="856"/>
      <c r="M72" s="404"/>
    </row>
    <row r="73" spans="1:13" hidden="1" x14ac:dyDescent="0.2">
      <c r="A73" s="861" t="s">
        <v>622</v>
      </c>
      <c r="B73" s="851"/>
      <c r="C73" s="852"/>
      <c r="D73" s="852"/>
      <c r="E73" s="852"/>
      <c r="F73" s="853">
        <f>F75+F76+F77</f>
        <v>0</v>
      </c>
      <c r="G73" s="854"/>
      <c r="H73" s="405"/>
      <c r="I73" s="348"/>
      <c r="J73" s="781"/>
      <c r="K73" s="791"/>
      <c r="L73" s="862"/>
    </row>
    <row r="74" spans="1:13" hidden="1" x14ac:dyDescent="0.2">
      <c r="A74" s="843"/>
      <c r="B74" s="851"/>
      <c r="C74" s="863"/>
      <c r="D74" s="715"/>
      <c r="E74" s="864"/>
      <c r="F74" s="780"/>
      <c r="G74" s="780"/>
      <c r="H74" s="780"/>
      <c r="I74" s="780"/>
      <c r="J74" s="780"/>
      <c r="K74" s="786"/>
      <c r="L74" s="865"/>
    </row>
    <row r="75" spans="1:13" hidden="1" x14ac:dyDescent="0.2">
      <c r="A75" s="843"/>
      <c r="B75" s="851"/>
      <c r="C75" s="1793"/>
      <c r="D75" s="1794"/>
      <c r="E75" s="864"/>
      <c r="F75" s="780"/>
      <c r="G75" s="780"/>
      <c r="H75" s="780"/>
      <c r="I75" s="780"/>
      <c r="J75" s="780"/>
      <c r="K75" s="786"/>
      <c r="L75" s="865"/>
    </row>
    <row r="76" spans="1:13" hidden="1" x14ac:dyDescent="0.2">
      <c r="A76" s="843"/>
      <c r="B76" s="851"/>
      <c r="C76" s="1795"/>
      <c r="D76" s="1796"/>
      <c r="E76" s="864"/>
      <c r="F76" s="780"/>
      <c r="G76" s="780"/>
      <c r="H76" s="780"/>
      <c r="I76" s="780"/>
      <c r="J76" s="780"/>
      <c r="K76" s="786"/>
      <c r="L76" s="865"/>
    </row>
    <row r="77" spans="1:13" hidden="1" x14ac:dyDescent="0.2">
      <c r="A77" s="849"/>
      <c r="B77" s="365"/>
      <c r="C77" s="1797"/>
      <c r="D77" s="1798"/>
      <c r="E77" s="406"/>
      <c r="F77" s="353"/>
      <c r="G77" s="353"/>
      <c r="H77" s="353"/>
      <c r="I77" s="353"/>
      <c r="J77" s="353"/>
      <c r="K77" s="787"/>
      <c r="L77" s="407"/>
    </row>
    <row r="78" spans="1:13" ht="63.75" x14ac:dyDescent="0.2">
      <c r="A78" s="1358" t="s">
        <v>978</v>
      </c>
      <c r="B78" s="378" t="s">
        <v>979</v>
      </c>
      <c r="C78" s="1387" t="s">
        <v>233</v>
      </c>
      <c r="D78" s="1387" t="s">
        <v>235</v>
      </c>
      <c r="E78" s="1361" t="s">
        <v>278</v>
      </c>
      <c r="F78" s="1359"/>
      <c r="G78" s="1362">
        <v>0</v>
      </c>
      <c r="H78" s="1362">
        <f>I78-G78</f>
        <v>46813</v>
      </c>
      <c r="I78" s="1362">
        <v>46813</v>
      </c>
      <c r="J78" s="1362">
        <v>0</v>
      </c>
      <c r="K78" s="1531">
        <v>0</v>
      </c>
      <c r="L78" s="1381" t="s">
        <v>980</v>
      </c>
      <c r="M78" s="1349" t="s">
        <v>976</v>
      </c>
    </row>
    <row r="79" spans="1:13" ht="13.5" thickBot="1" x14ac:dyDescent="0.25">
      <c r="A79" s="1790" t="s">
        <v>560</v>
      </c>
      <c r="B79" s="1791"/>
      <c r="C79" s="1791"/>
      <c r="D79" s="1791"/>
      <c r="E79" s="1791"/>
      <c r="F79" s="408">
        <f>F73+F71+F67+F66+F65+F64+F63+F62+F61+F57+F54+F49+F33+F31+F26+F18+F11+F72+F29+F19+F8+F55+F45+F25+F24+F21+F20+F10+F9+F58+F35+F59+F56+F41+F60+F32</f>
        <v>4564018.83</v>
      </c>
      <c r="G79" s="408">
        <f>G73+G71+G67+G66+G65+G64+G63+G62+G61+G57+G54+G49+G33+G31+G26+G18+G11+G72+G29+G19+G8+G55+G45+G25+G24+G21+G20+G10+G9+G58+G35+G59+G56+G41+G60+G32+G28</f>
        <v>3001414</v>
      </c>
      <c r="H79" s="1367">
        <f>I79-G79</f>
        <v>1011272.2000000002</v>
      </c>
      <c r="I79" s="1367">
        <f>I6+I7+I8+I9+I10+I11+I14+I15+I16+I17+I18+I19+I20+I21+I22+I23+I24+I25+I26+I27+I28+I29+I30+I31+I32+I33+I34+I35+I36+I37+I38+I39+I40+I41+I45+I49+I53+I54+I55+I78</f>
        <v>4012686.2</v>
      </c>
      <c r="J79" s="408">
        <f>J73+J71+J67+J66+J65+J64+J63+J62+J61+J57+J54+J49+J33+J31+J26+J18+J11+J72+J29+J19+J8+J55+J45+J25+J24+J21+J20+J10+J9+J58+J35+J59+J56+J41+J60+J32+J28+J78+J53++J36+J37+J30+J6</f>
        <v>1919402.12</v>
      </c>
      <c r="K79" s="792">
        <f>J79/I79</f>
        <v>0.47833347147853228</v>
      </c>
      <c r="L79" s="408"/>
      <c r="M79" s="404"/>
    </row>
    <row r="81" spans="2:12" x14ac:dyDescent="0.2">
      <c r="B81" s="409"/>
      <c r="F81" s="404"/>
      <c r="G81" s="404"/>
      <c r="H81" s="404"/>
      <c r="I81" s="404"/>
      <c r="J81" s="404"/>
      <c r="K81" s="404"/>
      <c r="L81" s="404"/>
    </row>
    <row r="82" spans="2:12" x14ac:dyDescent="0.2">
      <c r="B82" s="409"/>
      <c r="F82" s="404"/>
      <c r="G82" s="404"/>
      <c r="H82" s="404"/>
      <c r="I82" s="404"/>
      <c r="J82" s="404"/>
      <c r="K82" s="404"/>
      <c r="L82" s="404"/>
    </row>
    <row r="83" spans="2:12" x14ac:dyDescent="0.2">
      <c r="B83" s="409"/>
      <c r="F83" s="404"/>
      <c r="G83" s="404"/>
      <c r="H83" s="404"/>
      <c r="I83" s="404"/>
      <c r="J83" s="404"/>
      <c r="K83" s="404"/>
      <c r="L83" s="404"/>
    </row>
    <row r="84" spans="2:12" x14ac:dyDescent="0.2">
      <c r="B84" s="409"/>
      <c r="F84" s="404"/>
      <c r="G84" s="404"/>
      <c r="H84" s="404"/>
      <c r="I84" s="404"/>
      <c r="J84" s="404"/>
      <c r="K84" s="404"/>
      <c r="L84" s="404"/>
    </row>
    <row r="85" spans="2:12" x14ac:dyDescent="0.2">
      <c r="B85" s="410"/>
      <c r="F85" s="404"/>
      <c r="G85" s="404"/>
      <c r="H85" s="404"/>
      <c r="I85" s="404"/>
      <c r="J85" s="404"/>
      <c r="K85" s="404"/>
      <c r="L85" s="404"/>
    </row>
    <row r="86" spans="2:12" x14ac:dyDescent="0.2">
      <c r="B86" s="410"/>
      <c r="F86" s="404"/>
      <c r="G86" s="404"/>
      <c r="H86" s="404"/>
      <c r="I86" s="404"/>
      <c r="J86" s="404"/>
      <c r="K86" s="404"/>
      <c r="L86" s="404"/>
    </row>
    <row r="87" spans="2:12" x14ac:dyDescent="0.2">
      <c r="F87" s="404"/>
      <c r="G87" s="404"/>
      <c r="H87" s="404"/>
      <c r="I87" s="404"/>
      <c r="J87" s="404"/>
      <c r="K87" s="404"/>
      <c r="L87" s="404"/>
    </row>
    <row r="88" spans="2:12" x14ac:dyDescent="0.2">
      <c r="L88" s="404"/>
    </row>
    <row r="89" spans="2:12" x14ac:dyDescent="0.2">
      <c r="L89" s="404"/>
    </row>
  </sheetData>
  <sheetProtection selectLockedCells="1" selectUnlockedCells="1"/>
  <mergeCells count="35">
    <mergeCell ref="L41:L44"/>
    <mergeCell ref="A41:A44"/>
    <mergeCell ref="B41:B44"/>
    <mergeCell ref="M41:M44"/>
    <mergeCell ref="L49:L52"/>
    <mergeCell ref="A45:A48"/>
    <mergeCell ref="B45:B48"/>
    <mergeCell ref="C46:D46"/>
    <mergeCell ref="C47:D47"/>
    <mergeCell ref="L45:L48"/>
    <mergeCell ref="C48:D48"/>
    <mergeCell ref="J1:L1"/>
    <mergeCell ref="A2:L2"/>
    <mergeCell ref="A3:A4"/>
    <mergeCell ref="B3:B4"/>
    <mergeCell ref="C3:C4"/>
    <mergeCell ref="D3:D4"/>
    <mergeCell ref="E3:E4"/>
    <mergeCell ref="G3:I3"/>
    <mergeCell ref="J3:J4"/>
    <mergeCell ref="K3:K4"/>
    <mergeCell ref="L3:L4"/>
    <mergeCell ref="A79:E79"/>
    <mergeCell ref="C5:E5"/>
    <mergeCell ref="C75:D75"/>
    <mergeCell ref="C76:D76"/>
    <mergeCell ref="C77:D77"/>
    <mergeCell ref="C50:D50"/>
    <mergeCell ref="C51:D51"/>
    <mergeCell ref="C52:D52"/>
    <mergeCell ref="A49:A52"/>
    <mergeCell ref="B49:B52"/>
    <mergeCell ref="C42:D42"/>
    <mergeCell ref="C43:D43"/>
    <mergeCell ref="C44:D44"/>
  </mergeCells>
  <pageMargins left="0.25" right="0.25" top="0.75" bottom="0.75" header="0.3" footer="0.3"/>
  <pageSetup paperSize="9" orientation="landscape" useFirstPageNumber="1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D154" sqref="D154"/>
    </sheetView>
  </sheetViews>
  <sheetFormatPr defaultRowHeight="11.25" x14ac:dyDescent="0.2"/>
  <cols>
    <col min="1" max="3" width="9.33203125" style="7"/>
    <col min="4" max="4" width="40.33203125" style="7" customWidth="1"/>
    <col min="5" max="5" width="16.5" style="7" customWidth="1"/>
    <col min="6" max="6" width="18.5" style="7" customWidth="1"/>
    <col min="7" max="7" width="11.6640625" style="7" customWidth="1"/>
    <col min="8" max="8" width="17" style="7" customWidth="1"/>
    <col min="9" max="9" width="16.33203125" style="7" customWidth="1"/>
    <col min="10" max="10" width="11.1640625" style="7" customWidth="1"/>
    <col min="11" max="16384" width="9.33203125" style="7"/>
  </cols>
  <sheetData>
    <row r="1" spans="1:10" ht="12.75" x14ac:dyDescent="0.2">
      <c r="A1" s="8"/>
      <c r="B1" s="8"/>
      <c r="C1" s="8"/>
      <c r="D1" s="8"/>
      <c r="E1" s="96"/>
      <c r="F1" s="96"/>
      <c r="G1" s="96"/>
      <c r="H1" s="837" t="s">
        <v>847</v>
      </c>
      <c r="I1" s="93"/>
      <c r="J1" s="93"/>
    </row>
    <row r="2" spans="1:10" ht="12.75" x14ac:dyDescent="0.2">
      <c r="A2" s="8"/>
      <c r="B2" s="8"/>
      <c r="C2" s="8"/>
      <c r="D2" s="8"/>
      <c r="E2" s="96"/>
      <c r="F2" s="96"/>
      <c r="G2" s="96"/>
      <c r="H2" s="95"/>
      <c r="I2" s="93"/>
      <c r="J2" s="93"/>
    </row>
    <row r="3" spans="1:10" ht="12.75" x14ac:dyDescent="0.2">
      <c r="A3" s="8"/>
      <c r="B3" s="8"/>
      <c r="C3" s="8"/>
      <c r="D3" s="8"/>
      <c r="E3" s="94"/>
      <c r="F3" s="94"/>
      <c r="G3" s="94"/>
      <c r="H3" s="1866"/>
      <c r="I3" s="1866"/>
      <c r="J3" s="93"/>
    </row>
    <row r="4" spans="1:10" ht="35.25" customHeight="1" x14ac:dyDescent="0.2">
      <c r="A4" s="1867" t="s">
        <v>864</v>
      </c>
      <c r="B4" s="1867"/>
      <c r="C4" s="1867"/>
      <c r="D4" s="1867"/>
      <c r="E4" s="1867"/>
      <c r="F4" s="1867"/>
      <c r="G4" s="1867"/>
      <c r="H4" s="1867"/>
      <c r="I4" s="1867"/>
      <c r="J4" s="1867"/>
    </row>
    <row r="5" spans="1:10" ht="35.25" customHeight="1" thickBot="1" x14ac:dyDescent="0.25">
      <c r="A5" s="1868" t="s">
        <v>531</v>
      </c>
      <c r="B5" s="1868"/>
      <c r="C5" s="1868"/>
      <c r="D5" s="1868"/>
      <c r="E5" s="1868"/>
      <c r="F5" s="1868"/>
      <c r="G5" s="1868"/>
      <c r="H5" s="1868"/>
      <c r="I5" s="8"/>
      <c r="J5" s="8"/>
    </row>
    <row r="6" spans="1:10" ht="12.75" x14ac:dyDescent="0.2">
      <c r="A6" s="1857" t="s">
        <v>0</v>
      </c>
      <c r="B6" s="1857" t="s">
        <v>1</v>
      </c>
      <c r="C6" s="1857" t="s">
        <v>516</v>
      </c>
      <c r="D6" s="1857" t="s">
        <v>515</v>
      </c>
      <c r="E6" s="1869" t="s">
        <v>530</v>
      </c>
      <c r="F6" s="1870"/>
      <c r="G6" s="1871"/>
      <c r="H6" s="1869" t="s">
        <v>529</v>
      </c>
      <c r="I6" s="1870"/>
      <c r="J6" s="1871"/>
    </row>
    <row r="7" spans="1:10" ht="39" thickBot="1" x14ac:dyDescent="0.25">
      <c r="A7" s="1858"/>
      <c r="B7" s="1858"/>
      <c r="C7" s="1858"/>
      <c r="D7" s="1858"/>
      <c r="E7" s="1502" t="s">
        <v>854</v>
      </c>
      <c r="F7" s="1502" t="s">
        <v>863</v>
      </c>
      <c r="G7" s="1502" t="s">
        <v>717</v>
      </c>
      <c r="H7" s="1502" t="s">
        <v>854</v>
      </c>
      <c r="I7" s="1502" t="s">
        <v>865</v>
      </c>
      <c r="J7" s="1502" t="s">
        <v>717</v>
      </c>
    </row>
    <row r="8" spans="1:10" ht="15.75" x14ac:dyDescent="0.2">
      <c r="A8" s="91" t="s">
        <v>5</v>
      </c>
      <c r="B8" s="57"/>
      <c r="C8" s="57"/>
      <c r="D8" s="55" t="s">
        <v>6</v>
      </c>
      <c r="E8" s="72">
        <f t="shared" ref="E8:I8" si="0">E9</f>
        <v>571763.12</v>
      </c>
      <c r="F8" s="72">
        <f t="shared" si="0"/>
        <v>571763.12</v>
      </c>
      <c r="G8" s="793">
        <f t="shared" si="0"/>
        <v>1</v>
      </c>
      <c r="H8" s="72">
        <f t="shared" si="0"/>
        <v>571763.12</v>
      </c>
      <c r="I8" s="72">
        <f t="shared" si="0"/>
        <v>571763.12</v>
      </c>
      <c r="J8" s="793">
        <f>I8/H8</f>
        <v>1</v>
      </c>
    </row>
    <row r="9" spans="1:10" ht="15.75" x14ac:dyDescent="0.2">
      <c r="A9" s="1503"/>
      <c r="B9" s="90" t="s">
        <v>15</v>
      </c>
      <c r="C9" s="46"/>
      <c r="D9" s="45" t="s">
        <v>16</v>
      </c>
      <c r="E9" s="43">
        <f>E10</f>
        <v>571763.12</v>
      </c>
      <c r="F9" s="43">
        <f>F10</f>
        <v>571763.12</v>
      </c>
      <c r="G9" s="794">
        <f>G10</f>
        <v>1</v>
      </c>
      <c r="H9" s="43">
        <f>H11+H12+H13+H14+H15+H16</f>
        <v>571763.12</v>
      </c>
      <c r="I9" s="43">
        <f>I11+I12+I13+I14+I15+I16</f>
        <v>571763.12</v>
      </c>
      <c r="J9" s="794">
        <f>I9/H9</f>
        <v>1</v>
      </c>
    </row>
    <row r="10" spans="1:10" ht="52.5" customHeight="1" x14ac:dyDescent="0.2">
      <c r="A10" s="1504"/>
      <c r="B10" s="1503"/>
      <c r="C10" s="27">
        <v>2010</v>
      </c>
      <c r="D10" s="26" t="s">
        <v>520</v>
      </c>
      <c r="E10" s="41">
        <v>571763.12</v>
      </c>
      <c r="F10" s="41">
        <f>'Zał. nr 1'!H13</f>
        <v>571763.12</v>
      </c>
      <c r="G10" s="795">
        <f>F10/E10</f>
        <v>1</v>
      </c>
      <c r="H10" s="41"/>
      <c r="I10" s="31"/>
      <c r="J10" s="809"/>
    </row>
    <row r="11" spans="1:10" ht="15.75" x14ac:dyDescent="0.2">
      <c r="A11" s="1504"/>
      <c r="B11" s="1504"/>
      <c r="C11" s="27">
        <v>4010</v>
      </c>
      <c r="D11" s="26" t="s">
        <v>250</v>
      </c>
      <c r="E11" s="24"/>
      <c r="F11" s="24"/>
      <c r="G11" s="796"/>
      <c r="H11" s="23">
        <v>5640</v>
      </c>
      <c r="I11" s="23">
        <f>'Zał. nr 2'!H13</f>
        <v>5640</v>
      </c>
      <c r="J11" s="810">
        <f>I11/H11</f>
        <v>1</v>
      </c>
    </row>
    <row r="12" spans="1:10" ht="15.75" x14ac:dyDescent="0.2">
      <c r="A12" s="1504"/>
      <c r="B12" s="1504"/>
      <c r="C12" s="27">
        <v>4110</v>
      </c>
      <c r="D12" s="26" t="s">
        <v>252</v>
      </c>
      <c r="E12" s="25"/>
      <c r="F12" s="24"/>
      <c r="G12" s="796"/>
      <c r="H12" s="23">
        <v>964.44</v>
      </c>
      <c r="I12" s="23">
        <f>'Zał. nr 2'!H14</f>
        <v>964.44</v>
      </c>
      <c r="J12" s="810">
        <f t="shared" ref="J12:J16" si="1">I12/H12</f>
        <v>1</v>
      </c>
    </row>
    <row r="13" spans="1:10" ht="15.75" x14ac:dyDescent="0.2">
      <c r="A13" s="1504"/>
      <c r="B13" s="1504"/>
      <c r="C13" s="27">
        <v>4120</v>
      </c>
      <c r="D13" s="26" t="s">
        <v>254</v>
      </c>
      <c r="E13" s="25"/>
      <c r="F13" s="24"/>
      <c r="G13" s="796"/>
      <c r="H13" s="23">
        <v>138.18</v>
      </c>
      <c r="I13" s="23">
        <f>'Zał. nr 2'!H15</f>
        <v>138.18</v>
      </c>
      <c r="J13" s="810">
        <f t="shared" si="1"/>
        <v>1</v>
      </c>
    </row>
    <row r="14" spans="1:10" ht="15.75" x14ac:dyDescent="0.2">
      <c r="A14" s="1504"/>
      <c r="B14" s="74"/>
      <c r="C14" s="27">
        <v>4210</v>
      </c>
      <c r="D14" s="26" t="s">
        <v>256</v>
      </c>
      <c r="E14" s="25"/>
      <c r="F14" s="24"/>
      <c r="G14" s="796"/>
      <c r="H14" s="23">
        <v>2639.02</v>
      </c>
      <c r="I14" s="23">
        <f>'Zał. nr 2'!H16</f>
        <v>2639.02</v>
      </c>
      <c r="J14" s="810">
        <f t="shared" si="1"/>
        <v>1</v>
      </c>
    </row>
    <row r="15" spans="1:10" ht="15.75" x14ac:dyDescent="0.2">
      <c r="A15" s="1504"/>
      <c r="B15" s="74"/>
      <c r="C15" s="27">
        <v>4300</v>
      </c>
      <c r="D15" s="26" t="s">
        <v>258</v>
      </c>
      <c r="E15" s="25"/>
      <c r="F15" s="24"/>
      <c r="G15" s="796"/>
      <c r="H15" s="23">
        <v>1829.4</v>
      </c>
      <c r="I15" s="23">
        <f>'Zał. nr 2'!H17</f>
        <v>1829.4</v>
      </c>
      <c r="J15" s="810">
        <f t="shared" si="1"/>
        <v>1</v>
      </c>
    </row>
    <row r="16" spans="1:10" ht="15.75" x14ac:dyDescent="0.2">
      <c r="A16" s="1504"/>
      <c r="B16" s="74"/>
      <c r="C16" s="27">
        <v>4430</v>
      </c>
      <c r="D16" s="26" t="s">
        <v>260</v>
      </c>
      <c r="E16" s="60"/>
      <c r="F16" s="41"/>
      <c r="G16" s="795"/>
      <c r="H16" s="89">
        <v>560552.07999999996</v>
      </c>
      <c r="I16" s="23">
        <f>'Zał. nr 2'!H18</f>
        <v>560552.07999999996</v>
      </c>
      <c r="J16" s="810">
        <f t="shared" si="1"/>
        <v>1</v>
      </c>
    </row>
    <row r="17" spans="1:10" ht="15.75" x14ac:dyDescent="0.2">
      <c r="A17" s="58">
        <v>750</v>
      </c>
      <c r="B17" s="57"/>
      <c r="C17" s="57"/>
      <c r="D17" s="55" t="s">
        <v>54</v>
      </c>
      <c r="E17" s="72">
        <f t="shared" ref="E17:I17" si="2">E18</f>
        <v>152140</v>
      </c>
      <c r="F17" s="72">
        <f t="shared" si="2"/>
        <v>76074</v>
      </c>
      <c r="G17" s="793">
        <f>F17/E17</f>
        <v>0.50002629157355072</v>
      </c>
      <c r="H17" s="72">
        <f t="shared" si="2"/>
        <v>152140</v>
      </c>
      <c r="I17" s="72">
        <f t="shared" si="2"/>
        <v>46074</v>
      </c>
      <c r="J17" s="793">
        <f>I17/H17</f>
        <v>0.30283948994347309</v>
      </c>
    </row>
    <row r="18" spans="1:10" ht="15.75" x14ac:dyDescent="0.2">
      <c r="A18" s="1503"/>
      <c r="B18" s="47">
        <v>75011</v>
      </c>
      <c r="C18" s="46"/>
      <c r="D18" s="45" t="s">
        <v>56</v>
      </c>
      <c r="E18" s="43">
        <f>E19</f>
        <v>152140</v>
      </c>
      <c r="F18" s="43">
        <f>F19</f>
        <v>76074</v>
      </c>
      <c r="G18" s="794">
        <f>F18/E18</f>
        <v>0.50002629157355072</v>
      </c>
      <c r="H18" s="43">
        <f>H20+H21+H22+H23+H25+H24</f>
        <v>152140</v>
      </c>
      <c r="I18" s="43">
        <v>46074</v>
      </c>
      <c r="J18" s="794">
        <f>I18/H18</f>
        <v>0.30283948994347309</v>
      </c>
    </row>
    <row r="19" spans="1:10" ht="55.5" customHeight="1" x14ac:dyDescent="0.2">
      <c r="A19" s="1504"/>
      <c r="B19" s="1503"/>
      <c r="C19" s="27">
        <v>2010</v>
      </c>
      <c r="D19" s="26" t="s">
        <v>520</v>
      </c>
      <c r="E19" s="41">
        <v>152140</v>
      </c>
      <c r="F19" s="41">
        <f>'Zał. nr 1'!H48</f>
        <v>76074</v>
      </c>
      <c r="G19" s="795">
        <f>F19/E19</f>
        <v>0.50002629157355072</v>
      </c>
      <c r="H19" s="41"/>
      <c r="I19" s="31"/>
      <c r="J19" s="809"/>
    </row>
    <row r="20" spans="1:10" ht="15.75" x14ac:dyDescent="0.2">
      <c r="A20" s="1504"/>
      <c r="B20" s="1504"/>
      <c r="C20" s="27">
        <v>4010</v>
      </c>
      <c r="D20" s="26" t="s">
        <v>250</v>
      </c>
      <c r="E20" s="24"/>
      <c r="F20" s="24"/>
      <c r="G20" s="796"/>
      <c r="H20" s="41">
        <v>127636.54</v>
      </c>
      <c r="I20" s="22">
        <v>63585.760000000002</v>
      </c>
      <c r="J20" s="812">
        <f>I20/H20</f>
        <v>0.49817834297294494</v>
      </c>
    </row>
    <row r="21" spans="1:10" ht="15.75" hidden="1" x14ac:dyDescent="0.2">
      <c r="A21" s="1504"/>
      <c r="B21" s="1504"/>
      <c r="C21" s="27">
        <v>4040</v>
      </c>
      <c r="D21" s="26" t="s">
        <v>522</v>
      </c>
      <c r="E21" s="24"/>
      <c r="F21" s="24"/>
      <c r="G21" s="796"/>
      <c r="H21" s="41">
        <v>0</v>
      </c>
      <c r="I21" s="22" t="e">
        <f>#REF!</f>
        <v>#REF!</v>
      </c>
      <c r="J21" s="812">
        <v>0</v>
      </c>
    </row>
    <row r="22" spans="1:10" ht="15.75" x14ac:dyDescent="0.2">
      <c r="A22" s="1504"/>
      <c r="B22" s="1504"/>
      <c r="C22" s="27">
        <v>4110</v>
      </c>
      <c r="D22" s="26" t="s">
        <v>252</v>
      </c>
      <c r="E22" s="25"/>
      <c r="F22" s="24"/>
      <c r="G22" s="796"/>
      <c r="H22" s="41">
        <v>21825.84</v>
      </c>
      <c r="I22" s="22">
        <v>10930.42</v>
      </c>
      <c r="J22" s="812">
        <f t="shared" ref="J22:J23" si="3">I22/H22</f>
        <v>0.50080180190086609</v>
      </c>
    </row>
    <row r="23" spans="1:10" ht="15.75" x14ac:dyDescent="0.2">
      <c r="A23" s="1504"/>
      <c r="B23" s="1504"/>
      <c r="C23" s="27">
        <v>4120</v>
      </c>
      <c r="D23" s="26" t="s">
        <v>254</v>
      </c>
      <c r="E23" s="25"/>
      <c r="F23" s="24"/>
      <c r="G23" s="796"/>
      <c r="H23" s="41">
        <v>2677.62</v>
      </c>
      <c r="I23" s="22">
        <v>1557.82</v>
      </c>
      <c r="J23" s="812">
        <f t="shared" si="3"/>
        <v>0.58179278613096708</v>
      </c>
    </row>
    <row r="24" spans="1:10" ht="15.75" hidden="1" x14ac:dyDescent="0.2">
      <c r="A24" s="1504"/>
      <c r="B24" s="74"/>
      <c r="C24" s="27">
        <v>4210</v>
      </c>
      <c r="D24" s="26" t="s">
        <v>256</v>
      </c>
      <c r="E24" s="25"/>
      <c r="F24" s="24"/>
      <c r="G24" s="796"/>
      <c r="H24" s="41">
        <v>0</v>
      </c>
      <c r="I24" s="22" t="e">
        <f>#REF!</f>
        <v>#REF!</v>
      </c>
      <c r="J24" s="812">
        <v>0</v>
      </c>
    </row>
    <row r="25" spans="1:10" ht="15.75" hidden="1" x14ac:dyDescent="0.2">
      <c r="A25" s="1504"/>
      <c r="B25" s="74"/>
      <c r="C25" s="27">
        <v>4300</v>
      </c>
      <c r="D25" s="26" t="s">
        <v>258</v>
      </c>
      <c r="E25" s="25"/>
      <c r="F25" s="24"/>
      <c r="G25" s="796"/>
      <c r="H25" s="41">
        <v>0</v>
      </c>
      <c r="I25" s="22" t="e">
        <f>#REF!</f>
        <v>#REF!</v>
      </c>
      <c r="J25" s="812">
        <v>0</v>
      </c>
    </row>
    <row r="26" spans="1:10" ht="15.75" hidden="1" x14ac:dyDescent="0.2">
      <c r="A26" s="1504"/>
      <c r="B26" s="74"/>
      <c r="C26" s="81">
        <v>4410</v>
      </c>
      <c r="D26" s="80" t="s">
        <v>332</v>
      </c>
      <c r="E26" s="24"/>
      <c r="F26" s="24"/>
      <c r="G26" s="796"/>
      <c r="H26" s="24">
        <v>0</v>
      </c>
      <c r="I26" s="78"/>
      <c r="J26" s="1560">
        <v>0</v>
      </c>
    </row>
    <row r="27" spans="1:10" ht="25.5" x14ac:dyDescent="0.2">
      <c r="A27" s="58">
        <v>751</v>
      </c>
      <c r="B27" s="57"/>
      <c r="C27" s="57"/>
      <c r="D27" s="55" t="s">
        <v>68</v>
      </c>
      <c r="E27" s="72">
        <f>E28+E33</f>
        <v>79482</v>
      </c>
      <c r="F27" s="72">
        <f>F28+F33</f>
        <v>77724</v>
      </c>
      <c r="G27" s="793">
        <f>F27/E27</f>
        <v>0.97788178455499364</v>
      </c>
      <c r="H27" s="72">
        <f>H28+H33</f>
        <v>79482</v>
      </c>
      <c r="I27" s="72">
        <f>I28+I33</f>
        <v>77724</v>
      </c>
      <c r="J27" s="793">
        <f>I27/H27</f>
        <v>0.97788178455499364</v>
      </c>
    </row>
    <row r="28" spans="1:10" ht="24" x14ac:dyDescent="0.2">
      <c r="A28" s="1530"/>
      <c r="B28" s="71">
        <v>75101</v>
      </c>
      <c r="C28" s="1390"/>
      <c r="D28" s="1391" t="s">
        <v>68</v>
      </c>
      <c r="E28" s="1392">
        <f>E29</f>
        <v>3517</v>
      </c>
      <c r="F28" s="1392">
        <f>F29</f>
        <v>1759</v>
      </c>
      <c r="G28" s="1393">
        <f>F28/E28</f>
        <v>0.50014216661927779</v>
      </c>
      <c r="H28" s="1392">
        <f>H30+H31+H32</f>
        <v>3517.0000000000005</v>
      </c>
      <c r="I28" s="1392">
        <v>1759</v>
      </c>
      <c r="J28" s="1394">
        <f>I28/H28</f>
        <v>0.50014216661927768</v>
      </c>
    </row>
    <row r="29" spans="1:10" ht="54.75" customHeight="1" x14ac:dyDescent="0.2">
      <c r="A29" s="1036"/>
      <c r="B29" s="74"/>
      <c r="C29" s="1388">
        <v>2010</v>
      </c>
      <c r="D29" s="26" t="s">
        <v>520</v>
      </c>
      <c r="E29" s="818">
        <v>3517</v>
      </c>
      <c r="F29" s="818">
        <f>'Zał. nr 1'!H59</f>
        <v>1759</v>
      </c>
      <c r="G29" s="819">
        <f>F29/E29</f>
        <v>0.50014216661927779</v>
      </c>
      <c r="H29" s="818"/>
      <c r="I29" s="820"/>
      <c r="J29" s="1037"/>
    </row>
    <row r="30" spans="1:10" ht="15.75" x14ac:dyDescent="0.2">
      <c r="A30" s="1036"/>
      <c r="B30" s="74"/>
      <c r="C30" s="1388">
        <v>4010</v>
      </c>
      <c r="D30" s="26" t="s">
        <v>250</v>
      </c>
      <c r="E30" s="818"/>
      <c r="F30" s="818"/>
      <c r="G30" s="819"/>
      <c r="H30" s="818">
        <v>2972.01</v>
      </c>
      <c r="I30" s="820">
        <v>1470.24</v>
      </c>
      <c r="J30" s="1037">
        <f>I30/H30</f>
        <v>0.49469550909990206</v>
      </c>
    </row>
    <row r="31" spans="1:10" ht="15.75" x14ac:dyDescent="0.2">
      <c r="A31" s="1036"/>
      <c r="B31" s="74"/>
      <c r="C31" s="1388">
        <v>4110</v>
      </c>
      <c r="D31" s="26" t="s">
        <v>252</v>
      </c>
      <c r="E31" s="818"/>
      <c r="F31" s="818"/>
      <c r="G31" s="819"/>
      <c r="H31" s="818">
        <v>508.21</v>
      </c>
      <c r="I31" s="820">
        <v>252.74</v>
      </c>
      <c r="J31" s="1037">
        <f>I31/H31</f>
        <v>0.49731410243796859</v>
      </c>
    </row>
    <row r="32" spans="1:10" ht="15.75" x14ac:dyDescent="0.2">
      <c r="A32" s="1036"/>
      <c r="B32" s="74"/>
      <c r="C32" s="1388">
        <v>4120</v>
      </c>
      <c r="D32" s="26" t="s">
        <v>254</v>
      </c>
      <c r="E32" s="818"/>
      <c r="F32" s="818"/>
      <c r="G32" s="819"/>
      <c r="H32" s="818">
        <v>36.78</v>
      </c>
      <c r="I32" s="820">
        <v>36.020000000000003</v>
      </c>
      <c r="J32" s="1037">
        <f>I32/H32</f>
        <v>0.97933659597607403</v>
      </c>
    </row>
    <row r="33" spans="1:10" ht="15.75" x14ac:dyDescent="0.2">
      <c r="A33" s="1036"/>
      <c r="B33" s="1463">
        <v>75113</v>
      </c>
      <c r="C33" s="1390"/>
      <c r="D33" s="1391" t="s">
        <v>887</v>
      </c>
      <c r="E33" s="1392">
        <f>E34</f>
        <v>75965</v>
      </c>
      <c r="F33" s="1392">
        <f>F34</f>
        <v>75965</v>
      </c>
      <c r="G33" s="1393">
        <f>F33/E33</f>
        <v>1</v>
      </c>
      <c r="H33" s="1392">
        <f>H35+H36+H37+H38+H39+H40+H41+H42</f>
        <v>75965</v>
      </c>
      <c r="I33" s="1392">
        <f>I35+I36+I37+I38+I39+I40+I41+I42</f>
        <v>75965</v>
      </c>
      <c r="J33" s="1394">
        <f>I33/H33</f>
        <v>1</v>
      </c>
    </row>
    <row r="34" spans="1:10" ht="48" x14ac:dyDescent="0.2">
      <c r="A34" s="1036"/>
      <c r="B34" s="74"/>
      <c r="C34" s="1388">
        <v>2010</v>
      </c>
      <c r="D34" s="26" t="s">
        <v>520</v>
      </c>
      <c r="E34" s="818">
        <v>75965</v>
      </c>
      <c r="F34" s="818">
        <f>'Zał. nr 1'!G61</f>
        <v>75965</v>
      </c>
      <c r="G34" s="819">
        <f>F34/E34</f>
        <v>1</v>
      </c>
      <c r="H34" s="818"/>
      <c r="I34" s="820"/>
      <c r="J34" s="1037"/>
    </row>
    <row r="35" spans="1:10" ht="24" x14ac:dyDescent="0.2">
      <c r="A35" s="1036"/>
      <c r="B35" s="74"/>
      <c r="C35" s="1388">
        <v>3030</v>
      </c>
      <c r="D35" s="1389" t="s">
        <v>626</v>
      </c>
      <c r="E35" s="818"/>
      <c r="F35" s="818"/>
      <c r="G35" s="819"/>
      <c r="H35" s="818">
        <v>48850</v>
      </c>
      <c r="I35" s="820">
        <v>48850</v>
      </c>
      <c r="J35" s="1037">
        <f t="shared" ref="J35:J42" si="4">I35/H35</f>
        <v>1</v>
      </c>
    </row>
    <row r="36" spans="1:10" ht="15.75" x14ac:dyDescent="0.2">
      <c r="A36" s="1036"/>
      <c r="B36" s="74"/>
      <c r="C36" s="1388">
        <v>4110</v>
      </c>
      <c r="D36" s="26" t="s">
        <v>252</v>
      </c>
      <c r="E36" s="818"/>
      <c r="F36" s="818"/>
      <c r="G36" s="819"/>
      <c r="H36" s="818">
        <v>2214.4499999999998</v>
      </c>
      <c r="I36" s="820">
        <v>2214.4499999999998</v>
      </c>
      <c r="J36" s="1037">
        <f t="shared" si="4"/>
        <v>1</v>
      </c>
    </row>
    <row r="37" spans="1:10" ht="15.75" x14ac:dyDescent="0.2">
      <c r="A37" s="1036"/>
      <c r="B37" s="74"/>
      <c r="C37" s="1388">
        <v>4120</v>
      </c>
      <c r="D37" s="26" t="s">
        <v>254</v>
      </c>
      <c r="E37" s="818"/>
      <c r="F37" s="818"/>
      <c r="G37" s="819"/>
      <c r="H37" s="818">
        <v>207.08</v>
      </c>
      <c r="I37" s="820">
        <v>207.08</v>
      </c>
      <c r="J37" s="1037">
        <f t="shared" si="4"/>
        <v>1</v>
      </c>
    </row>
    <row r="38" spans="1:10" ht="15.75" x14ac:dyDescent="0.2">
      <c r="A38" s="1036"/>
      <c r="B38" s="74"/>
      <c r="C38" s="1388">
        <v>4170</v>
      </c>
      <c r="D38" s="1389" t="s">
        <v>263</v>
      </c>
      <c r="E38" s="818"/>
      <c r="F38" s="818"/>
      <c r="G38" s="819"/>
      <c r="H38" s="818">
        <v>16930</v>
      </c>
      <c r="I38" s="820">
        <v>16930</v>
      </c>
      <c r="J38" s="1037">
        <f t="shared" si="4"/>
        <v>1</v>
      </c>
    </row>
    <row r="39" spans="1:10" ht="15.75" x14ac:dyDescent="0.2">
      <c r="A39" s="1036"/>
      <c r="B39" s="74"/>
      <c r="C39" s="1388">
        <v>4210</v>
      </c>
      <c r="D39" s="1389" t="s">
        <v>256</v>
      </c>
      <c r="E39" s="818"/>
      <c r="F39" s="818"/>
      <c r="G39" s="819"/>
      <c r="H39" s="818">
        <v>6445.82</v>
      </c>
      <c r="I39" s="820">
        <v>6445.82</v>
      </c>
      <c r="J39" s="1037">
        <f t="shared" si="4"/>
        <v>1</v>
      </c>
    </row>
    <row r="40" spans="1:10" ht="15.75" x14ac:dyDescent="0.2">
      <c r="A40" s="1036"/>
      <c r="B40" s="74"/>
      <c r="C40" s="1388">
        <v>4260</v>
      </c>
      <c r="D40" s="1389" t="s">
        <v>267</v>
      </c>
      <c r="E40" s="818"/>
      <c r="F40" s="818"/>
      <c r="G40" s="819"/>
      <c r="H40" s="818">
        <v>31.3</v>
      </c>
      <c r="I40" s="820">
        <v>31.3</v>
      </c>
      <c r="J40" s="1037">
        <f t="shared" si="4"/>
        <v>1</v>
      </c>
    </row>
    <row r="41" spans="1:10" ht="15.75" x14ac:dyDescent="0.2">
      <c r="A41" s="1036"/>
      <c r="B41" s="74"/>
      <c r="C41" s="1388">
        <v>4300</v>
      </c>
      <c r="D41" s="1389" t="s">
        <v>258</v>
      </c>
      <c r="E41" s="818"/>
      <c r="F41" s="818"/>
      <c r="G41" s="819"/>
      <c r="H41" s="818">
        <v>925.09</v>
      </c>
      <c r="I41" s="820">
        <v>925.09</v>
      </c>
      <c r="J41" s="1037">
        <f t="shared" si="4"/>
        <v>1</v>
      </c>
    </row>
    <row r="42" spans="1:10" ht="15.75" x14ac:dyDescent="0.2">
      <c r="A42" s="1036"/>
      <c r="B42" s="74"/>
      <c r="C42" s="1388">
        <v>4410</v>
      </c>
      <c r="D42" s="1389" t="s">
        <v>332</v>
      </c>
      <c r="E42" s="818"/>
      <c r="F42" s="818"/>
      <c r="G42" s="819"/>
      <c r="H42" s="818">
        <v>361.26</v>
      </c>
      <c r="I42" s="820">
        <v>361.26</v>
      </c>
      <c r="J42" s="1037">
        <f t="shared" si="4"/>
        <v>1</v>
      </c>
    </row>
    <row r="43" spans="1:10" ht="15.75" hidden="1" x14ac:dyDescent="0.2">
      <c r="A43" s="77">
        <v>758</v>
      </c>
      <c r="B43" s="88"/>
      <c r="C43" s="87"/>
      <c r="D43" s="86" t="s">
        <v>528</v>
      </c>
      <c r="E43" s="85">
        <f t="shared" ref="E43:F44" si="5">E44</f>
        <v>0</v>
      </c>
      <c r="F43" s="85">
        <f t="shared" si="5"/>
        <v>0</v>
      </c>
      <c r="G43" s="797">
        <v>0</v>
      </c>
      <c r="H43" s="85">
        <f>H44</f>
        <v>0</v>
      </c>
      <c r="I43" s="1039">
        <f>I44</f>
        <v>0</v>
      </c>
      <c r="J43" s="1040">
        <v>0</v>
      </c>
    </row>
    <row r="44" spans="1:10" ht="15.75" hidden="1" x14ac:dyDescent="0.2">
      <c r="A44" s="1504"/>
      <c r="B44" s="71">
        <v>75814</v>
      </c>
      <c r="C44" s="70"/>
      <c r="D44" s="69" t="s">
        <v>131</v>
      </c>
      <c r="E44" s="68">
        <f t="shared" si="5"/>
        <v>0</v>
      </c>
      <c r="F44" s="68">
        <f t="shared" si="5"/>
        <v>0</v>
      </c>
      <c r="G44" s="798">
        <v>0</v>
      </c>
      <c r="H44" s="68">
        <f>H46+H47</f>
        <v>0</v>
      </c>
      <c r="I44" s="1041">
        <f>I46+I47</f>
        <v>0</v>
      </c>
      <c r="J44" s="1042">
        <v>0</v>
      </c>
    </row>
    <row r="45" spans="1:10" ht="52.5" hidden="1" customHeight="1" x14ac:dyDescent="0.2">
      <c r="A45" s="1504"/>
      <c r="B45" s="74"/>
      <c r="C45" s="27">
        <v>2010</v>
      </c>
      <c r="D45" s="26" t="s">
        <v>520</v>
      </c>
      <c r="E45" s="41">
        <v>0</v>
      </c>
      <c r="F45" s="41">
        <v>0</v>
      </c>
      <c r="G45" s="795">
        <v>0</v>
      </c>
      <c r="H45" s="41"/>
      <c r="I45" s="84"/>
      <c r="J45" s="813"/>
    </row>
    <row r="46" spans="1:10" ht="15.75" hidden="1" x14ac:dyDescent="0.2">
      <c r="A46" s="1036"/>
      <c r="B46" s="74"/>
      <c r="C46" s="27">
        <v>4210</v>
      </c>
      <c r="D46" s="26" t="s">
        <v>256</v>
      </c>
      <c r="E46" s="818"/>
      <c r="F46" s="818"/>
      <c r="G46" s="819"/>
      <c r="H46" s="818">
        <v>0</v>
      </c>
      <c r="I46" s="1038">
        <v>0</v>
      </c>
      <c r="J46" s="1037">
        <v>0</v>
      </c>
    </row>
    <row r="47" spans="1:10" ht="15.75" hidden="1" x14ac:dyDescent="0.2">
      <c r="A47" s="1036"/>
      <c r="B47" s="74"/>
      <c r="C47" s="27">
        <v>4300</v>
      </c>
      <c r="D47" s="26" t="s">
        <v>258</v>
      </c>
      <c r="E47" s="818"/>
      <c r="F47" s="818"/>
      <c r="G47" s="819"/>
      <c r="H47" s="818">
        <v>0</v>
      </c>
      <c r="I47" s="1038">
        <v>0</v>
      </c>
      <c r="J47" s="1037">
        <v>0</v>
      </c>
    </row>
    <row r="48" spans="1:10" ht="15.75" hidden="1" x14ac:dyDescent="0.2">
      <c r="A48" s="58"/>
      <c r="B48" s="57"/>
      <c r="C48" s="57"/>
      <c r="D48" s="55"/>
      <c r="E48" s="72"/>
      <c r="F48" s="72"/>
      <c r="G48" s="793"/>
      <c r="H48" s="72"/>
      <c r="I48" s="72"/>
      <c r="J48" s="793"/>
    </row>
    <row r="49" spans="1:10" ht="15.75" hidden="1" x14ac:dyDescent="0.2">
      <c r="A49" s="1503"/>
      <c r="B49" s="47"/>
      <c r="C49" s="46"/>
      <c r="D49" s="11"/>
      <c r="E49" s="43"/>
      <c r="F49" s="43"/>
      <c r="G49" s="794"/>
      <c r="H49" s="43"/>
      <c r="I49" s="43"/>
      <c r="J49" s="794"/>
    </row>
    <row r="50" spans="1:10" ht="56.25" hidden="1" customHeight="1" x14ac:dyDescent="0.2">
      <c r="A50" s="1504"/>
      <c r="B50" s="1503"/>
      <c r="C50" s="27"/>
      <c r="D50" s="26"/>
      <c r="E50" s="83"/>
      <c r="F50" s="83"/>
      <c r="G50" s="799"/>
      <c r="H50" s="82"/>
      <c r="I50" s="31"/>
      <c r="J50" s="809"/>
    </row>
    <row r="51" spans="1:10" ht="15.75" hidden="1" x14ac:dyDescent="0.2">
      <c r="A51" s="1504"/>
      <c r="B51" s="1504"/>
      <c r="C51" s="27"/>
      <c r="D51" s="26"/>
      <c r="E51" s="24"/>
      <c r="F51" s="24"/>
      <c r="G51" s="796"/>
      <c r="H51" s="66"/>
      <c r="I51" s="22"/>
      <c r="J51" s="810"/>
    </row>
    <row r="52" spans="1:10" ht="15.75" hidden="1" x14ac:dyDescent="0.2">
      <c r="A52" s="1504"/>
      <c r="B52" s="1504"/>
      <c r="C52" s="27"/>
      <c r="D52" s="26"/>
      <c r="E52" s="25"/>
      <c r="F52" s="24"/>
      <c r="G52" s="796"/>
      <c r="H52" s="66"/>
      <c r="I52" s="22"/>
      <c r="J52" s="810"/>
    </row>
    <row r="53" spans="1:10" ht="15.75" hidden="1" x14ac:dyDescent="0.2">
      <c r="A53" s="1504"/>
      <c r="B53" s="1504"/>
      <c r="C53" s="81"/>
      <c r="D53" s="80"/>
      <c r="E53" s="24"/>
      <c r="F53" s="24"/>
      <c r="G53" s="796"/>
      <c r="H53" s="79"/>
      <c r="I53" s="78"/>
      <c r="J53" s="810"/>
    </row>
    <row r="54" spans="1:10" ht="12.75" hidden="1" x14ac:dyDescent="0.2">
      <c r="A54" s="77">
        <v>801</v>
      </c>
      <c r="B54" s="77"/>
      <c r="C54" s="77"/>
      <c r="D54" s="76" t="s">
        <v>142</v>
      </c>
      <c r="E54" s="75">
        <f t="shared" ref="E54:I54" si="6">E55</f>
        <v>0</v>
      </c>
      <c r="F54" s="75">
        <f t="shared" si="6"/>
        <v>0</v>
      </c>
      <c r="G54" s="800">
        <v>0</v>
      </c>
      <c r="H54" s="75">
        <f t="shared" si="6"/>
        <v>0</v>
      </c>
      <c r="I54" s="75">
        <f t="shared" si="6"/>
        <v>0</v>
      </c>
      <c r="J54" s="800">
        <v>0</v>
      </c>
    </row>
    <row r="55" spans="1:10" ht="51" hidden="1" x14ac:dyDescent="0.2">
      <c r="A55" s="1504"/>
      <c r="B55" s="37">
        <v>80153</v>
      </c>
      <c r="C55" s="47"/>
      <c r="D55" s="45" t="s">
        <v>163</v>
      </c>
      <c r="E55" s="43">
        <f>E56</f>
        <v>0</v>
      </c>
      <c r="F55" s="43">
        <f>F56</f>
        <v>0</v>
      </c>
      <c r="G55" s="794">
        <v>0</v>
      </c>
      <c r="H55" s="43">
        <f>H57+H58+H59</f>
        <v>0</v>
      </c>
      <c r="I55" s="43">
        <f>I57+I58+I59</f>
        <v>0</v>
      </c>
      <c r="J55" s="794">
        <v>0</v>
      </c>
    </row>
    <row r="56" spans="1:10" ht="54.75" hidden="1" customHeight="1" x14ac:dyDescent="0.2">
      <c r="A56" s="1504"/>
      <c r="B56" s="74"/>
      <c r="C56" s="27">
        <v>2010</v>
      </c>
      <c r="D56" s="26" t="s">
        <v>520</v>
      </c>
      <c r="E56" s="41">
        <v>0</v>
      </c>
      <c r="F56" s="41">
        <v>0</v>
      </c>
      <c r="G56" s="795">
        <v>0</v>
      </c>
      <c r="H56" s="66"/>
      <c r="I56" s="73"/>
      <c r="J56" s="811"/>
    </row>
    <row r="57" spans="1:10" ht="41.25" hidden="1" customHeight="1" x14ac:dyDescent="0.2">
      <c r="A57" s="1504"/>
      <c r="B57" s="74"/>
      <c r="C57" s="27">
        <v>2820</v>
      </c>
      <c r="D57" s="26" t="s">
        <v>527</v>
      </c>
      <c r="E57" s="24"/>
      <c r="F57" s="24"/>
      <c r="G57" s="796"/>
      <c r="H57" s="73">
        <v>0</v>
      </c>
      <c r="I57" s="73">
        <v>0</v>
      </c>
      <c r="J57" s="811">
        <v>0</v>
      </c>
    </row>
    <row r="58" spans="1:10" ht="15.75" hidden="1" x14ac:dyDescent="0.2">
      <c r="A58" s="1504"/>
      <c r="B58" s="74"/>
      <c r="C58" s="27">
        <v>4240</v>
      </c>
      <c r="D58" s="26" t="s">
        <v>376</v>
      </c>
      <c r="E58" s="24"/>
      <c r="F58" s="24"/>
      <c r="G58" s="796"/>
      <c r="H58" s="73">
        <v>0</v>
      </c>
      <c r="I58" s="73">
        <v>0</v>
      </c>
      <c r="J58" s="811">
        <v>0</v>
      </c>
    </row>
    <row r="59" spans="1:10" ht="15.75" hidden="1" x14ac:dyDescent="0.2">
      <c r="A59" s="1504"/>
      <c r="B59" s="74"/>
      <c r="C59" s="27">
        <v>4210</v>
      </c>
      <c r="D59" s="817" t="s">
        <v>256</v>
      </c>
      <c r="E59" s="60"/>
      <c r="F59" s="818"/>
      <c r="G59" s="819"/>
      <c r="H59" s="820">
        <v>0</v>
      </c>
      <c r="I59" s="73">
        <v>0</v>
      </c>
      <c r="J59" s="811">
        <v>0</v>
      </c>
    </row>
    <row r="60" spans="1:10" ht="15.75" x14ac:dyDescent="0.2">
      <c r="A60" s="58">
        <v>852</v>
      </c>
      <c r="B60" s="57"/>
      <c r="C60" s="56"/>
      <c r="D60" s="55" t="s">
        <v>172</v>
      </c>
      <c r="E60" s="72">
        <f>E77+E84+E80+E61</f>
        <v>1244998.5</v>
      </c>
      <c r="F60" s="72">
        <f>F77+F84+F80+F61</f>
        <v>462814.38</v>
      </c>
      <c r="G60" s="793">
        <f>F60/E60</f>
        <v>0.37173890570952495</v>
      </c>
      <c r="H60" s="72">
        <f>H77+H84+H80+H61</f>
        <v>1624998.5</v>
      </c>
      <c r="I60" s="72">
        <f>I77+I84+I80+I61</f>
        <v>634265.88</v>
      </c>
      <c r="J60" s="793">
        <f>I60/H60</f>
        <v>0.39031782490876143</v>
      </c>
    </row>
    <row r="61" spans="1:10" ht="15.75" x14ac:dyDescent="0.2">
      <c r="A61" s="1504"/>
      <c r="B61" s="37">
        <v>85203</v>
      </c>
      <c r="C61" s="47"/>
      <c r="D61" s="45" t="s">
        <v>174</v>
      </c>
      <c r="E61" s="43">
        <f>E62</f>
        <v>734998.5</v>
      </c>
      <c r="F61" s="43">
        <f>F62</f>
        <v>211614.38</v>
      </c>
      <c r="G61" s="794">
        <v>0</v>
      </c>
      <c r="H61" s="43">
        <f>SUM(H63:H75)</f>
        <v>734998.5</v>
      </c>
      <c r="I61" s="43">
        <f>SUM(I63:I75)</f>
        <v>224060.40000000002</v>
      </c>
      <c r="J61" s="794">
        <f>I61/H61</f>
        <v>0.30484470376470157</v>
      </c>
    </row>
    <row r="62" spans="1:10" ht="54.75" customHeight="1" x14ac:dyDescent="0.2">
      <c r="A62" s="1504"/>
      <c r="B62" s="1504"/>
      <c r="C62" s="27">
        <v>2010</v>
      </c>
      <c r="D62" s="26" t="s">
        <v>520</v>
      </c>
      <c r="E62" s="41">
        <v>734998.5</v>
      </c>
      <c r="F62" s="41">
        <v>211614.38</v>
      </c>
      <c r="G62" s="795">
        <f>F62/E62</f>
        <v>0.28791130866253467</v>
      </c>
      <c r="H62" s="41"/>
      <c r="I62" s="67"/>
      <c r="J62" s="814"/>
    </row>
    <row r="63" spans="1:10" ht="18.75" customHeight="1" x14ac:dyDescent="0.2">
      <c r="A63" s="1504"/>
      <c r="B63" s="1504"/>
      <c r="C63" s="27">
        <v>3030</v>
      </c>
      <c r="D63" s="1389" t="s">
        <v>626</v>
      </c>
      <c r="E63" s="33"/>
      <c r="F63" s="32"/>
      <c r="G63" s="801"/>
      <c r="H63" s="41">
        <v>2000</v>
      </c>
      <c r="I63" s="22">
        <v>0</v>
      </c>
      <c r="J63" s="810">
        <f t="shared" ref="J63:J76" si="7">I63/H63</f>
        <v>0</v>
      </c>
    </row>
    <row r="64" spans="1:10" ht="15.75" x14ac:dyDescent="0.2">
      <c r="A64" s="1504"/>
      <c r="B64" s="1504"/>
      <c r="C64" s="27">
        <v>4010</v>
      </c>
      <c r="D64" s="26" t="s">
        <v>250</v>
      </c>
      <c r="E64" s="24"/>
      <c r="F64" s="24"/>
      <c r="G64" s="796"/>
      <c r="H64" s="22">
        <v>229510</v>
      </c>
      <c r="I64" s="22">
        <v>97491.34</v>
      </c>
      <c r="J64" s="810">
        <f t="shared" si="7"/>
        <v>0.4247803581543288</v>
      </c>
    </row>
    <row r="65" spans="1:10" ht="15.75" x14ac:dyDescent="0.2">
      <c r="A65" s="1036"/>
      <c r="B65" s="1036"/>
      <c r="C65" s="1388">
        <v>4040</v>
      </c>
      <c r="D65" s="1389" t="s">
        <v>522</v>
      </c>
      <c r="E65" s="24"/>
      <c r="F65" s="24"/>
      <c r="G65" s="796"/>
      <c r="H65" s="22">
        <v>850</v>
      </c>
      <c r="I65" s="22">
        <v>0</v>
      </c>
      <c r="J65" s="810">
        <f t="shared" si="7"/>
        <v>0</v>
      </c>
    </row>
    <row r="66" spans="1:10" ht="15.75" x14ac:dyDescent="0.2">
      <c r="A66" s="1504"/>
      <c r="B66" s="1504"/>
      <c r="C66" s="27">
        <v>4110</v>
      </c>
      <c r="D66" s="26" t="s">
        <v>252</v>
      </c>
      <c r="E66" s="24"/>
      <c r="F66" s="24"/>
      <c r="G66" s="796"/>
      <c r="H66" s="22">
        <v>39441</v>
      </c>
      <c r="I66" s="22">
        <v>14182.6</v>
      </c>
      <c r="J66" s="810">
        <f t="shared" si="7"/>
        <v>0.35959027408027183</v>
      </c>
    </row>
    <row r="67" spans="1:10" ht="15.75" x14ac:dyDescent="0.2">
      <c r="A67" s="1504"/>
      <c r="B67" s="1504"/>
      <c r="C67" s="27">
        <v>4120</v>
      </c>
      <c r="D67" s="28" t="s">
        <v>254</v>
      </c>
      <c r="E67" s="24"/>
      <c r="F67" s="24"/>
      <c r="G67" s="796"/>
      <c r="H67" s="22">
        <v>4587</v>
      </c>
      <c r="I67" s="22">
        <v>1385.59</v>
      </c>
      <c r="J67" s="810">
        <f t="shared" si="7"/>
        <v>0.30206889034227163</v>
      </c>
    </row>
    <row r="68" spans="1:10" ht="15.75" x14ac:dyDescent="0.2">
      <c r="A68" s="1504"/>
      <c r="B68" s="1504"/>
      <c r="C68" s="27">
        <v>4170</v>
      </c>
      <c r="D68" s="26" t="s">
        <v>263</v>
      </c>
      <c r="E68" s="24"/>
      <c r="F68" s="24"/>
      <c r="G68" s="796"/>
      <c r="H68" s="22">
        <v>20000</v>
      </c>
      <c r="I68" s="22">
        <v>1885.1</v>
      </c>
      <c r="J68" s="810">
        <f t="shared" si="7"/>
        <v>9.4254999999999992E-2</v>
      </c>
    </row>
    <row r="69" spans="1:10" ht="15.75" x14ac:dyDescent="0.2">
      <c r="A69" s="1504"/>
      <c r="B69" s="1504"/>
      <c r="C69" s="27">
        <v>4210</v>
      </c>
      <c r="D69" s="26" t="s">
        <v>256</v>
      </c>
      <c r="E69" s="24"/>
      <c r="F69" s="24"/>
      <c r="G69" s="796"/>
      <c r="H69" s="22">
        <v>78481.5</v>
      </c>
      <c r="I69" s="22">
        <v>21183.78</v>
      </c>
      <c r="J69" s="810">
        <f t="shared" si="7"/>
        <v>0.26992068194415242</v>
      </c>
    </row>
    <row r="70" spans="1:10" ht="15.75" x14ac:dyDescent="0.2">
      <c r="A70" s="1504"/>
      <c r="B70" s="1504"/>
      <c r="C70" s="27">
        <v>4260</v>
      </c>
      <c r="D70" s="26" t="s">
        <v>267</v>
      </c>
      <c r="E70" s="25"/>
      <c r="F70" s="24"/>
      <c r="G70" s="796"/>
      <c r="H70" s="66">
        <v>50000</v>
      </c>
      <c r="I70" s="22">
        <v>1617.54</v>
      </c>
      <c r="J70" s="810">
        <f t="shared" si="7"/>
        <v>3.2350799999999999E-2</v>
      </c>
    </row>
    <row r="71" spans="1:10" ht="15.75" x14ac:dyDescent="0.2">
      <c r="A71" s="1036"/>
      <c r="B71" s="1036"/>
      <c r="C71" s="1388">
        <v>4280</v>
      </c>
      <c r="D71" s="1389" t="s">
        <v>326</v>
      </c>
      <c r="E71" s="24"/>
      <c r="F71" s="24"/>
      <c r="G71" s="796"/>
      <c r="H71" s="1395">
        <v>200</v>
      </c>
      <c r="I71" s="22">
        <v>95</v>
      </c>
      <c r="J71" s="810">
        <f t="shared" si="7"/>
        <v>0.47499999999999998</v>
      </c>
    </row>
    <row r="72" spans="1:10" ht="15.75" x14ac:dyDescent="0.2">
      <c r="A72" s="1504"/>
      <c r="B72" s="1504"/>
      <c r="C72" s="27">
        <v>4300</v>
      </c>
      <c r="D72" s="26" t="s">
        <v>258</v>
      </c>
      <c r="E72" s="24"/>
      <c r="F72" s="24"/>
      <c r="G72" s="796"/>
      <c r="H72" s="66">
        <v>300000</v>
      </c>
      <c r="I72" s="22">
        <v>81105.03</v>
      </c>
      <c r="J72" s="810">
        <f t="shared" si="7"/>
        <v>0.27035009999999998</v>
      </c>
    </row>
    <row r="73" spans="1:10" ht="24" x14ac:dyDescent="0.2">
      <c r="A73" s="1036"/>
      <c r="B73" s="1036"/>
      <c r="C73" s="1388">
        <v>4360</v>
      </c>
      <c r="D73" s="1389" t="s">
        <v>521</v>
      </c>
      <c r="E73" s="24"/>
      <c r="F73" s="24"/>
      <c r="G73" s="796"/>
      <c r="H73" s="1395">
        <v>2000</v>
      </c>
      <c r="I73" s="22">
        <v>520.39</v>
      </c>
      <c r="J73" s="810">
        <f t="shared" si="7"/>
        <v>0.26019500000000001</v>
      </c>
    </row>
    <row r="74" spans="1:10" ht="15.75" x14ac:dyDescent="0.2">
      <c r="A74" s="1036"/>
      <c r="B74" s="1036"/>
      <c r="C74" s="1388">
        <v>4410</v>
      </c>
      <c r="D74" s="1389" t="s">
        <v>172</v>
      </c>
      <c r="E74" s="24"/>
      <c r="F74" s="24"/>
      <c r="G74" s="796"/>
      <c r="H74" s="1395">
        <v>2000</v>
      </c>
      <c r="I74" s="22">
        <v>144.03</v>
      </c>
      <c r="J74" s="810">
        <f t="shared" si="7"/>
        <v>7.2014999999999996E-2</v>
      </c>
    </row>
    <row r="75" spans="1:10" ht="24" x14ac:dyDescent="0.2">
      <c r="A75" s="1504"/>
      <c r="B75" s="1505"/>
      <c r="C75" s="27">
        <v>4440</v>
      </c>
      <c r="D75" s="26" t="s">
        <v>336</v>
      </c>
      <c r="E75" s="41"/>
      <c r="F75" s="41"/>
      <c r="G75" s="795"/>
      <c r="H75" s="66">
        <v>5929</v>
      </c>
      <c r="I75" s="22">
        <v>4450</v>
      </c>
      <c r="J75" s="810">
        <f t="shared" si="7"/>
        <v>0.75054815314555579</v>
      </c>
    </row>
    <row r="76" spans="1:10" ht="15.75" hidden="1" x14ac:dyDescent="0.2">
      <c r="A76" s="1504"/>
      <c r="B76" s="1505"/>
      <c r="C76" s="1388"/>
      <c r="D76" s="1389"/>
      <c r="E76" s="818"/>
      <c r="F76" s="818"/>
      <c r="G76" s="819"/>
      <c r="H76" s="1395"/>
      <c r="I76" s="67"/>
      <c r="J76" s="810" t="e">
        <f t="shared" si="7"/>
        <v>#DIV/0!</v>
      </c>
    </row>
    <row r="77" spans="1:10" ht="76.5" x14ac:dyDescent="0.2">
      <c r="A77" s="1504"/>
      <c r="B77" s="37">
        <v>85213</v>
      </c>
      <c r="C77" s="65"/>
      <c r="D77" s="53" t="s">
        <v>526</v>
      </c>
      <c r="E77" s="34">
        <f>E78</f>
        <v>0</v>
      </c>
      <c r="F77" s="34">
        <f>F78</f>
        <v>0</v>
      </c>
      <c r="G77" s="802">
        <v>0</v>
      </c>
      <c r="H77" s="34">
        <f>H79</f>
        <v>0</v>
      </c>
      <c r="I77" s="34">
        <f>I79</f>
        <v>0</v>
      </c>
      <c r="J77" s="802">
        <v>0</v>
      </c>
    </row>
    <row r="78" spans="1:10" ht="51" customHeight="1" x14ac:dyDescent="0.2">
      <c r="A78" s="1504"/>
      <c r="B78" s="1849"/>
      <c r="C78" s="27">
        <v>2010</v>
      </c>
      <c r="D78" s="26" t="s">
        <v>520</v>
      </c>
      <c r="E78" s="41">
        <v>0</v>
      </c>
      <c r="F78" s="41">
        <v>0</v>
      </c>
      <c r="G78" s="795">
        <v>0</v>
      </c>
      <c r="H78" s="41"/>
      <c r="I78" s="31"/>
      <c r="J78" s="809"/>
    </row>
    <row r="79" spans="1:10" ht="15.75" x14ac:dyDescent="0.2">
      <c r="A79" s="1504"/>
      <c r="B79" s="1850"/>
      <c r="C79" s="27">
        <v>4130</v>
      </c>
      <c r="D79" s="50" t="s">
        <v>446</v>
      </c>
      <c r="E79" s="41"/>
      <c r="F79" s="41"/>
      <c r="G79" s="795"/>
      <c r="H79" s="59">
        <v>0</v>
      </c>
      <c r="I79" s="30">
        <v>0</v>
      </c>
      <c r="J79" s="812">
        <v>0</v>
      </c>
    </row>
    <row r="80" spans="1:10" ht="15.75" x14ac:dyDescent="0.2">
      <c r="A80" s="1504"/>
      <c r="B80" s="37">
        <v>85215</v>
      </c>
      <c r="C80" s="64"/>
      <c r="D80" s="63" t="s">
        <v>185</v>
      </c>
      <c r="E80" s="62">
        <f>E81</f>
        <v>10000</v>
      </c>
      <c r="F80" s="62">
        <f>F81</f>
        <v>7200</v>
      </c>
      <c r="G80" s="803">
        <f>F80/E80</f>
        <v>0.72</v>
      </c>
      <c r="H80" s="62">
        <f>H82+H83</f>
        <v>390000</v>
      </c>
      <c r="I80" s="62">
        <f>I82+I83</f>
        <v>166471.98000000001</v>
      </c>
      <c r="J80" s="803">
        <f>I80/H80</f>
        <v>0.42685123076923082</v>
      </c>
    </row>
    <row r="81" spans="1:10" ht="54" customHeight="1" x14ac:dyDescent="0.2">
      <c r="A81" s="1504"/>
      <c r="B81" s="1851"/>
      <c r="C81" s="27">
        <v>2010</v>
      </c>
      <c r="D81" s="26" t="s">
        <v>520</v>
      </c>
      <c r="E81" s="33">
        <v>10000</v>
      </c>
      <c r="F81" s="32">
        <v>7200</v>
      </c>
      <c r="G81" s="801">
        <f>F81/E81</f>
        <v>0.72</v>
      </c>
      <c r="H81" s="41"/>
      <c r="I81" s="31"/>
      <c r="J81" s="809"/>
    </row>
    <row r="82" spans="1:10" ht="15.75" x14ac:dyDescent="0.2">
      <c r="A82" s="1504"/>
      <c r="B82" s="1852"/>
      <c r="C82" s="27">
        <v>3110</v>
      </c>
      <c r="D82" s="26" t="s">
        <v>525</v>
      </c>
      <c r="E82" s="25"/>
      <c r="F82" s="24"/>
      <c r="G82" s="796"/>
      <c r="H82" s="30">
        <v>389803.92</v>
      </c>
      <c r="I82" s="30">
        <v>166471.98000000001</v>
      </c>
      <c r="J82" s="812">
        <f>I82/H82</f>
        <v>0.42706594638658335</v>
      </c>
    </row>
    <row r="83" spans="1:10" ht="15.75" x14ac:dyDescent="0.2">
      <c r="A83" s="1504"/>
      <c r="B83" s="1853"/>
      <c r="C83" s="27">
        <v>4210</v>
      </c>
      <c r="D83" s="26" t="s">
        <v>256</v>
      </c>
      <c r="E83" s="41"/>
      <c r="F83" s="41"/>
      <c r="G83" s="795"/>
      <c r="H83" s="30">
        <v>196.08</v>
      </c>
      <c r="I83" s="30">
        <v>0</v>
      </c>
      <c r="J83" s="812">
        <f>I83/H83</f>
        <v>0</v>
      </c>
    </row>
    <row r="84" spans="1:10" ht="25.5" x14ac:dyDescent="0.2">
      <c r="A84" s="1504"/>
      <c r="B84" s="37">
        <v>85228</v>
      </c>
      <c r="C84" s="64"/>
      <c r="D84" s="63" t="s">
        <v>193</v>
      </c>
      <c r="E84" s="62">
        <f>E85</f>
        <v>500000</v>
      </c>
      <c r="F84" s="62">
        <f>F85</f>
        <v>244000</v>
      </c>
      <c r="G84" s="803">
        <f>F84/E84</f>
        <v>0.48799999999999999</v>
      </c>
      <c r="H84" s="62">
        <f>H86</f>
        <v>500000</v>
      </c>
      <c r="I84" s="62">
        <f>I86</f>
        <v>243733.5</v>
      </c>
      <c r="J84" s="803">
        <f>I84/H84</f>
        <v>0.48746699999999998</v>
      </c>
    </row>
    <row r="85" spans="1:10" ht="54" customHeight="1" x14ac:dyDescent="0.2">
      <c r="A85" s="1504"/>
      <c r="B85" s="1503"/>
      <c r="C85" s="27">
        <v>2010</v>
      </c>
      <c r="D85" s="26" t="s">
        <v>520</v>
      </c>
      <c r="E85" s="41">
        <v>500000</v>
      </c>
      <c r="F85" s="41">
        <v>244000</v>
      </c>
      <c r="G85" s="795">
        <f>F85/E85</f>
        <v>0.48799999999999999</v>
      </c>
      <c r="H85" s="41"/>
      <c r="I85" s="31"/>
      <c r="J85" s="809"/>
    </row>
    <row r="86" spans="1:10" ht="15.75" x14ac:dyDescent="0.2">
      <c r="A86" s="1505"/>
      <c r="B86" s="1505"/>
      <c r="C86" s="27">
        <v>4300</v>
      </c>
      <c r="D86" s="26" t="s">
        <v>258</v>
      </c>
      <c r="E86" s="60"/>
      <c r="F86" s="41"/>
      <c r="G86" s="795"/>
      <c r="H86" s="59">
        <v>500000</v>
      </c>
      <c r="I86" s="30">
        <v>243733.5</v>
      </c>
      <c r="J86" s="812">
        <f>I86/H86</f>
        <v>0.48746699999999998</v>
      </c>
    </row>
    <row r="87" spans="1:10" ht="15.75" x14ac:dyDescent="0.2">
      <c r="A87" s="58">
        <v>855</v>
      </c>
      <c r="B87" s="57"/>
      <c r="C87" s="56"/>
      <c r="D87" s="55" t="s">
        <v>207</v>
      </c>
      <c r="E87" s="54">
        <f>E88+E102+E117+E122</f>
        <v>19529991</v>
      </c>
      <c r="F87" s="54">
        <f>F88+F102+F117+F122</f>
        <v>10888954</v>
      </c>
      <c r="G87" s="804">
        <f>F87/E87</f>
        <v>0.55755038494385378</v>
      </c>
      <c r="H87" s="54">
        <f>H88+H102+H117+H122</f>
        <v>19529991</v>
      </c>
      <c r="I87" s="54">
        <f>I88+I102+I117+I122</f>
        <v>10848244.010000002</v>
      </c>
      <c r="J87" s="804">
        <f>I87/H87</f>
        <v>0.55546589908822808</v>
      </c>
    </row>
    <row r="88" spans="1:10" ht="15.75" x14ac:dyDescent="0.2">
      <c r="A88" s="1859"/>
      <c r="B88" s="47">
        <v>85501</v>
      </c>
      <c r="C88" s="46"/>
      <c r="D88" s="53" t="s">
        <v>524</v>
      </c>
      <c r="E88" s="43">
        <f>E89</f>
        <v>11786801</v>
      </c>
      <c r="F88" s="43">
        <f>F89</f>
        <v>6903554</v>
      </c>
      <c r="G88" s="794">
        <f>F88/E88</f>
        <v>0.58570209168713372</v>
      </c>
      <c r="H88" s="52">
        <f>SUM(H90:H101)</f>
        <v>11786801</v>
      </c>
      <c r="I88" s="52">
        <f>SUM(I90:I101)</f>
        <v>6899363.6399999997</v>
      </c>
      <c r="J88" s="815">
        <f>I88/H88</f>
        <v>0.58534657877060958</v>
      </c>
    </row>
    <row r="89" spans="1:10" ht="84" x14ac:dyDescent="0.2">
      <c r="A89" s="1860"/>
      <c r="B89" s="1861"/>
      <c r="C89" s="27">
        <v>2060</v>
      </c>
      <c r="D89" s="50" t="s">
        <v>523</v>
      </c>
      <c r="E89" s="48">
        <v>11786801</v>
      </c>
      <c r="F89" s="48">
        <v>6903554</v>
      </c>
      <c r="G89" s="805">
        <f>F89/E89</f>
        <v>0.58570209168713372</v>
      </c>
      <c r="H89" s="49"/>
      <c r="I89" s="31"/>
      <c r="J89" s="809"/>
    </row>
    <row r="90" spans="1:10" ht="12.75" customHeight="1" x14ac:dyDescent="0.2">
      <c r="A90" s="1860"/>
      <c r="B90" s="1862"/>
      <c r="C90" s="27">
        <v>3110</v>
      </c>
      <c r="D90" s="26" t="s">
        <v>448</v>
      </c>
      <c r="E90" s="49"/>
      <c r="F90" s="49"/>
      <c r="G90" s="806"/>
      <c r="H90" s="48">
        <v>11549264.470000001</v>
      </c>
      <c r="I90" s="22">
        <v>6805187.5999999996</v>
      </c>
      <c r="J90" s="812">
        <f>I90/H90</f>
        <v>0.58923125517446906</v>
      </c>
    </row>
    <row r="91" spans="1:10" ht="12.75" customHeight="1" x14ac:dyDescent="0.2">
      <c r="A91" s="1860"/>
      <c r="B91" s="1862"/>
      <c r="C91" s="27">
        <v>4010</v>
      </c>
      <c r="D91" s="26" t="s">
        <v>250</v>
      </c>
      <c r="E91" s="49"/>
      <c r="F91" s="49"/>
      <c r="G91" s="806"/>
      <c r="H91" s="48">
        <v>129000</v>
      </c>
      <c r="I91" s="22">
        <v>38140.400000000001</v>
      </c>
      <c r="J91" s="812">
        <f t="shared" ref="J91:J101" si="8">I91/H91</f>
        <v>0.295662015503876</v>
      </c>
    </row>
    <row r="92" spans="1:10" ht="12.75" customHeight="1" x14ac:dyDescent="0.2">
      <c r="A92" s="1860"/>
      <c r="B92" s="1862"/>
      <c r="C92" s="27">
        <v>4040</v>
      </c>
      <c r="D92" s="26" t="s">
        <v>522</v>
      </c>
      <c r="E92" s="49"/>
      <c r="F92" s="49"/>
      <c r="G92" s="806"/>
      <c r="H92" s="48">
        <v>9666.5300000000007</v>
      </c>
      <c r="I92" s="22">
        <v>9666.5300000000007</v>
      </c>
      <c r="J92" s="812">
        <f t="shared" si="8"/>
        <v>1</v>
      </c>
    </row>
    <row r="93" spans="1:10" ht="12.75" customHeight="1" x14ac:dyDescent="0.2">
      <c r="A93" s="1860"/>
      <c r="B93" s="1862"/>
      <c r="C93" s="27">
        <v>4110</v>
      </c>
      <c r="D93" s="26" t="s">
        <v>252</v>
      </c>
      <c r="E93" s="49"/>
      <c r="F93" s="49"/>
      <c r="G93" s="806"/>
      <c r="H93" s="48">
        <v>23200</v>
      </c>
      <c r="I93" s="22">
        <v>8850.52</v>
      </c>
      <c r="J93" s="812">
        <f t="shared" si="8"/>
        <v>0.38148793103448275</v>
      </c>
    </row>
    <row r="94" spans="1:10" ht="12.75" customHeight="1" x14ac:dyDescent="0.2">
      <c r="A94" s="1860"/>
      <c r="B94" s="1862"/>
      <c r="C94" s="29">
        <v>4120</v>
      </c>
      <c r="D94" s="28" t="s">
        <v>254</v>
      </c>
      <c r="E94" s="49"/>
      <c r="F94" s="49"/>
      <c r="G94" s="806"/>
      <c r="H94" s="48">
        <v>3300</v>
      </c>
      <c r="I94" s="22">
        <v>829.52</v>
      </c>
      <c r="J94" s="812">
        <f t="shared" si="8"/>
        <v>0.25136969696969697</v>
      </c>
    </row>
    <row r="95" spans="1:10" ht="12.75" customHeight="1" x14ac:dyDescent="0.2">
      <c r="A95" s="1860"/>
      <c r="B95" s="1862"/>
      <c r="C95" s="27">
        <v>4170</v>
      </c>
      <c r="D95" s="26" t="s">
        <v>263</v>
      </c>
      <c r="E95" s="49"/>
      <c r="F95" s="49"/>
      <c r="G95" s="806"/>
      <c r="H95" s="48">
        <v>9000</v>
      </c>
      <c r="I95" s="22">
        <v>0</v>
      </c>
      <c r="J95" s="812">
        <f t="shared" si="8"/>
        <v>0</v>
      </c>
    </row>
    <row r="96" spans="1:10" ht="12.75" customHeight="1" x14ac:dyDescent="0.2">
      <c r="A96" s="1860"/>
      <c r="B96" s="1862"/>
      <c r="C96" s="27">
        <v>4210</v>
      </c>
      <c r="D96" s="26" t="s">
        <v>256</v>
      </c>
      <c r="E96" s="49"/>
      <c r="F96" s="49"/>
      <c r="G96" s="806"/>
      <c r="H96" s="48">
        <v>12000</v>
      </c>
      <c r="I96" s="22">
        <v>7266.24</v>
      </c>
      <c r="J96" s="812">
        <f t="shared" si="8"/>
        <v>0.60551999999999995</v>
      </c>
    </row>
    <row r="97" spans="1:10" ht="12.75" customHeight="1" x14ac:dyDescent="0.2">
      <c r="A97" s="1860"/>
      <c r="B97" s="1862"/>
      <c r="C97" s="27">
        <v>4260</v>
      </c>
      <c r="D97" s="26" t="s">
        <v>267</v>
      </c>
      <c r="E97" s="49"/>
      <c r="F97" s="49"/>
      <c r="G97" s="806"/>
      <c r="H97" s="48">
        <v>4000</v>
      </c>
      <c r="I97" s="22">
        <v>1835.92</v>
      </c>
      <c r="J97" s="812">
        <f t="shared" si="8"/>
        <v>0.45898</v>
      </c>
    </row>
    <row r="98" spans="1:10" ht="12.75" customHeight="1" x14ac:dyDescent="0.2">
      <c r="A98" s="1860"/>
      <c r="B98" s="1862"/>
      <c r="C98" s="27">
        <v>4300</v>
      </c>
      <c r="D98" s="26" t="s">
        <v>258</v>
      </c>
      <c r="E98" s="49"/>
      <c r="F98" s="49"/>
      <c r="G98" s="806"/>
      <c r="H98" s="48">
        <v>40000</v>
      </c>
      <c r="I98" s="22">
        <v>24656.28</v>
      </c>
      <c r="J98" s="812">
        <f t="shared" si="8"/>
        <v>0.61640699999999993</v>
      </c>
    </row>
    <row r="99" spans="1:10" ht="28.5" customHeight="1" x14ac:dyDescent="0.2">
      <c r="A99" s="1860"/>
      <c r="B99" s="1862"/>
      <c r="C99" s="27">
        <v>4390</v>
      </c>
      <c r="D99" s="26" t="s">
        <v>330</v>
      </c>
      <c r="E99" s="49"/>
      <c r="F99" s="49"/>
      <c r="G99" s="806"/>
      <c r="H99" s="48">
        <v>2000</v>
      </c>
      <c r="I99" s="22">
        <v>0</v>
      </c>
      <c r="J99" s="812">
        <f t="shared" si="8"/>
        <v>0</v>
      </c>
    </row>
    <row r="100" spans="1:10" ht="28.5" customHeight="1" x14ac:dyDescent="0.2">
      <c r="A100" s="1860"/>
      <c r="B100" s="1862"/>
      <c r="C100" s="27">
        <v>4440</v>
      </c>
      <c r="D100" s="26" t="s">
        <v>336</v>
      </c>
      <c r="E100" s="49"/>
      <c r="F100" s="49"/>
      <c r="G100" s="806"/>
      <c r="H100" s="48">
        <v>2370</v>
      </c>
      <c r="I100" s="22">
        <v>1777.5</v>
      </c>
      <c r="J100" s="812">
        <f t="shared" si="8"/>
        <v>0.75</v>
      </c>
    </row>
    <row r="101" spans="1:10" ht="28.5" customHeight="1" x14ac:dyDescent="0.2">
      <c r="A101" s="1860"/>
      <c r="B101" s="1863"/>
      <c r="C101" s="51">
        <v>4700</v>
      </c>
      <c r="D101" s="50" t="s">
        <v>519</v>
      </c>
      <c r="E101" s="49"/>
      <c r="F101" s="49"/>
      <c r="G101" s="806"/>
      <c r="H101" s="48">
        <v>3000</v>
      </c>
      <c r="I101" s="22">
        <v>1153.1300000000001</v>
      </c>
      <c r="J101" s="812">
        <f t="shared" si="8"/>
        <v>0.3843766666666667</v>
      </c>
    </row>
    <row r="102" spans="1:10" ht="51" x14ac:dyDescent="0.2">
      <c r="A102" s="1860"/>
      <c r="B102" s="47">
        <v>85502</v>
      </c>
      <c r="C102" s="46"/>
      <c r="D102" s="45" t="s">
        <v>514</v>
      </c>
      <c r="E102" s="44">
        <f>SUM(E103:E103)</f>
        <v>7681871</v>
      </c>
      <c r="F102" s="44">
        <f>SUM(F103:F103)</f>
        <v>3945000</v>
      </c>
      <c r="G102" s="807">
        <f>F102/E102</f>
        <v>0.51354676484413753</v>
      </c>
      <c r="H102" s="43">
        <f>H104+H105+H106+H107+H108+H109+H110+H111+H112+H113+H114+H115+H116</f>
        <v>7681871</v>
      </c>
      <c r="I102" s="43">
        <f>I104+I105+I106+I107+I108+I109+I110+I111+I112+I113+I114+I115+I116</f>
        <v>3911303</v>
      </c>
      <c r="J102" s="794">
        <f>I102/H102</f>
        <v>0.50916020328901646</v>
      </c>
    </row>
    <row r="103" spans="1:10" ht="53.25" customHeight="1" x14ac:dyDescent="0.2">
      <c r="A103" s="1860"/>
      <c r="B103" s="1503"/>
      <c r="C103" s="27">
        <v>2010</v>
      </c>
      <c r="D103" s="26" t="s">
        <v>520</v>
      </c>
      <c r="E103" s="41">
        <v>7681871</v>
      </c>
      <c r="F103" s="41">
        <v>3945000</v>
      </c>
      <c r="G103" s="795">
        <f>F103/E103</f>
        <v>0.51354676484413753</v>
      </c>
      <c r="H103" s="41"/>
      <c r="I103" s="31"/>
      <c r="J103" s="809"/>
    </row>
    <row r="104" spans="1:10" ht="15.75" x14ac:dyDescent="0.2">
      <c r="A104" s="1860"/>
      <c r="B104" s="1504"/>
      <c r="C104" s="27">
        <v>3110</v>
      </c>
      <c r="D104" s="26" t="s">
        <v>448</v>
      </c>
      <c r="E104" s="24"/>
      <c r="F104" s="24"/>
      <c r="G104" s="796"/>
      <c r="H104" s="41">
        <v>7219046</v>
      </c>
      <c r="I104" s="22">
        <v>3614531.08</v>
      </c>
      <c r="J104" s="810">
        <f>I104/H104</f>
        <v>0.5006937315540031</v>
      </c>
    </row>
    <row r="105" spans="1:10" ht="15.75" x14ac:dyDescent="0.2">
      <c r="A105" s="1860"/>
      <c r="B105" s="1504"/>
      <c r="C105" s="27">
        <v>4010</v>
      </c>
      <c r="D105" s="26" t="s">
        <v>250</v>
      </c>
      <c r="E105" s="25"/>
      <c r="F105" s="24"/>
      <c r="G105" s="796"/>
      <c r="H105" s="41">
        <v>100000</v>
      </c>
      <c r="I105" s="1620">
        <v>66708.19</v>
      </c>
      <c r="J105" s="1621">
        <f t="shared" ref="J105:J116" si="9">I105/H105</f>
        <v>0.66708190000000001</v>
      </c>
    </row>
    <row r="106" spans="1:10" ht="15.75" x14ac:dyDescent="0.2">
      <c r="A106" s="1860"/>
      <c r="B106" s="1504"/>
      <c r="C106" s="27">
        <v>4040</v>
      </c>
      <c r="D106" s="26" t="s">
        <v>522</v>
      </c>
      <c r="E106" s="25"/>
      <c r="F106" s="24"/>
      <c r="G106" s="796"/>
      <c r="H106" s="41">
        <v>15100</v>
      </c>
      <c r="I106" s="22">
        <v>15055.01</v>
      </c>
      <c r="J106" s="810">
        <f t="shared" si="9"/>
        <v>0.9970205298013245</v>
      </c>
    </row>
    <row r="107" spans="1:10" ht="15.75" x14ac:dyDescent="0.2">
      <c r="A107" s="1860"/>
      <c r="B107" s="1504"/>
      <c r="C107" s="27">
        <v>4110</v>
      </c>
      <c r="D107" s="26" t="s">
        <v>252</v>
      </c>
      <c r="E107" s="25"/>
      <c r="F107" s="24"/>
      <c r="G107" s="796"/>
      <c r="H107" s="41">
        <v>270350</v>
      </c>
      <c r="I107" s="1620">
        <v>178914.56</v>
      </c>
      <c r="J107" s="1621">
        <f t="shared" si="9"/>
        <v>0.6617886443499168</v>
      </c>
    </row>
    <row r="108" spans="1:10" ht="15.75" x14ac:dyDescent="0.2">
      <c r="A108" s="1860"/>
      <c r="B108" s="1504"/>
      <c r="C108" s="29">
        <v>4120</v>
      </c>
      <c r="D108" s="28" t="s">
        <v>254</v>
      </c>
      <c r="E108" s="25"/>
      <c r="F108" s="24"/>
      <c r="G108" s="796"/>
      <c r="H108" s="32">
        <v>2820</v>
      </c>
      <c r="I108" s="1620">
        <v>1144.58</v>
      </c>
      <c r="J108" s="1621">
        <f t="shared" si="9"/>
        <v>0.40587943262411347</v>
      </c>
    </row>
    <row r="109" spans="1:10" ht="15.75" x14ac:dyDescent="0.2">
      <c r="A109" s="1860"/>
      <c r="B109" s="1036"/>
      <c r="C109" s="1388">
        <v>4170</v>
      </c>
      <c r="D109" s="1389" t="s">
        <v>263</v>
      </c>
      <c r="E109" s="1396"/>
      <c r="F109" s="24"/>
      <c r="G109" s="796"/>
      <c r="H109" s="818">
        <v>10000</v>
      </c>
      <c r="I109" s="22">
        <v>0</v>
      </c>
      <c r="J109" s="810">
        <f t="shared" si="9"/>
        <v>0</v>
      </c>
    </row>
    <row r="110" spans="1:10" ht="15.75" x14ac:dyDescent="0.2">
      <c r="A110" s="1860"/>
      <c r="B110" s="1504"/>
      <c r="C110" s="27">
        <v>4210</v>
      </c>
      <c r="D110" s="26" t="s">
        <v>256</v>
      </c>
      <c r="E110" s="25"/>
      <c r="F110" s="24"/>
      <c r="G110" s="796"/>
      <c r="H110" s="41">
        <v>12800</v>
      </c>
      <c r="I110" s="22">
        <v>6566.65</v>
      </c>
      <c r="J110" s="810">
        <f t="shared" si="9"/>
        <v>0.51301953124999999</v>
      </c>
    </row>
    <row r="111" spans="1:10" ht="15.75" x14ac:dyDescent="0.2">
      <c r="A111" s="1860"/>
      <c r="B111" s="1504"/>
      <c r="C111" s="27">
        <v>4260</v>
      </c>
      <c r="D111" s="26" t="s">
        <v>267</v>
      </c>
      <c r="E111" s="25"/>
      <c r="F111" s="24"/>
      <c r="G111" s="796"/>
      <c r="H111" s="41">
        <v>4000</v>
      </c>
      <c r="I111" s="22">
        <v>1991.92</v>
      </c>
      <c r="J111" s="810">
        <v>0</v>
      </c>
    </row>
    <row r="112" spans="1:10" ht="15.75" x14ac:dyDescent="0.2">
      <c r="A112" s="1860"/>
      <c r="B112" s="1504"/>
      <c r="C112" s="27">
        <v>4300</v>
      </c>
      <c r="D112" s="26" t="s">
        <v>258</v>
      </c>
      <c r="E112" s="25"/>
      <c r="F112" s="24"/>
      <c r="G112" s="796"/>
      <c r="H112" s="41">
        <v>39000</v>
      </c>
      <c r="I112" s="22">
        <v>20098.919999999998</v>
      </c>
      <c r="J112" s="810">
        <v>0</v>
      </c>
    </row>
    <row r="113" spans="1:10" ht="29.25" customHeight="1" x14ac:dyDescent="0.2">
      <c r="A113" s="1860"/>
      <c r="B113" s="1504"/>
      <c r="C113" s="27">
        <v>4360</v>
      </c>
      <c r="D113" s="26" t="s">
        <v>521</v>
      </c>
      <c r="E113" s="25"/>
      <c r="F113" s="24"/>
      <c r="G113" s="796"/>
      <c r="H113" s="41">
        <v>1000</v>
      </c>
      <c r="I113" s="22">
        <v>263.22000000000003</v>
      </c>
      <c r="J113" s="810">
        <v>0</v>
      </c>
    </row>
    <row r="114" spans="1:10" ht="15.75" x14ac:dyDescent="0.2">
      <c r="A114" s="1860"/>
      <c r="B114" s="1504"/>
      <c r="C114" s="27">
        <v>4430</v>
      </c>
      <c r="D114" s="26" t="s">
        <v>260</v>
      </c>
      <c r="E114" s="25"/>
      <c r="F114" s="24"/>
      <c r="G114" s="796"/>
      <c r="H114" s="41">
        <v>200</v>
      </c>
      <c r="I114" s="22">
        <v>7.83</v>
      </c>
      <c r="J114" s="810">
        <f t="shared" si="9"/>
        <v>3.9149999999999997E-2</v>
      </c>
    </row>
    <row r="115" spans="1:10" ht="24" x14ac:dyDescent="0.2">
      <c r="A115" s="1860"/>
      <c r="B115" s="1504"/>
      <c r="C115" s="27">
        <v>4440</v>
      </c>
      <c r="D115" s="26" t="s">
        <v>336</v>
      </c>
      <c r="E115" s="25"/>
      <c r="F115" s="24"/>
      <c r="G115" s="796"/>
      <c r="H115" s="41">
        <v>4555</v>
      </c>
      <c r="I115" s="22">
        <v>3416.25</v>
      </c>
      <c r="J115" s="810">
        <f t="shared" si="9"/>
        <v>0.75</v>
      </c>
    </row>
    <row r="116" spans="1:10" ht="27.75" customHeight="1" x14ac:dyDescent="0.2">
      <c r="A116" s="1504"/>
      <c r="B116" s="1504"/>
      <c r="C116" s="40">
        <v>4700</v>
      </c>
      <c r="D116" s="39" t="s">
        <v>519</v>
      </c>
      <c r="E116" s="25"/>
      <c r="F116" s="24"/>
      <c r="G116" s="796"/>
      <c r="H116" s="24">
        <v>3000</v>
      </c>
      <c r="I116" s="22">
        <v>2604.79</v>
      </c>
      <c r="J116" s="810">
        <f t="shared" si="9"/>
        <v>0.86826333333333328</v>
      </c>
    </row>
    <row r="117" spans="1:10" ht="15.75" x14ac:dyDescent="0.2">
      <c r="A117" s="1504"/>
      <c r="B117" s="37">
        <v>85503</v>
      </c>
      <c r="C117" s="36"/>
      <c r="D117" s="35" t="s">
        <v>218</v>
      </c>
      <c r="E117" s="34">
        <f>E118</f>
        <v>400</v>
      </c>
      <c r="F117" s="34">
        <f>F118</f>
        <v>400</v>
      </c>
      <c r="G117" s="802">
        <f>F117/E117</f>
        <v>1</v>
      </c>
      <c r="H117" s="34">
        <f>H119+H120+H121</f>
        <v>400</v>
      </c>
      <c r="I117" s="34">
        <f>I119+I120+I121</f>
        <v>389.55</v>
      </c>
      <c r="J117" s="802">
        <f>I117/H117</f>
        <v>0.97387500000000005</v>
      </c>
    </row>
    <row r="118" spans="1:10" ht="52.5" customHeight="1" x14ac:dyDescent="0.2">
      <c r="A118" s="1504"/>
      <c r="B118" s="1504"/>
      <c r="C118" s="29">
        <v>2010</v>
      </c>
      <c r="D118" s="28" t="s">
        <v>520</v>
      </c>
      <c r="E118" s="33">
        <v>400</v>
      </c>
      <c r="F118" s="33">
        <v>400</v>
      </c>
      <c r="G118" s="808">
        <f>F118/E118</f>
        <v>1</v>
      </c>
      <c r="H118" s="32"/>
      <c r="I118" s="31"/>
      <c r="J118" s="812"/>
    </row>
    <row r="119" spans="1:10" ht="15.75" x14ac:dyDescent="0.2">
      <c r="A119" s="1504"/>
      <c r="B119" s="1504"/>
      <c r="C119" s="27">
        <v>4010</v>
      </c>
      <c r="D119" s="26" t="s">
        <v>250</v>
      </c>
      <c r="E119" s="25"/>
      <c r="F119" s="24"/>
      <c r="G119" s="796"/>
      <c r="H119" s="23">
        <v>333.59</v>
      </c>
      <c r="I119" s="23">
        <v>325.52</v>
      </c>
      <c r="J119" s="810">
        <f>I119/H119</f>
        <v>0.97580862735693519</v>
      </c>
    </row>
    <row r="120" spans="1:10" ht="15.75" x14ac:dyDescent="0.2">
      <c r="A120" s="1504"/>
      <c r="B120" s="1504"/>
      <c r="C120" s="27">
        <v>4110</v>
      </c>
      <c r="D120" s="26" t="s">
        <v>252</v>
      </c>
      <c r="E120" s="25"/>
      <c r="F120" s="24"/>
      <c r="G120" s="796"/>
      <c r="H120" s="23">
        <v>58.24</v>
      </c>
      <c r="I120" s="23">
        <v>56.05</v>
      </c>
      <c r="J120" s="810">
        <f t="shared" ref="J120:J121" si="10">I120/H120</f>
        <v>0.96239697802197799</v>
      </c>
    </row>
    <row r="121" spans="1:10" ht="15.75" x14ac:dyDescent="0.2">
      <c r="A121" s="1504"/>
      <c r="B121" s="1504"/>
      <c r="C121" s="29">
        <v>4120</v>
      </c>
      <c r="D121" s="28" t="s">
        <v>254</v>
      </c>
      <c r="E121" s="25"/>
      <c r="F121" s="24"/>
      <c r="G121" s="796"/>
      <c r="H121" s="38">
        <v>8.17</v>
      </c>
      <c r="I121" s="38">
        <v>7.98</v>
      </c>
      <c r="J121" s="810">
        <f t="shared" si="10"/>
        <v>0.9767441860465117</v>
      </c>
    </row>
    <row r="122" spans="1:10" ht="63.75" customHeight="1" x14ac:dyDescent="0.2">
      <c r="A122" s="1504"/>
      <c r="B122" s="37">
        <v>85513</v>
      </c>
      <c r="C122" s="36"/>
      <c r="D122" s="35" t="s">
        <v>526</v>
      </c>
      <c r="E122" s="34">
        <f>E123</f>
        <v>60919</v>
      </c>
      <c r="F122" s="34">
        <f>F123</f>
        <v>40000</v>
      </c>
      <c r="G122" s="802">
        <f>F122/E122</f>
        <v>0.65660959634925065</v>
      </c>
      <c r="H122" s="34">
        <f>H124</f>
        <v>60919</v>
      </c>
      <c r="I122" s="34">
        <f>I124</f>
        <v>37187.82</v>
      </c>
      <c r="J122" s="802">
        <f>I122/H122</f>
        <v>0.61044698698271471</v>
      </c>
    </row>
    <row r="123" spans="1:10" ht="52.5" customHeight="1" x14ac:dyDescent="0.2">
      <c r="A123" s="1504"/>
      <c r="B123" s="1504"/>
      <c r="C123" s="29">
        <v>2010</v>
      </c>
      <c r="D123" s="28" t="s">
        <v>520</v>
      </c>
      <c r="E123" s="33">
        <v>60919</v>
      </c>
      <c r="F123" s="33">
        <v>40000</v>
      </c>
      <c r="G123" s="808">
        <f>F123/E123</f>
        <v>0.65660959634925065</v>
      </c>
      <c r="H123" s="32"/>
      <c r="I123" s="31"/>
      <c r="J123" s="812"/>
    </row>
    <row r="124" spans="1:10" ht="16.5" thickBot="1" x14ac:dyDescent="0.25">
      <c r="A124" s="1504"/>
      <c r="B124" s="1504"/>
      <c r="C124" s="27">
        <v>4130</v>
      </c>
      <c r="D124" s="26" t="s">
        <v>446</v>
      </c>
      <c r="E124" s="1396"/>
      <c r="F124" s="24"/>
      <c r="G124" s="796"/>
      <c r="H124" s="1397">
        <v>60919</v>
      </c>
      <c r="I124" s="1397">
        <v>37187.82</v>
      </c>
      <c r="J124" s="1398">
        <f>I124/H124</f>
        <v>0.61044698698271471</v>
      </c>
    </row>
    <row r="125" spans="1:10" ht="14.25" thickBot="1" x14ac:dyDescent="0.25">
      <c r="A125" s="20"/>
      <c r="B125" s="20"/>
      <c r="C125" s="19"/>
      <c r="D125" s="18" t="s">
        <v>518</v>
      </c>
      <c r="E125" s="1400">
        <f>E8+E17+E27+E60+E87</f>
        <v>21578374.620000001</v>
      </c>
      <c r="F125" s="1400">
        <f>F8+F17+F27+F60+F87</f>
        <v>12077329.5</v>
      </c>
      <c r="G125" s="1401">
        <f>F125/E125</f>
        <v>0.5596959786213962</v>
      </c>
      <c r="H125" s="1400">
        <f>H8+H17+H27+H60+H87</f>
        <v>21958374.620000001</v>
      </c>
      <c r="I125" s="1400">
        <f>I8+I17+I27+I60+I87</f>
        <v>12178071.010000002</v>
      </c>
      <c r="J125" s="1401">
        <f>I125/H125</f>
        <v>0.55459801650838225</v>
      </c>
    </row>
    <row r="126" spans="1:10" ht="12.75" x14ac:dyDescent="0.2">
      <c r="A126" s="8"/>
      <c r="B126" s="8"/>
      <c r="C126" s="8"/>
      <c r="D126" s="821" t="s">
        <v>714</v>
      </c>
      <c r="E126" s="1399"/>
      <c r="F126" s="1399"/>
      <c r="G126" s="1399"/>
      <c r="H126" s="1399"/>
      <c r="I126" s="1399"/>
      <c r="J126" s="1399"/>
    </row>
    <row r="127" spans="1:10" ht="12.75" x14ac:dyDescent="0.2">
      <c r="A127" s="8"/>
      <c r="B127" s="8"/>
      <c r="C127" s="8"/>
      <c r="D127" s="822" t="s">
        <v>783</v>
      </c>
      <c r="E127" s="823">
        <f>E125-E128</f>
        <v>21578374.620000001</v>
      </c>
      <c r="F127" s="823">
        <f t="shared" ref="F127:I127" si="11">F125-F128</f>
        <v>12077329.5</v>
      </c>
      <c r="G127" s="824">
        <f>F127/E127</f>
        <v>0.5596959786213962</v>
      </c>
      <c r="H127" s="823">
        <f t="shared" si="11"/>
        <v>21958374.620000001</v>
      </c>
      <c r="I127" s="823">
        <f t="shared" si="11"/>
        <v>12178071.010000002</v>
      </c>
      <c r="J127" s="824">
        <f>I127/H127</f>
        <v>0.55459801650838225</v>
      </c>
    </row>
    <row r="128" spans="1:10" ht="12.75" x14ac:dyDescent="0.2">
      <c r="A128" s="8"/>
      <c r="B128" s="8"/>
      <c r="C128" s="8"/>
      <c r="D128" s="822" t="s">
        <v>784</v>
      </c>
      <c r="E128" s="823">
        <f>E63</f>
        <v>0</v>
      </c>
      <c r="F128" s="823">
        <f>F63</f>
        <v>0</v>
      </c>
      <c r="G128" s="824">
        <v>0</v>
      </c>
      <c r="H128" s="823">
        <v>0</v>
      </c>
      <c r="I128" s="823">
        <f>I63</f>
        <v>0</v>
      </c>
      <c r="J128" s="824">
        <v>0</v>
      </c>
    </row>
    <row r="129" spans="1:10" ht="12.75" x14ac:dyDescent="0.2">
      <c r="A129" s="8"/>
      <c r="B129" s="8"/>
      <c r="C129" s="8"/>
      <c r="D129" s="825"/>
      <c r="E129" s="826"/>
      <c r="F129" s="826"/>
      <c r="G129" s="827"/>
      <c r="H129" s="826"/>
      <c r="I129" s="826"/>
      <c r="J129" s="827"/>
    </row>
    <row r="130" spans="1:10" ht="12.75" x14ac:dyDescent="0.2">
      <c r="A130" s="8"/>
      <c r="B130" s="8"/>
      <c r="C130" s="8"/>
      <c r="D130" s="825"/>
      <c r="E130" s="826"/>
      <c r="F130" s="826"/>
      <c r="G130" s="827"/>
      <c r="H130" s="826"/>
      <c r="I130" s="826"/>
      <c r="J130" s="827"/>
    </row>
    <row r="131" spans="1:10" ht="12.75" x14ac:dyDescent="0.2">
      <c r="A131" s="17" t="s">
        <v>517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3.5" thickBot="1" x14ac:dyDescent="0.25">
      <c r="A132" s="16"/>
      <c r="B132" s="16"/>
      <c r="C132" s="16"/>
      <c r="D132" s="15"/>
      <c r="E132" s="14"/>
      <c r="F132" s="14"/>
      <c r="G132" s="14"/>
      <c r="H132" s="8"/>
      <c r="I132" s="8"/>
      <c r="J132" s="8"/>
    </row>
    <row r="133" spans="1:10" ht="12.75" customHeight="1" x14ac:dyDescent="0.2">
      <c r="A133" s="1857" t="s">
        <v>0</v>
      </c>
      <c r="B133" s="1857" t="s">
        <v>1</v>
      </c>
      <c r="C133" s="1857" t="s">
        <v>516</v>
      </c>
      <c r="D133" s="1857" t="s">
        <v>515</v>
      </c>
      <c r="E133" s="1845" t="s">
        <v>854</v>
      </c>
      <c r="F133" s="1847" t="s">
        <v>863</v>
      </c>
      <c r="G133" s="1847" t="s">
        <v>717</v>
      </c>
      <c r="H133" s="1843" t="s">
        <v>818</v>
      </c>
      <c r="I133" s="1844"/>
      <c r="J133" s="8"/>
    </row>
    <row r="134" spans="1:10" ht="31.5" customHeight="1" thickBot="1" x14ac:dyDescent="0.25">
      <c r="A134" s="1858"/>
      <c r="B134" s="1858"/>
      <c r="C134" s="1858"/>
      <c r="D134" s="1858"/>
      <c r="E134" s="1846"/>
      <c r="F134" s="1848"/>
      <c r="G134" s="1848"/>
      <c r="H134" s="1044" t="s">
        <v>819</v>
      </c>
      <c r="I134" s="1045" t="s">
        <v>820</v>
      </c>
      <c r="J134" s="8"/>
    </row>
    <row r="135" spans="1:10" ht="15.75" x14ac:dyDescent="0.2">
      <c r="A135" s="13">
        <v>750</v>
      </c>
      <c r="B135" s="1622"/>
      <c r="C135" s="1623"/>
      <c r="D135" s="1624" t="s">
        <v>54</v>
      </c>
      <c r="E135" s="1625">
        <f>E136</f>
        <v>0</v>
      </c>
      <c r="F135" s="1625">
        <f>F136</f>
        <v>58.9</v>
      </c>
      <c r="G135" s="1626">
        <v>0</v>
      </c>
      <c r="H135" s="1625">
        <f>H136</f>
        <v>0</v>
      </c>
      <c r="I135" s="1625">
        <f>I136</f>
        <v>0</v>
      </c>
      <c r="J135" s="8"/>
    </row>
    <row r="136" spans="1:10" ht="25.5" x14ac:dyDescent="0.2">
      <c r="A136" s="1627"/>
      <c r="B136" s="1628">
        <v>75011</v>
      </c>
      <c r="C136" s="1629"/>
      <c r="D136" s="1630" t="s">
        <v>68</v>
      </c>
      <c r="E136" s="1631">
        <f>E137</f>
        <v>0</v>
      </c>
      <c r="F136" s="1631">
        <f>F137</f>
        <v>58.9</v>
      </c>
      <c r="G136" s="1632">
        <v>0</v>
      </c>
      <c r="H136" s="1631">
        <f>H137</f>
        <v>0</v>
      </c>
      <c r="I136" s="1631">
        <f>I137</f>
        <v>0</v>
      </c>
      <c r="J136" s="8"/>
    </row>
    <row r="137" spans="1:10" ht="12.75" x14ac:dyDescent="0.2">
      <c r="A137" s="1627"/>
      <c r="B137" s="1633"/>
      <c r="C137" s="1634" t="s">
        <v>26</v>
      </c>
      <c r="D137" s="1635" t="s">
        <v>27</v>
      </c>
      <c r="E137" s="1636">
        <v>0</v>
      </c>
      <c r="F137" s="1637">
        <v>58.9</v>
      </c>
      <c r="G137" s="1638">
        <v>0</v>
      </c>
      <c r="H137" s="1639">
        <v>0</v>
      </c>
      <c r="I137" s="1640">
        <v>0</v>
      </c>
      <c r="J137" s="8"/>
    </row>
    <row r="138" spans="1:10" ht="15.75" x14ac:dyDescent="0.2">
      <c r="A138" s="13">
        <v>852</v>
      </c>
      <c r="B138" s="1622"/>
      <c r="C138" s="1623"/>
      <c r="D138" s="1624" t="s">
        <v>172</v>
      </c>
      <c r="E138" s="1625">
        <f t="shared" ref="E138:F139" si="12">E139</f>
        <v>13500</v>
      </c>
      <c r="F138" s="1625">
        <f t="shared" si="12"/>
        <v>0</v>
      </c>
      <c r="G138" s="1626">
        <f t="shared" ref="G138:G147" si="13">F138/E138</f>
        <v>0</v>
      </c>
      <c r="H138" s="1625">
        <f>H139</f>
        <v>0</v>
      </c>
      <c r="I138" s="1625">
        <f>I139</f>
        <v>0</v>
      </c>
      <c r="J138" s="8"/>
    </row>
    <row r="139" spans="1:10" ht="25.5" x14ac:dyDescent="0.2">
      <c r="A139" s="1627"/>
      <c r="B139" s="1628">
        <v>85228</v>
      </c>
      <c r="C139" s="1629"/>
      <c r="D139" s="1641" t="s">
        <v>193</v>
      </c>
      <c r="E139" s="1631">
        <f t="shared" si="12"/>
        <v>13500</v>
      </c>
      <c r="F139" s="1631">
        <f t="shared" si="12"/>
        <v>0</v>
      </c>
      <c r="G139" s="1632">
        <f t="shared" si="13"/>
        <v>0</v>
      </c>
      <c r="H139" s="1631">
        <f>H140</f>
        <v>0</v>
      </c>
      <c r="I139" s="1631">
        <f>I140</f>
        <v>0</v>
      </c>
      <c r="J139" s="8"/>
    </row>
    <row r="140" spans="1:10" ht="12.75" x14ac:dyDescent="0.2">
      <c r="A140" s="1627"/>
      <c r="B140" s="1633"/>
      <c r="C140" s="1633" t="s">
        <v>73</v>
      </c>
      <c r="D140" s="1642" t="s">
        <v>74</v>
      </c>
      <c r="E140" s="1643">
        <v>13500</v>
      </c>
      <c r="F140" s="1637">
        <v>0</v>
      </c>
      <c r="G140" s="1638">
        <f t="shared" si="13"/>
        <v>0</v>
      </c>
      <c r="H140" s="1639"/>
      <c r="I140" s="1640">
        <v>0</v>
      </c>
      <c r="J140" s="8"/>
    </row>
    <row r="141" spans="1:10" ht="15.75" x14ac:dyDescent="0.2">
      <c r="A141" s="13">
        <v>855</v>
      </c>
      <c r="B141" s="1644"/>
      <c r="C141" s="1644"/>
      <c r="D141" s="12" t="s">
        <v>207</v>
      </c>
      <c r="E141" s="1645">
        <f>E142</f>
        <v>155000</v>
      </c>
      <c r="F141" s="1645">
        <f>F142</f>
        <v>23.2</v>
      </c>
      <c r="G141" s="1646">
        <f t="shared" si="13"/>
        <v>1.4967741935483869E-4</v>
      </c>
      <c r="H141" s="1645">
        <f>H142</f>
        <v>0</v>
      </c>
      <c r="I141" s="1645">
        <f>I142</f>
        <v>0</v>
      </c>
      <c r="J141" s="8"/>
    </row>
    <row r="142" spans="1:10" ht="51" x14ac:dyDescent="0.2">
      <c r="A142" s="1647"/>
      <c r="B142" s="1648">
        <v>85502</v>
      </c>
      <c r="C142" s="1649"/>
      <c r="D142" s="11" t="s">
        <v>514</v>
      </c>
      <c r="E142" s="1650">
        <f>SUM(E144:E146)</f>
        <v>155000</v>
      </c>
      <c r="F142" s="1650">
        <f>SUM(F143:F146)</f>
        <v>23.2</v>
      </c>
      <c r="G142" s="1651">
        <f t="shared" si="13"/>
        <v>1.4967741935483869E-4</v>
      </c>
      <c r="H142" s="1650">
        <f>H143+H144+H145+H146</f>
        <v>0</v>
      </c>
      <c r="I142" s="1650">
        <f>I143+I144+I145+I146</f>
        <v>0</v>
      </c>
      <c r="J142" s="8"/>
    </row>
    <row r="143" spans="1:10" s="241" customFormat="1" ht="22.5" x14ac:dyDescent="0.2">
      <c r="A143" s="1652"/>
      <c r="B143" s="1653"/>
      <c r="C143" s="1654" t="s">
        <v>107</v>
      </c>
      <c r="D143" s="1655" t="s">
        <v>1025</v>
      </c>
      <c r="E143" s="1656">
        <v>0</v>
      </c>
      <c r="F143" s="1656">
        <v>23.2</v>
      </c>
      <c r="G143" s="1657">
        <v>0</v>
      </c>
      <c r="H143" s="1658">
        <v>0</v>
      </c>
      <c r="I143" s="1659">
        <v>0</v>
      </c>
      <c r="J143" s="1043"/>
    </row>
    <row r="144" spans="1:10" ht="15.75" x14ac:dyDescent="0.2">
      <c r="A144" s="1660"/>
      <c r="B144" s="1864"/>
      <c r="C144" s="1661" t="s">
        <v>132</v>
      </c>
      <c r="D144" s="1662" t="s">
        <v>133</v>
      </c>
      <c r="E144" s="1663">
        <v>0</v>
      </c>
      <c r="F144" s="1664">
        <v>0</v>
      </c>
      <c r="G144" s="1665">
        <v>0</v>
      </c>
      <c r="H144" s="1658">
        <v>0</v>
      </c>
      <c r="I144" s="1666">
        <v>0</v>
      </c>
      <c r="J144" s="10"/>
    </row>
    <row r="145" spans="1:10" ht="15.75" x14ac:dyDescent="0.2">
      <c r="A145" s="1660"/>
      <c r="B145" s="1864"/>
      <c r="C145" s="1661" t="s">
        <v>62</v>
      </c>
      <c r="D145" s="1662" t="s">
        <v>63</v>
      </c>
      <c r="E145" s="1663">
        <v>0</v>
      </c>
      <c r="F145" s="1664">
        <v>0</v>
      </c>
      <c r="G145" s="1665">
        <v>0</v>
      </c>
      <c r="H145" s="1658">
        <v>0</v>
      </c>
      <c r="I145" s="1666">
        <v>0</v>
      </c>
      <c r="J145" s="10"/>
    </row>
    <row r="146" spans="1:10" ht="23.25" thickBot="1" x14ac:dyDescent="0.25">
      <c r="A146" s="1667"/>
      <c r="B146" s="1865"/>
      <c r="C146" s="1668" t="s">
        <v>513</v>
      </c>
      <c r="D146" s="1669" t="s">
        <v>512</v>
      </c>
      <c r="E146" s="1670">
        <v>155000</v>
      </c>
      <c r="F146" s="1671">
        <v>0</v>
      </c>
      <c r="G146" s="1672">
        <f t="shared" si="13"/>
        <v>0</v>
      </c>
      <c r="H146" s="1673">
        <v>0</v>
      </c>
      <c r="I146" s="1673">
        <v>0</v>
      </c>
      <c r="J146" s="10"/>
    </row>
    <row r="147" spans="1:10" ht="13.5" thickBot="1" x14ac:dyDescent="0.25">
      <c r="A147" s="1854" t="s">
        <v>511</v>
      </c>
      <c r="B147" s="1855"/>
      <c r="C147" s="1855"/>
      <c r="D147" s="1856"/>
      <c r="E147" s="9">
        <f>E138+E141+E135</f>
        <v>168500</v>
      </c>
      <c r="F147" s="9">
        <f>F138+F141+F135</f>
        <v>82.1</v>
      </c>
      <c r="G147" s="816">
        <f t="shared" si="13"/>
        <v>4.8724035608308604E-4</v>
      </c>
      <c r="H147" s="1046">
        <f>H141+H138+H135</f>
        <v>0</v>
      </c>
      <c r="I147" s="1046">
        <f>I141+I138+I135</f>
        <v>0</v>
      </c>
      <c r="J147" s="8"/>
    </row>
    <row r="148" spans="1:10" x14ac:dyDescent="0.2">
      <c r="D148" s="1066" t="s">
        <v>630</v>
      </c>
    </row>
    <row r="149" spans="1:10" ht="12" x14ac:dyDescent="0.2">
      <c r="D149" s="1062" t="s">
        <v>822</v>
      </c>
      <c r="E149" s="1064">
        <f>E147-E150</f>
        <v>106375</v>
      </c>
      <c r="F149" s="1061">
        <f>174026.9+11801.1</f>
        <v>185828</v>
      </c>
      <c r="G149" s="1065">
        <f>F149/E149</f>
        <v>1.7469142185663924</v>
      </c>
      <c r="H149" s="1061">
        <f>I149+3700.66</f>
        <v>7069778.6500000004</v>
      </c>
      <c r="I149" s="1061">
        <v>7066077.9900000002</v>
      </c>
    </row>
    <row r="150" spans="1:10" ht="12" x14ac:dyDescent="0.2">
      <c r="D150" s="1062" t="s">
        <v>823</v>
      </c>
      <c r="E150" s="1064">
        <v>62125</v>
      </c>
      <c r="F150" s="1061">
        <v>58584.5</v>
      </c>
      <c r="G150" s="1065">
        <f>F150/E150</f>
        <v>0.94301006036217305</v>
      </c>
      <c r="H150" s="1061">
        <f>I150+194.77</f>
        <v>3044779.05</v>
      </c>
      <c r="I150" s="1061">
        <v>3044584.28</v>
      </c>
    </row>
    <row r="151" spans="1:10" x14ac:dyDescent="0.2">
      <c r="E151" s="1063"/>
      <c r="F151" s="1063"/>
      <c r="H151" s="1063"/>
      <c r="I151" s="1063"/>
    </row>
  </sheetData>
  <mergeCells count="23">
    <mergeCell ref="H3:I3"/>
    <mergeCell ref="A4:J4"/>
    <mergeCell ref="A5:H5"/>
    <mergeCell ref="A6:A7"/>
    <mergeCell ref="B6:B7"/>
    <mergeCell ref="C6:C7"/>
    <mergeCell ref="D6:D7"/>
    <mergeCell ref="H6:J6"/>
    <mergeCell ref="E6:G6"/>
    <mergeCell ref="A147:D147"/>
    <mergeCell ref="C133:C134"/>
    <mergeCell ref="D133:D134"/>
    <mergeCell ref="A88:A115"/>
    <mergeCell ref="B89:B101"/>
    <mergeCell ref="A133:A134"/>
    <mergeCell ref="B133:B134"/>
    <mergeCell ref="B144:B146"/>
    <mergeCell ref="H133:I133"/>
    <mergeCell ref="E133:E134"/>
    <mergeCell ref="F133:F134"/>
    <mergeCell ref="G133:G134"/>
    <mergeCell ref="B78:B79"/>
    <mergeCell ref="B81:B83"/>
  </mergeCells>
  <pageMargins left="0.7" right="0.7" top="0.75" bottom="0.75" header="0.3" footer="0.3"/>
  <pageSetup paperSize="9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I19" sqref="I19"/>
    </sheetView>
  </sheetViews>
  <sheetFormatPr defaultRowHeight="15" x14ac:dyDescent="0.25"/>
  <cols>
    <col min="1" max="1" width="7.33203125" style="496" customWidth="1"/>
    <col min="2" max="2" width="9.1640625" style="496" customWidth="1"/>
    <col min="3" max="3" width="9.33203125" style="496" customWidth="1"/>
    <col min="4" max="4" width="53.5" style="496" customWidth="1"/>
    <col min="5" max="5" width="16" style="496" customWidth="1"/>
    <col min="6" max="6" width="15.1640625" style="496" customWidth="1"/>
    <col min="7" max="7" width="10.1640625" style="496" customWidth="1"/>
    <col min="8" max="8" width="16" style="496" customWidth="1"/>
    <col min="9" max="9" width="14.33203125" style="496" customWidth="1"/>
    <col min="10" max="16384" width="9.33203125" style="496"/>
  </cols>
  <sheetData>
    <row r="1" spans="1:10" x14ac:dyDescent="0.25">
      <c r="D1" s="99" t="s">
        <v>642</v>
      </c>
      <c r="E1" s="828"/>
      <c r="F1" s="497"/>
      <c r="G1" s="497"/>
      <c r="H1" s="828" t="s">
        <v>785</v>
      </c>
    </row>
    <row r="2" spans="1:10" x14ac:dyDescent="0.25">
      <c r="E2" s="99"/>
      <c r="F2" s="99"/>
      <c r="G2" s="99"/>
      <c r="H2" s="99"/>
    </row>
    <row r="4" spans="1:10" ht="15" customHeight="1" x14ac:dyDescent="0.25">
      <c r="A4" s="1875" t="s">
        <v>786</v>
      </c>
      <c r="B4" s="1875"/>
      <c r="C4" s="1875"/>
      <c r="D4" s="1875"/>
      <c r="E4" s="1875"/>
      <c r="F4" s="1875"/>
      <c r="G4" s="1875"/>
      <c r="H4" s="1875"/>
      <c r="I4" s="1875"/>
      <c r="J4" s="1875"/>
    </row>
    <row r="5" spans="1:10" ht="24" customHeight="1" x14ac:dyDescent="0.25">
      <c r="A5" s="1875" t="s">
        <v>866</v>
      </c>
      <c r="B5" s="1875"/>
      <c r="C5" s="1875"/>
      <c r="D5" s="1875"/>
      <c r="E5" s="1875"/>
      <c r="F5" s="1875"/>
      <c r="G5" s="1875"/>
      <c r="H5" s="1875"/>
      <c r="I5" s="1875"/>
      <c r="J5" s="1875"/>
    </row>
    <row r="7" spans="1:10" x14ac:dyDescent="0.25">
      <c r="A7" s="1877" t="s">
        <v>0</v>
      </c>
      <c r="B7" s="1877" t="s">
        <v>1</v>
      </c>
      <c r="C7" s="1877" t="s">
        <v>2</v>
      </c>
      <c r="D7" s="1878" t="s">
        <v>515</v>
      </c>
      <c r="E7" s="1880" t="s">
        <v>623</v>
      </c>
      <c r="F7" s="1881"/>
      <c r="G7" s="1872" t="s">
        <v>782</v>
      </c>
      <c r="H7" s="1882" t="s">
        <v>529</v>
      </c>
      <c r="I7" s="1882"/>
      <c r="J7" s="1872" t="s">
        <v>782</v>
      </c>
    </row>
    <row r="8" spans="1:10" s="8" customFormat="1" ht="15" customHeight="1" x14ac:dyDescent="0.2">
      <c r="A8" s="1877"/>
      <c r="B8" s="1877"/>
      <c r="C8" s="1877"/>
      <c r="D8" s="1878"/>
      <c r="E8" s="1879" t="s">
        <v>867</v>
      </c>
      <c r="F8" s="1883" t="s">
        <v>868</v>
      </c>
      <c r="G8" s="1873"/>
      <c r="H8" s="1879" t="s">
        <v>1077</v>
      </c>
      <c r="I8" s="1883" t="s">
        <v>868</v>
      </c>
      <c r="J8" s="1873"/>
    </row>
    <row r="9" spans="1:10" s="8" customFormat="1" ht="33.75" customHeight="1" x14ac:dyDescent="0.2">
      <c r="A9" s="1877"/>
      <c r="B9" s="1877"/>
      <c r="C9" s="1877"/>
      <c r="D9" s="1878"/>
      <c r="E9" s="1879"/>
      <c r="F9" s="1884"/>
      <c r="G9" s="1874"/>
      <c r="H9" s="1879"/>
      <c r="I9" s="1884"/>
      <c r="J9" s="1874"/>
    </row>
    <row r="10" spans="1:10" s="8" customFormat="1" ht="33.75" customHeight="1" x14ac:dyDescent="0.2">
      <c r="A10" s="498">
        <v>600</v>
      </c>
      <c r="B10" s="498"/>
      <c r="C10" s="498"/>
      <c r="D10" s="1703" t="s">
        <v>29</v>
      </c>
      <c r="E10" s="1704">
        <f>E11</f>
        <v>10000</v>
      </c>
      <c r="F10" s="1704">
        <f>F11</f>
        <v>0</v>
      </c>
      <c r="G10" s="1705"/>
      <c r="H10" s="1704">
        <f>H11</f>
        <v>10000</v>
      </c>
      <c r="I10" s="1744">
        <f>I11</f>
        <v>0</v>
      </c>
      <c r="J10" s="1705"/>
    </row>
    <row r="11" spans="1:10" s="8" customFormat="1" ht="33.75" customHeight="1" x14ac:dyDescent="0.2">
      <c r="A11" s="1698"/>
      <c r="B11" s="1699">
        <v>60013</v>
      </c>
      <c r="C11" s="1699"/>
      <c r="D11" s="1700" t="s">
        <v>885</v>
      </c>
      <c r="E11" s="1701">
        <f>E12</f>
        <v>10000</v>
      </c>
      <c r="F11" s="1701">
        <f>F12</f>
        <v>0</v>
      </c>
      <c r="G11" s="1702"/>
      <c r="H11" s="1701">
        <f>H13</f>
        <v>10000</v>
      </c>
      <c r="I11" s="1743">
        <v>0</v>
      </c>
      <c r="J11" s="1702"/>
    </row>
    <row r="12" spans="1:10" s="8" customFormat="1" ht="33.75" customHeight="1" x14ac:dyDescent="0.2">
      <c r="A12" s="1698"/>
      <c r="B12" s="1698"/>
      <c r="C12" s="432">
        <v>2330</v>
      </c>
      <c r="D12" s="1706" t="s">
        <v>985</v>
      </c>
      <c r="E12" s="1707">
        <v>10000</v>
      </c>
      <c r="F12" s="1708">
        <v>0</v>
      </c>
      <c r="G12" s="1709"/>
      <c r="H12" s="1707"/>
      <c r="I12" s="1708"/>
      <c r="J12" s="1709"/>
    </row>
    <row r="13" spans="1:10" s="8" customFormat="1" ht="33.75" customHeight="1" x14ac:dyDescent="0.2">
      <c r="A13" s="1698"/>
      <c r="B13" s="1698"/>
      <c r="C13" s="432">
        <v>4300</v>
      </c>
      <c r="D13" s="1706" t="s">
        <v>258</v>
      </c>
      <c r="E13" s="1707"/>
      <c r="F13" s="1708"/>
      <c r="G13" s="1709"/>
      <c r="H13" s="1707">
        <v>10000</v>
      </c>
      <c r="I13" s="1708">
        <v>0</v>
      </c>
      <c r="J13" s="1709"/>
    </row>
    <row r="14" spans="1:10" s="8" customFormat="1" ht="26.25" customHeight="1" x14ac:dyDescent="0.2">
      <c r="A14" s="498">
        <v>801</v>
      </c>
      <c r="B14" s="499"/>
      <c r="C14" s="499"/>
      <c r="D14" s="500" t="s">
        <v>142</v>
      </c>
      <c r="E14" s="501">
        <f>E18+E15</f>
        <v>288466</v>
      </c>
      <c r="F14" s="501">
        <f>F18+F15</f>
        <v>16237.75</v>
      </c>
      <c r="G14" s="829">
        <f>F14/E14</f>
        <v>5.6289996048061126E-2</v>
      </c>
      <c r="H14" s="501">
        <f>H20+H17</f>
        <v>288466</v>
      </c>
      <c r="I14" s="501">
        <f>I20+I17</f>
        <v>0</v>
      </c>
      <c r="J14" s="829">
        <f>I14/H14</f>
        <v>0</v>
      </c>
    </row>
    <row r="15" spans="1:10" s="8" customFormat="1" ht="26.25" customHeight="1" x14ac:dyDescent="0.2">
      <c r="A15" s="1710"/>
      <c r="B15" s="425">
        <v>80101</v>
      </c>
      <c r="C15" s="1715"/>
      <c r="D15" s="1716"/>
      <c r="E15" s="503">
        <f>E16</f>
        <v>258466</v>
      </c>
      <c r="F15" s="503">
        <f>F16</f>
        <v>0</v>
      </c>
      <c r="G15" s="830"/>
      <c r="H15" s="503">
        <f>H17</f>
        <v>258466</v>
      </c>
      <c r="I15" s="503">
        <f>I17</f>
        <v>0</v>
      </c>
      <c r="J15" s="830"/>
    </row>
    <row r="16" spans="1:10" s="8" customFormat="1" ht="42" customHeight="1" x14ac:dyDescent="0.2">
      <c r="A16" s="1710"/>
      <c r="B16" s="1713"/>
      <c r="C16" s="1717">
        <v>6320</v>
      </c>
      <c r="D16" s="1714" t="s">
        <v>982</v>
      </c>
      <c r="E16" s="1711">
        <v>258466</v>
      </c>
      <c r="F16" s="1711">
        <v>0</v>
      </c>
      <c r="G16" s="1712">
        <f>F16/E16</f>
        <v>0</v>
      </c>
      <c r="H16" s="1711"/>
      <c r="I16" s="1711"/>
      <c r="J16" s="1712"/>
    </row>
    <row r="17" spans="1:10" s="8" customFormat="1" ht="26.25" customHeight="1" x14ac:dyDescent="0.2">
      <c r="A17" s="1710"/>
      <c r="B17" s="1713"/>
      <c r="C17" s="1717">
        <v>6050</v>
      </c>
      <c r="D17" s="1714" t="s">
        <v>279</v>
      </c>
      <c r="E17" s="1711"/>
      <c r="F17" s="1711"/>
      <c r="G17" s="1712"/>
      <c r="H17" s="1711">
        <v>258466</v>
      </c>
      <c r="I17" s="1711">
        <v>0</v>
      </c>
      <c r="J17" s="1712">
        <f>I17/H17</f>
        <v>0</v>
      </c>
    </row>
    <row r="18" spans="1:10" s="8" customFormat="1" ht="19.5" customHeight="1" x14ac:dyDescent="0.2">
      <c r="A18" s="502"/>
      <c r="B18" s="1718">
        <v>80104</v>
      </c>
      <c r="C18" s="1718"/>
      <c r="D18" s="1719" t="s">
        <v>544</v>
      </c>
      <c r="E18" s="1720">
        <f>E19</f>
        <v>30000</v>
      </c>
      <c r="F18" s="1720">
        <f>F19</f>
        <v>16237.75</v>
      </c>
      <c r="G18" s="1721">
        <f>F18/E18</f>
        <v>0.54125833333333329</v>
      </c>
      <c r="H18" s="1720">
        <f>H20</f>
        <v>30000</v>
      </c>
      <c r="I18" s="1720">
        <f t="shared" ref="I18" si="0">I20</f>
        <v>0</v>
      </c>
      <c r="J18" s="1721">
        <f>I18/H18</f>
        <v>0</v>
      </c>
    </row>
    <row r="19" spans="1:10" s="8" customFormat="1" ht="51" customHeight="1" x14ac:dyDescent="0.25">
      <c r="A19" s="504"/>
      <c r="B19" s="420"/>
      <c r="C19" s="420">
        <v>2310</v>
      </c>
      <c r="D19" s="505" t="s">
        <v>156</v>
      </c>
      <c r="E19" s="506">
        <v>30000</v>
      </c>
      <c r="F19" s="506">
        <v>16237.75</v>
      </c>
      <c r="G19" s="832">
        <f>F19/E19</f>
        <v>0.54125833333333329</v>
      </c>
      <c r="H19" s="506"/>
      <c r="I19" s="31"/>
      <c r="J19" s="831"/>
    </row>
    <row r="20" spans="1:10" ht="39" customHeight="1" x14ac:dyDescent="0.25">
      <c r="A20" s="507"/>
      <c r="B20" s="507"/>
      <c r="C20" s="508">
        <v>2540</v>
      </c>
      <c r="D20" s="509" t="s">
        <v>384</v>
      </c>
      <c r="E20" s="510"/>
      <c r="F20" s="510"/>
      <c r="G20" s="833"/>
      <c r="H20" s="511">
        <v>30000</v>
      </c>
      <c r="I20" s="511"/>
      <c r="J20" s="835">
        <f>I20/H20</f>
        <v>0</v>
      </c>
    </row>
    <row r="21" spans="1:10" ht="39" customHeight="1" x14ac:dyDescent="0.25">
      <c r="A21" s="1735">
        <v>926</v>
      </c>
      <c r="B21" s="1728"/>
      <c r="C21" s="1729"/>
      <c r="D21" s="1730" t="s">
        <v>234</v>
      </c>
      <c r="E21" s="1731">
        <f>E22</f>
        <v>50000</v>
      </c>
      <c r="F21" s="1731">
        <f>F22</f>
        <v>0</v>
      </c>
      <c r="G21" s="1732"/>
      <c r="H21" s="1733">
        <f>H22</f>
        <v>50000</v>
      </c>
      <c r="I21" s="1733">
        <f>I22</f>
        <v>0</v>
      </c>
      <c r="J21" s="1734"/>
    </row>
    <row r="22" spans="1:10" ht="39" customHeight="1" x14ac:dyDescent="0.25">
      <c r="A22" s="507"/>
      <c r="B22" s="1736">
        <v>92601</v>
      </c>
      <c r="C22" s="1722"/>
      <c r="D22" s="1723" t="s">
        <v>236</v>
      </c>
      <c r="E22" s="1724">
        <f>E23</f>
        <v>50000</v>
      </c>
      <c r="F22" s="1724">
        <f>F23</f>
        <v>0</v>
      </c>
      <c r="G22" s="1725"/>
      <c r="H22" s="1726">
        <f>H24</f>
        <v>50000</v>
      </c>
      <c r="I22" s="1726"/>
      <c r="J22" s="1727"/>
    </row>
    <row r="23" spans="1:10" ht="39" customHeight="1" x14ac:dyDescent="0.25">
      <c r="A23" s="507"/>
      <c r="B23" s="1737"/>
      <c r="C23" s="1738">
        <v>6320</v>
      </c>
      <c r="D23" s="1714" t="s">
        <v>982</v>
      </c>
      <c r="E23" s="1739">
        <v>50000</v>
      </c>
      <c r="F23" s="1739">
        <v>0</v>
      </c>
      <c r="G23" s="1740"/>
      <c r="H23" s="1741"/>
      <c r="I23" s="1741"/>
      <c r="J23" s="1742"/>
    </row>
    <row r="24" spans="1:10" ht="39" customHeight="1" x14ac:dyDescent="0.25">
      <c r="A24" s="507"/>
      <c r="B24" s="507"/>
      <c r="C24" s="508">
        <v>6050</v>
      </c>
      <c r="D24" s="1714" t="s">
        <v>279</v>
      </c>
      <c r="E24" s="510"/>
      <c r="F24" s="510"/>
      <c r="G24" s="833"/>
      <c r="H24" s="511">
        <v>50000</v>
      </c>
      <c r="I24" s="511">
        <v>0</v>
      </c>
      <c r="J24" s="835">
        <f>I24/H24</f>
        <v>0</v>
      </c>
    </row>
    <row r="25" spans="1:10" ht="24" customHeight="1" x14ac:dyDescent="0.25">
      <c r="A25" s="1876" t="s">
        <v>518</v>
      </c>
      <c r="B25" s="1876"/>
      <c r="C25" s="1876"/>
      <c r="D25" s="1876"/>
      <c r="E25" s="512">
        <f>E10+E14+E21</f>
        <v>348466</v>
      </c>
      <c r="F25" s="512">
        <f>F10+F14+F21</f>
        <v>16237.75</v>
      </c>
      <c r="G25" s="834">
        <f>F25/E25</f>
        <v>4.6597802942037386E-2</v>
      </c>
      <c r="H25" s="512">
        <f>H10+H14+H21</f>
        <v>348466</v>
      </c>
      <c r="I25" s="512">
        <f>I10+I14+I21</f>
        <v>0</v>
      </c>
      <c r="J25" s="836">
        <f>I25/H25</f>
        <v>0</v>
      </c>
    </row>
    <row r="26" spans="1:10" x14ac:dyDescent="0.25">
      <c r="C26" s="513"/>
      <c r="D26" s="513"/>
      <c r="E26" s="513"/>
      <c r="F26" s="513"/>
      <c r="G26" s="513"/>
      <c r="H26" s="513"/>
    </row>
  </sheetData>
  <mergeCells count="15">
    <mergeCell ref="J7:J9"/>
    <mergeCell ref="G7:G9"/>
    <mergeCell ref="A4:J4"/>
    <mergeCell ref="A5:J5"/>
    <mergeCell ref="A25:D25"/>
    <mergeCell ref="A7:A9"/>
    <mergeCell ref="B7:B9"/>
    <mergeCell ref="C7:C9"/>
    <mergeCell ref="D7:D9"/>
    <mergeCell ref="E8:E9"/>
    <mergeCell ref="H8:H9"/>
    <mergeCell ref="E7:F7"/>
    <mergeCell ref="H7:I7"/>
    <mergeCell ref="F8:F9"/>
    <mergeCell ref="I8:I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8" workbookViewId="0">
      <selection activeCell="I45" sqref="I45"/>
    </sheetView>
  </sheetViews>
  <sheetFormatPr defaultRowHeight="12.75" x14ac:dyDescent="0.2"/>
  <cols>
    <col min="1" max="1" width="8.83203125" style="8" customWidth="1"/>
    <col min="2" max="2" width="9" style="8" customWidth="1"/>
    <col min="3" max="3" width="7.6640625" style="8" customWidth="1"/>
    <col min="4" max="4" width="54.33203125" style="8" customWidth="1"/>
    <col min="5" max="5" width="14.33203125" style="8" customWidth="1"/>
    <col min="6" max="6" width="15.5" style="8" customWidth="1"/>
    <col min="7" max="7" width="12.5" style="8" customWidth="1"/>
    <col min="8" max="8" width="14.1640625" style="8" customWidth="1"/>
    <col min="9" max="9" width="16" style="8" customWidth="1"/>
    <col min="10" max="10" width="11.83203125" style="8" customWidth="1"/>
    <col min="11" max="16384" width="9.33203125" style="8"/>
  </cols>
  <sheetData>
    <row r="1" spans="1:10" x14ac:dyDescent="0.2">
      <c r="E1" s="96"/>
      <c r="F1" s="96"/>
      <c r="G1" s="96"/>
      <c r="H1" s="778" t="s">
        <v>787</v>
      </c>
      <c r="I1" s="96"/>
      <c r="J1" s="96"/>
    </row>
    <row r="2" spans="1:10" ht="32.25" customHeight="1" x14ac:dyDescent="0.25">
      <c r="A2" s="1888" t="s">
        <v>869</v>
      </c>
      <c r="B2" s="1888"/>
      <c r="C2" s="1888"/>
      <c r="D2" s="1888"/>
      <c r="E2" s="1888"/>
      <c r="F2" s="1888"/>
      <c r="G2" s="1888"/>
      <c r="H2" s="1888"/>
      <c r="I2" s="1888"/>
      <c r="J2" s="1888"/>
    </row>
    <row r="3" spans="1:10" ht="16.5" thickBot="1" x14ac:dyDescent="0.3">
      <c r="A3" s="1889"/>
      <c r="B3" s="1889"/>
      <c r="C3" s="1889"/>
      <c r="D3" s="1889"/>
      <c r="E3" s="1889"/>
      <c r="F3" s="1889"/>
      <c r="G3" s="1889"/>
      <c r="H3" s="1890"/>
    </row>
    <row r="4" spans="1:10" ht="15" customHeight="1" x14ac:dyDescent="0.2">
      <c r="A4" s="1857" t="s">
        <v>0</v>
      </c>
      <c r="B4" s="1857" t="s">
        <v>1</v>
      </c>
      <c r="C4" s="1857" t="s">
        <v>516</v>
      </c>
      <c r="D4" s="1857" t="s">
        <v>515</v>
      </c>
      <c r="E4" s="1869" t="s">
        <v>623</v>
      </c>
      <c r="F4" s="1870"/>
      <c r="G4" s="1871"/>
      <c r="H4" s="1869" t="s">
        <v>529</v>
      </c>
      <c r="I4" s="1870"/>
      <c r="J4" s="1871"/>
    </row>
    <row r="5" spans="1:10" ht="62.25" customHeight="1" thickBot="1" x14ac:dyDescent="0.25">
      <c r="A5" s="1858"/>
      <c r="B5" s="1858"/>
      <c r="C5" s="1858"/>
      <c r="D5" s="1858"/>
      <c r="E5" s="92" t="s">
        <v>870</v>
      </c>
      <c r="F5" s="92" t="s">
        <v>871</v>
      </c>
      <c r="G5" s="92" t="s">
        <v>717</v>
      </c>
      <c r="H5" s="1561" t="s">
        <v>870</v>
      </c>
      <c r="I5" s="1561" t="s">
        <v>871</v>
      </c>
      <c r="J5" s="1561" t="s">
        <v>717</v>
      </c>
    </row>
    <row r="6" spans="1:10" x14ac:dyDescent="0.2">
      <c r="A6" s="411">
        <v>801</v>
      </c>
      <c r="B6" s="412"/>
      <c r="C6" s="412"/>
      <c r="D6" s="413" t="s">
        <v>142</v>
      </c>
      <c r="E6" s="414">
        <f>E10+E13+E7</f>
        <v>604693</v>
      </c>
      <c r="F6" s="414">
        <f t="shared" ref="F6:I6" si="0">F10+F13+F7</f>
        <v>302341</v>
      </c>
      <c r="G6" s="866">
        <f>F6/E6</f>
        <v>0.49999090447549416</v>
      </c>
      <c r="H6" s="414">
        <f t="shared" si="0"/>
        <v>604693</v>
      </c>
      <c r="I6" s="1674">
        <f t="shared" si="0"/>
        <v>302341</v>
      </c>
      <c r="J6" s="866">
        <f>I6/H6</f>
        <v>0.49999090447549416</v>
      </c>
    </row>
    <row r="7" spans="1:10" hidden="1" x14ac:dyDescent="0.2">
      <c r="A7" s="415"/>
      <c r="B7" s="416">
        <v>80101</v>
      </c>
      <c r="C7" s="417"/>
      <c r="D7" s="418" t="s">
        <v>144</v>
      </c>
      <c r="E7" s="419">
        <f>E8</f>
        <v>0</v>
      </c>
      <c r="F7" s="419">
        <f t="shared" ref="F7" si="1">F8</f>
        <v>0</v>
      </c>
      <c r="G7" s="867">
        <v>0</v>
      </c>
      <c r="H7" s="419">
        <f>H9</f>
        <v>0</v>
      </c>
      <c r="I7" s="1041">
        <f t="shared" ref="I7" si="2">I9</f>
        <v>0</v>
      </c>
      <c r="J7" s="867">
        <v>0</v>
      </c>
    </row>
    <row r="8" spans="1:10" ht="32.25" hidden="1" customHeight="1" x14ac:dyDescent="0.2">
      <c r="A8" s="415"/>
      <c r="B8" s="1885"/>
      <c r="C8" s="420">
        <v>2030</v>
      </c>
      <c r="D8" s="26" t="s">
        <v>624</v>
      </c>
      <c r="E8" s="421">
        <v>0</v>
      </c>
      <c r="F8" s="421">
        <v>0</v>
      </c>
      <c r="G8" s="868">
        <v>0</v>
      </c>
      <c r="H8" s="421"/>
      <c r="I8" s="1675"/>
      <c r="J8" s="868"/>
    </row>
    <row r="9" spans="1:10" hidden="1" x14ac:dyDescent="0.2">
      <c r="A9" s="415"/>
      <c r="B9" s="1886"/>
      <c r="C9" s="422">
        <v>4240</v>
      </c>
      <c r="D9" s="423" t="s">
        <v>376</v>
      </c>
      <c r="E9" s="421"/>
      <c r="F9" s="421"/>
      <c r="G9" s="868"/>
      <c r="H9" s="421">
        <v>0</v>
      </c>
      <c r="I9" s="1675">
        <v>0</v>
      </c>
      <c r="J9" s="868">
        <v>0</v>
      </c>
    </row>
    <row r="10" spans="1:10" x14ac:dyDescent="0.2">
      <c r="A10" s="424"/>
      <c r="B10" s="425">
        <v>80103</v>
      </c>
      <c r="C10" s="426"/>
      <c r="D10" s="427" t="s">
        <v>625</v>
      </c>
      <c r="E10" s="428">
        <f>E11</f>
        <v>106628</v>
      </c>
      <c r="F10" s="428">
        <f t="shared" ref="F10" si="3">F11</f>
        <v>53310</v>
      </c>
      <c r="G10" s="869">
        <f>F10/E10</f>
        <v>0.49996248640132046</v>
      </c>
      <c r="H10" s="428">
        <f>H12</f>
        <v>106628</v>
      </c>
      <c r="I10" s="1676">
        <f t="shared" ref="I10" si="4">I12</f>
        <v>53310</v>
      </c>
      <c r="J10" s="869">
        <f>I10/H10</f>
        <v>0.49996248640132046</v>
      </c>
    </row>
    <row r="11" spans="1:10" ht="28.5" customHeight="1" x14ac:dyDescent="0.2">
      <c r="A11" s="424"/>
      <c r="B11" s="429"/>
      <c r="C11" s="420">
        <v>2030</v>
      </c>
      <c r="D11" s="26" t="s">
        <v>624</v>
      </c>
      <c r="E11" s="430">
        <v>106628</v>
      </c>
      <c r="F11" s="431">
        <v>53310</v>
      </c>
      <c r="G11" s="870">
        <f>F11/E11</f>
        <v>0.49996248640132046</v>
      </c>
      <c r="H11" s="431"/>
      <c r="I11" s="22"/>
      <c r="J11" s="1677"/>
    </row>
    <row r="12" spans="1:10" x14ac:dyDescent="0.2">
      <c r="A12" s="424"/>
      <c r="B12" s="432"/>
      <c r="C12" s="433">
        <v>4010</v>
      </c>
      <c r="D12" s="26" t="s">
        <v>250</v>
      </c>
      <c r="E12" s="434"/>
      <c r="F12" s="434"/>
      <c r="G12" s="871"/>
      <c r="H12" s="434">
        <v>106628</v>
      </c>
      <c r="I12" s="1678">
        <v>53310</v>
      </c>
      <c r="J12" s="871">
        <f>I12/H12</f>
        <v>0.49996248640132046</v>
      </c>
    </row>
    <row r="13" spans="1:10" x14ac:dyDescent="0.2">
      <c r="A13" s="424"/>
      <c r="B13" s="435">
        <v>80104</v>
      </c>
      <c r="C13" s="416"/>
      <c r="D13" s="418" t="s">
        <v>544</v>
      </c>
      <c r="E13" s="419">
        <f>E14</f>
        <v>498065</v>
      </c>
      <c r="F13" s="419">
        <f t="shared" ref="F13" si="5">F14</f>
        <v>249031</v>
      </c>
      <c r="G13" s="867">
        <f>F13/E13</f>
        <v>0.49999698834489475</v>
      </c>
      <c r="H13" s="419">
        <f>H15</f>
        <v>498065</v>
      </c>
      <c r="I13" s="1041">
        <f t="shared" ref="I13" si="6">I15</f>
        <v>249031</v>
      </c>
      <c r="J13" s="867">
        <f>I13/H13</f>
        <v>0.49999698834489475</v>
      </c>
    </row>
    <row r="14" spans="1:10" ht="27.75" customHeight="1" x14ac:dyDescent="0.2">
      <c r="A14" s="424"/>
      <c r="B14" s="429"/>
      <c r="C14" s="420">
        <v>2030</v>
      </c>
      <c r="D14" s="26" t="s">
        <v>624</v>
      </c>
      <c r="E14" s="430">
        <v>498065</v>
      </c>
      <c r="F14" s="431">
        <v>249031</v>
      </c>
      <c r="G14" s="870">
        <f>F14/E14</f>
        <v>0.49999698834489475</v>
      </c>
      <c r="H14" s="431"/>
      <c r="I14" s="22"/>
      <c r="J14" s="1677"/>
    </row>
    <row r="15" spans="1:10" x14ac:dyDescent="0.2">
      <c r="A15" s="424"/>
      <c r="B15" s="429"/>
      <c r="C15" s="433">
        <v>4010</v>
      </c>
      <c r="D15" s="26" t="s">
        <v>250</v>
      </c>
      <c r="E15" s="430"/>
      <c r="F15" s="431"/>
      <c r="G15" s="870"/>
      <c r="H15" s="431">
        <v>498065</v>
      </c>
      <c r="I15" s="22">
        <v>249031</v>
      </c>
      <c r="J15" s="1679">
        <f>I15/H15</f>
        <v>0.49999698834489475</v>
      </c>
    </row>
    <row r="16" spans="1:10" ht="15.75" x14ac:dyDescent="0.2">
      <c r="A16" s="436">
        <v>852</v>
      </c>
      <c r="B16" s="437"/>
      <c r="C16" s="438"/>
      <c r="D16" s="439" t="s">
        <v>172</v>
      </c>
      <c r="E16" s="440">
        <f>E17+E20+E23+E26+E43+E38</f>
        <v>709137.48</v>
      </c>
      <c r="F16" s="440">
        <f t="shared" ref="F16:I16" si="7">F17+F20+F23+F26+F43+F38</f>
        <v>441967</v>
      </c>
      <c r="G16" s="872">
        <f>F16/E16</f>
        <v>0.6232458620012582</v>
      </c>
      <c r="H16" s="440">
        <f t="shared" si="7"/>
        <v>709137.48</v>
      </c>
      <c r="I16" s="1680">
        <f t="shared" si="7"/>
        <v>431870.27</v>
      </c>
      <c r="J16" s="872">
        <f>I16/H16</f>
        <v>0.60900781890699107</v>
      </c>
    </row>
    <row r="17" spans="1:10" ht="57.75" customHeight="1" x14ac:dyDescent="0.2">
      <c r="A17" s="21"/>
      <c r="B17" s="441">
        <v>85213</v>
      </c>
      <c r="C17" s="442"/>
      <c r="D17" s="443" t="s">
        <v>526</v>
      </c>
      <c r="E17" s="444">
        <f>E18</f>
        <v>50918</v>
      </c>
      <c r="F17" s="444">
        <f t="shared" ref="F17" si="8">F18</f>
        <v>27500</v>
      </c>
      <c r="G17" s="873">
        <f>F17/E17</f>
        <v>0.54008405671864568</v>
      </c>
      <c r="H17" s="444">
        <f>H19</f>
        <v>50918</v>
      </c>
      <c r="I17" s="1681">
        <f t="shared" ref="I17" si="9">I19</f>
        <v>27500</v>
      </c>
      <c r="J17" s="873">
        <f>I17/H17</f>
        <v>0.54008405671864568</v>
      </c>
    </row>
    <row r="18" spans="1:10" ht="30" customHeight="1" x14ac:dyDescent="0.2">
      <c r="A18" s="21"/>
      <c r="B18" s="42"/>
      <c r="C18" s="27">
        <v>2030</v>
      </c>
      <c r="D18" s="26" t="s">
        <v>624</v>
      </c>
      <c r="E18" s="41">
        <v>50918</v>
      </c>
      <c r="F18" s="41">
        <v>27500</v>
      </c>
      <c r="G18" s="795">
        <f>F18/E18</f>
        <v>0.54008405671864568</v>
      </c>
      <c r="H18" s="41"/>
      <c r="I18" s="22"/>
      <c r="J18" s="1677"/>
    </row>
    <row r="19" spans="1:10" ht="15.75" x14ac:dyDescent="0.2">
      <c r="A19" s="21"/>
      <c r="B19" s="61"/>
      <c r="C19" s="27">
        <v>4130</v>
      </c>
      <c r="D19" s="26" t="s">
        <v>446</v>
      </c>
      <c r="E19" s="41"/>
      <c r="F19" s="41"/>
      <c r="G19" s="795"/>
      <c r="H19" s="66">
        <v>50918</v>
      </c>
      <c r="I19" s="22">
        <v>27500</v>
      </c>
      <c r="J19" s="1682">
        <f>I19/H19</f>
        <v>0.54008405671864568</v>
      </c>
    </row>
    <row r="20" spans="1:10" ht="25.5" x14ac:dyDescent="0.2">
      <c r="A20" s="21"/>
      <c r="B20" s="441">
        <v>85214</v>
      </c>
      <c r="C20" s="442"/>
      <c r="D20" s="443" t="s">
        <v>183</v>
      </c>
      <c r="E20" s="444">
        <f>E21</f>
        <v>78871</v>
      </c>
      <c r="F20" s="444">
        <f t="shared" ref="F20" si="10">F21</f>
        <v>37000</v>
      </c>
      <c r="G20" s="873">
        <f>F20/E20</f>
        <v>0.46912046252741818</v>
      </c>
      <c r="H20" s="444">
        <f>H22</f>
        <v>78871</v>
      </c>
      <c r="I20" s="1681">
        <f t="shared" ref="I20" si="11">I22</f>
        <v>37000</v>
      </c>
      <c r="J20" s="873">
        <f>I20/H20</f>
        <v>0.46912046252741818</v>
      </c>
    </row>
    <row r="21" spans="1:10" ht="27.75" customHeight="1" x14ac:dyDescent="0.2">
      <c r="A21" s="21"/>
      <c r="B21" s="42"/>
      <c r="C21" s="27">
        <v>2030</v>
      </c>
      <c r="D21" s="26" t="s">
        <v>624</v>
      </c>
      <c r="E21" s="41">
        <v>78871</v>
      </c>
      <c r="F21" s="41">
        <v>37000</v>
      </c>
      <c r="G21" s="795">
        <f>F21/E21</f>
        <v>0.46912046252741818</v>
      </c>
      <c r="H21" s="41"/>
      <c r="I21" s="22"/>
      <c r="J21" s="1677"/>
    </row>
    <row r="22" spans="1:10" ht="15.75" x14ac:dyDescent="0.2">
      <c r="A22" s="21"/>
      <c r="B22" s="61"/>
      <c r="C22" s="27">
        <v>3110</v>
      </c>
      <c r="D22" s="26" t="s">
        <v>448</v>
      </c>
      <c r="E22" s="41"/>
      <c r="F22" s="41"/>
      <c r="G22" s="795"/>
      <c r="H22" s="41">
        <v>78871</v>
      </c>
      <c r="I22" s="22">
        <v>37000</v>
      </c>
      <c r="J22" s="1682">
        <f>I22/H22</f>
        <v>0.46912046252741818</v>
      </c>
    </row>
    <row r="23" spans="1:10" ht="15.75" x14ac:dyDescent="0.2">
      <c r="A23" s="21"/>
      <c r="B23" s="445">
        <v>85216</v>
      </c>
      <c r="C23" s="446"/>
      <c r="D23" s="447" t="s">
        <v>188</v>
      </c>
      <c r="E23" s="448">
        <f>SUM(E24:E24)</f>
        <v>262271</v>
      </c>
      <c r="F23" s="448">
        <f t="shared" ref="F23" si="12">SUM(F24:F24)</f>
        <v>229000</v>
      </c>
      <c r="G23" s="874">
        <f>F23/E23</f>
        <v>0.87314266541096808</v>
      </c>
      <c r="H23" s="1683">
        <f>SUM(H25)</f>
        <v>262271</v>
      </c>
      <c r="I23" s="1684">
        <f t="shared" ref="I23" si="13">SUM(I25)</f>
        <v>290000</v>
      </c>
      <c r="J23" s="1685">
        <f>I23/H23</f>
        <v>1.105726519516073</v>
      </c>
    </row>
    <row r="24" spans="1:10" ht="29.25" customHeight="1" x14ac:dyDescent="0.2">
      <c r="A24" s="21"/>
      <c r="B24" s="42"/>
      <c r="C24" s="27">
        <v>2030</v>
      </c>
      <c r="D24" s="26" t="s">
        <v>624</v>
      </c>
      <c r="E24" s="41">
        <v>262271</v>
      </c>
      <c r="F24" s="41">
        <v>229000</v>
      </c>
      <c r="G24" s="795">
        <f>F24/E24</f>
        <v>0.87314266541096808</v>
      </c>
      <c r="H24" s="41"/>
      <c r="I24" s="22"/>
      <c r="J24" s="1677"/>
    </row>
    <row r="25" spans="1:10" ht="15.75" x14ac:dyDescent="0.2">
      <c r="A25" s="21"/>
      <c r="B25" s="21"/>
      <c r="C25" s="27">
        <v>3110</v>
      </c>
      <c r="D25" s="26" t="s">
        <v>448</v>
      </c>
      <c r="E25" s="41"/>
      <c r="F25" s="41"/>
      <c r="G25" s="795"/>
      <c r="H25" s="41">
        <v>262271</v>
      </c>
      <c r="I25" s="22">
        <v>290000</v>
      </c>
      <c r="J25" s="1679">
        <f>I25/H25</f>
        <v>1.105726519516073</v>
      </c>
    </row>
    <row r="26" spans="1:10" ht="15.75" x14ac:dyDescent="0.2">
      <c r="A26" s="21"/>
      <c r="B26" s="441">
        <v>85219</v>
      </c>
      <c r="C26" s="446"/>
      <c r="D26" s="447" t="s">
        <v>191</v>
      </c>
      <c r="E26" s="448">
        <f>E27</f>
        <v>171875</v>
      </c>
      <c r="F26" s="448">
        <f t="shared" ref="F26" si="14">F27</f>
        <v>92547</v>
      </c>
      <c r="G26" s="874">
        <f>F26/E26</f>
        <v>0.53845527272727278</v>
      </c>
      <c r="H26" s="1683">
        <f>SUM(H28:H37)</f>
        <v>171875</v>
      </c>
      <c r="I26" s="1684">
        <f t="shared" ref="I26" si="15">SUM(I28:I37)</f>
        <v>77370.27</v>
      </c>
      <c r="J26" s="1685">
        <f>I26/H26</f>
        <v>0.45015429818181818</v>
      </c>
    </row>
    <row r="27" spans="1:10" ht="29.25" customHeight="1" x14ac:dyDescent="0.2">
      <c r="A27" s="21"/>
      <c r="B27" s="42"/>
      <c r="C27" s="27">
        <v>2030</v>
      </c>
      <c r="D27" s="26" t="s">
        <v>624</v>
      </c>
      <c r="E27" s="41">
        <v>171875</v>
      </c>
      <c r="F27" s="41">
        <v>92547</v>
      </c>
      <c r="G27" s="795">
        <f>F27/E27</f>
        <v>0.53845527272727278</v>
      </c>
      <c r="H27" s="41"/>
      <c r="I27" s="22"/>
      <c r="J27" s="1677"/>
    </row>
    <row r="28" spans="1:10" ht="15.75" x14ac:dyDescent="0.2">
      <c r="A28" s="21"/>
      <c r="B28" s="21"/>
      <c r="C28" s="27">
        <v>3020</v>
      </c>
      <c r="D28" s="26" t="s">
        <v>626</v>
      </c>
      <c r="E28" s="24"/>
      <c r="F28" s="24"/>
      <c r="G28" s="796"/>
      <c r="H28" s="41">
        <v>3057</v>
      </c>
      <c r="I28" s="22">
        <v>0</v>
      </c>
      <c r="J28" s="1682">
        <f>I28/H28</f>
        <v>0</v>
      </c>
    </row>
    <row r="29" spans="1:10" ht="15.75" x14ac:dyDescent="0.2">
      <c r="A29" s="21"/>
      <c r="B29" s="21"/>
      <c r="C29" s="27">
        <v>4010</v>
      </c>
      <c r="D29" s="26" t="s">
        <v>250</v>
      </c>
      <c r="E29" s="25"/>
      <c r="F29" s="24"/>
      <c r="G29" s="796"/>
      <c r="H29" s="41">
        <v>80000</v>
      </c>
      <c r="I29" s="22">
        <v>36694</v>
      </c>
      <c r="J29" s="1682">
        <f t="shared" ref="J29:J37" si="16">I29/H29</f>
        <v>0.458675</v>
      </c>
    </row>
    <row r="30" spans="1:10" ht="15.75" x14ac:dyDescent="0.2">
      <c r="A30" s="449"/>
      <c r="B30" s="21"/>
      <c r="C30" s="27">
        <v>4040</v>
      </c>
      <c r="D30" s="26" t="s">
        <v>522</v>
      </c>
      <c r="E30" s="25"/>
      <c r="F30" s="24"/>
      <c r="G30" s="796"/>
      <c r="H30" s="41">
        <v>20330</v>
      </c>
      <c r="I30" s="22">
        <v>19896.990000000002</v>
      </c>
      <c r="J30" s="1682">
        <f t="shared" si="16"/>
        <v>0.9787009345794393</v>
      </c>
    </row>
    <row r="31" spans="1:10" ht="15.75" x14ac:dyDescent="0.2">
      <c r="A31" s="449"/>
      <c r="B31" s="21"/>
      <c r="C31" s="27">
        <v>4110</v>
      </c>
      <c r="D31" s="26" t="s">
        <v>252</v>
      </c>
      <c r="E31" s="25"/>
      <c r="F31" s="24"/>
      <c r="G31" s="796"/>
      <c r="H31" s="41">
        <v>17500</v>
      </c>
      <c r="I31" s="22">
        <v>6148.3</v>
      </c>
      <c r="J31" s="1682">
        <f t="shared" si="16"/>
        <v>0.35133142857142857</v>
      </c>
    </row>
    <row r="32" spans="1:10" ht="15.75" x14ac:dyDescent="0.2">
      <c r="A32" s="21"/>
      <c r="B32" s="21"/>
      <c r="C32" s="29">
        <v>4120</v>
      </c>
      <c r="D32" s="28" t="s">
        <v>254</v>
      </c>
      <c r="E32" s="25"/>
      <c r="F32" s="24"/>
      <c r="G32" s="796"/>
      <c r="H32" s="32">
        <v>2460</v>
      </c>
      <c r="I32" s="22">
        <v>1228.47</v>
      </c>
      <c r="J32" s="1682">
        <f t="shared" si="16"/>
        <v>0.4993780487804878</v>
      </c>
    </row>
    <row r="33" spans="1:10" ht="15.75" x14ac:dyDescent="0.2">
      <c r="A33" s="21"/>
      <c r="B33" s="21"/>
      <c r="C33" s="27">
        <v>4210</v>
      </c>
      <c r="D33" s="26" t="s">
        <v>256</v>
      </c>
      <c r="E33" s="25"/>
      <c r="F33" s="24"/>
      <c r="G33" s="796"/>
      <c r="H33" s="41">
        <v>12000</v>
      </c>
      <c r="I33" s="22">
        <v>5129.01</v>
      </c>
      <c r="J33" s="1682">
        <f t="shared" si="16"/>
        <v>0.42741750000000001</v>
      </c>
    </row>
    <row r="34" spans="1:10" ht="15.75" x14ac:dyDescent="0.2">
      <c r="A34" s="21"/>
      <c r="B34" s="21"/>
      <c r="C34" s="27">
        <v>4260</v>
      </c>
      <c r="D34" s="26" t="s">
        <v>267</v>
      </c>
      <c r="E34" s="25"/>
      <c r="F34" s="24"/>
      <c r="G34" s="796"/>
      <c r="H34" s="41">
        <v>3000</v>
      </c>
      <c r="I34" s="22">
        <v>656</v>
      </c>
      <c r="J34" s="1682">
        <f t="shared" si="16"/>
        <v>0.21866666666666668</v>
      </c>
    </row>
    <row r="35" spans="1:10" ht="15.75" x14ac:dyDescent="0.2">
      <c r="A35" s="21"/>
      <c r="B35" s="21"/>
      <c r="C35" s="27">
        <v>4300</v>
      </c>
      <c r="D35" s="26" t="s">
        <v>258</v>
      </c>
      <c r="E35" s="25"/>
      <c r="F35" s="24"/>
      <c r="G35" s="796"/>
      <c r="H35" s="41">
        <v>20758</v>
      </c>
      <c r="I35" s="22">
        <v>0</v>
      </c>
      <c r="J35" s="1682">
        <f t="shared" si="16"/>
        <v>0</v>
      </c>
    </row>
    <row r="36" spans="1:10" ht="15.75" x14ac:dyDescent="0.2">
      <c r="A36" s="21"/>
      <c r="B36" s="21"/>
      <c r="C36" s="27">
        <v>4440</v>
      </c>
      <c r="D36" s="26" t="s">
        <v>336</v>
      </c>
      <c r="E36" s="25"/>
      <c r="F36" s="24"/>
      <c r="G36" s="796"/>
      <c r="H36" s="41">
        <v>8770</v>
      </c>
      <c r="I36" s="22">
        <v>6577.5</v>
      </c>
      <c r="J36" s="1682">
        <f t="shared" si="16"/>
        <v>0.75</v>
      </c>
    </row>
    <row r="37" spans="1:10" ht="29.25" customHeight="1" x14ac:dyDescent="0.2">
      <c r="A37" s="21"/>
      <c r="B37" s="61"/>
      <c r="C37" s="27">
        <v>4700</v>
      </c>
      <c r="D37" s="26" t="s">
        <v>519</v>
      </c>
      <c r="E37" s="41"/>
      <c r="F37" s="41"/>
      <c r="G37" s="795"/>
      <c r="H37" s="41">
        <v>4000</v>
      </c>
      <c r="I37" s="22">
        <v>1040</v>
      </c>
      <c r="J37" s="1682">
        <f t="shared" si="16"/>
        <v>0.26</v>
      </c>
    </row>
    <row r="38" spans="1:10" ht="15.75" x14ac:dyDescent="0.2">
      <c r="A38" s="21"/>
      <c r="B38" s="450">
        <v>85228</v>
      </c>
      <c r="C38" s="451"/>
      <c r="D38" s="452" t="s">
        <v>193</v>
      </c>
      <c r="E38" s="453">
        <f>E39</f>
        <v>0</v>
      </c>
      <c r="F38" s="453">
        <f t="shared" ref="F38:F43" si="17">F39</f>
        <v>0</v>
      </c>
      <c r="G38" s="875">
        <v>0</v>
      </c>
      <c r="H38" s="453">
        <f>H40+H41+H42</f>
        <v>0</v>
      </c>
      <c r="I38" s="1686">
        <f t="shared" ref="I38" si="18">I40+I41+I42</f>
        <v>0</v>
      </c>
      <c r="J38" s="875">
        <v>0</v>
      </c>
    </row>
    <row r="39" spans="1:10" ht="28.5" customHeight="1" x14ac:dyDescent="0.2">
      <c r="A39" s="21"/>
      <c r="B39" s="21"/>
      <c r="C39" s="27">
        <v>2030</v>
      </c>
      <c r="D39" s="26" t="s">
        <v>624</v>
      </c>
      <c r="E39" s="33">
        <v>0</v>
      </c>
      <c r="F39" s="32">
        <v>0</v>
      </c>
      <c r="G39" s="801">
        <v>0</v>
      </c>
      <c r="H39" s="1687"/>
      <c r="I39" s="22"/>
      <c r="J39" s="1682"/>
    </row>
    <row r="40" spans="1:10" ht="15.75" x14ac:dyDescent="0.2">
      <c r="A40" s="21"/>
      <c r="B40" s="21"/>
      <c r="C40" s="27">
        <v>4010</v>
      </c>
      <c r="D40" s="26" t="s">
        <v>250</v>
      </c>
      <c r="E40" s="25"/>
      <c r="F40" s="24"/>
      <c r="G40" s="796"/>
      <c r="H40" s="41">
        <v>0</v>
      </c>
      <c r="I40" s="22">
        <v>0</v>
      </c>
      <c r="J40" s="1682">
        <v>0</v>
      </c>
    </row>
    <row r="41" spans="1:10" ht="15.75" x14ac:dyDescent="0.2">
      <c r="A41" s="449"/>
      <c r="B41" s="21"/>
      <c r="C41" s="27">
        <v>4110</v>
      </c>
      <c r="D41" s="26" t="s">
        <v>252</v>
      </c>
      <c r="E41" s="25"/>
      <c r="F41" s="24"/>
      <c r="G41" s="796"/>
      <c r="H41" s="41">
        <v>0</v>
      </c>
      <c r="I41" s="22">
        <v>0</v>
      </c>
      <c r="J41" s="1682">
        <v>0</v>
      </c>
    </row>
    <row r="42" spans="1:10" ht="15.75" x14ac:dyDescent="0.2">
      <c r="A42" s="21"/>
      <c r="B42" s="61"/>
      <c r="C42" s="29">
        <v>4120</v>
      </c>
      <c r="D42" s="28" t="s">
        <v>254</v>
      </c>
      <c r="E42" s="60"/>
      <c r="F42" s="41"/>
      <c r="G42" s="795"/>
      <c r="H42" s="32">
        <v>0</v>
      </c>
      <c r="I42" s="22">
        <v>0</v>
      </c>
      <c r="J42" s="1682">
        <v>0</v>
      </c>
    </row>
    <row r="43" spans="1:10" ht="15.75" x14ac:dyDescent="0.2">
      <c r="A43" s="21"/>
      <c r="B43" s="450">
        <v>85230</v>
      </c>
      <c r="C43" s="451"/>
      <c r="D43" s="452" t="s">
        <v>198</v>
      </c>
      <c r="E43" s="453">
        <f>E44</f>
        <v>145202.48000000001</v>
      </c>
      <c r="F43" s="453">
        <f t="shared" si="17"/>
        <v>55920</v>
      </c>
      <c r="G43" s="875">
        <f>F43/E43</f>
        <v>0.38511738917957872</v>
      </c>
      <c r="H43" s="453">
        <f>H45</f>
        <v>145202.48000000001</v>
      </c>
      <c r="I43" s="1686">
        <f t="shared" ref="I43" si="19">I45</f>
        <v>0</v>
      </c>
      <c r="J43" s="875">
        <f>I43/H43</f>
        <v>0</v>
      </c>
    </row>
    <row r="44" spans="1:10" ht="25.5" customHeight="1" x14ac:dyDescent="0.2">
      <c r="A44" s="21"/>
      <c r="B44" s="21"/>
      <c r="C44" s="27">
        <v>2030</v>
      </c>
      <c r="D44" s="26" t="s">
        <v>624</v>
      </c>
      <c r="E44" s="33">
        <v>145202.48000000001</v>
      </c>
      <c r="F44" s="32">
        <v>55920</v>
      </c>
      <c r="G44" s="801">
        <f>F44/E44</f>
        <v>0.38511738917957872</v>
      </c>
      <c r="H44" s="1687"/>
      <c r="I44" s="22"/>
      <c r="J44" s="1682"/>
    </row>
    <row r="45" spans="1:10" ht="15.75" x14ac:dyDescent="0.2">
      <c r="A45" s="21"/>
      <c r="B45" s="21"/>
      <c r="C45" s="81">
        <v>3110</v>
      </c>
      <c r="D45" s="80" t="s">
        <v>448</v>
      </c>
      <c r="E45" s="24"/>
      <c r="F45" s="24"/>
      <c r="G45" s="796"/>
      <c r="H45" s="1688">
        <v>145202.48000000001</v>
      </c>
      <c r="I45" s="78">
        <v>0</v>
      </c>
      <c r="J45" s="1689">
        <f>I45/H45</f>
        <v>0</v>
      </c>
    </row>
    <row r="46" spans="1:10" ht="16.5" customHeight="1" x14ac:dyDescent="0.2">
      <c r="A46" s="13">
        <v>854</v>
      </c>
      <c r="B46" s="13"/>
      <c r="C46" s="13"/>
      <c r="D46" s="12" t="s">
        <v>203</v>
      </c>
      <c r="E46" s="454">
        <f>E47</f>
        <v>76382</v>
      </c>
      <c r="F46" s="454">
        <f t="shared" ref="F46:F47" si="20">F47</f>
        <v>76382</v>
      </c>
      <c r="G46" s="876">
        <f>F46/E46</f>
        <v>1</v>
      </c>
      <c r="H46" s="454">
        <f>H47</f>
        <v>76382</v>
      </c>
      <c r="I46" s="1690">
        <f t="shared" ref="I46" si="21">I47</f>
        <v>76382</v>
      </c>
      <c r="J46" s="876">
        <f>I46/H46</f>
        <v>1</v>
      </c>
    </row>
    <row r="47" spans="1:10" ht="15.75" x14ac:dyDescent="0.2">
      <c r="A47" s="21"/>
      <c r="B47" s="455">
        <v>85415</v>
      </c>
      <c r="C47" s="455"/>
      <c r="D47" s="456" t="s">
        <v>205</v>
      </c>
      <c r="E47" s="457">
        <f>E48</f>
        <v>76382</v>
      </c>
      <c r="F47" s="457">
        <f t="shared" si="20"/>
        <v>76382</v>
      </c>
      <c r="G47" s="877">
        <f>F47/E47</f>
        <v>1</v>
      </c>
      <c r="H47" s="1691">
        <f>H49</f>
        <v>76382</v>
      </c>
      <c r="I47" s="1692">
        <f t="shared" ref="I47" si="22">I49</f>
        <v>76382</v>
      </c>
      <c r="J47" s="1693">
        <f>I47/H47</f>
        <v>1</v>
      </c>
    </row>
    <row r="48" spans="1:10" ht="27.75" customHeight="1" x14ac:dyDescent="0.2">
      <c r="A48" s="21"/>
      <c r="B48" s="1849"/>
      <c r="C48" s="27">
        <v>2030</v>
      </c>
      <c r="D48" s="26" t="s">
        <v>624</v>
      </c>
      <c r="E48" s="33">
        <v>76382</v>
      </c>
      <c r="F48" s="33">
        <v>76382</v>
      </c>
      <c r="G48" s="808">
        <f>F48/E48</f>
        <v>1</v>
      </c>
      <c r="H48" s="1694"/>
      <c r="I48" s="22"/>
      <c r="J48" s="1682"/>
    </row>
    <row r="49" spans="1:10" ht="16.5" thickBot="1" x14ac:dyDescent="0.25">
      <c r="A49" s="21"/>
      <c r="B49" s="1887"/>
      <c r="C49" s="458">
        <v>3240</v>
      </c>
      <c r="D49" s="459" t="s">
        <v>409</v>
      </c>
      <c r="E49" s="460"/>
      <c r="F49" s="460"/>
      <c r="G49" s="878"/>
      <c r="H49" s="1695">
        <v>76382</v>
      </c>
      <c r="I49" s="1696">
        <v>76382</v>
      </c>
      <c r="J49" s="1697">
        <f>I49/H49</f>
        <v>1</v>
      </c>
    </row>
    <row r="50" spans="1:10" ht="13.5" thickBot="1" x14ac:dyDescent="0.25">
      <c r="A50" s="20"/>
      <c r="B50" s="19"/>
      <c r="C50" s="19"/>
      <c r="D50" s="461" t="s">
        <v>518</v>
      </c>
      <c r="E50" s="462">
        <f>E16+E6+E46</f>
        <v>1390212.48</v>
      </c>
      <c r="F50" s="462">
        <f t="shared" ref="F50:I50" si="23">F16+F6+F46</f>
        <v>820690</v>
      </c>
      <c r="G50" s="879">
        <f>F50/E50</f>
        <v>0.59033421998916313</v>
      </c>
      <c r="H50" s="462">
        <f t="shared" si="23"/>
        <v>1390212.48</v>
      </c>
      <c r="I50" s="462">
        <f t="shared" si="23"/>
        <v>810593.27</v>
      </c>
      <c r="J50" s="879">
        <f>I50/H50</f>
        <v>0.5830714956608648</v>
      </c>
    </row>
    <row r="52" spans="1:10" x14ac:dyDescent="0.2">
      <c r="I52" s="1076"/>
    </row>
  </sheetData>
  <mergeCells count="10">
    <mergeCell ref="B8:B9"/>
    <mergeCell ref="B48:B49"/>
    <mergeCell ref="A2:J2"/>
    <mergeCell ref="A3:H3"/>
    <mergeCell ref="A4:A5"/>
    <mergeCell ref="B4:B5"/>
    <mergeCell ref="C4:C5"/>
    <mergeCell ref="D4:D5"/>
    <mergeCell ref="E4:G4"/>
    <mergeCell ref="H4:J4"/>
  </mergeCells>
  <pageMargins left="0.98425196850393704" right="0" top="0.55118110236220474" bottom="0.59055118110236227" header="0.39370078740157483" footer="0.23622047244094491"/>
  <pageSetup paperSize="9" orientation="landscape" r:id="rId1"/>
  <headerFooter alignWithMargins="0"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103" workbookViewId="0">
      <selection activeCell="J14" sqref="J14"/>
    </sheetView>
  </sheetViews>
  <sheetFormatPr defaultRowHeight="11.25" x14ac:dyDescent="0.2"/>
  <cols>
    <col min="1" max="3" width="9.33203125" style="7"/>
    <col min="4" max="4" width="40.6640625" style="7" customWidth="1"/>
    <col min="5" max="5" width="16.1640625" style="7" customWidth="1"/>
    <col min="6" max="6" width="17.6640625" style="7" customWidth="1"/>
    <col min="7" max="7" width="14.1640625" style="7" customWidth="1"/>
    <col min="8" max="16384" width="9.33203125" style="7"/>
  </cols>
  <sheetData>
    <row r="1" spans="1:7" ht="12" x14ac:dyDescent="0.2">
      <c r="A1" s="97"/>
      <c r="B1" s="97"/>
      <c r="C1" s="97"/>
      <c r="D1" s="98" t="s">
        <v>532</v>
      </c>
      <c r="E1" s="1925" t="s">
        <v>788</v>
      </c>
      <c r="F1" s="1925"/>
      <c r="G1" s="1925"/>
    </row>
    <row r="2" spans="1:7" ht="12" x14ac:dyDescent="0.2">
      <c r="A2" s="97"/>
      <c r="B2" s="97"/>
      <c r="C2" s="97"/>
      <c r="D2" s="99" t="s">
        <v>533</v>
      </c>
      <c r="E2" s="1926"/>
      <c r="F2" s="1926"/>
      <c r="G2" s="1926"/>
    </row>
    <row r="3" spans="1:7" ht="12" x14ac:dyDescent="0.2">
      <c r="A3" s="97"/>
      <c r="B3" s="97"/>
      <c r="C3" s="97"/>
      <c r="D3" s="100"/>
      <c r="E3" s="1927"/>
      <c r="F3" s="1927"/>
      <c r="G3" s="1927"/>
    </row>
    <row r="4" spans="1:7" ht="12.75" x14ac:dyDescent="0.2">
      <c r="A4" s="97"/>
      <c r="B4" s="97"/>
      <c r="C4" s="97"/>
      <c r="D4" s="101"/>
      <c r="E4" s="102"/>
      <c r="F4" s="102"/>
    </row>
    <row r="5" spans="1:7" ht="15.75" x14ac:dyDescent="0.2">
      <c r="A5" s="1928" t="s">
        <v>873</v>
      </c>
      <c r="B5" s="1928"/>
      <c r="C5" s="1928"/>
      <c r="D5" s="1928"/>
      <c r="E5" s="1928"/>
      <c r="F5" s="1928"/>
      <c r="G5" s="1928"/>
    </row>
    <row r="6" spans="1:7" ht="30" customHeight="1" x14ac:dyDescent="0.2">
      <c r="A6" s="1928" t="s">
        <v>534</v>
      </c>
      <c r="B6" s="1928"/>
      <c r="C6" s="1928"/>
      <c r="D6" s="1928"/>
      <c r="E6" s="1928"/>
      <c r="F6" s="102"/>
    </row>
    <row r="7" spans="1:7" ht="45.75" customHeight="1" x14ac:dyDescent="0.2">
      <c r="A7" s="103" t="s">
        <v>0</v>
      </c>
      <c r="B7" s="104" t="s">
        <v>1</v>
      </c>
      <c r="C7" s="105" t="s">
        <v>516</v>
      </c>
      <c r="D7" s="106" t="s">
        <v>3</v>
      </c>
      <c r="E7" s="107" t="s">
        <v>535</v>
      </c>
      <c r="F7" s="296" t="s">
        <v>872</v>
      </c>
      <c r="G7" s="880" t="s">
        <v>789</v>
      </c>
    </row>
    <row r="8" spans="1:7" ht="31.5" customHeight="1" thickBot="1" x14ac:dyDescent="0.25">
      <c r="A8" s="108" t="s">
        <v>536</v>
      </c>
      <c r="B8" s="1894" t="s">
        <v>537</v>
      </c>
      <c r="C8" s="1894"/>
      <c r="D8" s="1894"/>
      <c r="E8" s="109">
        <f>E9+E17+E38</f>
        <v>4169940.69</v>
      </c>
      <c r="F8" s="109">
        <f t="shared" ref="F8" si="0">F9+F17+F38</f>
        <v>2661795.86</v>
      </c>
      <c r="G8" s="881">
        <f t="shared" ref="G8:G39" si="1">F8/E8</f>
        <v>0.63832942909315094</v>
      </c>
    </row>
    <row r="9" spans="1:7" ht="24" customHeight="1" x14ac:dyDescent="0.2">
      <c r="A9" s="110" t="s">
        <v>538</v>
      </c>
      <c r="B9" s="1929" t="s">
        <v>539</v>
      </c>
      <c r="C9" s="1929"/>
      <c r="D9" s="1929"/>
      <c r="E9" s="111">
        <f>E10</f>
        <v>2522303</v>
      </c>
      <c r="F9" s="111">
        <f t="shared" ref="F9" si="2">F10</f>
        <v>1505961</v>
      </c>
      <c r="G9" s="882">
        <f t="shared" si="1"/>
        <v>0.59705792682322467</v>
      </c>
    </row>
    <row r="10" spans="1:7" ht="24" x14ac:dyDescent="0.2">
      <c r="A10" s="112">
        <v>921</v>
      </c>
      <c r="B10" s="113"/>
      <c r="C10" s="114"/>
      <c r="D10" s="115" t="s">
        <v>230</v>
      </c>
      <c r="E10" s="116">
        <f>E11+E13+E15</f>
        <v>2522303</v>
      </c>
      <c r="F10" s="116">
        <f t="shared" ref="F10" si="3">F11+F13+F15</f>
        <v>1505961</v>
      </c>
      <c r="G10" s="883">
        <f t="shared" si="1"/>
        <v>0.59705792682322467</v>
      </c>
    </row>
    <row r="11" spans="1:7" ht="12" x14ac:dyDescent="0.2">
      <c r="A11" s="1930"/>
      <c r="B11" s="117">
        <v>92109</v>
      </c>
      <c r="C11" s="118"/>
      <c r="D11" s="119" t="s">
        <v>232</v>
      </c>
      <c r="E11" s="120">
        <f>E12</f>
        <v>1524971</v>
      </c>
      <c r="F11" s="120">
        <f t="shared" ref="F11" si="4">F12</f>
        <v>1009971</v>
      </c>
      <c r="G11" s="884">
        <f t="shared" si="1"/>
        <v>0.66228865991550001</v>
      </c>
    </row>
    <row r="12" spans="1:7" ht="24" x14ac:dyDescent="0.2">
      <c r="A12" s="1931"/>
      <c r="B12" s="121"/>
      <c r="C12" s="122">
        <v>2480</v>
      </c>
      <c r="D12" s="123" t="s">
        <v>494</v>
      </c>
      <c r="E12" s="124">
        <v>1524971</v>
      </c>
      <c r="F12" s="125">
        <v>1009971</v>
      </c>
      <c r="G12" s="885">
        <f t="shared" si="1"/>
        <v>0.66228865991550001</v>
      </c>
    </row>
    <row r="13" spans="1:7" ht="12" x14ac:dyDescent="0.2">
      <c r="A13" s="1931"/>
      <c r="B13" s="117">
        <v>92116</v>
      </c>
      <c r="C13" s="118"/>
      <c r="D13" s="119" t="s">
        <v>497</v>
      </c>
      <c r="E13" s="120">
        <f>E14</f>
        <v>371742</v>
      </c>
      <c r="F13" s="120">
        <f t="shared" ref="F13" si="5">F14</f>
        <v>186000</v>
      </c>
      <c r="G13" s="884">
        <f t="shared" si="1"/>
        <v>0.50034701486514843</v>
      </c>
    </row>
    <row r="14" spans="1:7" ht="24" x14ac:dyDescent="0.2">
      <c r="A14" s="1931"/>
      <c r="B14" s="121"/>
      <c r="C14" s="122">
        <v>2480</v>
      </c>
      <c r="D14" s="123" t="s">
        <v>494</v>
      </c>
      <c r="E14" s="124">
        <v>371742</v>
      </c>
      <c r="F14" s="125">
        <v>186000</v>
      </c>
      <c r="G14" s="885">
        <f t="shared" si="1"/>
        <v>0.50034701486514843</v>
      </c>
    </row>
    <row r="15" spans="1:7" ht="12" x14ac:dyDescent="0.2">
      <c r="A15" s="1931"/>
      <c r="B15" s="117">
        <v>92118</v>
      </c>
      <c r="C15" s="126"/>
      <c r="D15" s="127" t="s">
        <v>499</v>
      </c>
      <c r="E15" s="128">
        <f>E16</f>
        <v>625590</v>
      </c>
      <c r="F15" s="128">
        <f t="shared" ref="F15" si="6">F16</f>
        <v>309990</v>
      </c>
      <c r="G15" s="886">
        <f t="shared" si="1"/>
        <v>0.49551623267635353</v>
      </c>
    </row>
    <row r="16" spans="1:7" ht="24.75" thickBot="1" x14ac:dyDescent="0.25">
      <c r="A16" s="1932"/>
      <c r="B16" s="129"/>
      <c r="C16" s="130">
        <v>2480</v>
      </c>
      <c r="D16" s="131" t="s">
        <v>494</v>
      </c>
      <c r="E16" s="132">
        <v>625590</v>
      </c>
      <c r="F16" s="133">
        <v>309990</v>
      </c>
      <c r="G16" s="887">
        <f t="shared" si="1"/>
        <v>0.49551623267635353</v>
      </c>
    </row>
    <row r="17" spans="1:7" ht="22.5" customHeight="1" x14ac:dyDescent="0.2">
      <c r="A17" s="134" t="s">
        <v>540</v>
      </c>
      <c r="B17" s="1933" t="s">
        <v>541</v>
      </c>
      <c r="C17" s="1933"/>
      <c r="D17" s="1933"/>
      <c r="E17" s="135">
        <f>E18+E21+E30+E33</f>
        <v>1047050</v>
      </c>
      <c r="F17" s="135">
        <f t="shared" ref="F17" si="7">F18+F21+F30+F33</f>
        <v>780541.01</v>
      </c>
      <c r="G17" s="888">
        <f t="shared" si="1"/>
        <v>0.74546679719211117</v>
      </c>
    </row>
    <row r="18" spans="1:7" ht="12" x14ac:dyDescent="0.2">
      <c r="A18" s="136">
        <v>600</v>
      </c>
      <c r="B18" s="137"/>
      <c r="C18" s="137"/>
      <c r="D18" s="136" t="s">
        <v>542</v>
      </c>
      <c r="E18" s="138">
        <f>E19</f>
        <v>310000</v>
      </c>
      <c r="F18" s="138">
        <f t="shared" ref="F18:F19" si="8">F19</f>
        <v>129424.77</v>
      </c>
      <c r="G18" s="889">
        <f t="shared" si="1"/>
        <v>0.41749925806451615</v>
      </c>
    </row>
    <row r="19" spans="1:7" ht="12" x14ac:dyDescent="0.2">
      <c r="A19" s="1934"/>
      <c r="B19" s="139">
        <v>60004</v>
      </c>
      <c r="C19" s="139"/>
      <c r="D19" s="139" t="s">
        <v>270</v>
      </c>
      <c r="E19" s="140">
        <f>E20</f>
        <v>310000</v>
      </c>
      <c r="F19" s="141">
        <f t="shared" si="8"/>
        <v>129424.77</v>
      </c>
      <c r="G19" s="890">
        <f t="shared" si="1"/>
        <v>0.41749925806451615</v>
      </c>
    </row>
    <row r="20" spans="1:7" ht="51.75" customHeight="1" x14ac:dyDescent="0.2">
      <c r="A20" s="1935"/>
      <c r="B20" s="142"/>
      <c r="C20" s="143">
        <v>2310</v>
      </c>
      <c r="D20" s="144" t="s">
        <v>543</v>
      </c>
      <c r="E20" s="145">
        <v>310000</v>
      </c>
      <c r="F20" s="146">
        <v>129424.77</v>
      </c>
      <c r="G20" s="891">
        <f t="shared" si="1"/>
        <v>0.41749925806451615</v>
      </c>
    </row>
    <row r="21" spans="1:7" ht="12" x14ac:dyDescent="0.2">
      <c r="A21" s="136">
        <v>801</v>
      </c>
      <c r="B21" s="136"/>
      <c r="C21" s="136"/>
      <c r="D21" s="148" t="s">
        <v>142</v>
      </c>
      <c r="E21" s="149">
        <f>E24+E26+E22+E28</f>
        <v>563250</v>
      </c>
      <c r="F21" s="149">
        <f t="shared" ref="F21" si="9">F24+F26+F22+F28</f>
        <v>539866.24</v>
      </c>
      <c r="G21" s="892">
        <f t="shared" si="1"/>
        <v>0.95848422547714163</v>
      </c>
    </row>
    <row r="22" spans="1:7" ht="12.75" x14ac:dyDescent="0.2">
      <c r="A22" s="150"/>
      <c r="B22" s="151">
        <v>80101</v>
      </c>
      <c r="C22" s="152"/>
      <c r="D22" s="153" t="s">
        <v>144</v>
      </c>
      <c r="E22" s="154">
        <f>E23</f>
        <v>3250</v>
      </c>
      <c r="F22" s="154">
        <f t="shared" ref="F22" si="10">F23</f>
        <v>1970.15</v>
      </c>
      <c r="G22" s="893">
        <f t="shared" si="1"/>
        <v>0.60620000000000007</v>
      </c>
    </row>
    <row r="23" spans="1:7" ht="49.5" customHeight="1" x14ac:dyDescent="0.2">
      <c r="A23" s="155"/>
      <c r="B23" s="156"/>
      <c r="C23" s="157">
        <v>2310</v>
      </c>
      <c r="D23" s="158" t="s">
        <v>543</v>
      </c>
      <c r="E23" s="159">
        <v>3250</v>
      </c>
      <c r="F23" s="159">
        <v>1970.15</v>
      </c>
      <c r="G23" s="894">
        <f t="shared" si="1"/>
        <v>0.60620000000000007</v>
      </c>
    </row>
    <row r="24" spans="1:7" ht="12" x14ac:dyDescent="0.2">
      <c r="A24" s="1936"/>
      <c r="B24" s="139">
        <v>80104</v>
      </c>
      <c r="C24" s="139"/>
      <c r="D24" s="160" t="s">
        <v>544</v>
      </c>
      <c r="E24" s="161">
        <f>E25</f>
        <v>40000</v>
      </c>
      <c r="F24" s="161">
        <f t="shared" ref="F24" si="11">F25</f>
        <v>17896.09</v>
      </c>
      <c r="G24" s="895">
        <f t="shared" si="1"/>
        <v>0.44740225</v>
      </c>
    </row>
    <row r="25" spans="1:7" ht="51" customHeight="1" x14ac:dyDescent="0.2">
      <c r="A25" s="1936"/>
      <c r="B25" s="162"/>
      <c r="C25" s="143">
        <v>2310</v>
      </c>
      <c r="D25" s="144" t="s">
        <v>543</v>
      </c>
      <c r="E25" s="145">
        <v>40000</v>
      </c>
      <c r="F25" s="146">
        <v>17896.09</v>
      </c>
      <c r="G25" s="891">
        <f t="shared" si="1"/>
        <v>0.44740225</v>
      </c>
    </row>
    <row r="26" spans="1:7" ht="12" x14ac:dyDescent="0.2">
      <c r="A26" s="1936"/>
      <c r="B26" s="117">
        <v>80110</v>
      </c>
      <c r="C26" s="118"/>
      <c r="D26" s="119" t="s">
        <v>390</v>
      </c>
      <c r="E26" s="120">
        <f>E27</f>
        <v>520000</v>
      </c>
      <c r="F26" s="120">
        <f t="shared" ref="F26" si="12">F27</f>
        <v>520000</v>
      </c>
      <c r="G26" s="884">
        <f t="shared" si="1"/>
        <v>1</v>
      </c>
    </row>
    <row r="27" spans="1:7" ht="51" customHeight="1" x14ac:dyDescent="0.2">
      <c r="A27" s="1936"/>
      <c r="B27" s="163"/>
      <c r="C27" s="164">
        <v>2320</v>
      </c>
      <c r="D27" s="144" t="s">
        <v>545</v>
      </c>
      <c r="E27" s="165">
        <v>520000</v>
      </c>
      <c r="F27" s="125">
        <v>520000</v>
      </c>
      <c r="G27" s="885">
        <f t="shared" si="1"/>
        <v>1</v>
      </c>
    </row>
    <row r="28" spans="1:7" ht="12" hidden="1" x14ac:dyDescent="0.2">
      <c r="A28" s="166"/>
      <c r="B28" s="167">
        <v>80195</v>
      </c>
      <c r="C28" s="168"/>
      <c r="D28" s="169" t="s">
        <v>16</v>
      </c>
      <c r="E28" s="170">
        <f>E29</f>
        <v>0</v>
      </c>
      <c r="F28" s="171">
        <f>F29</f>
        <v>0</v>
      </c>
      <c r="G28" s="896">
        <v>0</v>
      </c>
    </row>
    <row r="29" spans="1:7" ht="51" hidden="1" customHeight="1" x14ac:dyDescent="0.2">
      <c r="A29" s="172"/>
      <c r="B29" s="173"/>
      <c r="C29" s="174">
        <v>2710</v>
      </c>
      <c r="D29" s="158" t="s">
        <v>546</v>
      </c>
      <c r="E29" s="175">
        <v>0</v>
      </c>
      <c r="F29" s="176">
        <v>0</v>
      </c>
      <c r="G29" s="897">
        <v>0</v>
      </c>
    </row>
    <row r="30" spans="1:7" ht="12" x14ac:dyDescent="0.2">
      <c r="A30" s="112">
        <v>851</v>
      </c>
      <c r="B30" s="113"/>
      <c r="C30" s="114"/>
      <c r="D30" s="177" t="s">
        <v>427</v>
      </c>
      <c r="E30" s="178">
        <f>E31</f>
        <v>23800</v>
      </c>
      <c r="F30" s="178">
        <f t="shared" ref="F30" si="13">F31</f>
        <v>0</v>
      </c>
      <c r="G30" s="898">
        <f t="shared" si="1"/>
        <v>0</v>
      </c>
    </row>
    <row r="31" spans="1:7" ht="12" x14ac:dyDescent="0.2">
      <c r="A31" s="179"/>
      <c r="B31" s="180">
        <v>85154</v>
      </c>
      <c r="C31" s="181"/>
      <c r="D31" s="182" t="s">
        <v>436</v>
      </c>
      <c r="E31" s="183">
        <f>SUM(E32:E32)</f>
        <v>23800</v>
      </c>
      <c r="F31" s="183">
        <f t="shared" ref="F31" si="14">SUM(F32:F32)</f>
        <v>0</v>
      </c>
      <c r="G31" s="899">
        <f t="shared" si="1"/>
        <v>0</v>
      </c>
    </row>
    <row r="32" spans="1:7" ht="48" x14ac:dyDescent="0.2">
      <c r="A32" s="184"/>
      <c r="B32" s="185"/>
      <c r="C32" s="186">
        <v>2710</v>
      </c>
      <c r="D32" s="158" t="s">
        <v>546</v>
      </c>
      <c r="E32" s="187">
        <v>23800</v>
      </c>
      <c r="F32" s="176">
        <v>0</v>
      </c>
      <c r="G32" s="897">
        <f t="shared" si="1"/>
        <v>0</v>
      </c>
    </row>
    <row r="33" spans="1:7" ht="24" x14ac:dyDescent="0.2">
      <c r="A33" s="188">
        <v>900</v>
      </c>
      <c r="B33" s="189"/>
      <c r="C33" s="190"/>
      <c r="D33" s="191" t="s">
        <v>222</v>
      </c>
      <c r="E33" s="192">
        <f>E34+E36</f>
        <v>150000</v>
      </c>
      <c r="F33" s="192">
        <f t="shared" ref="F33" si="15">F34+F36</f>
        <v>111250</v>
      </c>
      <c r="G33" s="900">
        <f t="shared" si="1"/>
        <v>0.7416666666666667</v>
      </c>
    </row>
    <row r="34" spans="1:7" ht="12" x14ac:dyDescent="0.2">
      <c r="A34" s="1924"/>
      <c r="B34" s="193">
        <v>90026</v>
      </c>
      <c r="C34" s="194"/>
      <c r="D34" s="195" t="s">
        <v>224</v>
      </c>
      <c r="E34" s="196">
        <f>E35</f>
        <v>30000</v>
      </c>
      <c r="F34" s="196">
        <f t="shared" ref="F34" si="16">F35</f>
        <v>0</v>
      </c>
      <c r="G34" s="901">
        <v>0</v>
      </c>
    </row>
    <row r="35" spans="1:7" ht="50.25" customHeight="1" x14ac:dyDescent="0.2">
      <c r="A35" s="1924"/>
      <c r="B35" s="197"/>
      <c r="C35" s="198">
        <v>2320</v>
      </c>
      <c r="D35" s="199" t="s">
        <v>547</v>
      </c>
      <c r="E35" s="200">
        <v>30000</v>
      </c>
      <c r="F35" s="176">
        <v>0</v>
      </c>
      <c r="G35" s="897">
        <v>0</v>
      </c>
    </row>
    <row r="36" spans="1:7" ht="12" x14ac:dyDescent="0.2">
      <c r="A36" s="1924"/>
      <c r="B36" s="201">
        <v>90013</v>
      </c>
      <c r="C36" s="202"/>
      <c r="D36" s="182" t="s">
        <v>487</v>
      </c>
      <c r="E36" s="183">
        <f>E37</f>
        <v>120000</v>
      </c>
      <c r="F36" s="183">
        <f t="shared" ref="F36" si="17">F37</f>
        <v>111250</v>
      </c>
      <c r="G36" s="899">
        <f t="shared" si="1"/>
        <v>0.92708333333333337</v>
      </c>
    </row>
    <row r="37" spans="1:7" ht="51.75" customHeight="1" x14ac:dyDescent="0.2">
      <c r="A37" s="1897"/>
      <c r="B37" s="185"/>
      <c r="C37" s="203">
        <v>2310</v>
      </c>
      <c r="D37" s="158" t="s">
        <v>543</v>
      </c>
      <c r="E37" s="187">
        <v>120000</v>
      </c>
      <c r="F37" s="125">
        <v>111250</v>
      </c>
      <c r="G37" s="885">
        <v>0</v>
      </c>
    </row>
    <row r="38" spans="1:7" ht="24.75" customHeight="1" x14ac:dyDescent="0.2">
      <c r="A38" s="204" t="s">
        <v>548</v>
      </c>
      <c r="B38" s="1904" t="s">
        <v>549</v>
      </c>
      <c r="C38" s="1904"/>
      <c r="D38" s="1905"/>
      <c r="E38" s="205">
        <f>E39+E42</f>
        <v>600587.68999999994</v>
      </c>
      <c r="F38" s="205">
        <f t="shared" ref="F38" si="18">F39+F42</f>
        <v>375293.85</v>
      </c>
      <c r="G38" s="902">
        <f t="shared" si="1"/>
        <v>0.62487769271461424</v>
      </c>
    </row>
    <row r="39" spans="1:7" ht="12" x14ac:dyDescent="0.2">
      <c r="A39" s="206">
        <v>700</v>
      </c>
      <c r="B39" s="207"/>
      <c r="C39" s="208"/>
      <c r="D39" s="209" t="s">
        <v>35</v>
      </c>
      <c r="E39" s="210">
        <f>E40</f>
        <v>450587.69</v>
      </c>
      <c r="F39" s="210">
        <f t="shared" ref="F39:F40" si="19">F40</f>
        <v>225293.85</v>
      </c>
      <c r="G39" s="903">
        <f t="shared" si="1"/>
        <v>0.50000001109661918</v>
      </c>
    </row>
    <row r="40" spans="1:7" ht="12.75" customHeight="1" x14ac:dyDescent="0.2">
      <c r="A40" s="1906"/>
      <c r="B40" s="211">
        <v>70001</v>
      </c>
      <c r="C40" s="212"/>
      <c r="D40" s="213" t="s">
        <v>550</v>
      </c>
      <c r="E40" s="214">
        <f>E41</f>
        <v>450587.69</v>
      </c>
      <c r="F40" s="214">
        <f t="shared" si="19"/>
        <v>225293.85</v>
      </c>
      <c r="G40" s="904">
        <f t="shared" ref="G40:G70" si="20">F40/E40</f>
        <v>0.50000001109661918</v>
      </c>
    </row>
    <row r="41" spans="1:7" ht="29.25" customHeight="1" x14ac:dyDescent="0.2">
      <c r="A41" s="1907"/>
      <c r="B41" s="215"/>
      <c r="C41" s="216">
        <v>2650</v>
      </c>
      <c r="D41" s="217" t="s">
        <v>290</v>
      </c>
      <c r="E41" s="218">
        <v>450587.69</v>
      </c>
      <c r="F41" s="125">
        <v>225293.85</v>
      </c>
      <c r="G41" s="885">
        <f t="shared" si="20"/>
        <v>0.50000001109661918</v>
      </c>
    </row>
    <row r="42" spans="1:7" ht="12" x14ac:dyDescent="0.2">
      <c r="A42" s="112">
        <v>852</v>
      </c>
      <c r="B42" s="113"/>
      <c r="C42" s="114"/>
      <c r="D42" s="115" t="s">
        <v>172</v>
      </c>
      <c r="E42" s="116">
        <f>E43</f>
        <v>150000</v>
      </c>
      <c r="F42" s="116">
        <f t="shared" ref="F42:F43" si="21">F43</f>
        <v>150000</v>
      </c>
      <c r="G42" s="883">
        <f t="shared" si="20"/>
        <v>1</v>
      </c>
    </row>
    <row r="43" spans="1:7" ht="12" x14ac:dyDescent="0.2">
      <c r="A43" s="179"/>
      <c r="B43" s="219">
        <v>85232</v>
      </c>
      <c r="C43" s="118"/>
      <c r="D43" s="119" t="s">
        <v>452</v>
      </c>
      <c r="E43" s="120">
        <f>E44</f>
        <v>150000</v>
      </c>
      <c r="F43" s="120">
        <f t="shared" si="21"/>
        <v>150000</v>
      </c>
      <c r="G43" s="884">
        <f t="shared" si="20"/>
        <v>1</v>
      </c>
    </row>
    <row r="44" spans="1:7" ht="24" x14ac:dyDescent="0.2">
      <c r="A44" s="220"/>
      <c r="B44" s="163"/>
      <c r="C44" s="164">
        <v>2650</v>
      </c>
      <c r="D44" s="217" t="s">
        <v>290</v>
      </c>
      <c r="E44" s="165">
        <v>150000</v>
      </c>
      <c r="F44" s="125">
        <v>150000</v>
      </c>
      <c r="G44" s="885">
        <f t="shared" si="20"/>
        <v>1</v>
      </c>
    </row>
    <row r="45" spans="1:7" ht="33" customHeight="1" thickBot="1" x14ac:dyDescent="0.25">
      <c r="A45" s="108" t="s">
        <v>551</v>
      </c>
      <c r="B45" s="1894" t="s">
        <v>552</v>
      </c>
      <c r="C45" s="1894"/>
      <c r="D45" s="1894"/>
      <c r="E45" s="109">
        <f>E46+E54</f>
        <v>2398500</v>
      </c>
      <c r="F45" s="109">
        <f>F46+F54</f>
        <v>1255106.3900000001</v>
      </c>
      <c r="G45" s="881">
        <f t="shared" si="20"/>
        <v>0.52328805086512409</v>
      </c>
    </row>
    <row r="46" spans="1:7" ht="20.25" customHeight="1" x14ac:dyDescent="0.2">
      <c r="A46" s="221" t="s">
        <v>553</v>
      </c>
      <c r="B46" s="1908" t="s">
        <v>539</v>
      </c>
      <c r="C46" s="1908"/>
      <c r="D46" s="1908"/>
      <c r="E46" s="111">
        <f>E47</f>
        <v>1800000</v>
      </c>
      <c r="F46" s="111">
        <f t="shared" ref="F46" si="22">F47</f>
        <v>809306.39</v>
      </c>
      <c r="G46" s="882">
        <f t="shared" si="20"/>
        <v>0.44961466111111109</v>
      </c>
    </row>
    <row r="47" spans="1:7" ht="13.5" customHeight="1" x14ac:dyDescent="0.2">
      <c r="A47" s="222">
        <v>801</v>
      </c>
      <c r="B47" s="113"/>
      <c r="C47" s="114"/>
      <c r="D47" s="115" t="s">
        <v>142</v>
      </c>
      <c r="E47" s="178">
        <f>E48+E50+E52</f>
        <v>1800000</v>
      </c>
      <c r="F47" s="178">
        <f t="shared" ref="F47" si="23">F48+F50+F52</f>
        <v>809306.39</v>
      </c>
      <c r="G47" s="898">
        <f t="shared" si="20"/>
        <v>0.44961466111111109</v>
      </c>
    </row>
    <row r="48" spans="1:7" ht="14.25" customHeight="1" x14ac:dyDescent="0.2">
      <c r="A48" s="1909"/>
      <c r="B48" s="117">
        <v>80104</v>
      </c>
      <c r="C48" s="118"/>
      <c r="D48" s="119" t="s">
        <v>544</v>
      </c>
      <c r="E48" s="120">
        <f>E49</f>
        <v>1560000</v>
      </c>
      <c r="F48" s="120">
        <f t="shared" ref="F48" si="24">F49</f>
        <v>658363.37</v>
      </c>
      <c r="G48" s="884">
        <f t="shared" si="20"/>
        <v>0.42202780128205125</v>
      </c>
    </row>
    <row r="49" spans="1:7" ht="27.75" customHeight="1" x14ac:dyDescent="0.2">
      <c r="A49" s="1910"/>
      <c r="B49" s="223"/>
      <c r="C49" s="122">
        <v>2540</v>
      </c>
      <c r="D49" s="123" t="s">
        <v>384</v>
      </c>
      <c r="E49" s="124">
        <v>1560000</v>
      </c>
      <c r="F49" s="125">
        <v>658363.37</v>
      </c>
      <c r="G49" s="885">
        <f t="shared" si="20"/>
        <v>0.42202780128205125</v>
      </c>
    </row>
    <row r="50" spans="1:7" ht="12.75" customHeight="1" x14ac:dyDescent="0.2">
      <c r="A50" s="1910"/>
      <c r="B50" s="117">
        <v>80110</v>
      </c>
      <c r="C50" s="118"/>
      <c r="D50" s="119" t="s">
        <v>390</v>
      </c>
      <c r="E50" s="120">
        <f>E51</f>
        <v>240000</v>
      </c>
      <c r="F50" s="120">
        <f t="shared" ref="F50" si="25">F51</f>
        <v>150943.01999999999</v>
      </c>
      <c r="G50" s="884">
        <f t="shared" si="20"/>
        <v>0.62892925</v>
      </c>
    </row>
    <row r="51" spans="1:7" ht="29.25" customHeight="1" x14ac:dyDescent="0.2">
      <c r="A51" s="1910"/>
      <c r="B51" s="223"/>
      <c r="C51" s="122">
        <v>2540</v>
      </c>
      <c r="D51" s="123" t="s">
        <v>384</v>
      </c>
      <c r="E51" s="124">
        <v>240000</v>
      </c>
      <c r="F51" s="125">
        <v>150943.01999999999</v>
      </c>
      <c r="G51" s="885">
        <f t="shared" si="20"/>
        <v>0.62892925</v>
      </c>
    </row>
    <row r="52" spans="1:7" ht="72" hidden="1" x14ac:dyDescent="0.2">
      <c r="A52" s="1910"/>
      <c r="B52" s="117">
        <v>80149</v>
      </c>
      <c r="C52" s="118"/>
      <c r="D52" s="119" t="s">
        <v>554</v>
      </c>
      <c r="E52" s="120">
        <f>E53</f>
        <v>0</v>
      </c>
      <c r="F52" s="120">
        <f t="shared" ref="F52" si="26">F53</f>
        <v>0</v>
      </c>
      <c r="G52" s="884">
        <v>0</v>
      </c>
    </row>
    <row r="53" spans="1:7" ht="24" hidden="1" x14ac:dyDescent="0.2">
      <c r="A53" s="1911"/>
      <c r="B53" s="223"/>
      <c r="C53" s="122">
        <v>2540</v>
      </c>
      <c r="D53" s="123" t="s">
        <v>384</v>
      </c>
      <c r="E53" s="124">
        <v>0</v>
      </c>
      <c r="F53" s="125">
        <v>0</v>
      </c>
      <c r="G53" s="885">
        <v>0</v>
      </c>
    </row>
    <row r="54" spans="1:7" ht="27" customHeight="1" x14ac:dyDescent="0.2">
      <c r="A54" s="224" t="s">
        <v>540</v>
      </c>
      <c r="B54" s="1912" t="s">
        <v>555</v>
      </c>
      <c r="C54" s="1912"/>
      <c r="D54" s="1912"/>
      <c r="E54" s="225">
        <f>E55+E61+E73+E81+E86+E66+E78+E58</f>
        <v>598500</v>
      </c>
      <c r="F54" s="225">
        <f>F55+F61+F73+F81+F86+F66+F78+F58</f>
        <v>445800</v>
      </c>
      <c r="G54" s="905">
        <f t="shared" si="20"/>
        <v>0.74486215538847123</v>
      </c>
    </row>
    <row r="55" spans="1:7" ht="12" x14ac:dyDescent="0.2">
      <c r="A55" s="226" t="s">
        <v>5</v>
      </c>
      <c r="B55" s="113"/>
      <c r="C55" s="114"/>
      <c r="D55" s="115" t="s">
        <v>6</v>
      </c>
      <c r="E55" s="116">
        <f>E56</f>
        <v>20000</v>
      </c>
      <c r="F55" s="116">
        <f t="shared" ref="F55:F56" si="27">F56</f>
        <v>0</v>
      </c>
      <c r="G55" s="883">
        <f t="shared" si="20"/>
        <v>0</v>
      </c>
    </row>
    <row r="56" spans="1:7" ht="12" x14ac:dyDescent="0.2">
      <c r="A56" s="1913"/>
      <c r="B56" s="227" t="s">
        <v>240</v>
      </c>
      <c r="C56" s="118"/>
      <c r="D56" s="119" t="s">
        <v>241</v>
      </c>
      <c r="E56" s="120">
        <f>E57</f>
        <v>20000</v>
      </c>
      <c r="F56" s="120">
        <f t="shared" si="27"/>
        <v>0</v>
      </c>
      <c r="G56" s="884">
        <f t="shared" si="20"/>
        <v>0</v>
      </c>
    </row>
    <row r="57" spans="1:7" ht="63" customHeight="1" x14ac:dyDescent="0.2">
      <c r="A57" s="1914"/>
      <c r="B57" s="185"/>
      <c r="C57" s="164">
        <v>2830</v>
      </c>
      <c r="D57" s="144" t="s">
        <v>556</v>
      </c>
      <c r="E57" s="165">
        <v>20000</v>
      </c>
      <c r="F57" s="125">
        <v>0</v>
      </c>
      <c r="G57" s="885">
        <f t="shared" si="20"/>
        <v>0</v>
      </c>
    </row>
    <row r="58" spans="1:7" ht="12" hidden="1" x14ac:dyDescent="0.2">
      <c r="A58" s="136">
        <v>600</v>
      </c>
      <c r="B58" s="137"/>
      <c r="C58" s="137"/>
      <c r="D58" s="136" t="s">
        <v>542</v>
      </c>
      <c r="E58" s="210">
        <f>E59</f>
        <v>0</v>
      </c>
      <c r="F58" s="210">
        <f t="shared" ref="F58:F59" si="28">F59</f>
        <v>0</v>
      </c>
      <c r="G58" s="903" t="e">
        <f t="shared" si="20"/>
        <v>#DIV/0!</v>
      </c>
    </row>
    <row r="59" spans="1:7" ht="12" hidden="1" x14ac:dyDescent="0.2">
      <c r="A59" s="1915"/>
      <c r="B59" s="139">
        <v>60004</v>
      </c>
      <c r="C59" s="139"/>
      <c r="D59" s="139" t="s">
        <v>270</v>
      </c>
      <c r="E59" s="214">
        <f>E60</f>
        <v>0</v>
      </c>
      <c r="F59" s="214">
        <f t="shared" si="28"/>
        <v>0</v>
      </c>
      <c r="G59" s="904" t="e">
        <f t="shared" si="20"/>
        <v>#DIV/0!</v>
      </c>
    </row>
    <row r="60" spans="1:7" ht="42" hidden="1" customHeight="1" x14ac:dyDescent="0.2">
      <c r="A60" s="1916"/>
      <c r="B60" s="215"/>
      <c r="C60" s="228">
        <v>2820</v>
      </c>
      <c r="D60" s="229" t="s">
        <v>273</v>
      </c>
      <c r="E60" s="218">
        <v>0</v>
      </c>
      <c r="F60" s="125"/>
      <c r="G60" s="885" t="e">
        <f t="shared" si="20"/>
        <v>#DIV/0!</v>
      </c>
    </row>
    <row r="61" spans="1:7" ht="24" x14ac:dyDescent="0.2">
      <c r="A61" s="230">
        <v>754</v>
      </c>
      <c r="B61" s="230"/>
      <c r="C61" s="230"/>
      <c r="D61" s="231" t="s">
        <v>70</v>
      </c>
      <c r="E61" s="232">
        <f>E62+E64</f>
        <v>120000</v>
      </c>
      <c r="F61" s="232">
        <f t="shared" ref="F61" si="29">F62+F64</f>
        <v>116500</v>
      </c>
      <c r="G61" s="906">
        <f t="shared" si="20"/>
        <v>0.97083333333333333</v>
      </c>
    </row>
    <row r="62" spans="1:7" ht="12" x14ac:dyDescent="0.2">
      <c r="A62" s="1917"/>
      <c r="B62" s="139">
        <v>75412</v>
      </c>
      <c r="C62" s="139"/>
      <c r="D62" s="233" t="s">
        <v>72</v>
      </c>
      <c r="E62" s="161">
        <f>E63</f>
        <v>30000</v>
      </c>
      <c r="F62" s="161">
        <f t="shared" ref="F62" si="30">F63</f>
        <v>26500</v>
      </c>
      <c r="G62" s="895">
        <f t="shared" si="20"/>
        <v>0.8833333333333333</v>
      </c>
    </row>
    <row r="63" spans="1:7" ht="42.75" customHeight="1" x14ac:dyDescent="0.2">
      <c r="A63" s="1918"/>
      <c r="B63" s="234"/>
      <c r="C63" s="235">
        <v>2820</v>
      </c>
      <c r="D63" s="236" t="s">
        <v>273</v>
      </c>
      <c r="E63" s="237">
        <v>30000</v>
      </c>
      <c r="F63" s="147">
        <v>26500</v>
      </c>
      <c r="G63" s="891">
        <f t="shared" si="20"/>
        <v>0.8833333333333333</v>
      </c>
    </row>
    <row r="64" spans="1:7" ht="24" x14ac:dyDescent="0.2">
      <c r="A64" s="1918"/>
      <c r="B64" s="139">
        <v>75415</v>
      </c>
      <c r="C64" s="211"/>
      <c r="D64" s="169" t="s">
        <v>357</v>
      </c>
      <c r="E64" s="154">
        <f>E65</f>
        <v>90000</v>
      </c>
      <c r="F64" s="154">
        <f t="shared" ref="F64" si="31">F65</f>
        <v>90000</v>
      </c>
      <c r="G64" s="893">
        <f t="shared" si="20"/>
        <v>1</v>
      </c>
    </row>
    <row r="65" spans="1:7" ht="76.5" customHeight="1" x14ac:dyDescent="0.2">
      <c r="A65" s="1918"/>
      <c r="B65" s="1294"/>
      <c r="C65" s="1295">
        <v>2360</v>
      </c>
      <c r="D65" s="259" t="s">
        <v>557</v>
      </c>
      <c r="E65" s="1296">
        <v>90000</v>
      </c>
      <c r="F65" s="1297">
        <v>90000</v>
      </c>
      <c r="G65" s="1298">
        <f t="shared" si="20"/>
        <v>1</v>
      </c>
    </row>
    <row r="66" spans="1:7" ht="12.75" x14ac:dyDescent="0.2">
      <c r="A66" s="239">
        <v>801</v>
      </c>
      <c r="B66" s="136"/>
      <c r="C66" s="206"/>
      <c r="D66" s="209" t="s">
        <v>142</v>
      </c>
      <c r="E66" s="138">
        <f>E69+E67</f>
        <v>26500</v>
      </c>
      <c r="F66" s="138">
        <f t="shared" ref="F66" si="32">F69+F67</f>
        <v>26500</v>
      </c>
      <c r="G66" s="907">
        <f t="shared" si="20"/>
        <v>1</v>
      </c>
    </row>
    <row r="67" spans="1:7" s="241" customFormat="1" ht="54.75" hidden="1" customHeight="1" x14ac:dyDescent="0.2">
      <c r="A67" s="155"/>
      <c r="B67" s="151">
        <v>80153</v>
      </c>
      <c r="C67" s="240"/>
      <c r="D67" s="45" t="s">
        <v>163</v>
      </c>
      <c r="E67" s="154">
        <f>E68</f>
        <v>0</v>
      </c>
      <c r="F67" s="154">
        <f>F68</f>
        <v>0</v>
      </c>
      <c r="G67" s="893" t="e">
        <f t="shared" si="20"/>
        <v>#DIV/0!</v>
      </c>
    </row>
    <row r="68" spans="1:7" s="241" customFormat="1" ht="43.5" hidden="1" customHeight="1" x14ac:dyDescent="0.2">
      <c r="A68" s="155"/>
      <c r="B68" s="156"/>
      <c r="C68" s="235">
        <v>2820</v>
      </c>
      <c r="D68" s="236" t="s">
        <v>273</v>
      </c>
      <c r="E68" s="242">
        <v>0</v>
      </c>
      <c r="F68" s="242">
        <v>0</v>
      </c>
      <c r="G68" s="908" t="e">
        <f t="shared" si="20"/>
        <v>#DIV/0!</v>
      </c>
    </row>
    <row r="69" spans="1:7" ht="12.75" x14ac:dyDescent="0.2">
      <c r="A69" s="243"/>
      <c r="B69" s="244">
        <v>80195</v>
      </c>
      <c r="C69" s="211"/>
      <c r="D69" s="169" t="s">
        <v>16</v>
      </c>
      <c r="E69" s="154">
        <f>E70+E71+E72</f>
        <v>26500</v>
      </c>
      <c r="F69" s="154">
        <f t="shared" ref="F69" si="33">F70+F71+F72</f>
        <v>26500</v>
      </c>
      <c r="G69" s="893">
        <f t="shared" si="20"/>
        <v>1</v>
      </c>
    </row>
    <row r="70" spans="1:7" ht="96" hidden="1" x14ac:dyDescent="0.2">
      <c r="A70" s="243"/>
      <c r="B70" s="245"/>
      <c r="C70" s="228">
        <v>2007</v>
      </c>
      <c r="D70" s="217" t="s">
        <v>558</v>
      </c>
      <c r="E70" s="246">
        <v>0</v>
      </c>
      <c r="F70" s="147">
        <v>0</v>
      </c>
      <c r="G70" s="891" t="e">
        <f t="shared" si="20"/>
        <v>#DIV/0!</v>
      </c>
    </row>
    <row r="71" spans="1:7" ht="102" hidden="1" customHeight="1" x14ac:dyDescent="0.2">
      <c r="A71" s="243"/>
      <c r="B71" s="245"/>
      <c r="C71" s="228">
        <v>2009</v>
      </c>
      <c r="D71" s="217" t="s">
        <v>558</v>
      </c>
      <c r="E71" s="246">
        <v>0</v>
      </c>
      <c r="F71" s="147">
        <v>0</v>
      </c>
      <c r="G71" s="891" t="e">
        <f t="shared" ref="G71:G72" si="34">F71/E71</f>
        <v>#DIV/0!</v>
      </c>
    </row>
    <row r="72" spans="1:7" ht="75" customHeight="1" x14ac:dyDescent="0.2">
      <c r="A72" s="247"/>
      <c r="B72" s="248"/>
      <c r="C72" s="228">
        <v>2360</v>
      </c>
      <c r="D72" s="217" t="s">
        <v>557</v>
      </c>
      <c r="E72" s="246">
        <v>26500</v>
      </c>
      <c r="F72" s="147">
        <v>26500</v>
      </c>
      <c r="G72" s="891">
        <f t="shared" si="34"/>
        <v>1</v>
      </c>
    </row>
    <row r="73" spans="1:7" ht="12" x14ac:dyDescent="0.2">
      <c r="A73" s="249">
        <v>851</v>
      </c>
      <c r="B73" s="250"/>
      <c r="C73" s="251"/>
      <c r="D73" s="177" t="s">
        <v>427</v>
      </c>
      <c r="E73" s="178">
        <f>E74+E76</f>
        <v>57000</v>
      </c>
      <c r="F73" s="178">
        <f t="shared" ref="F73" si="35">F74+F76</f>
        <v>34000</v>
      </c>
      <c r="G73" s="898">
        <f t="shared" ref="G73:G89" si="36">F73/E73</f>
        <v>0.59649122807017541</v>
      </c>
    </row>
    <row r="74" spans="1:7" ht="12" x14ac:dyDescent="0.2">
      <c r="A74" s="252"/>
      <c r="B74" s="253">
        <v>85154</v>
      </c>
      <c r="C74" s="118"/>
      <c r="D74" s="119" t="s">
        <v>436</v>
      </c>
      <c r="E74" s="120">
        <f>E75</f>
        <v>47000</v>
      </c>
      <c r="F74" s="120">
        <f t="shared" ref="F74" si="37">F75</f>
        <v>24000</v>
      </c>
      <c r="G74" s="884">
        <f t="shared" si="36"/>
        <v>0.51063829787234039</v>
      </c>
    </row>
    <row r="75" spans="1:7" ht="80.25" customHeight="1" x14ac:dyDescent="0.2">
      <c r="A75" s="254"/>
      <c r="B75" s="173"/>
      <c r="C75" s="255">
        <v>2360</v>
      </c>
      <c r="D75" s="238" t="s">
        <v>557</v>
      </c>
      <c r="E75" s="132">
        <v>47000</v>
      </c>
      <c r="F75" s="125">
        <v>24000</v>
      </c>
      <c r="G75" s="885">
        <f t="shared" si="36"/>
        <v>0.51063829787234039</v>
      </c>
    </row>
    <row r="76" spans="1:7" ht="12" x14ac:dyDescent="0.2">
      <c r="A76" s="256"/>
      <c r="B76" s="211">
        <v>85195</v>
      </c>
      <c r="C76" s="212"/>
      <c r="D76" s="169" t="s">
        <v>16</v>
      </c>
      <c r="E76" s="214">
        <f>E77</f>
        <v>10000</v>
      </c>
      <c r="F76" s="214">
        <f t="shared" ref="F76" si="38">F77</f>
        <v>10000</v>
      </c>
      <c r="G76" s="904">
        <f t="shared" si="36"/>
        <v>1</v>
      </c>
    </row>
    <row r="77" spans="1:7" ht="78.75" customHeight="1" x14ac:dyDescent="0.2">
      <c r="A77" s="256"/>
      <c r="B77" s="257"/>
      <c r="C77" s="258">
        <v>2360</v>
      </c>
      <c r="D77" s="259" t="s">
        <v>557</v>
      </c>
      <c r="E77" s="260">
        <v>10000</v>
      </c>
      <c r="F77" s="176">
        <v>10000</v>
      </c>
      <c r="G77" s="897">
        <f t="shared" si="36"/>
        <v>1</v>
      </c>
    </row>
    <row r="78" spans="1:7" ht="24" x14ac:dyDescent="0.2">
      <c r="A78" s="206">
        <v>853</v>
      </c>
      <c r="B78" s="261"/>
      <c r="C78" s="262"/>
      <c r="D78" s="209" t="s">
        <v>200</v>
      </c>
      <c r="E78" s="263">
        <f>E79</f>
        <v>14000</v>
      </c>
      <c r="F78" s="263">
        <f t="shared" ref="F78:F79" si="39">F79</f>
        <v>8600</v>
      </c>
      <c r="G78" s="909">
        <f t="shared" si="36"/>
        <v>0.61428571428571432</v>
      </c>
    </row>
    <row r="79" spans="1:7" ht="12" x14ac:dyDescent="0.2">
      <c r="A79" s="1919"/>
      <c r="B79" s="211">
        <v>85395</v>
      </c>
      <c r="C79" s="212"/>
      <c r="D79" s="169" t="s">
        <v>16</v>
      </c>
      <c r="E79" s="214">
        <f>E80</f>
        <v>14000</v>
      </c>
      <c r="F79" s="214">
        <f t="shared" si="39"/>
        <v>8600</v>
      </c>
      <c r="G79" s="904">
        <f t="shared" si="36"/>
        <v>0.61428571428571432</v>
      </c>
    </row>
    <row r="80" spans="1:7" ht="78.75" customHeight="1" x14ac:dyDescent="0.2">
      <c r="A80" s="1920"/>
      <c r="B80" s="215"/>
      <c r="C80" s="164">
        <v>2360</v>
      </c>
      <c r="D80" s="144" t="s">
        <v>557</v>
      </c>
      <c r="E80" s="218">
        <v>14000</v>
      </c>
      <c r="F80" s="125">
        <v>8600</v>
      </c>
      <c r="G80" s="885">
        <f t="shared" si="36"/>
        <v>0.61428571428571432</v>
      </c>
    </row>
    <row r="81" spans="1:7" ht="24" x14ac:dyDescent="0.2">
      <c r="A81" s="265">
        <v>921</v>
      </c>
      <c r="B81" s="266"/>
      <c r="C81" s="267"/>
      <c r="D81" s="268" t="s">
        <v>230</v>
      </c>
      <c r="E81" s="269">
        <f>E84+E82</f>
        <v>126000</v>
      </c>
      <c r="F81" s="269">
        <f t="shared" ref="F81" si="40">F84+F82</f>
        <v>110200</v>
      </c>
      <c r="G81" s="910">
        <f t="shared" si="36"/>
        <v>0.8746031746031746</v>
      </c>
    </row>
    <row r="82" spans="1:7" ht="12" x14ac:dyDescent="0.2">
      <c r="A82" s="270"/>
      <c r="B82" s="271">
        <v>92105</v>
      </c>
      <c r="C82" s="272"/>
      <c r="D82" s="273" t="s">
        <v>492</v>
      </c>
      <c r="E82" s="274">
        <f>E83</f>
        <v>26000</v>
      </c>
      <c r="F82" s="274">
        <f t="shared" ref="F82" si="41">F83</f>
        <v>10200</v>
      </c>
      <c r="G82" s="911">
        <f t="shared" si="36"/>
        <v>0.3923076923076923</v>
      </c>
    </row>
    <row r="83" spans="1:7" ht="75.75" customHeight="1" x14ac:dyDescent="0.2">
      <c r="A83" s="275"/>
      <c r="B83" s="276"/>
      <c r="C83" s="122">
        <v>2360</v>
      </c>
      <c r="D83" s="123" t="s">
        <v>557</v>
      </c>
      <c r="E83" s="277">
        <v>26000</v>
      </c>
      <c r="F83" s="125">
        <v>10200</v>
      </c>
      <c r="G83" s="885">
        <f t="shared" si="36"/>
        <v>0.3923076923076923</v>
      </c>
    </row>
    <row r="84" spans="1:7" ht="12" x14ac:dyDescent="0.2">
      <c r="A84" s="275"/>
      <c r="B84" s="167">
        <v>92120</v>
      </c>
      <c r="C84" s="278"/>
      <c r="D84" s="279" t="s">
        <v>503</v>
      </c>
      <c r="E84" s="274">
        <f>E85</f>
        <v>100000</v>
      </c>
      <c r="F84" s="274">
        <f t="shared" ref="F84" si="42">F85</f>
        <v>100000</v>
      </c>
      <c r="G84" s="911">
        <f t="shared" si="36"/>
        <v>1</v>
      </c>
    </row>
    <row r="85" spans="1:7" ht="72" x14ac:dyDescent="0.2">
      <c r="A85" s="280"/>
      <c r="B85" s="173"/>
      <c r="C85" s="258">
        <v>2720</v>
      </c>
      <c r="D85" s="259" t="s">
        <v>505</v>
      </c>
      <c r="E85" s="281">
        <v>100000</v>
      </c>
      <c r="F85" s="125">
        <v>100000</v>
      </c>
      <c r="G85" s="885">
        <f t="shared" si="36"/>
        <v>1</v>
      </c>
    </row>
    <row r="86" spans="1:7" ht="12" x14ac:dyDescent="0.2">
      <c r="A86" s="112">
        <v>926</v>
      </c>
      <c r="B86" s="282"/>
      <c r="C86" s="283"/>
      <c r="D86" s="284" t="s">
        <v>559</v>
      </c>
      <c r="E86" s="285">
        <f>E87</f>
        <v>235000</v>
      </c>
      <c r="F86" s="285">
        <f t="shared" ref="F86:F87" si="43">F87</f>
        <v>150000</v>
      </c>
      <c r="G86" s="912">
        <f t="shared" si="36"/>
        <v>0.63829787234042556</v>
      </c>
    </row>
    <row r="87" spans="1:7" ht="12" x14ac:dyDescent="0.2">
      <c r="A87" s="184"/>
      <c r="B87" s="253">
        <v>92695</v>
      </c>
      <c r="C87" s="286"/>
      <c r="D87" s="287" t="s">
        <v>16</v>
      </c>
      <c r="E87" s="288">
        <f>E88</f>
        <v>235000</v>
      </c>
      <c r="F87" s="288">
        <f t="shared" si="43"/>
        <v>150000</v>
      </c>
      <c r="G87" s="913">
        <f t="shared" si="36"/>
        <v>0.63829787234042556</v>
      </c>
    </row>
    <row r="88" spans="1:7" ht="77.25" customHeight="1" thickBot="1" x14ac:dyDescent="0.25">
      <c r="A88" s="289"/>
      <c r="B88" s="290"/>
      <c r="C88" s="122">
        <v>2360</v>
      </c>
      <c r="D88" s="123" t="s">
        <v>557</v>
      </c>
      <c r="E88" s="124">
        <v>235000</v>
      </c>
      <c r="F88" s="125">
        <v>150000</v>
      </c>
      <c r="G88" s="885">
        <f t="shared" si="36"/>
        <v>0.63829787234042556</v>
      </c>
    </row>
    <row r="89" spans="1:7" ht="23.25" customHeight="1" thickBot="1" x14ac:dyDescent="0.25">
      <c r="A89" s="1921" t="s">
        <v>560</v>
      </c>
      <c r="B89" s="1922"/>
      <c r="C89" s="1922"/>
      <c r="D89" s="1923"/>
      <c r="E89" s="291">
        <f>E45+E8</f>
        <v>6568440.6899999995</v>
      </c>
      <c r="F89" s="291">
        <f>F45+F8</f>
        <v>3916902.25</v>
      </c>
      <c r="G89" s="914">
        <f t="shared" si="36"/>
        <v>0.59632147641421429</v>
      </c>
    </row>
    <row r="90" spans="1:7" ht="36.75" customHeight="1" x14ac:dyDescent="0.2">
      <c r="A90" s="1903" t="s">
        <v>561</v>
      </c>
      <c r="B90" s="1903"/>
      <c r="C90" s="1903"/>
      <c r="D90" s="1903"/>
      <c r="E90" s="1903"/>
      <c r="F90" s="1903"/>
      <c r="G90" s="1903"/>
    </row>
    <row r="91" spans="1:7" ht="38.25" x14ac:dyDescent="0.2">
      <c r="A91" s="292" t="s">
        <v>0</v>
      </c>
      <c r="B91" s="293" t="s">
        <v>1</v>
      </c>
      <c r="C91" s="294" t="s">
        <v>516</v>
      </c>
      <c r="D91" s="295" t="s">
        <v>3</v>
      </c>
      <c r="E91" s="107" t="s">
        <v>535</v>
      </c>
      <c r="F91" s="296" t="s">
        <v>872</v>
      </c>
      <c r="G91" s="880" t="s">
        <v>789</v>
      </c>
    </row>
    <row r="92" spans="1:7" ht="34.5" customHeight="1" thickBot="1" x14ac:dyDescent="0.25">
      <c r="A92" s="108" t="s">
        <v>536</v>
      </c>
      <c r="B92" s="1894" t="s">
        <v>537</v>
      </c>
      <c r="C92" s="1894"/>
      <c r="D92" s="1894"/>
      <c r="E92" s="297">
        <f>E93</f>
        <v>60000</v>
      </c>
      <c r="F92" s="297">
        <f t="shared" ref="F92" si="44">F93</f>
        <v>0</v>
      </c>
      <c r="G92" s="915">
        <f t="shared" ref="G92:G113" si="45">F92/E92</f>
        <v>0</v>
      </c>
    </row>
    <row r="93" spans="1:7" ht="24" customHeight="1" x14ac:dyDescent="0.2">
      <c r="A93" s="298" t="s">
        <v>553</v>
      </c>
      <c r="B93" s="1895" t="s">
        <v>541</v>
      </c>
      <c r="C93" s="1895"/>
      <c r="D93" s="1895"/>
      <c r="E93" s="299">
        <f>E100+E94+E97</f>
        <v>60000</v>
      </c>
      <c r="F93" s="299">
        <f>F100+F94+F97</f>
        <v>0</v>
      </c>
      <c r="G93" s="916">
        <f t="shared" si="45"/>
        <v>0</v>
      </c>
    </row>
    <row r="94" spans="1:7" ht="12" hidden="1" x14ac:dyDescent="0.2">
      <c r="A94" s="188">
        <v>600</v>
      </c>
      <c r="B94" s="250"/>
      <c r="C94" s="300"/>
      <c r="D94" s="301" t="s">
        <v>29</v>
      </c>
      <c r="E94" s="302">
        <f>E95</f>
        <v>0</v>
      </c>
      <c r="F94" s="302">
        <f t="shared" ref="F94:F95" si="46">F95</f>
        <v>0</v>
      </c>
      <c r="G94" s="917">
        <v>0</v>
      </c>
    </row>
    <row r="95" spans="1:7" ht="12" hidden="1" x14ac:dyDescent="0.2">
      <c r="A95" s="1896"/>
      <c r="B95" s="303">
        <v>60014</v>
      </c>
      <c r="C95" s="304"/>
      <c r="D95" s="305" t="s">
        <v>274</v>
      </c>
      <c r="E95" s="306">
        <f>E96</f>
        <v>0</v>
      </c>
      <c r="F95" s="306">
        <f t="shared" si="46"/>
        <v>0</v>
      </c>
      <c r="G95" s="918">
        <v>0</v>
      </c>
    </row>
    <row r="96" spans="1:7" ht="54" hidden="1" customHeight="1" x14ac:dyDescent="0.2">
      <c r="A96" s="1897"/>
      <c r="B96" s="215"/>
      <c r="C96" s="216">
        <v>6300</v>
      </c>
      <c r="D96" s="217" t="s">
        <v>543</v>
      </c>
      <c r="E96" s="218">
        <v>0</v>
      </c>
      <c r="F96" s="125">
        <v>0</v>
      </c>
      <c r="G96" s="885">
        <v>0</v>
      </c>
    </row>
    <row r="97" spans="1:7" ht="12" x14ac:dyDescent="0.2">
      <c r="A97" s="307">
        <v>851</v>
      </c>
      <c r="B97" s="207"/>
      <c r="C97" s="208"/>
      <c r="D97" s="209" t="s">
        <v>427</v>
      </c>
      <c r="E97" s="264">
        <f>E98</f>
        <v>60000</v>
      </c>
      <c r="F97" s="264">
        <f t="shared" ref="F97" si="47">F98</f>
        <v>0</v>
      </c>
      <c r="G97" s="909">
        <f t="shared" si="45"/>
        <v>0</v>
      </c>
    </row>
    <row r="98" spans="1:7" ht="12" x14ac:dyDescent="0.2">
      <c r="A98" s="308"/>
      <c r="B98" s="309">
        <v>85111</v>
      </c>
      <c r="C98" s="212"/>
      <c r="D98" s="169" t="s">
        <v>429</v>
      </c>
      <c r="E98" s="170">
        <f t="shared" ref="E98:F98" si="48">E99</f>
        <v>60000</v>
      </c>
      <c r="F98" s="171">
        <f t="shared" si="48"/>
        <v>0</v>
      </c>
      <c r="G98" s="896">
        <f t="shared" si="45"/>
        <v>0</v>
      </c>
    </row>
    <row r="99" spans="1:7" ht="60.75" thickBot="1" x14ac:dyDescent="0.25">
      <c r="A99" s="310"/>
      <c r="B99" s="215"/>
      <c r="C99" s="216">
        <v>6220</v>
      </c>
      <c r="D99" s="217" t="s">
        <v>562</v>
      </c>
      <c r="E99" s="311">
        <v>60000</v>
      </c>
      <c r="F99" s="125">
        <v>0</v>
      </c>
      <c r="G99" s="885">
        <f t="shared" si="45"/>
        <v>0</v>
      </c>
    </row>
    <row r="100" spans="1:7" ht="24" hidden="1" x14ac:dyDescent="0.2">
      <c r="A100" s="312">
        <v>900</v>
      </c>
      <c r="B100" s="250"/>
      <c r="C100" s="300"/>
      <c r="D100" s="301" t="s">
        <v>222</v>
      </c>
      <c r="E100" s="302">
        <f>E101</f>
        <v>0</v>
      </c>
      <c r="F100" s="302">
        <f t="shared" ref="F100:F101" si="49">F101</f>
        <v>0</v>
      </c>
      <c r="G100" s="917">
        <v>0</v>
      </c>
    </row>
    <row r="101" spans="1:7" ht="12" hidden="1" x14ac:dyDescent="0.2">
      <c r="A101" s="313"/>
      <c r="B101" s="303">
        <v>90013</v>
      </c>
      <c r="C101" s="304"/>
      <c r="D101" s="305" t="s">
        <v>487</v>
      </c>
      <c r="E101" s="306">
        <f>E102</f>
        <v>0</v>
      </c>
      <c r="F101" s="306">
        <f t="shared" si="49"/>
        <v>0</v>
      </c>
      <c r="G101" s="918">
        <v>0</v>
      </c>
    </row>
    <row r="102" spans="1:7" ht="54" hidden="1" customHeight="1" thickBot="1" x14ac:dyDescent="0.25">
      <c r="A102" s="314"/>
      <c r="B102" s="315"/>
      <c r="C102" s="316">
        <v>6300</v>
      </c>
      <c r="D102" s="317" t="s">
        <v>543</v>
      </c>
      <c r="E102" s="318">
        <v>0</v>
      </c>
      <c r="F102" s="125">
        <v>0</v>
      </c>
      <c r="G102" s="885">
        <v>0</v>
      </c>
    </row>
    <row r="103" spans="1:7" ht="31.5" customHeight="1" thickBot="1" x14ac:dyDescent="0.25">
      <c r="A103" s="319" t="s">
        <v>551</v>
      </c>
      <c r="B103" s="1898" t="s">
        <v>552</v>
      </c>
      <c r="C103" s="1898"/>
      <c r="D103" s="1898"/>
      <c r="E103" s="320">
        <f>E104</f>
        <v>205000</v>
      </c>
      <c r="F103" s="320">
        <f t="shared" ref="F103" si="50">F104</f>
        <v>92764.23</v>
      </c>
      <c r="G103" s="919">
        <f t="shared" si="45"/>
        <v>0.4525084390243902</v>
      </c>
    </row>
    <row r="104" spans="1:7" ht="21" customHeight="1" x14ac:dyDescent="0.2">
      <c r="A104" s="321" t="s">
        <v>553</v>
      </c>
      <c r="B104" s="1899" t="s">
        <v>541</v>
      </c>
      <c r="C104" s="1899"/>
      <c r="D104" s="1899"/>
      <c r="E104" s="322">
        <f>E105</f>
        <v>205000</v>
      </c>
      <c r="F104" s="322">
        <f>F105</f>
        <v>92764.23</v>
      </c>
      <c r="G104" s="920">
        <f t="shared" si="45"/>
        <v>0.4525084390243902</v>
      </c>
    </row>
    <row r="105" spans="1:7" ht="24" x14ac:dyDescent="0.2">
      <c r="A105" s="323">
        <v>900</v>
      </c>
      <c r="B105" s="323"/>
      <c r="C105" s="324"/>
      <c r="D105" s="206" t="s">
        <v>563</v>
      </c>
      <c r="E105" s="210">
        <f>E106+E108+E110</f>
        <v>205000</v>
      </c>
      <c r="F105" s="210">
        <f>F106+F108+F110</f>
        <v>92764.23</v>
      </c>
      <c r="G105" s="903">
        <f t="shared" si="45"/>
        <v>0.4525084390243902</v>
      </c>
    </row>
    <row r="106" spans="1:7" ht="12" x14ac:dyDescent="0.2">
      <c r="A106" s="325"/>
      <c r="B106" s="326">
        <v>90001</v>
      </c>
      <c r="C106" s="326"/>
      <c r="D106" s="152" t="s">
        <v>564</v>
      </c>
      <c r="E106" s="214">
        <f>E107</f>
        <v>79000</v>
      </c>
      <c r="F106" s="214">
        <f t="shared" ref="F106" si="51">F107</f>
        <v>29764.23</v>
      </c>
      <c r="G106" s="904">
        <f t="shared" si="45"/>
        <v>0.37676240506329112</v>
      </c>
    </row>
    <row r="107" spans="1:7" ht="66" customHeight="1" x14ac:dyDescent="0.2">
      <c r="A107" s="314"/>
      <c r="B107" s="215"/>
      <c r="C107" s="327">
        <v>6230</v>
      </c>
      <c r="D107" s="328" t="s">
        <v>565</v>
      </c>
      <c r="E107" s="218">
        <v>79000</v>
      </c>
      <c r="F107" s="125">
        <v>29764.23</v>
      </c>
      <c r="G107" s="885">
        <f t="shared" si="45"/>
        <v>0.37676240506329112</v>
      </c>
    </row>
    <row r="108" spans="1:7" ht="24" x14ac:dyDescent="0.2">
      <c r="A108" s="314"/>
      <c r="B108" s="326">
        <v>90005</v>
      </c>
      <c r="C108" s="326"/>
      <c r="D108" s="152" t="s">
        <v>485</v>
      </c>
      <c r="E108" s="214">
        <f>E109</f>
        <v>81000</v>
      </c>
      <c r="F108" s="214">
        <f t="shared" ref="F108" si="52">F109</f>
        <v>18000</v>
      </c>
      <c r="G108" s="904">
        <f t="shared" si="45"/>
        <v>0.22222222222222221</v>
      </c>
    </row>
    <row r="109" spans="1:7" ht="63.75" customHeight="1" x14ac:dyDescent="0.2">
      <c r="A109" s="314"/>
      <c r="B109" s="315"/>
      <c r="C109" s="329">
        <v>6230</v>
      </c>
      <c r="D109" s="330" t="s">
        <v>565</v>
      </c>
      <c r="E109" s="318">
        <v>81000</v>
      </c>
      <c r="F109" s="133">
        <v>18000</v>
      </c>
      <c r="G109" s="887">
        <f t="shared" si="45"/>
        <v>0.22222222222222221</v>
      </c>
    </row>
    <row r="110" spans="1:7" ht="30" customHeight="1" x14ac:dyDescent="0.2">
      <c r="A110" s="1448"/>
      <c r="B110" s="151">
        <v>90095</v>
      </c>
      <c r="C110" s="326"/>
      <c r="D110" s="152" t="s">
        <v>16</v>
      </c>
      <c r="E110" s="170">
        <f>E111</f>
        <v>45000</v>
      </c>
      <c r="F110" s="170">
        <f>F111</f>
        <v>45000</v>
      </c>
      <c r="G110" s="904">
        <f t="shared" si="45"/>
        <v>1</v>
      </c>
    </row>
    <row r="111" spans="1:7" ht="63.75" customHeight="1" x14ac:dyDescent="0.2">
      <c r="A111" s="1448"/>
      <c r="B111" s="1447"/>
      <c r="C111" s="329">
        <v>6230</v>
      </c>
      <c r="D111" s="330" t="s">
        <v>565</v>
      </c>
      <c r="E111" s="311">
        <v>45000</v>
      </c>
      <c r="F111" s="146">
        <v>45000</v>
      </c>
      <c r="G111" s="885">
        <f t="shared" si="45"/>
        <v>1</v>
      </c>
    </row>
    <row r="112" spans="1:7" ht="20.25" customHeight="1" x14ac:dyDescent="0.2">
      <c r="A112" s="1900" t="s">
        <v>560</v>
      </c>
      <c r="B112" s="1901"/>
      <c r="C112" s="1901"/>
      <c r="D112" s="1902"/>
      <c r="E112" s="1446">
        <f>E92+E103</f>
        <v>265000</v>
      </c>
      <c r="F112" s="1446">
        <f>F92+F103</f>
        <v>92764.23</v>
      </c>
      <c r="G112" s="921">
        <f t="shared" si="45"/>
        <v>0.35005369811320752</v>
      </c>
    </row>
    <row r="113" spans="1:7" ht="27.75" customHeight="1" x14ac:dyDescent="0.2">
      <c r="A113" s="1891" t="s">
        <v>566</v>
      </c>
      <c r="B113" s="1892"/>
      <c r="C113" s="1892"/>
      <c r="D113" s="1893"/>
      <c r="E113" s="331">
        <f>E112+E89</f>
        <v>6833440.6899999995</v>
      </c>
      <c r="F113" s="331">
        <f>F112+F89</f>
        <v>4009666.48</v>
      </c>
      <c r="G113" s="922">
        <f t="shared" si="45"/>
        <v>0.58677124188225016</v>
      </c>
    </row>
  </sheetData>
  <mergeCells count="31">
    <mergeCell ref="A34:A37"/>
    <mergeCell ref="E1:G1"/>
    <mergeCell ref="E2:G2"/>
    <mergeCell ref="E3:G3"/>
    <mergeCell ref="A5:G5"/>
    <mergeCell ref="A6:E6"/>
    <mergeCell ref="B8:D8"/>
    <mergeCell ref="B9:D9"/>
    <mergeCell ref="A11:A16"/>
    <mergeCell ref="B17:D17"/>
    <mergeCell ref="A19:A20"/>
    <mergeCell ref="A24:A27"/>
    <mergeCell ref="A90:G90"/>
    <mergeCell ref="B38:D38"/>
    <mergeCell ref="A40:A41"/>
    <mergeCell ref="B45:D45"/>
    <mergeCell ref="B46:D46"/>
    <mergeCell ref="A48:A53"/>
    <mergeCell ref="B54:D54"/>
    <mergeCell ref="A56:A57"/>
    <mergeCell ref="A59:A60"/>
    <mergeCell ref="A62:A65"/>
    <mergeCell ref="A79:A80"/>
    <mergeCell ref="A89:D89"/>
    <mergeCell ref="A113:D113"/>
    <mergeCell ref="B92:D92"/>
    <mergeCell ref="B93:D93"/>
    <mergeCell ref="A95:A96"/>
    <mergeCell ref="B103:D103"/>
    <mergeCell ref="B104:D104"/>
    <mergeCell ref="A112:D112"/>
  </mergeCells>
  <pageMargins left="0.70866141732283472" right="0" top="0.74803149606299213" bottom="0.35433070866141736" header="0.31496062992125984" footer="0.11811023622047245"/>
  <pageSetup paperSize="9" orientation="portrait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H21" sqref="H21"/>
    </sheetView>
  </sheetViews>
  <sheetFormatPr defaultRowHeight="12.75" x14ac:dyDescent="0.2"/>
  <cols>
    <col min="1" max="1" width="4.83203125" style="463" customWidth="1"/>
    <col min="2" max="2" width="71.1640625" style="463" customWidth="1"/>
    <col min="3" max="3" width="24.1640625" style="463" customWidth="1"/>
    <col min="4" max="4" width="19.33203125" style="463" customWidth="1"/>
    <col min="5" max="5" width="20" style="463" customWidth="1"/>
    <col min="6" max="6" width="21.1640625" style="463" customWidth="1"/>
    <col min="7" max="7" width="26.83203125" style="463" customWidth="1"/>
    <col min="8" max="16384" width="9.33203125" style="463"/>
  </cols>
  <sheetData>
    <row r="1" spans="1:7" x14ac:dyDescent="0.2">
      <c r="F1" s="1938" t="s">
        <v>790</v>
      </c>
      <c r="G1" s="1938"/>
    </row>
    <row r="3" spans="1:7" ht="15.75" x14ac:dyDescent="0.2">
      <c r="A3" s="1939" t="s">
        <v>874</v>
      </c>
      <c r="B3" s="1939"/>
      <c r="C3" s="1939"/>
      <c r="D3" s="1939"/>
      <c r="E3" s="1939"/>
      <c r="F3" s="1939"/>
      <c r="G3" s="1939"/>
    </row>
    <row r="4" spans="1:7" s="464" customFormat="1" ht="13.5" customHeight="1" x14ac:dyDescent="0.2">
      <c r="A4" s="1940" t="s">
        <v>569</v>
      </c>
      <c r="B4" s="1937" t="s">
        <v>627</v>
      </c>
      <c r="C4" s="1941" t="s">
        <v>628</v>
      </c>
      <c r="D4" s="1941" t="s">
        <v>629</v>
      </c>
      <c r="E4" s="1942" t="s">
        <v>630</v>
      </c>
      <c r="F4" s="1942"/>
      <c r="G4" s="1942"/>
    </row>
    <row r="5" spans="1:7" s="464" customFormat="1" ht="13.5" customHeight="1" x14ac:dyDescent="0.2">
      <c r="A5" s="1940"/>
      <c r="B5" s="1937"/>
      <c r="C5" s="1941"/>
      <c r="D5" s="1941"/>
      <c r="E5" s="1937" t="s">
        <v>631</v>
      </c>
      <c r="F5" s="1937"/>
      <c r="G5" s="1937" t="s">
        <v>632</v>
      </c>
    </row>
    <row r="6" spans="1:7" s="464" customFormat="1" ht="45" x14ac:dyDescent="0.2">
      <c r="A6" s="1940"/>
      <c r="B6" s="1937"/>
      <c r="C6" s="1941"/>
      <c r="D6" s="1941"/>
      <c r="E6" s="465" t="s">
        <v>633</v>
      </c>
      <c r="F6" s="466" t="s">
        <v>634</v>
      </c>
      <c r="G6" s="1937"/>
    </row>
    <row r="7" spans="1:7" s="464" customFormat="1" x14ac:dyDescent="0.2">
      <c r="A7" s="467">
        <v>1</v>
      </c>
      <c r="B7" s="467">
        <v>2</v>
      </c>
      <c r="C7" s="468">
        <v>4</v>
      </c>
      <c r="D7" s="468">
        <v>6</v>
      </c>
      <c r="E7" s="467">
        <v>7</v>
      </c>
      <c r="F7" s="467">
        <v>8</v>
      </c>
      <c r="G7" s="467">
        <v>9</v>
      </c>
    </row>
    <row r="8" spans="1:7" s="464" customFormat="1" x14ac:dyDescent="0.2">
      <c r="A8" s="469" t="s">
        <v>553</v>
      </c>
      <c r="B8" s="470" t="s">
        <v>635</v>
      </c>
      <c r="C8" s="930">
        <v>2257087</v>
      </c>
      <c r="D8" s="930">
        <v>2261087.69</v>
      </c>
      <c r="E8" s="931">
        <v>2261087.69</v>
      </c>
      <c r="F8" s="931">
        <v>391800</v>
      </c>
      <c r="G8" s="932">
        <v>0</v>
      </c>
    </row>
    <row r="9" spans="1:7" s="464" customFormat="1" x14ac:dyDescent="0.2">
      <c r="A9" s="474"/>
      <c r="B9" s="475" t="s">
        <v>630</v>
      </c>
      <c r="C9" s="471"/>
      <c r="D9" s="471"/>
      <c r="E9" s="472"/>
      <c r="F9" s="472"/>
      <c r="G9" s="473"/>
    </row>
    <row r="10" spans="1:7" s="464" customFormat="1" x14ac:dyDescent="0.2">
      <c r="A10" s="474"/>
      <c r="B10" s="475" t="s">
        <v>636</v>
      </c>
      <c r="C10" s="1449">
        <f>C11+C12+C13</f>
        <v>450587.69</v>
      </c>
      <c r="D10" s="471"/>
      <c r="E10" s="472"/>
      <c r="F10" s="472"/>
      <c r="G10" s="473"/>
    </row>
    <row r="11" spans="1:7" s="464" customFormat="1" ht="26.25" x14ac:dyDescent="0.2">
      <c r="A11" s="474"/>
      <c r="B11" s="477" t="s">
        <v>991</v>
      </c>
      <c r="C11" s="476">
        <v>375926.57</v>
      </c>
      <c r="D11" s="471"/>
      <c r="E11" s="472"/>
      <c r="F11" s="472"/>
      <c r="G11" s="473"/>
    </row>
    <row r="12" spans="1:7" s="464" customFormat="1" ht="14.25" x14ac:dyDescent="0.2">
      <c r="A12" s="474"/>
      <c r="B12" s="478" t="s">
        <v>992</v>
      </c>
      <c r="C12" s="476">
        <v>10572</v>
      </c>
      <c r="D12" s="471"/>
      <c r="E12" s="471"/>
      <c r="F12" s="471"/>
      <c r="G12" s="479"/>
    </row>
    <row r="13" spans="1:7" s="464" customFormat="1" ht="28.5" x14ac:dyDescent="0.2">
      <c r="A13" s="474"/>
      <c r="B13" s="480" t="s">
        <v>993</v>
      </c>
      <c r="C13" s="476">
        <v>64089.120000000003</v>
      </c>
      <c r="D13" s="471"/>
      <c r="E13" s="471"/>
      <c r="F13" s="471"/>
      <c r="G13" s="479"/>
    </row>
    <row r="14" spans="1:7" s="464" customFormat="1" ht="19.5" customHeight="1" x14ac:dyDescent="0.2">
      <c r="A14" s="923"/>
      <c r="B14" s="1047" t="s">
        <v>791</v>
      </c>
      <c r="C14" s="1048">
        <f>C8</f>
        <v>2257087</v>
      </c>
      <c r="D14" s="1048">
        <f>D8</f>
        <v>2261087.69</v>
      </c>
      <c r="E14" s="1048">
        <f>E8</f>
        <v>2261087.69</v>
      </c>
      <c r="F14" s="1048">
        <f>F8</f>
        <v>391800</v>
      </c>
      <c r="G14" s="1048">
        <v>0</v>
      </c>
    </row>
    <row r="15" spans="1:7" s="464" customFormat="1" x14ac:dyDescent="0.2">
      <c r="A15" s="924"/>
      <c r="B15" s="470" t="s">
        <v>635</v>
      </c>
      <c r="C15" s="471">
        <v>1239524.57</v>
      </c>
      <c r="D15" s="471">
        <v>1062591.6100000001</v>
      </c>
      <c r="E15" s="472">
        <f>D15-G15</f>
        <v>1062591.6100000001</v>
      </c>
      <c r="F15" s="472">
        <v>171831.55</v>
      </c>
      <c r="G15" s="473"/>
    </row>
    <row r="16" spans="1:7" s="464" customFormat="1" x14ac:dyDescent="0.2">
      <c r="A16" s="474"/>
      <c r="B16" s="475" t="s">
        <v>630</v>
      </c>
      <c r="C16" s="471"/>
      <c r="D16" s="471"/>
      <c r="E16" s="472"/>
      <c r="F16" s="472"/>
      <c r="G16" s="473"/>
    </row>
    <row r="17" spans="1:7" s="464" customFormat="1" x14ac:dyDescent="0.2">
      <c r="A17" s="474"/>
      <c r="B17" s="475" t="s">
        <v>636</v>
      </c>
      <c r="C17" s="476">
        <v>439855.35</v>
      </c>
      <c r="D17" s="471"/>
      <c r="E17" s="472"/>
      <c r="F17" s="472"/>
      <c r="G17" s="473"/>
    </row>
    <row r="18" spans="1:7" s="464" customFormat="1" ht="26.25" x14ac:dyDescent="0.2">
      <c r="A18" s="474"/>
      <c r="B18" s="477" t="s">
        <v>637</v>
      </c>
      <c r="C18" s="476">
        <v>351925.63</v>
      </c>
      <c r="D18" s="471"/>
      <c r="E18" s="472"/>
      <c r="F18" s="472"/>
      <c r="G18" s="473"/>
    </row>
    <row r="19" spans="1:7" s="464" customFormat="1" ht="14.25" x14ac:dyDescent="0.2">
      <c r="A19" s="474"/>
      <c r="B19" s="478" t="s">
        <v>638</v>
      </c>
      <c r="C19" s="476">
        <v>14709.29</v>
      </c>
      <c r="D19" s="471"/>
      <c r="E19" s="471"/>
      <c r="F19" s="471"/>
      <c r="G19" s="479"/>
    </row>
    <row r="20" spans="1:7" s="464" customFormat="1" ht="28.5" x14ac:dyDescent="0.2">
      <c r="A20" s="474"/>
      <c r="B20" s="480" t="s">
        <v>639</v>
      </c>
      <c r="C20" s="476">
        <v>73220.429999999993</v>
      </c>
      <c r="D20" s="471"/>
      <c r="E20" s="471"/>
      <c r="F20" s="471"/>
      <c r="G20" s="479"/>
    </row>
    <row r="21" spans="1:7" s="464" customFormat="1" ht="31.5" customHeight="1" x14ac:dyDescent="0.2">
      <c r="A21" s="481"/>
      <c r="B21" s="1049" t="s">
        <v>792</v>
      </c>
      <c r="C21" s="1050">
        <f>C15</f>
        <v>1239524.57</v>
      </c>
      <c r="D21" s="1050">
        <f>D15</f>
        <v>1062591.6100000001</v>
      </c>
      <c r="E21" s="1050">
        <f>E15</f>
        <v>1062591.6100000001</v>
      </c>
      <c r="F21" s="1050">
        <f>F15</f>
        <v>171831.55</v>
      </c>
      <c r="G21" s="1050">
        <f>G15</f>
        <v>0</v>
      </c>
    </row>
    <row r="22" spans="1:7" s="464" customFormat="1" ht="19.5" customHeight="1" x14ac:dyDescent="0.2">
      <c r="A22" s="1947" t="s">
        <v>717</v>
      </c>
      <c r="B22" s="1948"/>
      <c r="C22" s="936">
        <f>C21/C14</f>
        <v>0.54917004528403202</v>
      </c>
      <c r="D22" s="936">
        <f t="shared" ref="D22:F22" si="0">D21/D14</f>
        <v>0.46994710320146854</v>
      </c>
      <c r="E22" s="936">
        <f t="shared" si="0"/>
        <v>0.46994710320146854</v>
      </c>
      <c r="F22" s="936">
        <f t="shared" si="0"/>
        <v>0.43856955079121995</v>
      </c>
      <c r="G22" s="936">
        <v>0</v>
      </c>
    </row>
    <row r="23" spans="1:7" s="464" customFormat="1" x14ac:dyDescent="0.2">
      <c r="A23" s="482" t="s">
        <v>540</v>
      </c>
      <c r="B23" s="925" t="s">
        <v>640</v>
      </c>
      <c r="C23" s="930">
        <v>1593000</v>
      </c>
      <c r="D23" s="930">
        <v>1593000</v>
      </c>
      <c r="E23" s="933">
        <v>1593000</v>
      </c>
      <c r="F23" s="933">
        <v>492500</v>
      </c>
      <c r="G23" s="934">
        <v>0</v>
      </c>
    </row>
    <row r="24" spans="1:7" s="464" customFormat="1" x14ac:dyDescent="0.2">
      <c r="A24" s="483"/>
      <c r="B24" s="475" t="s">
        <v>630</v>
      </c>
      <c r="C24" s="484"/>
      <c r="D24" s="471"/>
      <c r="E24" s="472"/>
      <c r="F24" s="472"/>
      <c r="G24" s="473"/>
    </row>
    <row r="25" spans="1:7" s="464" customFormat="1" x14ac:dyDescent="0.2">
      <c r="A25" s="483"/>
      <c r="B25" s="485" t="s">
        <v>636</v>
      </c>
      <c r="C25" s="486">
        <f>C26</f>
        <v>150000</v>
      </c>
      <c r="D25" s="487"/>
      <c r="E25" s="488"/>
      <c r="F25" s="488"/>
      <c r="G25" s="489"/>
    </row>
    <row r="26" spans="1:7" s="464" customFormat="1" x14ac:dyDescent="0.2">
      <c r="A26" s="483"/>
      <c r="B26" s="490" t="s">
        <v>641</v>
      </c>
      <c r="C26" s="491">
        <v>150000</v>
      </c>
      <c r="D26" s="492"/>
      <c r="E26" s="493"/>
      <c r="F26" s="493"/>
      <c r="G26" s="494"/>
    </row>
    <row r="27" spans="1:7" s="464" customFormat="1" ht="22.5" customHeight="1" x14ac:dyDescent="0.2">
      <c r="A27" s="923"/>
      <c r="B27" s="1051" t="s">
        <v>821</v>
      </c>
      <c r="C27" s="1052">
        <f>C23</f>
        <v>1593000</v>
      </c>
      <c r="D27" s="1052">
        <f>D23</f>
        <v>1593000</v>
      </c>
      <c r="E27" s="1053">
        <f>E23</f>
        <v>1593000</v>
      </c>
      <c r="F27" s="1053">
        <f>F23</f>
        <v>492500</v>
      </c>
      <c r="G27" s="1054">
        <f>G23</f>
        <v>0</v>
      </c>
    </row>
    <row r="28" spans="1:7" s="464" customFormat="1" x14ac:dyDescent="0.2">
      <c r="A28" s="924"/>
      <c r="B28" s="925" t="s">
        <v>640</v>
      </c>
      <c r="C28" s="471">
        <v>704555.12</v>
      </c>
      <c r="D28" s="471">
        <v>585986.65</v>
      </c>
      <c r="E28" s="926">
        <v>585986.65</v>
      </c>
      <c r="F28" s="926">
        <v>180540.65</v>
      </c>
      <c r="G28" s="927"/>
    </row>
    <row r="29" spans="1:7" s="464" customFormat="1" x14ac:dyDescent="0.2">
      <c r="A29" s="483"/>
      <c r="B29" s="475" t="s">
        <v>630</v>
      </c>
      <c r="C29" s="484"/>
      <c r="D29" s="471"/>
      <c r="E29" s="472"/>
      <c r="F29" s="472"/>
      <c r="G29" s="473"/>
    </row>
    <row r="30" spans="1:7" s="464" customFormat="1" x14ac:dyDescent="0.2">
      <c r="A30" s="483"/>
      <c r="B30" s="485" t="s">
        <v>636</v>
      </c>
      <c r="C30" s="486"/>
      <c r="D30" s="487"/>
      <c r="E30" s="488"/>
      <c r="F30" s="488"/>
      <c r="G30" s="489"/>
    </row>
    <row r="31" spans="1:7" s="464" customFormat="1" x14ac:dyDescent="0.2">
      <c r="A31" s="483"/>
      <c r="B31" s="1177" t="s">
        <v>994</v>
      </c>
      <c r="C31" s="1178">
        <v>150000</v>
      </c>
      <c r="D31" s="1179"/>
      <c r="E31" s="1180"/>
      <c r="F31" s="1180"/>
      <c r="G31" s="494"/>
    </row>
    <row r="32" spans="1:7" s="464" customFormat="1" ht="44.25" customHeight="1" x14ac:dyDescent="0.2">
      <c r="A32" s="495"/>
      <c r="B32" s="1173" t="s">
        <v>794</v>
      </c>
      <c r="C32" s="1174">
        <f>C28</f>
        <v>704555.12</v>
      </c>
      <c r="D32" s="1174">
        <f>D28</f>
        <v>585986.65</v>
      </c>
      <c r="E32" s="1175">
        <f>E28</f>
        <v>585986.65</v>
      </c>
      <c r="F32" s="1175">
        <f>F28</f>
        <v>180540.65</v>
      </c>
      <c r="G32" s="1176">
        <f>G28</f>
        <v>0</v>
      </c>
    </row>
    <row r="33" spans="1:7" s="464" customFormat="1" ht="22.5" customHeight="1" x14ac:dyDescent="0.2">
      <c r="A33" s="1947" t="s">
        <v>717</v>
      </c>
      <c r="B33" s="1948"/>
      <c r="C33" s="935">
        <f>C32/C27</f>
        <v>0.44228193345888261</v>
      </c>
      <c r="D33" s="935">
        <f t="shared" ref="D33:F33" si="1">D32/D27</f>
        <v>0.36785100439422475</v>
      </c>
      <c r="E33" s="935">
        <f t="shared" si="1"/>
        <v>0.36785100439422475</v>
      </c>
      <c r="F33" s="935">
        <f t="shared" si="1"/>
        <v>0.36657999999999996</v>
      </c>
      <c r="G33" s="935">
        <v>0</v>
      </c>
    </row>
    <row r="34" spans="1:7" s="464" customFormat="1" ht="24.75" customHeight="1" x14ac:dyDescent="0.2">
      <c r="A34" s="1949" t="s">
        <v>793</v>
      </c>
      <c r="B34" s="1950"/>
      <c r="C34" s="929">
        <f>C14+C27</f>
        <v>3850087</v>
      </c>
      <c r="D34" s="929">
        <f t="shared" ref="D34:G34" si="2">D14+D27</f>
        <v>3854087.69</v>
      </c>
      <c r="E34" s="929">
        <f t="shared" si="2"/>
        <v>3854087.69</v>
      </c>
      <c r="F34" s="929">
        <f t="shared" si="2"/>
        <v>884300</v>
      </c>
      <c r="G34" s="929">
        <f t="shared" si="2"/>
        <v>0</v>
      </c>
    </row>
    <row r="35" spans="1:7" ht="15" x14ac:dyDescent="0.25">
      <c r="A35" s="1943" t="s">
        <v>795</v>
      </c>
      <c r="B35" s="1944"/>
      <c r="C35" s="928">
        <f>C32+C21</f>
        <v>1944079.69</v>
      </c>
      <c r="D35" s="928">
        <f t="shared" ref="D35:G35" si="3">D32+D21</f>
        <v>1648578.2600000002</v>
      </c>
      <c r="E35" s="928">
        <f t="shared" si="3"/>
        <v>1648578.2600000002</v>
      </c>
      <c r="F35" s="928">
        <f t="shared" si="3"/>
        <v>352372.19999999995</v>
      </c>
      <c r="G35" s="928">
        <f t="shared" si="3"/>
        <v>0</v>
      </c>
    </row>
    <row r="36" spans="1:7" ht="15" x14ac:dyDescent="0.25">
      <c r="A36" s="1945" t="s">
        <v>717</v>
      </c>
      <c r="B36" s="1946"/>
      <c r="C36" s="937">
        <f>C35/C34</f>
        <v>0.504944353205525</v>
      </c>
      <c r="D36" s="937">
        <f t="shared" ref="D36:F36" si="4">D35/D34</f>
        <v>0.4277479893043119</v>
      </c>
      <c r="E36" s="937">
        <f t="shared" si="4"/>
        <v>0.4277479893043119</v>
      </c>
      <c r="F36" s="937">
        <f t="shared" si="4"/>
        <v>0.39847585660974777</v>
      </c>
      <c r="G36" s="937">
        <v>0</v>
      </c>
    </row>
  </sheetData>
  <sheetProtection selectLockedCells="1" selectUnlockedCells="1"/>
  <mergeCells count="14">
    <mergeCell ref="A35:B35"/>
    <mergeCell ref="A36:B36"/>
    <mergeCell ref="A22:B22"/>
    <mergeCell ref="A33:B33"/>
    <mergeCell ref="A34:B34"/>
    <mergeCell ref="G5:G6"/>
    <mergeCell ref="F1:G1"/>
    <mergeCell ref="A3:G3"/>
    <mergeCell ref="A4:A6"/>
    <mergeCell ref="B4:B6"/>
    <mergeCell ref="C4:C6"/>
    <mergeCell ref="D4:D6"/>
    <mergeCell ref="E4:G4"/>
    <mergeCell ref="E5:F5"/>
  </mergeCells>
  <pageMargins left="0.47244094488188981" right="0.31496062992125984" top="0.98425196850393704" bottom="0.98425196850393704" header="0.51181102362204722" footer="0.51181102362204722"/>
  <pageSetup paperSize="9" scale="93" firstPageNumber="0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10</vt:i4>
      </vt:variant>
    </vt:vector>
  </HeadingPairs>
  <TitlesOfParts>
    <vt:vector size="25" baseType="lpstr">
      <vt:lpstr>Zał. nr 1</vt:lpstr>
      <vt:lpstr>Zał. nr 2</vt:lpstr>
      <vt:lpstr>Zał. nr 3 </vt:lpstr>
      <vt:lpstr>Zał. nr 4.</vt:lpstr>
      <vt:lpstr>Zał. nr 5</vt:lpstr>
      <vt:lpstr>Zał.Nr 6.</vt:lpstr>
      <vt:lpstr>Zał. Nr 7</vt:lpstr>
      <vt:lpstr>Zał. nr 8.</vt:lpstr>
      <vt:lpstr>zał.nr 9</vt:lpstr>
      <vt:lpstr>Zał. nr 10</vt:lpstr>
      <vt:lpstr>Zał. nr 11</vt:lpstr>
      <vt:lpstr>Zal. nr 12 przedsz.</vt:lpstr>
      <vt:lpstr>Zał. 13</vt:lpstr>
      <vt:lpstr>Zał. nr 14</vt:lpstr>
      <vt:lpstr>Arkusz1</vt:lpstr>
      <vt:lpstr>'Zal. nr 12 przedsz.'!Tytuły_wydruku</vt:lpstr>
      <vt:lpstr>'Zał. 13'!Tytuły_wydruku</vt:lpstr>
      <vt:lpstr>'Zał. nr 1'!Tytuły_wydruku</vt:lpstr>
      <vt:lpstr>'Zał. nr 14'!Tytuły_wydruku</vt:lpstr>
      <vt:lpstr>'Zał. nr 2'!Tytuły_wydruku</vt:lpstr>
      <vt:lpstr>'Zał. nr 4.'!Tytuły_wydruku</vt:lpstr>
      <vt:lpstr>'Zał. nr 5'!Tytuły_wydruku</vt:lpstr>
      <vt:lpstr>'Zał. Nr 7'!Tytuły_wydruku</vt:lpstr>
      <vt:lpstr>'Zał. nr 8.'!Tytuły_wydruku</vt:lpstr>
      <vt:lpstr>'zał.nr 9'!Tytuły_wydruku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2019-08-31T16:11:49Z</cp:lastPrinted>
  <dcterms:created xsi:type="dcterms:W3CDTF">2018-07-02T10:44:05Z</dcterms:created>
  <dcterms:modified xsi:type="dcterms:W3CDTF">2019-08-31T16:33:25Z</dcterms:modified>
</cp:coreProperties>
</file>