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5\temp\Biuro Rady\"/>
    </mc:Choice>
  </mc:AlternateContent>
  <bookViews>
    <workbookView xWindow="0" yWindow="0" windowWidth="28800" windowHeight="12435"/>
  </bookViews>
  <sheets>
    <sheet name="KOSZTY (12)" sheetId="1" r:id="rId1"/>
  </sheets>
  <externalReferences>
    <externalReference r:id="rId2"/>
  </externalReferences>
  <calcPr calcId="152511" iterateDelta="1E-4"/>
</workbook>
</file>

<file path=xl/calcChain.xml><?xml version="1.0" encoding="utf-8"?>
<calcChain xmlns="http://schemas.openxmlformats.org/spreadsheetml/2006/main">
  <c r="D12" i="1" l="1"/>
  <c r="D20" i="1" s="1"/>
  <c r="J20" i="1"/>
  <c r="I20" i="1"/>
  <c r="G20" i="1"/>
  <c r="E20" i="1"/>
  <c r="C20" i="1"/>
  <c r="H19" i="1"/>
  <c r="B19" i="1"/>
  <c r="F19" i="1" s="1"/>
  <c r="I18" i="1"/>
  <c r="G18" i="1"/>
  <c r="H18" i="1" s="1"/>
  <c r="E18" i="1"/>
  <c r="D18" i="1"/>
  <c r="I17" i="1"/>
  <c r="H17" i="1"/>
  <c r="G17" i="1"/>
  <c r="E17" i="1"/>
  <c r="F17" i="1" s="1"/>
  <c r="J17" i="1" s="1"/>
  <c r="I16" i="1"/>
  <c r="G16" i="1"/>
  <c r="B16" i="1"/>
  <c r="F16" i="1" s="1"/>
  <c r="H15" i="1"/>
  <c r="F15" i="1"/>
  <c r="H14" i="1"/>
  <c r="F14" i="1"/>
  <c r="H13" i="1"/>
  <c r="F13" i="1"/>
  <c r="H12" i="1"/>
  <c r="H11" i="1"/>
  <c r="F11" i="1"/>
  <c r="E11" i="1"/>
  <c r="B11" i="1"/>
  <c r="I10" i="1"/>
  <c r="H10" i="1"/>
  <c r="G10" i="1"/>
  <c r="E10" i="1"/>
  <c r="F10" i="1" s="1"/>
  <c r="I9" i="1"/>
  <c r="G9" i="1"/>
  <c r="E9" i="1"/>
  <c r="F9" i="1" s="1"/>
  <c r="I8" i="1"/>
  <c r="H8" i="1"/>
  <c r="G8" i="1"/>
  <c r="E8" i="1"/>
  <c r="F8" i="1" s="1"/>
  <c r="I7" i="1"/>
  <c r="G7" i="1"/>
  <c r="E7" i="1"/>
  <c r="B7" i="1"/>
  <c r="B20" i="1" s="1"/>
  <c r="I6" i="1"/>
  <c r="G6" i="1"/>
  <c r="E6" i="1"/>
  <c r="D6" i="1"/>
  <c r="I5" i="1"/>
  <c r="H5" i="1" s="1"/>
  <c r="G5" i="1"/>
  <c r="F5" i="1"/>
  <c r="J5" i="1" s="1"/>
  <c r="F4" i="1"/>
  <c r="F3" i="1"/>
  <c r="E3" i="1"/>
  <c r="F6" i="1" l="1"/>
  <c r="F12" i="1"/>
  <c r="F20" i="1" s="1"/>
  <c r="H6" i="1"/>
  <c r="H7" i="1"/>
  <c r="H9" i="1"/>
  <c r="H20" i="1"/>
  <c r="H16" i="1"/>
  <c r="F18" i="1"/>
  <c r="F7" i="1"/>
</calcChain>
</file>

<file path=xl/sharedStrings.xml><?xml version="1.0" encoding="utf-8"?>
<sst xmlns="http://schemas.openxmlformats.org/spreadsheetml/2006/main" count="32" uniqueCount="32">
  <si>
    <t>Porównanie dokonanych wydatków na media  na świetlice wiejskie z budżetu gminy z osiągnietymi dochodami z ich wynajmu
za okres styczeń -grudzień 2018r.</t>
  </si>
  <si>
    <t>Świetlica</t>
  </si>
  <si>
    <t>zakup materiałów</t>
  </si>
  <si>
    <t>zakup energii</t>
  </si>
  <si>
    <t>Ogółem wydatki na świetlice z budżetu</t>
  </si>
  <si>
    <t>w tym: zwrot za media</t>
  </si>
  <si>
    <t>w tym: wynajem świetlic</t>
  </si>
  <si>
    <t>Nadwyżka</t>
  </si>
  <si>
    <t>Boguniewo</t>
  </si>
  <si>
    <t>Budziszewko</t>
  </si>
  <si>
    <t>Garbatka</t>
  </si>
  <si>
    <t>Gościejewo</t>
  </si>
  <si>
    <t>Jaracz</t>
  </si>
  <si>
    <t>Karolewo</t>
  </si>
  <si>
    <t>Kaziopole</t>
  </si>
  <si>
    <t>Laskowo</t>
  </si>
  <si>
    <t>Nienawiszcz</t>
  </si>
  <si>
    <t>Owczegłowy</t>
  </si>
  <si>
    <t>Owieczki</t>
  </si>
  <si>
    <t>Parkowo</t>
  </si>
  <si>
    <t>Pruśce</t>
  </si>
  <si>
    <t>Ruda</t>
  </si>
  <si>
    <t>Słomowo</t>
  </si>
  <si>
    <t>Studzieniec</t>
  </si>
  <si>
    <t>Tarnowo</t>
  </si>
  <si>
    <t>Razem:</t>
  </si>
  <si>
    <t>Sporządziła:</t>
  </si>
  <si>
    <t>Kaniewska Izabela</t>
  </si>
  <si>
    <t>13/03/2019</t>
  </si>
  <si>
    <t>zakup usług pozostałych i internet
 (f. sołecki)</t>
  </si>
  <si>
    <t>zakup usług pozostałych - wywóz nieczystości
(budżet)</t>
  </si>
  <si>
    <t xml:space="preserve">Dochody ogółem z wynajmu świetlic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</si>
</sst>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zł-415];&quot;-&quot;#,##0.00&quot; &quot;[$zł-415]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Arial Unicode MS"/>
      <family val="2"/>
      <charset val="238"/>
    </font>
    <font>
      <b/>
      <sz val="10"/>
      <color theme="1"/>
      <name val="Arial Unicode MS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1"/>
      <color theme="1"/>
      <name val="Arial Unicode MS"/>
      <family val="2"/>
      <charset val="238"/>
    </font>
    <font>
      <sz val="11"/>
      <name val="Arial Unicode MS"/>
      <family val="2"/>
      <charset val="238"/>
    </font>
    <font>
      <sz val="11"/>
      <color rgb="FF0070C0"/>
      <name val="Arial Unicode MS"/>
      <family val="2"/>
      <charset val="238"/>
    </font>
    <font>
      <b/>
      <sz val="11"/>
      <name val="Arial Unicode MS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i/>
      <sz val="16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0" fillId="0" borderId="0" applyNumberFormat="0" applyBorder="0" applyProtection="0"/>
    <xf numFmtId="0" fontId="11" fillId="0" borderId="0" applyNumberFormat="0" applyBorder="0" applyProtection="0">
      <alignment horizontal="center"/>
    </xf>
    <xf numFmtId="0" fontId="11" fillId="0" borderId="0" applyNumberFormat="0" applyBorder="0" applyProtection="0">
      <alignment horizontal="center" textRotation="90"/>
    </xf>
    <xf numFmtId="0" fontId="12" fillId="0" borderId="0"/>
    <xf numFmtId="0" fontId="13" fillId="0" borderId="0" applyNumberFormat="0" applyBorder="0" applyProtection="0"/>
    <xf numFmtId="164" fontId="13" fillId="0" borderId="0" applyBorder="0" applyProtection="0"/>
  </cellStyleXfs>
  <cellXfs count="26">
    <xf numFmtId="0" fontId="0" fillId="0" borderId="0" xfId="0"/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/>
    <xf numFmtId="4" fontId="5" fillId="0" borderId="1" xfId="0" applyNumberFormat="1" applyFont="1" applyBorder="1"/>
    <xf numFmtId="4" fontId="6" fillId="0" borderId="2" xfId="0" applyNumberFormat="1" applyFont="1" applyBorder="1"/>
    <xf numFmtId="4" fontId="5" fillId="0" borderId="3" xfId="0" applyNumberFormat="1" applyFont="1" applyBorder="1"/>
    <xf numFmtId="4" fontId="5" fillId="0" borderId="4" xfId="0" applyNumberFormat="1" applyFont="1" applyBorder="1"/>
    <xf numFmtId="0" fontId="1" fillId="0" borderId="1" xfId="0" applyFont="1" applyBorder="1"/>
    <xf numFmtId="4" fontId="5" fillId="0" borderId="2" xfId="0" applyNumberFormat="1" applyFont="1" applyBorder="1"/>
    <xf numFmtId="4" fontId="6" fillId="0" borderId="4" xfId="0" applyNumberFormat="1" applyFont="1" applyBorder="1"/>
    <xf numFmtId="4" fontId="6" fillId="0" borderId="1" xfId="0" applyNumberFormat="1" applyFont="1" applyBorder="1"/>
    <xf numFmtId="4" fontId="1" fillId="0" borderId="1" xfId="0" applyNumberFormat="1" applyFont="1" applyBorder="1"/>
    <xf numFmtId="4" fontId="7" fillId="0" borderId="1" xfId="0" applyNumberFormat="1" applyFont="1" applyBorder="1"/>
    <xf numFmtId="0" fontId="2" fillId="0" borderId="1" xfId="0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9" fillId="0" borderId="0" xfId="0" applyFont="1"/>
    <xf numFmtId="4" fontId="0" fillId="0" borderId="0" xfId="0" applyNumberForma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7">
    <cellStyle name="Excel Built-in Excel Built-in Excel Built-in Normalny 3" xfId="1"/>
    <cellStyle name="Heading" xfId="2"/>
    <cellStyle name="Heading1" xfId="3"/>
    <cellStyle name="Normalny" xfId="0" builtinId="0"/>
    <cellStyle name="Normalny 2" xfId="4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karbnik/Koszty%20utrzymania%20swietlic%202017-2018%20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SZTY"/>
      <sheetName val="Wpływy_2017_świelice (2)"/>
      <sheetName val="KOSZTY (12)"/>
      <sheetName val="Wpływy_2018_świelice "/>
      <sheetName val="Arkusz2"/>
      <sheetName val="Arkusz3"/>
    </sheetNames>
    <sheetDataSet>
      <sheetData sheetId="0"/>
      <sheetData sheetId="1">
        <row r="36">
          <cell r="E36">
            <v>2775.9500000000003</v>
          </cell>
          <cell r="H36">
            <v>2100</v>
          </cell>
        </row>
        <row r="74">
          <cell r="E74">
            <v>4597.1100000000006</v>
          </cell>
          <cell r="H74">
            <v>3600</v>
          </cell>
        </row>
        <row r="113">
          <cell r="E113">
            <v>5746.3700000000017</v>
          </cell>
          <cell r="H113">
            <v>3800</v>
          </cell>
        </row>
        <row r="158">
          <cell r="E158">
            <v>4717.3500000000004</v>
          </cell>
          <cell r="H158">
            <v>3395</v>
          </cell>
        </row>
        <row r="191">
          <cell r="E191">
            <v>1866.3</v>
          </cell>
          <cell r="H191">
            <v>1300</v>
          </cell>
        </row>
        <row r="220">
          <cell r="E220">
            <v>2795.4400000000005</v>
          </cell>
          <cell r="H220">
            <v>1810</v>
          </cell>
        </row>
        <row r="227">
          <cell r="E227">
            <v>421.94</v>
          </cell>
          <cell r="H227">
            <v>300</v>
          </cell>
        </row>
        <row r="260">
          <cell r="E260">
            <v>3656.5199999999995</v>
          </cell>
          <cell r="H260">
            <v>2720</v>
          </cell>
        </row>
        <row r="302">
          <cell r="E302">
            <v>292.02000000000004</v>
          </cell>
          <cell r="H302">
            <v>225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J24"/>
  <sheetViews>
    <sheetView tabSelected="1" workbookViewId="0">
      <selection activeCell="K28" sqref="K28"/>
    </sheetView>
  </sheetViews>
  <sheetFormatPr defaultRowHeight="15" x14ac:dyDescent="0.25"/>
  <cols>
    <col min="1" max="1" width="20.85546875" customWidth="1"/>
    <col min="2" max="2" width="12.42578125" hidden="1" customWidth="1"/>
    <col min="3" max="3" width="12.42578125" customWidth="1"/>
    <col min="4" max="4" width="14" customWidth="1"/>
    <col min="5" max="5" width="14.85546875" customWidth="1"/>
    <col min="6" max="6" width="15.7109375" customWidth="1"/>
    <col min="7" max="8" width="12.5703125" customWidth="1"/>
    <col min="9" max="9" width="11.5703125" customWidth="1"/>
    <col min="10" max="10" width="9.85546875" hidden="1" customWidth="1"/>
  </cols>
  <sheetData>
    <row r="1" spans="1:10" ht="63.75" customHeight="1" x14ac:dyDescent="0.3">
      <c r="A1" s="24" t="s">
        <v>0</v>
      </c>
      <c r="B1" s="25"/>
      <c r="C1" s="25"/>
      <c r="D1" s="25"/>
      <c r="E1" s="25"/>
      <c r="F1" s="25"/>
      <c r="G1" s="25"/>
      <c r="H1" s="25"/>
      <c r="I1" s="25"/>
    </row>
    <row r="2" spans="1:10" ht="84" customHeight="1" x14ac:dyDescent="0.25">
      <c r="A2" s="1" t="s">
        <v>1</v>
      </c>
      <c r="B2" s="2" t="s">
        <v>2</v>
      </c>
      <c r="C2" s="3" t="s">
        <v>3</v>
      </c>
      <c r="D2" s="3" t="s">
        <v>29</v>
      </c>
      <c r="E2" s="4" t="s">
        <v>30</v>
      </c>
      <c r="F2" s="5" t="s">
        <v>4</v>
      </c>
      <c r="G2" s="6" t="s">
        <v>31</v>
      </c>
      <c r="H2" s="3" t="s">
        <v>5</v>
      </c>
      <c r="I2" s="3" t="s">
        <v>6</v>
      </c>
      <c r="J2" s="7" t="s">
        <v>7</v>
      </c>
    </row>
    <row r="3" spans="1:10" ht="16.5" hidden="1" x14ac:dyDescent="0.3">
      <c r="A3" s="8" t="s">
        <v>8</v>
      </c>
      <c r="B3" s="9">
        <v>0</v>
      </c>
      <c r="C3" s="9">
        <v>3577.32</v>
      </c>
      <c r="D3" s="9">
        <v>0</v>
      </c>
      <c r="E3" s="10">
        <f>75+439.23</f>
        <v>514.23</v>
      </c>
      <c r="F3" s="11">
        <f>B3+C3+D3+E3</f>
        <v>4091.55</v>
      </c>
      <c r="G3" s="12"/>
      <c r="H3" s="9"/>
      <c r="I3" s="9"/>
      <c r="J3" s="13"/>
    </row>
    <row r="4" spans="1:10" ht="16.5" hidden="1" x14ac:dyDescent="0.3">
      <c r="A4" s="8" t="s">
        <v>9</v>
      </c>
      <c r="B4" s="9">
        <v>0</v>
      </c>
      <c r="C4" s="9">
        <v>0</v>
      </c>
      <c r="D4" s="9">
        <v>0</v>
      </c>
      <c r="E4" s="14">
        <v>0</v>
      </c>
      <c r="F4" s="11">
        <f t="shared" ref="F4:F19" si="0">B4+C4+D4+E4</f>
        <v>0</v>
      </c>
      <c r="G4" s="12"/>
      <c r="H4" s="9"/>
      <c r="I4" s="9"/>
      <c r="J4" s="13"/>
    </row>
    <row r="5" spans="1:10" ht="16.5" hidden="1" x14ac:dyDescent="0.3">
      <c r="A5" s="8" t="s">
        <v>10</v>
      </c>
      <c r="B5" s="9">
        <v>0</v>
      </c>
      <c r="C5" s="9">
        <v>3422.92</v>
      </c>
      <c r="D5" s="9">
        <v>0</v>
      </c>
      <c r="E5" s="14">
        <v>439.29</v>
      </c>
      <c r="F5" s="11">
        <f t="shared" si="0"/>
        <v>3862.21</v>
      </c>
      <c r="G5" s="15">
        <f>'[1]Wpływy_2017_świelice (2)'!E158</f>
        <v>4717.3500000000004</v>
      </c>
      <c r="H5" s="16">
        <f>G5-I5</f>
        <v>1322.3500000000004</v>
      </c>
      <c r="I5" s="16">
        <f>'[1]Wpływy_2017_świelice (2)'!H158</f>
        <v>3395</v>
      </c>
      <c r="J5" s="17">
        <f>G5-F5</f>
        <v>855.14000000000033</v>
      </c>
    </row>
    <row r="6" spans="1:10" ht="16.5" hidden="1" x14ac:dyDescent="0.3">
      <c r="A6" s="8" t="s">
        <v>11</v>
      </c>
      <c r="B6" s="9">
        <v>216</v>
      </c>
      <c r="C6" s="9">
        <v>5902.01</v>
      </c>
      <c r="D6" s="16">
        <f>4000</f>
        <v>4000</v>
      </c>
      <c r="E6" s="10">
        <f>215+215+215+215+860+215+123+215+215+450+215+237.14+215+439.29</f>
        <v>4044.43</v>
      </c>
      <c r="F6" s="11">
        <f t="shared" si="0"/>
        <v>14162.44</v>
      </c>
      <c r="G6" s="15">
        <f>'[1]Wpływy_2017_świelice (2)'!E113</f>
        <v>5746.3700000000017</v>
      </c>
      <c r="H6" s="16">
        <f t="shared" ref="H6:H19" si="1">G6-I6</f>
        <v>1946.3700000000017</v>
      </c>
      <c r="I6" s="16">
        <f>'[1]Wpływy_2017_świelice (2)'!H113</f>
        <v>3800</v>
      </c>
      <c r="J6" s="17"/>
    </row>
    <row r="7" spans="1:10" ht="16.5" hidden="1" x14ac:dyDescent="0.3">
      <c r="A7" s="8" t="s">
        <v>12</v>
      </c>
      <c r="B7" s="18">
        <f>282.28+570+539</f>
        <v>1391.28</v>
      </c>
      <c r="C7" s="9">
        <v>1444.13</v>
      </c>
      <c r="D7" s="16">
        <v>0</v>
      </c>
      <c r="E7" s="10">
        <f>541.2+439.29</f>
        <v>980.49</v>
      </c>
      <c r="F7" s="11">
        <f t="shared" si="0"/>
        <v>3815.8999999999996</v>
      </c>
      <c r="G7" s="15">
        <f>'[1]Wpływy_2017_świelice (2)'!E191</f>
        <v>1866.3</v>
      </c>
      <c r="H7" s="16">
        <f t="shared" si="1"/>
        <v>566.29999999999995</v>
      </c>
      <c r="I7" s="16">
        <f>'[1]Wpływy_2017_świelice (2)'!H191</f>
        <v>1300</v>
      </c>
      <c r="J7" s="17"/>
    </row>
    <row r="8" spans="1:10" ht="16.5" hidden="1" x14ac:dyDescent="0.3">
      <c r="A8" s="8" t="s">
        <v>13</v>
      </c>
      <c r="B8" s="9">
        <v>0</v>
      </c>
      <c r="C8" s="9">
        <v>5365.18</v>
      </c>
      <c r="D8" s="16">
        <v>0</v>
      </c>
      <c r="E8" s="10">
        <f>450+439.29</f>
        <v>889.29</v>
      </c>
      <c r="F8" s="11">
        <f t="shared" si="0"/>
        <v>6254.47</v>
      </c>
      <c r="G8" s="15">
        <f>'[1]Wpływy_2017_świelice (2)'!E220</f>
        <v>2795.4400000000005</v>
      </c>
      <c r="H8" s="16">
        <f t="shared" si="1"/>
        <v>985.44000000000051</v>
      </c>
      <c r="I8" s="16">
        <f>'[1]Wpływy_2017_świelice (2)'!H220</f>
        <v>1810</v>
      </c>
      <c r="J8" s="17"/>
    </row>
    <row r="9" spans="1:10" ht="16.5" hidden="1" x14ac:dyDescent="0.3">
      <c r="A9" s="8" t="s">
        <v>14</v>
      </c>
      <c r="B9" s="9">
        <v>4919.1899999999996</v>
      </c>
      <c r="C9" s="9">
        <v>4038.66</v>
      </c>
      <c r="D9" s="16">
        <v>0</v>
      </c>
      <c r="E9" s="10">
        <f>147.6+439.29</f>
        <v>586.89</v>
      </c>
      <c r="F9" s="11">
        <f t="shared" si="0"/>
        <v>9544.739999999998</v>
      </c>
      <c r="G9" s="15">
        <f>'[1]Wpływy_2017_świelice (2)'!E74</f>
        <v>4597.1100000000006</v>
      </c>
      <c r="H9" s="16">
        <f t="shared" si="1"/>
        <v>997.11000000000058</v>
      </c>
      <c r="I9" s="16">
        <f>'[1]Wpływy_2017_świelice (2)'!H74</f>
        <v>3600</v>
      </c>
      <c r="J9" s="17"/>
    </row>
    <row r="10" spans="1:10" ht="16.5" hidden="1" x14ac:dyDescent="0.3">
      <c r="A10" s="8" t="s">
        <v>15</v>
      </c>
      <c r="B10" s="9">
        <v>0</v>
      </c>
      <c r="C10" s="9">
        <v>3611.04</v>
      </c>
      <c r="D10" s="16">
        <v>0</v>
      </c>
      <c r="E10" s="10">
        <f>172+439.29</f>
        <v>611.29</v>
      </c>
      <c r="F10" s="11">
        <f t="shared" si="0"/>
        <v>4222.33</v>
      </c>
      <c r="G10" s="15">
        <f>'[1]Wpływy_2017_świelice (2)'!E227</f>
        <v>421.94</v>
      </c>
      <c r="H10" s="16">
        <f t="shared" si="1"/>
        <v>121.94</v>
      </c>
      <c r="I10" s="16">
        <f>'[1]Wpływy_2017_świelice (2)'!H227</f>
        <v>300</v>
      </c>
      <c r="J10" s="17"/>
    </row>
    <row r="11" spans="1:10" ht="16.5" hidden="1" x14ac:dyDescent="0.3">
      <c r="A11" s="8" t="s">
        <v>16</v>
      </c>
      <c r="B11" s="9">
        <f>167.21</f>
        <v>167.21</v>
      </c>
      <c r="C11" s="9">
        <v>462.62</v>
      </c>
      <c r="D11" s="16">
        <v>0</v>
      </c>
      <c r="E11" s="10">
        <f>0+439.29</f>
        <v>439.29</v>
      </c>
      <c r="F11" s="11">
        <f t="shared" si="0"/>
        <v>1069.1200000000001</v>
      </c>
      <c r="G11" s="15"/>
      <c r="H11" s="16">
        <f t="shared" si="1"/>
        <v>0</v>
      </c>
      <c r="I11" s="16"/>
      <c r="J11" s="17"/>
    </row>
    <row r="12" spans="1:10" ht="16.5" x14ac:dyDescent="0.3">
      <c r="A12" s="8" t="s">
        <v>17</v>
      </c>
      <c r="B12" s="9">
        <v>0</v>
      </c>
      <c r="C12" s="9">
        <v>1908.12</v>
      </c>
      <c r="D12" s="9">
        <f>734.58+1269.8</f>
        <v>2004.38</v>
      </c>
      <c r="E12" s="14">
        <v>0</v>
      </c>
      <c r="F12" s="11">
        <f t="shared" si="0"/>
        <v>3912.5</v>
      </c>
      <c r="G12" s="15">
        <v>947.6</v>
      </c>
      <c r="H12" s="16">
        <f t="shared" si="1"/>
        <v>147.60000000000002</v>
      </c>
      <c r="I12" s="16">
        <v>800</v>
      </c>
      <c r="J12" s="17"/>
    </row>
    <row r="13" spans="1:10" ht="16.5" x14ac:dyDescent="0.3">
      <c r="A13" s="8" t="s">
        <v>18</v>
      </c>
      <c r="B13" s="9">
        <v>0</v>
      </c>
      <c r="C13" s="9">
        <v>4355.6099999999997</v>
      </c>
      <c r="D13" s="9">
        <v>0</v>
      </c>
      <c r="E13" s="14">
        <v>806.21</v>
      </c>
      <c r="F13" s="11">
        <f t="shared" si="0"/>
        <v>5161.82</v>
      </c>
      <c r="G13" s="15">
        <v>2496.88</v>
      </c>
      <c r="H13" s="16">
        <f t="shared" si="1"/>
        <v>846.88000000000011</v>
      </c>
      <c r="I13" s="16">
        <v>1650</v>
      </c>
      <c r="J13" s="17"/>
    </row>
    <row r="14" spans="1:10" ht="16.5" x14ac:dyDescent="0.3">
      <c r="A14" s="8" t="s">
        <v>19</v>
      </c>
      <c r="B14" s="9">
        <v>0</v>
      </c>
      <c r="C14" s="9">
        <v>12557.51</v>
      </c>
      <c r="D14" s="9">
        <v>0</v>
      </c>
      <c r="E14" s="14">
        <v>0</v>
      </c>
      <c r="F14" s="11">
        <f t="shared" si="0"/>
        <v>12557.51</v>
      </c>
      <c r="G14" s="15">
        <v>885.15</v>
      </c>
      <c r="H14" s="16">
        <f t="shared" si="1"/>
        <v>885.15</v>
      </c>
      <c r="I14" s="16">
        <v>0</v>
      </c>
      <c r="J14" s="17"/>
    </row>
    <row r="15" spans="1:10" ht="16.5" hidden="1" x14ac:dyDescent="0.3">
      <c r="A15" s="8" t="s">
        <v>20</v>
      </c>
      <c r="B15" s="9"/>
      <c r="C15" s="9">
        <v>0</v>
      </c>
      <c r="D15" s="9">
        <v>0</v>
      </c>
      <c r="E15" s="14">
        <v>0</v>
      </c>
      <c r="F15" s="11">
        <f t="shared" si="0"/>
        <v>0</v>
      </c>
      <c r="G15" s="15"/>
      <c r="H15" s="16">
        <f t="shared" si="1"/>
        <v>0</v>
      </c>
      <c r="I15" s="16"/>
      <c r="J15" s="17"/>
    </row>
    <row r="16" spans="1:10" ht="16.5" hidden="1" x14ac:dyDescent="0.3">
      <c r="A16" s="8" t="s">
        <v>21</v>
      </c>
      <c r="B16" s="9">
        <f>199</f>
        <v>199</v>
      </c>
      <c r="C16" s="9">
        <v>2659.25</v>
      </c>
      <c r="D16" s="9">
        <v>0</v>
      </c>
      <c r="E16" s="14">
        <v>439.29</v>
      </c>
      <c r="F16" s="11">
        <f t="shared" si="0"/>
        <v>3297.54</v>
      </c>
      <c r="G16" s="15">
        <f>'[1]Wpływy_2017_świelice (2)'!E302</f>
        <v>292.02000000000004</v>
      </c>
      <c r="H16" s="16">
        <f t="shared" si="1"/>
        <v>67.020000000000039</v>
      </c>
      <c r="I16" s="16">
        <f>'[1]Wpływy_2017_świelice (2)'!H302</f>
        <v>225</v>
      </c>
      <c r="J16" s="17"/>
    </row>
    <row r="17" spans="1:10" ht="16.5" hidden="1" x14ac:dyDescent="0.3">
      <c r="A17" s="8" t="s">
        <v>22</v>
      </c>
      <c r="B17" s="9">
        <v>0</v>
      </c>
      <c r="C17" s="9">
        <v>862.67</v>
      </c>
      <c r="D17" s="9">
        <v>0</v>
      </c>
      <c r="E17" s="14">
        <f>791.79+439.29</f>
        <v>1231.08</v>
      </c>
      <c r="F17" s="11">
        <f t="shared" si="0"/>
        <v>2093.75</v>
      </c>
      <c r="G17" s="15">
        <f>'[1]Wpływy_2017_świelice (2)'!E36</f>
        <v>2775.9500000000003</v>
      </c>
      <c r="H17" s="16">
        <f>G17-I17</f>
        <v>675.95000000000027</v>
      </c>
      <c r="I17" s="16">
        <f>'[1]Wpływy_2017_świelice (2)'!H36</f>
        <v>2100</v>
      </c>
      <c r="J17" s="17">
        <f t="shared" ref="J17" si="2">G17-F17</f>
        <v>682.20000000000027</v>
      </c>
    </row>
    <row r="18" spans="1:10" ht="16.5" hidden="1" x14ac:dyDescent="0.3">
      <c r="A18" s="8" t="s">
        <v>23</v>
      </c>
      <c r="B18" s="18">
        <v>1099.96</v>
      </c>
      <c r="C18" s="9">
        <v>1989.68</v>
      </c>
      <c r="D18" s="9">
        <f>4500</f>
        <v>4500</v>
      </c>
      <c r="E18" s="14">
        <f>3198+153.32+100+381.3+439.29</f>
        <v>4271.9100000000008</v>
      </c>
      <c r="F18" s="11">
        <f t="shared" si="0"/>
        <v>11861.550000000001</v>
      </c>
      <c r="G18" s="15">
        <f>'[1]Wpływy_2017_świelice (2)'!E260</f>
        <v>3656.5199999999995</v>
      </c>
      <c r="H18" s="16">
        <f t="shared" si="1"/>
        <v>936.51999999999953</v>
      </c>
      <c r="I18" s="16">
        <f>'[1]Wpływy_2017_świelice (2)'!H260</f>
        <v>2720</v>
      </c>
      <c r="J18" s="17"/>
    </row>
    <row r="19" spans="1:10" ht="16.5" hidden="1" x14ac:dyDescent="0.3">
      <c r="A19" s="8" t="s">
        <v>24</v>
      </c>
      <c r="B19" s="9">
        <f>1700.02</f>
        <v>1700.02</v>
      </c>
      <c r="C19" s="9">
        <v>0</v>
      </c>
      <c r="D19" s="9">
        <v>0</v>
      </c>
      <c r="E19" s="14">
        <v>340</v>
      </c>
      <c r="F19" s="11">
        <f t="shared" si="0"/>
        <v>2040.02</v>
      </c>
      <c r="G19" s="12"/>
      <c r="H19" s="9">
        <f t="shared" si="1"/>
        <v>0</v>
      </c>
      <c r="I19" s="9"/>
      <c r="J19" s="17"/>
    </row>
    <row r="20" spans="1:10" ht="30" customHeight="1" x14ac:dyDescent="0.25">
      <c r="A20" s="19" t="s">
        <v>25</v>
      </c>
      <c r="B20" s="20">
        <f>SUM(B3:B19)</f>
        <v>9692.66</v>
      </c>
      <c r="C20" s="21">
        <f>C12+C13+C14</f>
        <v>18821.239999999998</v>
      </c>
      <c r="D20" s="21">
        <f t="shared" ref="D20:J20" si="3">D12+D13+D14</f>
        <v>2004.38</v>
      </c>
      <c r="E20" s="21">
        <f t="shared" si="3"/>
        <v>806.21</v>
      </c>
      <c r="F20" s="21">
        <f t="shared" si="3"/>
        <v>21631.83</v>
      </c>
      <c r="G20" s="21">
        <f t="shared" si="3"/>
        <v>4329.63</v>
      </c>
      <c r="H20" s="21">
        <f t="shared" si="3"/>
        <v>1879.63</v>
      </c>
      <c r="I20" s="21">
        <f t="shared" si="3"/>
        <v>2450</v>
      </c>
      <c r="J20" s="21">
        <f t="shared" si="3"/>
        <v>0</v>
      </c>
    </row>
    <row r="21" spans="1:10" x14ac:dyDescent="0.25">
      <c r="A21" s="22"/>
      <c r="B21" s="23"/>
      <c r="C21" s="23"/>
      <c r="D21" s="23"/>
      <c r="E21" s="23"/>
      <c r="F21" s="23"/>
      <c r="G21" s="23"/>
      <c r="H21" s="23"/>
    </row>
    <row r="22" spans="1:10" x14ac:dyDescent="0.25">
      <c r="A22" s="22" t="s">
        <v>26</v>
      </c>
      <c r="B22" s="23"/>
      <c r="C22" s="23"/>
      <c r="D22" s="23"/>
      <c r="E22" s="23"/>
    </row>
    <row r="23" spans="1:10" x14ac:dyDescent="0.25">
      <c r="A23" s="22" t="s">
        <v>27</v>
      </c>
      <c r="B23" s="23"/>
      <c r="C23" s="23"/>
      <c r="D23" s="23"/>
      <c r="E23" s="23"/>
    </row>
    <row r="24" spans="1:10" x14ac:dyDescent="0.25">
      <c r="A24" s="22" t="s">
        <v>28</v>
      </c>
    </row>
  </sheetData>
  <mergeCells count="1">
    <mergeCell ref="A1:I1"/>
  </mergeCells>
  <pageMargins left="0.70866141732283472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KOSZTY (12)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ikaniewska</dc:creator>
  <cp:lastModifiedBy>Anna Mazur</cp:lastModifiedBy>
  <cp:lastPrinted>2019-03-13T11:45:13Z</cp:lastPrinted>
  <dcterms:created xsi:type="dcterms:W3CDTF">2019-03-13T10:44:24Z</dcterms:created>
  <dcterms:modified xsi:type="dcterms:W3CDTF">2019-03-14T07:33:33Z</dcterms:modified>
</cp:coreProperties>
</file>