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2"/>
  </bookViews>
  <sheets>
    <sheet name="Plan dochodów" sheetId="4" r:id="rId1"/>
    <sheet name="Plan wydatków" sheetId="5" r:id="rId2"/>
    <sheet name="Prognoza długu" sheetId="6" r:id="rId3"/>
  </sheets>
  <definedNames>
    <definedName name="Excel_BuiltIn_Print_Titles_2">#REF!</definedName>
    <definedName name="Excel_BuiltIn_Print_Titles_2_1">#REF!</definedName>
    <definedName name="Excel_BuiltIn_Print_Titles_2_1_1">#REF!</definedName>
    <definedName name="Excel_BuiltIn_Print_Titles_3_1">#REF!</definedName>
    <definedName name="Excel_BuiltIn_Print_Titles_3_1_1">#REF!</definedName>
    <definedName name="Excel_BuiltIn_Print_Titles_5">#REF!</definedName>
    <definedName name="Excel_BuiltIn_Print_Titles_5_1">#REF!</definedName>
    <definedName name="Excel_BuiltIn_Print_Titles_6">#REF!</definedName>
    <definedName name="Excel_BuiltIn_Print_Titles_6_1">#REF!</definedName>
    <definedName name="Excel_BuiltIn_Print_Titles_8">#REF!</definedName>
    <definedName name="Excel_BuiltIn_Print_Titles_8_1">#REF!</definedName>
    <definedName name="EXEL_2">#REF!</definedName>
    <definedName name="F.sołecki">#REF!</definedName>
    <definedName name="sołeckie">#REF!</definedName>
    <definedName name="_xlnm.Print_Titles" localSheetId="0">'Plan dochodów'!$3:$3</definedName>
    <definedName name="_xlnm.Print_Titles" localSheetId="1">'Plan wydatków'!$3:$3</definedName>
    <definedName name="zal.3">#REF!</definedName>
    <definedName name="zal.8">#REF!</definedName>
    <definedName name="ZAL.SOL2">#REF!</definedName>
    <definedName name="Zał_nr_10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9" i="5" l="1"/>
  <c r="G660" i="5"/>
  <c r="J544" i="5"/>
  <c r="J543" i="5"/>
  <c r="H23" i="6" l="1"/>
  <c r="E23" i="6"/>
  <c r="C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I9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D9" i="6"/>
  <c r="I8" i="6"/>
  <c r="D8" i="6"/>
  <c r="D7" i="6"/>
  <c r="D23" i="6" s="1"/>
  <c r="J671" i="5" l="1"/>
  <c r="J672" i="5" l="1"/>
  <c r="H672" i="5"/>
  <c r="G672" i="5"/>
  <c r="H671" i="5"/>
  <c r="G671" i="5"/>
  <c r="J670" i="5"/>
  <c r="H670" i="5"/>
  <c r="G670" i="5"/>
  <c r="J669" i="5"/>
  <c r="H669" i="5"/>
  <c r="G669" i="5"/>
  <c r="J668" i="5"/>
  <c r="H668" i="5"/>
  <c r="G668" i="5"/>
  <c r="J667" i="5"/>
  <c r="H667" i="5"/>
  <c r="G667" i="5"/>
  <c r="I666" i="5"/>
  <c r="F666" i="5"/>
  <c r="E666" i="5"/>
  <c r="J665" i="5"/>
  <c r="G665" i="5"/>
  <c r="J664" i="5"/>
  <c r="H664" i="5"/>
  <c r="G664" i="5"/>
  <c r="J663" i="5"/>
  <c r="H663" i="5"/>
  <c r="G663" i="5"/>
  <c r="J662" i="5"/>
  <c r="H662" i="5"/>
  <c r="G662" i="5"/>
  <c r="J661" i="5"/>
  <c r="H661" i="5"/>
  <c r="G661" i="5"/>
  <c r="J660" i="5"/>
  <c r="H660" i="5"/>
  <c r="I659" i="5"/>
  <c r="F659" i="5"/>
  <c r="E659" i="5"/>
  <c r="J659" i="5" s="1"/>
  <c r="J657" i="5"/>
  <c r="H657" i="5"/>
  <c r="G657" i="5"/>
  <c r="J656" i="5"/>
  <c r="H656" i="5"/>
  <c r="G656" i="5"/>
  <c r="J655" i="5"/>
  <c r="H655" i="5"/>
  <c r="G655" i="5"/>
  <c r="J654" i="5"/>
  <c r="H654" i="5"/>
  <c r="G654" i="5"/>
  <c r="J653" i="5"/>
  <c r="H653" i="5"/>
  <c r="G653" i="5"/>
  <c r="I652" i="5"/>
  <c r="F652" i="5"/>
  <c r="E652" i="5"/>
  <c r="J651" i="5"/>
  <c r="G651" i="5"/>
  <c r="J650" i="5"/>
  <c r="H650" i="5"/>
  <c r="G650" i="5"/>
  <c r="I649" i="5"/>
  <c r="H649" i="5"/>
  <c r="F649" i="5"/>
  <c r="E649" i="5"/>
  <c r="J648" i="5"/>
  <c r="H648" i="5"/>
  <c r="G648" i="5"/>
  <c r="J647" i="5"/>
  <c r="H647" i="5"/>
  <c r="G647" i="5"/>
  <c r="J646" i="5"/>
  <c r="H646" i="5"/>
  <c r="G646" i="5"/>
  <c r="I645" i="5"/>
  <c r="F645" i="5"/>
  <c r="E645" i="5"/>
  <c r="J644" i="5"/>
  <c r="H644" i="5"/>
  <c r="G644" i="5"/>
  <c r="J643" i="5"/>
  <c r="H643" i="5"/>
  <c r="G643" i="5"/>
  <c r="I642" i="5"/>
  <c r="F642" i="5"/>
  <c r="E642" i="5"/>
  <c r="G642" i="5" s="1"/>
  <c r="J641" i="5"/>
  <c r="H641" i="5"/>
  <c r="G641" i="5"/>
  <c r="J640" i="5"/>
  <c r="H640" i="5"/>
  <c r="G640" i="5"/>
  <c r="J639" i="5"/>
  <c r="H639" i="5"/>
  <c r="G639" i="5"/>
  <c r="J638" i="5"/>
  <c r="H638" i="5"/>
  <c r="G638" i="5"/>
  <c r="J637" i="5"/>
  <c r="H637" i="5"/>
  <c r="G637" i="5"/>
  <c r="J636" i="5"/>
  <c r="H636" i="5"/>
  <c r="G636" i="5"/>
  <c r="J635" i="5"/>
  <c r="H635" i="5"/>
  <c r="G635" i="5"/>
  <c r="J634" i="5"/>
  <c r="H634" i="5"/>
  <c r="G634" i="5"/>
  <c r="J633" i="5"/>
  <c r="H633" i="5"/>
  <c r="G633" i="5"/>
  <c r="I632" i="5"/>
  <c r="F632" i="5"/>
  <c r="E632" i="5"/>
  <c r="J631" i="5"/>
  <c r="H631" i="5"/>
  <c r="H630" i="5" s="1"/>
  <c r="G631" i="5"/>
  <c r="I630" i="5"/>
  <c r="F630" i="5"/>
  <c r="E630" i="5"/>
  <c r="J628" i="5"/>
  <c r="H628" i="5"/>
  <c r="G628" i="5"/>
  <c r="J627" i="5"/>
  <c r="H627" i="5"/>
  <c r="G627" i="5"/>
  <c r="J626" i="5"/>
  <c r="H626" i="5"/>
  <c r="G626" i="5"/>
  <c r="J625" i="5"/>
  <c r="H625" i="5"/>
  <c r="G625" i="5"/>
  <c r="I624" i="5"/>
  <c r="F624" i="5"/>
  <c r="E624" i="5"/>
  <c r="J623" i="5"/>
  <c r="H623" i="5"/>
  <c r="G623" i="5"/>
  <c r="J622" i="5"/>
  <c r="H622" i="5"/>
  <c r="G622" i="5"/>
  <c r="J621" i="5"/>
  <c r="H621" i="5"/>
  <c r="G621" i="5"/>
  <c r="J620" i="5"/>
  <c r="H620" i="5"/>
  <c r="G620" i="5"/>
  <c r="J619" i="5"/>
  <c r="H619" i="5"/>
  <c r="G619" i="5"/>
  <c r="J618" i="5"/>
  <c r="H618" i="5"/>
  <c r="G618" i="5"/>
  <c r="I617" i="5"/>
  <c r="F617" i="5"/>
  <c r="E617" i="5"/>
  <c r="J617" i="5" s="1"/>
  <c r="J616" i="5"/>
  <c r="G616" i="5"/>
  <c r="J615" i="5"/>
  <c r="H615" i="5"/>
  <c r="G615" i="5"/>
  <c r="J614" i="5"/>
  <c r="H614" i="5"/>
  <c r="G614" i="5"/>
  <c r="J613" i="5"/>
  <c r="H613" i="5"/>
  <c r="G613" i="5"/>
  <c r="J612" i="5"/>
  <c r="H612" i="5"/>
  <c r="G612" i="5"/>
  <c r="I611" i="5"/>
  <c r="F611" i="5"/>
  <c r="E611" i="5"/>
  <c r="J611" i="5" s="1"/>
  <c r="J610" i="5"/>
  <c r="H610" i="5"/>
  <c r="G610" i="5"/>
  <c r="J609" i="5"/>
  <c r="H609" i="5"/>
  <c r="G609" i="5"/>
  <c r="J608" i="5"/>
  <c r="H608" i="5"/>
  <c r="G608" i="5"/>
  <c r="J607" i="5"/>
  <c r="H607" i="5"/>
  <c r="G607" i="5"/>
  <c r="I606" i="5"/>
  <c r="F606" i="5"/>
  <c r="E606" i="5"/>
  <c r="J605" i="5"/>
  <c r="G605" i="5"/>
  <c r="J604" i="5"/>
  <c r="H604" i="5"/>
  <c r="G604" i="5"/>
  <c r="J603" i="5"/>
  <c r="H603" i="5"/>
  <c r="G603" i="5"/>
  <c r="J602" i="5"/>
  <c r="H602" i="5"/>
  <c r="G602" i="5"/>
  <c r="J601" i="5"/>
  <c r="H601" i="5"/>
  <c r="G601" i="5"/>
  <c r="J600" i="5"/>
  <c r="H600" i="5"/>
  <c r="G600" i="5"/>
  <c r="J599" i="5"/>
  <c r="H599" i="5"/>
  <c r="G599" i="5"/>
  <c r="I598" i="5"/>
  <c r="F598" i="5"/>
  <c r="E598" i="5"/>
  <c r="J597" i="5"/>
  <c r="H597" i="5"/>
  <c r="G597" i="5"/>
  <c r="J596" i="5"/>
  <c r="H596" i="5"/>
  <c r="G596" i="5"/>
  <c r="J595" i="5"/>
  <c r="H595" i="5"/>
  <c r="G595" i="5"/>
  <c r="J594" i="5"/>
  <c r="H594" i="5"/>
  <c r="G594" i="5"/>
  <c r="I593" i="5"/>
  <c r="F593" i="5"/>
  <c r="E593" i="5"/>
  <c r="J592" i="5"/>
  <c r="H592" i="5"/>
  <c r="G592" i="5"/>
  <c r="J591" i="5"/>
  <c r="H591" i="5"/>
  <c r="G591" i="5"/>
  <c r="J590" i="5"/>
  <c r="H590" i="5"/>
  <c r="G590" i="5"/>
  <c r="I589" i="5"/>
  <c r="F589" i="5"/>
  <c r="G589" i="5" s="1"/>
  <c r="E589" i="5"/>
  <c r="J588" i="5"/>
  <c r="H588" i="5"/>
  <c r="G588" i="5"/>
  <c r="J587" i="5"/>
  <c r="H587" i="5"/>
  <c r="G587" i="5"/>
  <c r="J586" i="5"/>
  <c r="H586" i="5"/>
  <c r="G586" i="5"/>
  <c r="J585" i="5"/>
  <c r="H585" i="5"/>
  <c r="G585" i="5"/>
  <c r="J584" i="5"/>
  <c r="H584" i="5"/>
  <c r="G584" i="5"/>
  <c r="J583" i="5"/>
  <c r="H583" i="5"/>
  <c r="G583" i="5"/>
  <c r="J582" i="5"/>
  <c r="H582" i="5"/>
  <c r="G582" i="5"/>
  <c r="J581" i="5"/>
  <c r="H581" i="5"/>
  <c r="G581" i="5"/>
  <c r="J580" i="5"/>
  <c r="H580" i="5"/>
  <c r="G580" i="5"/>
  <c r="J579" i="5"/>
  <c r="H579" i="5"/>
  <c r="G579" i="5"/>
  <c r="J578" i="5"/>
  <c r="H578" i="5"/>
  <c r="G578" i="5"/>
  <c r="I577" i="5"/>
  <c r="F577" i="5"/>
  <c r="E577" i="5"/>
  <c r="J576" i="5"/>
  <c r="H576" i="5"/>
  <c r="G576" i="5"/>
  <c r="J575" i="5"/>
  <c r="H575" i="5"/>
  <c r="G575" i="5"/>
  <c r="J574" i="5"/>
  <c r="H574" i="5"/>
  <c r="G574" i="5"/>
  <c r="J573" i="5"/>
  <c r="H573" i="5"/>
  <c r="G573" i="5"/>
  <c r="J572" i="5"/>
  <c r="H572" i="5"/>
  <c r="G572" i="5"/>
  <c r="J571" i="5"/>
  <c r="H571" i="5"/>
  <c r="G571" i="5"/>
  <c r="J570" i="5"/>
  <c r="H570" i="5"/>
  <c r="G570" i="5"/>
  <c r="I569" i="5"/>
  <c r="F569" i="5"/>
  <c r="E569" i="5"/>
  <c r="J567" i="5"/>
  <c r="H567" i="5"/>
  <c r="G567" i="5"/>
  <c r="J566" i="5"/>
  <c r="H566" i="5"/>
  <c r="G566" i="5"/>
  <c r="J565" i="5"/>
  <c r="H565" i="5"/>
  <c r="G565" i="5"/>
  <c r="J564" i="5"/>
  <c r="H564" i="5"/>
  <c r="G564" i="5"/>
  <c r="I563" i="5"/>
  <c r="F563" i="5"/>
  <c r="E563" i="5"/>
  <c r="J562" i="5"/>
  <c r="H562" i="5"/>
  <c r="G562" i="5"/>
  <c r="J561" i="5"/>
  <c r="H561" i="5"/>
  <c r="G561" i="5"/>
  <c r="J560" i="5"/>
  <c r="H560" i="5"/>
  <c r="G560" i="5"/>
  <c r="J559" i="5"/>
  <c r="H559" i="5"/>
  <c r="G559" i="5"/>
  <c r="J558" i="5"/>
  <c r="H558" i="5"/>
  <c r="G558" i="5"/>
  <c r="J557" i="5"/>
  <c r="H557" i="5"/>
  <c r="G557" i="5"/>
  <c r="J556" i="5"/>
  <c r="H556" i="5"/>
  <c r="G556" i="5"/>
  <c r="J555" i="5"/>
  <c r="H555" i="5"/>
  <c r="G555" i="5"/>
  <c r="J554" i="5"/>
  <c r="H554" i="5"/>
  <c r="G554" i="5"/>
  <c r="J553" i="5"/>
  <c r="H553" i="5"/>
  <c r="G553" i="5"/>
  <c r="J552" i="5"/>
  <c r="H552" i="5"/>
  <c r="G552" i="5"/>
  <c r="J551" i="5"/>
  <c r="H551" i="5"/>
  <c r="G551" i="5"/>
  <c r="J550" i="5"/>
  <c r="H550" i="5"/>
  <c r="G550" i="5"/>
  <c r="J549" i="5"/>
  <c r="H549" i="5"/>
  <c r="G549" i="5"/>
  <c r="J548" i="5"/>
  <c r="H548" i="5"/>
  <c r="G548" i="5"/>
  <c r="J547" i="5"/>
  <c r="H547" i="5"/>
  <c r="G547" i="5"/>
  <c r="J546" i="5"/>
  <c r="H546" i="5"/>
  <c r="G546" i="5"/>
  <c r="I545" i="5"/>
  <c r="F545" i="5"/>
  <c r="E545" i="5"/>
  <c r="H544" i="5"/>
  <c r="G544" i="5"/>
  <c r="H543" i="5"/>
  <c r="G543" i="5"/>
  <c r="I542" i="5"/>
  <c r="F542" i="5"/>
  <c r="E542" i="5"/>
  <c r="J541" i="5"/>
  <c r="H541" i="5"/>
  <c r="H540" i="5" s="1"/>
  <c r="G541" i="5"/>
  <c r="I540" i="5"/>
  <c r="F540" i="5"/>
  <c r="E540" i="5"/>
  <c r="J539" i="5"/>
  <c r="H539" i="5"/>
  <c r="H538" i="5" s="1"/>
  <c r="G539" i="5"/>
  <c r="I538" i="5"/>
  <c r="F538" i="5"/>
  <c r="E538" i="5"/>
  <c r="J537" i="5"/>
  <c r="H537" i="5"/>
  <c r="G537" i="5"/>
  <c r="J536" i="5"/>
  <c r="H536" i="5"/>
  <c r="G536" i="5"/>
  <c r="J535" i="5"/>
  <c r="H535" i="5"/>
  <c r="G535" i="5"/>
  <c r="J534" i="5"/>
  <c r="H534" i="5"/>
  <c r="G534" i="5"/>
  <c r="J533" i="5"/>
  <c r="H533" i="5"/>
  <c r="G533" i="5"/>
  <c r="J532" i="5"/>
  <c r="H532" i="5"/>
  <c r="G532" i="5"/>
  <c r="J531" i="5"/>
  <c r="H531" i="5"/>
  <c r="G531" i="5"/>
  <c r="J530" i="5"/>
  <c r="H530" i="5"/>
  <c r="G530" i="5"/>
  <c r="I529" i="5"/>
  <c r="F529" i="5"/>
  <c r="E529" i="5"/>
  <c r="J528" i="5"/>
  <c r="H528" i="5"/>
  <c r="G528" i="5"/>
  <c r="J527" i="5"/>
  <c r="H527" i="5"/>
  <c r="G527" i="5"/>
  <c r="J526" i="5"/>
  <c r="H526" i="5"/>
  <c r="G526" i="5"/>
  <c r="I525" i="5"/>
  <c r="F525" i="5"/>
  <c r="E525" i="5"/>
  <c r="J524" i="5"/>
  <c r="H524" i="5"/>
  <c r="G524" i="5"/>
  <c r="J523" i="5"/>
  <c r="H523" i="5"/>
  <c r="G523" i="5"/>
  <c r="J522" i="5"/>
  <c r="H522" i="5"/>
  <c r="G522" i="5"/>
  <c r="J521" i="5"/>
  <c r="H521" i="5"/>
  <c r="G521" i="5"/>
  <c r="J520" i="5"/>
  <c r="H520" i="5"/>
  <c r="G520" i="5"/>
  <c r="J519" i="5"/>
  <c r="H519" i="5"/>
  <c r="G519" i="5"/>
  <c r="J518" i="5"/>
  <c r="H518" i="5"/>
  <c r="G518" i="5"/>
  <c r="J517" i="5"/>
  <c r="H517" i="5"/>
  <c r="G517" i="5"/>
  <c r="J516" i="5"/>
  <c r="H516" i="5"/>
  <c r="G516" i="5"/>
  <c r="J515" i="5"/>
  <c r="H515" i="5"/>
  <c r="G515" i="5"/>
  <c r="J514" i="5"/>
  <c r="H514" i="5"/>
  <c r="G514" i="5"/>
  <c r="J513" i="5"/>
  <c r="H513" i="5"/>
  <c r="G513" i="5"/>
  <c r="I512" i="5"/>
  <c r="F512" i="5"/>
  <c r="E512" i="5"/>
  <c r="J511" i="5"/>
  <c r="H511" i="5"/>
  <c r="G511" i="5"/>
  <c r="J510" i="5"/>
  <c r="H510" i="5"/>
  <c r="G510" i="5"/>
  <c r="I509" i="5"/>
  <c r="F509" i="5"/>
  <c r="E509" i="5"/>
  <c r="J507" i="5"/>
  <c r="H507" i="5"/>
  <c r="H506" i="5" s="1"/>
  <c r="G507" i="5"/>
  <c r="I506" i="5"/>
  <c r="F506" i="5"/>
  <c r="E506" i="5"/>
  <c r="J505" i="5"/>
  <c r="H505" i="5"/>
  <c r="G505" i="5"/>
  <c r="J504" i="5"/>
  <c r="H504" i="5"/>
  <c r="G504" i="5"/>
  <c r="J503" i="5"/>
  <c r="H503" i="5"/>
  <c r="G503" i="5"/>
  <c r="I502" i="5"/>
  <c r="I501" i="5" s="1"/>
  <c r="F502" i="5"/>
  <c r="E502" i="5"/>
  <c r="J500" i="5"/>
  <c r="H500" i="5"/>
  <c r="G500" i="5"/>
  <c r="J499" i="5"/>
  <c r="H499" i="5"/>
  <c r="G499" i="5"/>
  <c r="J498" i="5"/>
  <c r="H498" i="5"/>
  <c r="G498" i="5"/>
  <c r="I497" i="5"/>
  <c r="I496" i="5" s="1"/>
  <c r="F497" i="5"/>
  <c r="E497" i="5"/>
  <c r="J495" i="5"/>
  <c r="H495" i="5"/>
  <c r="G495" i="5"/>
  <c r="J494" i="5"/>
  <c r="H494" i="5"/>
  <c r="G494" i="5"/>
  <c r="J493" i="5"/>
  <c r="H493" i="5"/>
  <c r="G493" i="5"/>
  <c r="J492" i="5"/>
  <c r="H492" i="5"/>
  <c r="G492" i="5"/>
  <c r="J491" i="5"/>
  <c r="H491" i="5"/>
  <c r="G491" i="5"/>
  <c r="J490" i="5"/>
  <c r="H490" i="5"/>
  <c r="G490" i="5"/>
  <c r="J489" i="5"/>
  <c r="H489" i="5"/>
  <c r="G489" i="5"/>
  <c r="J488" i="5"/>
  <c r="H488" i="5"/>
  <c r="G488" i="5"/>
  <c r="J487" i="5"/>
  <c r="H487" i="5"/>
  <c r="G487" i="5"/>
  <c r="J486" i="5"/>
  <c r="H486" i="5"/>
  <c r="G486" i="5"/>
  <c r="J485" i="5"/>
  <c r="H485" i="5"/>
  <c r="G485" i="5"/>
  <c r="I484" i="5"/>
  <c r="F484" i="5"/>
  <c r="E484" i="5"/>
  <c r="J483" i="5"/>
  <c r="G483" i="5"/>
  <c r="I482" i="5"/>
  <c r="H482" i="5"/>
  <c r="F482" i="5"/>
  <c r="E482" i="5"/>
  <c r="J481" i="5"/>
  <c r="H481" i="5"/>
  <c r="H480" i="5" s="1"/>
  <c r="G481" i="5"/>
  <c r="I480" i="5"/>
  <c r="F480" i="5"/>
  <c r="E480" i="5"/>
  <c r="J479" i="5"/>
  <c r="H479" i="5"/>
  <c r="G479" i="5"/>
  <c r="J478" i="5"/>
  <c r="H478" i="5"/>
  <c r="G478" i="5"/>
  <c r="J477" i="5"/>
  <c r="H477" i="5"/>
  <c r="G477" i="5"/>
  <c r="J476" i="5"/>
  <c r="H476" i="5"/>
  <c r="G476" i="5"/>
  <c r="J475" i="5"/>
  <c r="H475" i="5"/>
  <c r="G475" i="5"/>
  <c r="I474" i="5"/>
  <c r="F474" i="5"/>
  <c r="E474" i="5"/>
  <c r="J473" i="5"/>
  <c r="G473" i="5"/>
  <c r="I472" i="5"/>
  <c r="H472" i="5"/>
  <c r="F472" i="5"/>
  <c r="E472" i="5"/>
  <c r="J471" i="5"/>
  <c r="H471" i="5"/>
  <c r="G471" i="5"/>
  <c r="J470" i="5"/>
  <c r="H470" i="5"/>
  <c r="G470" i="5"/>
  <c r="J469" i="5"/>
  <c r="H469" i="5"/>
  <c r="G469" i="5"/>
  <c r="J468" i="5"/>
  <c r="H468" i="5"/>
  <c r="G468" i="5"/>
  <c r="J467" i="5"/>
  <c r="H467" i="5"/>
  <c r="G467" i="5"/>
  <c r="J466" i="5"/>
  <c r="H466" i="5"/>
  <c r="G466" i="5"/>
  <c r="J465" i="5"/>
  <c r="H465" i="5"/>
  <c r="G465" i="5"/>
  <c r="J464" i="5"/>
  <c r="H464" i="5"/>
  <c r="G464" i="5"/>
  <c r="J463" i="5"/>
  <c r="H463" i="5"/>
  <c r="G463" i="5"/>
  <c r="J462" i="5"/>
  <c r="H462" i="5"/>
  <c r="G462" i="5"/>
  <c r="J461" i="5"/>
  <c r="H461" i="5"/>
  <c r="G461" i="5"/>
  <c r="J460" i="5"/>
  <c r="H460" i="5"/>
  <c r="G460" i="5"/>
  <c r="J459" i="5"/>
  <c r="H459" i="5"/>
  <c r="G459" i="5"/>
  <c r="J458" i="5"/>
  <c r="H458" i="5"/>
  <c r="G458" i="5"/>
  <c r="J457" i="5"/>
  <c r="H457" i="5"/>
  <c r="G457" i="5"/>
  <c r="J456" i="5"/>
  <c r="H456" i="5"/>
  <c r="G456" i="5"/>
  <c r="J455" i="5"/>
  <c r="H455" i="5"/>
  <c r="G455" i="5"/>
  <c r="J454" i="5"/>
  <c r="H454" i="5"/>
  <c r="G454" i="5"/>
  <c r="I453" i="5"/>
  <c r="F453" i="5"/>
  <c r="E453" i="5"/>
  <c r="J452" i="5"/>
  <c r="H452" i="5"/>
  <c r="G452" i="5"/>
  <c r="J451" i="5"/>
  <c r="H451" i="5"/>
  <c r="G451" i="5"/>
  <c r="I450" i="5"/>
  <c r="F450" i="5"/>
  <c r="E450" i="5"/>
  <c r="J449" i="5"/>
  <c r="H449" i="5"/>
  <c r="H448" i="5" s="1"/>
  <c r="G449" i="5"/>
  <c r="I448" i="5"/>
  <c r="F448" i="5"/>
  <c r="E448" i="5"/>
  <c r="J447" i="5"/>
  <c r="H447" i="5"/>
  <c r="G447" i="5"/>
  <c r="J446" i="5"/>
  <c r="H446" i="5"/>
  <c r="G446" i="5"/>
  <c r="J445" i="5"/>
  <c r="H445" i="5"/>
  <c r="G445" i="5"/>
  <c r="I444" i="5"/>
  <c r="F444" i="5"/>
  <c r="E444" i="5"/>
  <c r="J443" i="5"/>
  <c r="H443" i="5"/>
  <c r="G443" i="5"/>
  <c r="J442" i="5"/>
  <c r="H442" i="5"/>
  <c r="G442" i="5"/>
  <c r="I441" i="5"/>
  <c r="F441" i="5"/>
  <c r="E441" i="5"/>
  <c r="J440" i="5"/>
  <c r="H440" i="5"/>
  <c r="G440" i="5"/>
  <c r="J439" i="5"/>
  <c r="H439" i="5"/>
  <c r="H438" i="5" s="1"/>
  <c r="G439" i="5"/>
  <c r="I438" i="5"/>
  <c r="F438" i="5"/>
  <c r="E438" i="5"/>
  <c r="J437" i="5"/>
  <c r="H437" i="5"/>
  <c r="G437" i="5"/>
  <c r="J436" i="5"/>
  <c r="H436" i="5"/>
  <c r="G436" i="5"/>
  <c r="J435" i="5"/>
  <c r="H435" i="5"/>
  <c r="G435" i="5"/>
  <c r="J434" i="5"/>
  <c r="H434" i="5"/>
  <c r="G434" i="5"/>
  <c r="J433" i="5"/>
  <c r="H433" i="5"/>
  <c r="G433" i="5"/>
  <c r="J432" i="5"/>
  <c r="H432" i="5"/>
  <c r="G432" i="5"/>
  <c r="J431" i="5"/>
  <c r="H431" i="5"/>
  <c r="G431" i="5"/>
  <c r="J430" i="5"/>
  <c r="H430" i="5"/>
  <c r="G430" i="5"/>
  <c r="J429" i="5"/>
  <c r="H429" i="5"/>
  <c r="G429" i="5"/>
  <c r="J428" i="5"/>
  <c r="H428" i="5"/>
  <c r="G428" i="5"/>
  <c r="J427" i="5"/>
  <c r="H427" i="5"/>
  <c r="G427" i="5"/>
  <c r="J426" i="5"/>
  <c r="H426" i="5"/>
  <c r="G426" i="5"/>
  <c r="J425" i="5"/>
  <c r="H425" i="5"/>
  <c r="G425" i="5"/>
  <c r="J424" i="5"/>
  <c r="H424" i="5"/>
  <c r="G424" i="5"/>
  <c r="J423" i="5"/>
  <c r="H423" i="5"/>
  <c r="G423" i="5"/>
  <c r="J422" i="5"/>
  <c r="H422" i="5"/>
  <c r="G422" i="5"/>
  <c r="I421" i="5"/>
  <c r="F421" i="5"/>
  <c r="E421" i="5"/>
  <c r="J420" i="5"/>
  <c r="H420" i="5"/>
  <c r="H419" i="5" s="1"/>
  <c r="G420" i="5"/>
  <c r="I419" i="5"/>
  <c r="F419" i="5"/>
  <c r="E419" i="5"/>
  <c r="J417" i="5"/>
  <c r="H417" i="5"/>
  <c r="G417" i="5"/>
  <c r="J416" i="5"/>
  <c r="H416" i="5"/>
  <c r="G416" i="5"/>
  <c r="J415" i="5"/>
  <c r="H415" i="5"/>
  <c r="G415" i="5"/>
  <c r="J414" i="5"/>
  <c r="H414" i="5"/>
  <c r="G414" i="5"/>
  <c r="J413" i="5"/>
  <c r="H413" i="5"/>
  <c r="G413" i="5"/>
  <c r="J412" i="5"/>
  <c r="H412" i="5"/>
  <c r="G412" i="5"/>
  <c r="F411" i="5"/>
  <c r="E411" i="5"/>
  <c r="J410" i="5"/>
  <c r="H410" i="5"/>
  <c r="G410" i="5"/>
  <c r="J409" i="5"/>
  <c r="H409" i="5"/>
  <c r="G409" i="5"/>
  <c r="J408" i="5"/>
  <c r="H408" i="5"/>
  <c r="G408" i="5"/>
  <c r="J407" i="5"/>
  <c r="H407" i="5"/>
  <c r="G407" i="5"/>
  <c r="J406" i="5"/>
  <c r="H406" i="5"/>
  <c r="G406" i="5"/>
  <c r="J405" i="5"/>
  <c r="H405" i="5"/>
  <c r="G405" i="5"/>
  <c r="J404" i="5"/>
  <c r="H404" i="5"/>
  <c r="G404" i="5"/>
  <c r="J403" i="5"/>
  <c r="H403" i="5"/>
  <c r="G403" i="5"/>
  <c r="J402" i="5"/>
  <c r="H402" i="5"/>
  <c r="G402" i="5"/>
  <c r="J401" i="5"/>
  <c r="H401" i="5"/>
  <c r="G401" i="5"/>
  <c r="J400" i="5"/>
  <c r="H400" i="5"/>
  <c r="G400" i="5"/>
  <c r="F399" i="5"/>
  <c r="E399" i="5"/>
  <c r="J399" i="5" s="1"/>
  <c r="J398" i="5"/>
  <c r="H398" i="5"/>
  <c r="G398" i="5"/>
  <c r="J397" i="5"/>
  <c r="H397" i="5"/>
  <c r="G397" i="5"/>
  <c r="J396" i="5"/>
  <c r="H396" i="5"/>
  <c r="G396" i="5"/>
  <c r="F395" i="5"/>
  <c r="E395" i="5"/>
  <c r="J393" i="5"/>
  <c r="H393" i="5"/>
  <c r="G393" i="5"/>
  <c r="J392" i="5"/>
  <c r="H392" i="5"/>
  <c r="G392" i="5"/>
  <c r="J391" i="5"/>
  <c r="H391" i="5"/>
  <c r="G391" i="5"/>
  <c r="J390" i="5"/>
  <c r="H390" i="5"/>
  <c r="G390" i="5"/>
  <c r="J389" i="5"/>
  <c r="H389" i="5"/>
  <c r="G389" i="5"/>
  <c r="J388" i="5"/>
  <c r="H388" i="5"/>
  <c r="G388" i="5"/>
  <c r="J387" i="5"/>
  <c r="H387" i="5"/>
  <c r="G387" i="5"/>
  <c r="J386" i="5"/>
  <c r="H386" i="5"/>
  <c r="G386" i="5"/>
  <c r="I385" i="5"/>
  <c r="F385" i="5"/>
  <c r="E385" i="5"/>
  <c r="J384" i="5"/>
  <c r="H384" i="5"/>
  <c r="G384" i="5"/>
  <c r="J383" i="5"/>
  <c r="H383" i="5"/>
  <c r="G383" i="5"/>
  <c r="I382" i="5"/>
  <c r="F382" i="5"/>
  <c r="E382" i="5"/>
  <c r="J381" i="5"/>
  <c r="G381" i="5"/>
  <c r="J380" i="5"/>
  <c r="G380" i="5"/>
  <c r="J379" i="5"/>
  <c r="G379" i="5"/>
  <c r="J378" i="5"/>
  <c r="G378" i="5"/>
  <c r="J377" i="5"/>
  <c r="G377" i="5"/>
  <c r="J376" i="5"/>
  <c r="G376" i="5"/>
  <c r="J375" i="5"/>
  <c r="I375" i="5"/>
  <c r="H375" i="5"/>
  <c r="F375" i="5"/>
  <c r="E375" i="5"/>
  <c r="G375" i="5" s="1"/>
  <c r="J374" i="5"/>
  <c r="H374" i="5"/>
  <c r="G374" i="5"/>
  <c r="J373" i="5"/>
  <c r="H373" i="5"/>
  <c r="G373" i="5"/>
  <c r="J372" i="5"/>
  <c r="H372" i="5"/>
  <c r="G372" i="5"/>
  <c r="J371" i="5"/>
  <c r="H371" i="5"/>
  <c r="G371" i="5"/>
  <c r="J370" i="5"/>
  <c r="H370" i="5"/>
  <c r="G370" i="5"/>
  <c r="J369" i="5"/>
  <c r="H369" i="5"/>
  <c r="G369" i="5"/>
  <c r="J368" i="5"/>
  <c r="H368" i="5"/>
  <c r="G368" i="5"/>
  <c r="J367" i="5"/>
  <c r="H367" i="5"/>
  <c r="G367" i="5"/>
  <c r="J366" i="5"/>
  <c r="H366" i="5"/>
  <c r="G366" i="5"/>
  <c r="J365" i="5"/>
  <c r="H365" i="5"/>
  <c r="G365" i="5"/>
  <c r="J364" i="5"/>
  <c r="H364" i="5"/>
  <c r="G364" i="5"/>
  <c r="J363" i="5"/>
  <c r="H363" i="5"/>
  <c r="G363" i="5"/>
  <c r="I362" i="5"/>
  <c r="F362" i="5"/>
  <c r="E362" i="5"/>
  <c r="J361" i="5"/>
  <c r="H361" i="5"/>
  <c r="G361" i="5"/>
  <c r="J360" i="5"/>
  <c r="H360" i="5"/>
  <c r="G360" i="5"/>
  <c r="J359" i="5"/>
  <c r="H359" i="5"/>
  <c r="G359" i="5"/>
  <c r="J358" i="5"/>
  <c r="H358" i="5"/>
  <c r="G358" i="5"/>
  <c r="J357" i="5"/>
  <c r="H357" i="5"/>
  <c r="G357" i="5"/>
  <c r="J356" i="5"/>
  <c r="H356" i="5"/>
  <c r="G356" i="5"/>
  <c r="J355" i="5"/>
  <c r="H355" i="5"/>
  <c r="G355" i="5"/>
  <c r="J354" i="5"/>
  <c r="H354" i="5"/>
  <c r="G354" i="5"/>
  <c r="J353" i="5"/>
  <c r="H353" i="5"/>
  <c r="G353" i="5"/>
  <c r="J352" i="5"/>
  <c r="H352" i="5"/>
  <c r="G352" i="5"/>
  <c r="J351" i="5"/>
  <c r="H351" i="5"/>
  <c r="G351" i="5"/>
  <c r="I350" i="5"/>
  <c r="F350" i="5"/>
  <c r="E350" i="5"/>
  <c r="J349" i="5"/>
  <c r="H349" i="5"/>
  <c r="G349" i="5"/>
  <c r="J348" i="5"/>
  <c r="H348" i="5"/>
  <c r="G348" i="5"/>
  <c r="J347" i="5"/>
  <c r="H347" i="5"/>
  <c r="G347" i="5"/>
  <c r="J346" i="5"/>
  <c r="H346" i="5"/>
  <c r="G346" i="5"/>
  <c r="J345" i="5"/>
  <c r="H345" i="5"/>
  <c r="G345" i="5"/>
  <c r="J344" i="5"/>
  <c r="H344" i="5"/>
  <c r="G344" i="5"/>
  <c r="J343" i="5"/>
  <c r="H343" i="5"/>
  <c r="G343" i="5"/>
  <c r="J342" i="5"/>
  <c r="H342" i="5"/>
  <c r="G342" i="5"/>
  <c r="J341" i="5"/>
  <c r="H341" i="5"/>
  <c r="G341" i="5"/>
  <c r="J340" i="5"/>
  <c r="H340" i="5"/>
  <c r="G340" i="5"/>
  <c r="J339" i="5"/>
  <c r="H339" i="5"/>
  <c r="G339" i="5"/>
  <c r="I338" i="5"/>
  <c r="F338" i="5"/>
  <c r="E338" i="5"/>
  <c r="J337" i="5"/>
  <c r="H337" i="5"/>
  <c r="G337" i="5"/>
  <c r="J336" i="5"/>
  <c r="H336" i="5"/>
  <c r="G336" i="5"/>
  <c r="I335" i="5"/>
  <c r="F335" i="5"/>
  <c r="E335" i="5"/>
  <c r="J334" i="5"/>
  <c r="G334" i="5"/>
  <c r="J333" i="5"/>
  <c r="G333" i="5"/>
  <c r="J332" i="5"/>
  <c r="G332" i="5"/>
  <c r="J331" i="5"/>
  <c r="G331" i="5"/>
  <c r="J330" i="5"/>
  <c r="G330" i="5"/>
  <c r="J329" i="5"/>
  <c r="G329" i="5"/>
  <c r="J328" i="5"/>
  <c r="G328" i="5"/>
  <c r="J327" i="5"/>
  <c r="G327" i="5"/>
  <c r="J326" i="5"/>
  <c r="G326" i="5"/>
  <c r="J325" i="5"/>
  <c r="G325" i="5"/>
  <c r="J324" i="5"/>
  <c r="G324" i="5"/>
  <c r="J323" i="5"/>
  <c r="G323" i="5"/>
  <c r="J322" i="5"/>
  <c r="G322" i="5"/>
  <c r="J321" i="5"/>
  <c r="G321" i="5"/>
  <c r="J320" i="5"/>
  <c r="G320" i="5"/>
  <c r="J319" i="5"/>
  <c r="G319" i="5"/>
  <c r="J318" i="5"/>
  <c r="G318" i="5"/>
  <c r="J317" i="5"/>
  <c r="G317" i="5"/>
  <c r="J316" i="5"/>
  <c r="G316" i="5"/>
  <c r="J315" i="5"/>
  <c r="G315" i="5"/>
  <c r="J314" i="5"/>
  <c r="G314" i="5"/>
  <c r="J313" i="5"/>
  <c r="H313" i="5"/>
  <c r="H312" i="5" s="1"/>
  <c r="G313" i="5"/>
  <c r="I312" i="5"/>
  <c r="F312" i="5"/>
  <c r="E312" i="5"/>
  <c r="J311" i="5"/>
  <c r="H311" i="5"/>
  <c r="H310" i="5" s="1"/>
  <c r="G311" i="5"/>
  <c r="I310" i="5"/>
  <c r="F310" i="5"/>
  <c r="E310" i="5"/>
  <c r="J309" i="5"/>
  <c r="H309" i="5"/>
  <c r="G309" i="5"/>
  <c r="J308" i="5"/>
  <c r="H308" i="5"/>
  <c r="G308" i="5"/>
  <c r="J307" i="5"/>
  <c r="H307" i="5"/>
  <c r="G307" i="5"/>
  <c r="J306" i="5"/>
  <c r="H306" i="5"/>
  <c r="G306" i="5"/>
  <c r="J305" i="5"/>
  <c r="H305" i="5"/>
  <c r="G305" i="5"/>
  <c r="J304" i="5"/>
  <c r="H304" i="5"/>
  <c r="G304" i="5"/>
  <c r="J303" i="5"/>
  <c r="H303" i="5"/>
  <c r="G303" i="5"/>
  <c r="J302" i="5"/>
  <c r="H302" i="5"/>
  <c r="G302" i="5"/>
  <c r="J301" i="5"/>
  <c r="H301" i="5"/>
  <c r="G301" i="5"/>
  <c r="J300" i="5"/>
  <c r="H300" i="5"/>
  <c r="G300" i="5"/>
  <c r="J299" i="5"/>
  <c r="H299" i="5"/>
  <c r="G299" i="5"/>
  <c r="J298" i="5"/>
  <c r="H298" i="5"/>
  <c r="G298" i="5"/>
  <c r="J297" i="5"/>
  <c r="H297" i="5"/>
  <c r="G297" i="5"/>
  <c r="J296" i="5"/>
  <c r="H296" i="5"/>
  <c r="G296" i="5"/>
  <c r="I295" i="5"/>
  <c r="F295" i="5"/>
  <c r="E295" i="5"/>
  <c r="J294" i="5"/>
  <c r="H294" i="5"/>
  <c r="G294" i="5"/>
  <c r="J293" i="5"/>
  <c r="H293" i="5"/>
  <c r="G293" i="5"/>
  <c r="J292" i="5"/>
  <c r="H292" i="5"/>
  <c r="G292" i="5"/>
  <c r="J291" i="5"/>
  <c r="H291" i="5"/>
  <c r="G291" i="5"/>
  <c r="J290" i="5"/>
  <c r="H290" i="5"/>
  <c r="G290" i="5"/>
  <c r="J289" i="5"/>
  <c r="H289" i="5"/>
  <c r="G289" i="5"/>
  <c r="J288" i="5"/>
  <c r="H288" i="5"/>
  <c r="G288" i="5"/>
  <c r="J287" i="5"/>
  <c r="H287" i="5"/>
  <c r="G287" i="5"/>
  <c r="J286" i="5"/>
  <c r="H286" i="5"/>
  <c r="G286" i="5"/>
  <c r="J285" i="5"/>
  <c r="H285" i="5"/>
  <c r="G285" i="5"/>
  <c r="J284" i="5"/>
  <c r="H284" i="5"/>
  <c r="G284" i="5"/>
  <c r="J283" i="5"/>
  <c r="H283" i="5"/>
  <c r="G283" i="5"/>
  <c r="J282" i="5"/>
  <c r="H282" i="5"/>
  <c r="G282" i="5"/>
  <c r="J281" i="5"/>
  <c r="H281" i="5"/>
  <c r="G281" i="5"/>
  <c r="J280" i="5"/>
  <c r="H280" i="5"/>
  <c r="G280" i="5"/>
  <c r="J279" i="5"/>
  <c r="H279" i="5"/>
  <c r="G279" i="5"/>
  <c r="J278" i="5"/>
  <c r="H278" i="5"/>
  <c r="G278" i="5"/>
  <c r="J277" i="5"/>
  <c r="H277" i="5"/>
  <c r="G277" i="5"/>
  <c r="J276" i="5"/>
  <c r="H276" i="5"/>
  <c r="G276" i="5"/>
  <c r="J275" i="5"/>
  <c r="H275" i="5"/>
  <c r="G275" i="5"/>
  <c r="J274" i="5"/>
  <c r="H274" i="5"/>
  <c r="G274" i="5"/>
  <c r="J273" i="5"/>
  <c r="H273" i="5"/>
  <c r="G273" i="5"/>
  <c r="J272" i="5"/>
  <c r="H272" i="5"/>
  <c r="G272" i="5"/>
  <c r="J271" i="5"/>
  <c r="H271" i="5"/>
  <c r="G271" i="5"/>
  <c r="J270" i="5"/>
  <c r="H270" i="5"/>
  <c r="G270" i="5"/>
  <c r="J269" i="5"/>
  <c r="H269" i="5"/>
  <c r="G269" i="5"/>
  <c r="I268" i="5"/>
  <c r="F268" i="5"/>
  <c r="E268" i="5"/>
  <c r="J267" i="5"/>
  <c r="H267" i="5"/>
  <c r="G267" i="5"/>
  <c r="J266" i="5"/>
  <c r="H266" i="5"/>
  <c r="G266" i="5"/>
  <c r="J265" i="5"/>
  <c r="H265" i="5"/>
  <c r="G265" i="5"/>
  <c r="J264" i="5"/>
  <c r="H264" i="5"/>
  <c r="G264" i="5"/>
  <c r="J263" i="5"/>
  <c r="H263" i="5"/>
  <c r="G263" i="5"/>
  <c r="J262" i="5"/>
  <c r="H262" i="5"/>
  <c r="G262" i="5"/>
  <c r="J261" i="5"/>
  <c r="H261" i="5"/>
  <c r="G261" i="5"/>
  <c r="J260" i="5"/>
  <c r="H260" i="5"/>
  <c r="G260" i="5"/>
  <c r="J259" i="5"/>
  <c r="H259" i="5"/>
  <c r="G259" i="5"/>
  <c r="J258" i="5"/>
  <c r="H258" i="5"/>
  <c r="G258" i="5"/>
  <c r="J257" i="5"/>
  <c r="H257" i="5"/>
  <c r="G257" i="5"/>
  <c r="J256" i="5"/>
  <c r="H256" i="5"/>
  <c r="G256" i="5"/>
  <c r="J255" i="5"/>
  <c r="H255" i="5"/>
  <c r="G255" i="5"/>
  <c r="J254" i="5"/>
  <c r="H254" i="5"/>
  <c r="G254" i="5"/>
  <c r="J253" i="5"/>
  <c r="H253" i="5"/>
  <c r="G253" i="5"/>
  <c r="I252" i="5"/>
  <c r="F252" i="5"/>
  <c r="E252" i="5"/>
  <c r="J251" i="5"/>
  <c r="G251" i="5"/>
  <c r="J250" i="5"/>
  <c r="H250" i="5"/>
  <c r="G250" i="5"/>
  <c r="J249" i="5"/>
  <c r="G249" i="5"/>
  <c r="J248" i="5"/>
  <c r="G248" i="5"/>
  <c r="J247" i="5"/>
  <c r="G247" i="5"/>
  <c r="J246" i="5"/>
  <c r="G246" i="5"/>
  <c r="J245" i="5"/>
  <c r="H245" i="5"/>
  <c r="G245" i="5"/>
  <c r="J244" i="5"/>
  <c r="H244" i="5"/>
  <c r="G244" i="5"/>
  <c r="J243" i="5"/>
  <c r="H243" i="5"/>
  <c r="G243" i="5"/>
  <c r="J242" i="5"/>
  <c r="H242" i="5"/>
  <c r="G242" i="5"/>
  <c r="J241" i="5"/>
  <c r="H241" i="5"/>
  <c r="G241" i="5"/>
  <c r="J240" i="5"/>
  <c r="H240" i="5"/>
  <c r="G240" i="5"/>
  <c r="J239" i="5"/>
  <c r="H239" i="5"/>
  <c r="G239" i="5"/>
  <c r="J238" i="5"/>
  <c r="H238" i="5"/>
  <c r="G238" i="5"/>
  <c r="J237" i="5"/>
  <c r="H237" i="5"/>
  <c r="G237" i="5"/>
  <c r="J236" i="5"/>
  <c r="H236" i="5"/>
  <c r="G236" i="5"/>
  <c r="J235" i="5"/>
  <c r="H235" i="5"/>
  <c r="G235" i="5"/>
  <c r="J234" i="5"/>
  <c r="H234" i="5"/>
  <c r="G234" i="5"/>
  <c r="J233" i="5"/>
  <c r="H233" i="5"/>
  <c r="G233" i="5"/>
  <c r="J232" i="5"/>
  <c r="H232" i="5"/>
  <c r="G232" i="5"/>
  <c r="J231" i="5"/>
  <c r="H231" i="5"/>
  <c r="G231" i="5"/>
  <c r="J230" i="5"/>
  <c r="H230" i="5"/>
  <c r="G230" i="5"/>
  <c r="J229" i="5"/>
  <c r="H229" i="5"/>
  <c r="G229" i="5"/>
  <c r="J228" i="5"/>
  <c r="H228" i="5"/>
  <c r="G228" i="5"/>
  <c r="J227" i="5"/>
  <c r="H227" i="5"/>
  <c r="G227" i="5"/>
  <c r="J226" i="5"/>
  <c r="H226" i="5"/>
  <c r="G226" i="5"/>
  <c r="J225" i="5"/>
  <c r="H225" i="5"/>
  <c r="G225" i="5"/>
  <c r="J224" i="5"/>
  <c r="H224" i="5"/>
  <c r="G224" i="5"/>
  <c r="I223" i="5"/>
  <c r="F223" i="5"/>
  <c r="E223" i="5"/>
  <c r="J221" i="5"/>
  <c r="H221" i="5"/>
  <c r="H220" i="5" s="1"/>
  <c r="H219" i="5" s="1"/>
  <c r="G221" i="5"/>
  <c r="I220" i="5"/>
  <c r="I219" i="5" s="1"/>
  <c r="F220" i="5"/>
  <c r="F219" i="5" s="1"/>
  <c r="E220" i="5"/>
  <c r="J218" i="5"/>
  <c r="H218" i="5"/>
  <c r="G218" i="5"/>
  <c r="J217" i="5"/>
  <c r="H217" i="5"/>
  <c r="G217" i="5"/>
  <c r="I216" i="5"/>
  <c r="I215" i="5" s="1"/>
  <c r="F216" i="5"/>
  <c r="F215" i="5" s="1"/>
  <c r="E216" i="5"/>
  <c r="E215" i="5" s="1"/>
  <c r="J214" i="5"/>
  <c r="H214" i="5"/>
  <c r="G214" i="5"/>
  <c r="J213" i="5"/>
  <c r="H213" i="5"/>
  <c r="G213" i="5"/>
  <c r="I212" i="5"/>
  <c r="F212" i="5"/>
  <c r="E212" i="5"/>
  <c r="J211" i="5"/>
  <c r="H211" i="5"/>
  <c r="G211" i="5"/>
  <c r="J210" i="5"/>
  <c r="H210" i="5"/>
  <c r="G210" i="5"/>
  <c r="J209" i="5"/>
  <c r="H209" i="5"/>
  <c r="G209" i="5"/>
  <c r="J208" i="5"/>
  <c r="H208" i="5"/>
  <c r="G208" i="5"/>
  <c r="J207" i="5"/>
  <c r="H207" i="5"/>
  <c r="G207" i="5"/>
  <c r="J206" i="5"/>
  <c r="H206" i="5"/>
  <c r="G206" i="5"/>
  <c r="J205" i="5"/>
  <c r="H205" i="5"/>
  <c r="G205" i="5"/>
  <c r="J204" i="5"/>
  <c r="H204" i="5"/>
  <c r="G204" i="5"/>
  <c r="J203" i="5"/>
  <c r="H203" i="5"/>
  <c r="G203" i="5"/>
  <c r="J202" i="5"/>
  <c r="H202" i="5"/>
  <c r="G202" i="5"/>
  <c r="I201" i="5"/>
  <c r="F201" i="5"/>
  <c r="E201" i="5"/>
  <c r="J200" i="5"/>
  <c r="H200" i="5"/>
  <c r="H199" i="5" s="1"/>
  <c r="G200" i="5"/>
  <c r="I199" i="5"/>
  <c r="F199" i="5"/>
  <c r="E199" i="5"/>
  <c r="J198" i="5"/>
  <c r="H198" i="5"/>
  <c r="G198" i="5"/>
  <c r="J197" i="5"/>
  <c r="H197" i="5"/>
  <c r="G197" i="5"/>
  <c r="J196" i="5"/>
  <c r="H196" i="5"/>
  <c r="G196" i="5"/>
  <c r="J195" i="5"/>
  <c r="H195" i="5"/>
  <c r="G195" i="5"/>
  <c r="J194" i="5"/>
  <c r="H194" i="5"/>
  <c r="G194" i="5"/>
  <c r="I193" i="5"/>
  <c r="F193" i="5"/>
  <c r="E193" i="5"/>
  <c r="J192" i="5"/>
  <c r="H192" i="5"/>
  <c r="G192" i="5"/>
  <c r="J191" i="5"/>
  <c r="H191" i="5"/>
  <c r="G191" i="5"/>
  <c r="J190" i="5"/>
  <c r="H190" i="5"/>
  <c r="G190" i="5"/>
  <c r="J189" i="5"/>
  <c r="H189" i="5"/>
  <c r="G189" i="5"/>
  <c r="J188" i="5"/>
  <c r="H188" i="5"/>
  <c r="G188" i="5"/>
  <c r="J187" i="5"/>
  <c r="H187" i="5"/>
  <c r="G187" i="5"/>
  <c r="J186" i="5"/>
  <c r="H186" i="5"/>
  <c r="G186" i="5"/>
  <c r="J185" i="5"/>
  <c r="H185" i="5"/>
  <c r="G185" i="5"/>
  <c r="J184" i="5"/>
  <c r="H184" i="5"/>
  <c r="G184" i="5"/>
  <c r="J183" i="5"/>
  <c r="H183" i="5"/>
  <c r="G183" i="5"/>
  <c r="J182" i="5"/>
  <c r="H182" i="5"/>
  <c r="G182" i="5"/>
  <c r="J181" i="5"/>
  <c r="H181" i="5"/>
  <c r="G181" i="5"/>
  <c r="J180" i="5"/>
  <c r="H180" i="5"/>
  <c r="G180" i="5"/>
  <c r="J179" i="5"/>
  <c r="H179" i="5"/>
  <c r="G179" i="5"/>
  <c r="J178" i="5"/>
  <c r="H178" i="5"/>
  <c r="G178" i="5"/>
  <c r="I177" i="5"/>
  <c r="F177" i="5"/>
  <c r="E177" i="5"/>
  <c r="J176" i="5"/>
  <c r="H176" i="5"/>
  <c r="H175" i="5" s="1"/>
  <c r="G176" i="5"/>
  <c r="I175" i="5"/>
  <c r="F175" i="5"/>
  <c r="E175" i="5"/>
  <c r="J173" i="5"/>
  <c r="H173" i="5"/>
  <c r="H172" i="5" s="1"/>
  <c r="H171" i="5" s="1"/>
  <c r="G173" i="5"/>
  <c r="I172" i="5"/>
  <c r="I171" i="5" s="1"/>
  <c r="F172" i="5"/>
  <c r="F171" i="5" s="1"/>
  <c r="E172" i="5"/>
  <c r="J170" i="5"/>
  <c r="H170" i="5"/>
  <c r="G170" i="5"/>
  <c r="J169" i="5"/>
  <c r="H169" i="5"/>
  <c r="G169" i="5"/>
  <c r="J168" i="5"/>
  <c r="H168" i="5"/>
  <c r="G168" i="5"/>
  <c r="J167" i="5"/>
  <c r="H167" i="5"/>
  <c r="G167" i="5"/>
  <c r="J166" i="5"/>
  <c r="H166" i="5"/>
  <c r="G166" i="5"/>
  <c r="J165" i="5"/>
  <c r="H165" i="5"/>
  <c r="G165" i="5"/>
  <c r="J164" i="5"/>
  <c r="H164" i="5"/>
  <c r="G164" i="5"/>
  <c r="I163" i="5"/>
  <c r="F163" i="5"/>
  <c r="E163" i="5"/>
  <c r="J162" i="5"/>
  <c r="H162" i="5"/>
  <c r="G162" i="5"/>
  <c r="J161" i="5"/>
  <c r="H161" i="5"/>
  <c r="G161" i="5"/>
  <c r="J160" i="5"/>
  <c r="H160" i="5"/>
  <c r="G160" i="5"/>
  <c r="J159" i="5"/>
  <c r="H159" i="5"/>
  <c r="G159" i="5"/>
  <c r="J158" i="5"/>
  <c r="H158" i="5"/>
  <c r="G158" i="5"/>
  <c r="J157" i="5"/>
  <c r="H157" i="5"/>
  <c r="G157" i="5"/>
  <c r="J156" i="5"/>
  <c r="H156" i="5"/>
  <c r="G156" i="5"/>
  <c r="J155" i="5"/>
  <c r="H155" i="5"/>
  <c r="G155" i="5"/>
  <c r="I154" i="5"/>
  <c r="F154" i="5"/>
  <c r="E154" i="5"/>
  <c r="J153" i="5"/>
  <c r="H153" i="5"/>
  <c r="G153" i="5"/>
  <c r="J152" i="5"/>
  <c r="H152" i="5"/>
  <c r="G152" i="5"/>
  <c r="J151" i="5"/>
  <c r="H151" i="5"/>
  <c r="G151" i="5"/>
  <c r="I150" i="5"/>
  <c r="I149" i="5" s="1"/>
  <c r="F150" i="5"/>
  <c r="E150" i="5"/>
  <c r="J148" i="5"/>
  <c r="G148" i="5"/>
  <c r="J147" i="5"/>
  <c r="G147" i="5"/>
  <c r="J146" i="5"/>
  <c r="H146" i="5"/>
  <c r="G146" i="5"/>
  <c r="J145" i="5"/>
  <c r="H145" i="5"/>
  <c r="G145" i="5"/>
  <c r="J144" i="5"/>
  <c r="H144" i="5"/>
  <c r="G144" i="5"/>
  <c r="J143" i="5"/>
  <c r="H143" i="5"/>
  <c r="G143" i="5"/>
  <c r="I142" i="5"/>
  <c r="F142" i="5"/>
  <c r="E142" i="5"/>
  <c r="J141" i="5"/>
  <c r="H141" i="5"/>
  <c r="G141" i="5"/>
  <c r="J140" i="5"/>
  <c r="H140" i="5"/>
  <c r="G140" i="5"/>
  <c r="J139" i="5"/>
  <c r="H139" i="5"/>
  <c r="G139" i="5"/>
  <c r="J138" i="5"/>
  <c r="H138" i="5"/>
  <c r="G138" i="5"/>
  <c r="J137" i="5"/>
  <c r="H137" i="5"/>
  <c r="G137" i="5"/>
  <c r="J136" i="5"/>
  <c r="H136" i="5"/>
  <c r="G136" i="5"/>
  <c r="J135" i="5"/>
  <c r="H135" i="5"/>
  <c r="G135" i="5"/>
  <c r="J134" i="5"/>
  <c r="H134" i="5"/>
  <c r="G134" i="5"/>
  <c r="J133" i="5"/>
  <c r="H133" i="5"/>
  <c r="G133" i="5"/>
  <c r="J132" i="5"/>
  <c r="H132" i="5"/>
  <c r="G132" i="5"/>
  <c r="J131" i="5"/>
  <c r="H131" i="5"/>
  <c r="G131" i="5"/>
  <c r="J130" i="5"/>
  <c r="H130" i="5"/>
  <c r="G130" i="5"/>
  <c r="J129" i="5"/>
  <c r="H129" i="5"/>
  <c r="G129" i="5"/>
  <c r="J128" i="5"/>
  <c r="H128" i="5"/>
  <c r="G128" i="5"/>
  <c r="J127" i="5"/>
  <c r="H127" i="5"/>
  <c r="G127" i="5"/>
  <c r="J126" i="5"/>
  <c r="H126" i="5"/>
  <c r="G126" i="5"/>
  <c r="J125" i="5"/>
  <c r="H125" i="5"/>
  <c r="G125" i="5"/>
  <c r="I124" i="5"/>
  <c r="F124" i="5"/>
  <c r="E124" i="5"/>
  <c r="J123" i="5"/>
  <c r="G123" i="5"/>
  <c r="J122" i="5"/>
  <c r="G122" i="5"/>
  <c r="J121" i="5"/>
  <c r="G121" i="5"/>
  <c r="I120" i="5"/>
  <c r="H120" i="5"/>
  <c r="F120" i="5"/>
  <c r="E120" i="5"/>
  <c r="J119" i="5"/>
  <c r="H119" i="5"/>
  <c r="G119" i="5"/>
  <c r="J118" i="5"/>
  <c r="H118" i="5"/>
  <c r="G118" i="5"/>
  <c r="J117" i="5"/>
  <c r="H117" i="5"/>
  <c r="G117" i="5"/>
  <c r="J116" i="5"/>
  <c r="H116" i="5"/>
  <c r="G116" i="5"/>
  <c r="J115" i="5"/>
  <c r="H115" i="5"/>
  <c r="G115" i="5"/>
  <c r="J114" i="5"/>
  <c r="H114" i="5"/>
  <c r="G114" i="5"/>
  <c r="J113" i="5"/>
  <c r="H113" i="5"/>
  <c r="G113" i="5"/>
  <c r="J112" i="5"/>
  <c r="H112" i="5"/>
  <c r="G112" i="5"/>
  <c r="J111" i="5"/>
  <c r="H111" i="5"/>
  <c r="G111" i="5"/>
  <c r="J110" i="5"/>
  <c r="H110" i="5"/>
  <c r="G110" i="5"/>
  <c r="J109" i="5"/>
  <c r="G109" i="5"/>
  <c r="J108" i="5"/>
  <c r="H108" i="5"/>
  <c r="G108" i="5"/>
  <c r="J107" i="5"/>
  <c r="H107" i="5"/>
  <c r="G107" i="5"/>
  <c r="J106" i="5"/>
  <c r="H106" i="5"/>
  <c r="G106" i="5"/>
  <c r="J105" i="5"/>
  <c r="G105" i="5"/>
  <c r="J104" i="5"/>
  <c r="H104" i="5"/>
  <c r="G104" i="5"/>
  <c r="J103" i="5"/>
  <c r="H103" i="5"/>
  <c r="G103" i="5"/>
  <c r="J102" i="5"/>
  <c r="H102" i="5"/>
  <c r="G102" i="5"/>
  <c r="J101" i="5"/>
  <c r="H101" i="5"/>
  <c r="G101" i="5"/>
  <c r="J100" i="5"/>
  <c r="H100" i="5"/>
  <c r="G100" i="5"/>
  <c r="J99" i="5"/>
  <c r="H99" i="5"/>
  <c r="G99" i="5"/>
  <c r="J98" i="5"/>
  <c r="H98" i="5"/>
  <c r="G98" i="5"/>
  <c r="J97" i="5"/>
  <c r="H97" i="5"/>
  <c r="G97" i="5"/>
  <c r="J96" i="5"/>
  <c r="H96" i="5"/>
  <c r="G96" i="5"/>
  <c r="I95" i="5"/>
  <c r="F95" i="5"/>
  <c r="E95" i="5"/>
  <c r="J94" i="5"/>
  <c r="H94" i="5"/>
  <c r="G94" i="5"/>
  <c r="J93" i="5"/>
  <c r="H93" i="5"/>
  <c r="G93" i="5"/>
  <c r="J92" i="5"/>
  <c r="H92" i="5"/>
  <c r="G92" i="5"/>
  <c r="J91" i="5"/>
  <c r="G91" i="5"/>
  <c r="J90" i="5"/>
  <c r="G90" i="5"/>
  <c r="J89" i="5"/>
  <c r="H89" i="5"/>
  <c r="G89" i="5"/>
  <c r="I88" i="5"/>
  <c r="F88" i="5"/>
  <c r="E88" i="5"/>
  <c r="J87" i="5"/>
  <c r="H87" i="5"/>
  <c r="G87" i="5"/>
  <c r="J86" i="5"/>
  <c r="H86" i="5"/>
  <c r="G86" i="5"/>
  <c r="J85" i="5"/>
  <c r="H85" i="5"/>
  <c r="G85" i="5"/>
  <c r="J84" i="5"/>
  <c r="H84" i="5"/>
  <c r="G84" i="5"/>
  <c r="I83" i="5"/>
  <c r="F83" i="5"/>
  <c r="E83" i="5"/>
  <c r="J81" i="5"/>
  <c r="H81" i="5"/>
  <c r="G81" i="5"/>
  <c r="J80" i="5"/>
  <c r="H80" i="5"/>
  <c r="G80" i="5"/>
  <c r="J79" i="5"/>
  <c r="H79" i="5"/>
  <c r="G79" i="5"/>
  <c r="I78" i="5"/>
  <c r="F78" i="5"/>
  <c r="E78" i="5"/>
  <c r="J77" i="5"/>
  <c r="H77" i="5"/>
  <c r="G77" i="5"/>
  <c r="J76" i="5"/>
  <c r="H76" i="5"/>
  <c r="G76" i="5"/>
  <c r="I75" i="5"/>
  <c r="F75" i="5"/>
  <c r="E75" i="5"/>
  <c r="J73" i="5"/>
  <c r="H73" i="5"/>
  <c r="G73" i="5"/>
  <c r="J72" i="5"/>
  <c r="H72" i="5"/>
  <c r="G72" i="5"/>
  <c r="J71" i="5"/>
  <c r="H71" i="5"/>
  <c r="G71" i="5"/>
  <c r="J70" i="5"/>
  <c r="H70" i="5"/>
  <c r="G70" i="5"/>
  <c r="J69" i="5"/>
  <c r="H69" i="5"/>
  <c r="G69" i="5"/>
  <c r="J68" i="5"/>
  <c r="H68" i="5"/>
  <c r="G68" i="5"/>
  <c r="J67" i="5"/>
  <c r="H67" i="5"/>
  <c r="G67" i="5"/>
  <c r="J66" i="5"/>
  <c r="H66" i="5"/>
  <c r="G66" i="5"/>
  <c r="J65" i="5"/>
  <c r="H65" i="5"/>
  <c r="G65" i="5"/>
  <c r="J64" i="5"/>
  <c r="H64" i="5"/>
  <c r="G64" i="5"/>
  <c r="J63" i="5"/>
  <c r="H63" i="5"/>
  <c r="G63" i="5"/>
  <c r="J62" i="5"/>
  <c r="H62" i="5"/>
  <c r="G62" i="5"/>
  <c r="I61" i="5"/>
  <c r="F61" i="5"/>
  <c r="E61" i="5"/>
  <c r="J60" i="5"/>
  <c r="H60" i="5"/>
  <c r="H59" i="5" s="1"/>
  <c r="G60" i="5"/>
  <c r="I59" i="5"/>
  <c r="F59" i="5"/>
  <c r="E59" i="5"/>
  <c r="J57" i="5"/>
  <c r="H57" i="5"/>
  <c r="G57" i="5"/>
  <c r="J56" i="5"/>
  <c r="H56" i="5"/>
  <c r="G56" i="5"/>
  <c r="J55" i="5"/>
  <c r="H55" i="5"/>
  <c r="G55" i="5"/>
  <c r="I54" i="5"/>
  <c r="F54" i="5"/>
  <c r="E54" i="5"/>
  <c r="E53" i="5" s="1"/>
  <c r="J52" i="5"/>
  <c r="H52" i="5"/>
  <c r="G52" i="5"/>
  <c r="J51" i="5"/>
  <c r="H51" i="5"/>
  <c r="G51" i="5"/>
  <c r="J50" i="5"/>
  <c r="H50" i="5"/>
  <c r="G50" i="5"/>
  <c r="J49" i="5"/>
  <c r="H49" i="5"/>
  <c r="G49" i="5"/>
  <c r="I48" i="5"/>
  <c r="F48" i="5"/>
  <c r="E48" i="5"/>
  <c r="J47" i="5"/>
  <c r="H47" i="5"/>
  <c r="G47" i="5"/>
  <c r="J46" i="5"/>
  <c r="G46" i="5"/>
  <c r="J45" i="5"/>
  <c r="H45" i="5"/>
  <c r="G45" i="5"/>
  <c r="J44" i="5"/>
  <c r="H44" i="5"/>
  <c r="G44" i="5"/>
  <c r="J43" i="5"/>
  <c r="H43" i="5"/>
  <c r="G43" i="5"/>
  <c r="J42" i="5"/>
  <c r="H42" i="5"/>
  <c r="G42" i="5"/>
  <c r="I41" i="5"/>
  <c r="F41" i="5"/>
  <c r="E41" i="5"/>
  <c r="J40" i="5"/>
  <c r="I39" i="5"/>
  <c r="H39" i="5"/>
  <c r="F39" i="5"/>
  <c r="E39" i="5"/>
  <c r="J38" i="5"/>
  <c r="H38" i="5"/>
  <c r="H37" i="5" s="1"/>
  <c r="G38" i="5"/>
  <c r="I37" i="5"/>
  <c r="F37" i="5"/>
  <c r="E37" i="5"/>
  <c r="J36" i="5"/>
  <c r="H36" i="5"/>
  <c r="G36" i="5"/>
  <c r="J35" i="5"/>
  <c r="H35" i="5"/>
  <c r="G35" i="5"/>
  <c r="I34" i="5"/>
  <c r="F34" i="5"/>
  <c r="E34" i="5"/>
  <c r="J33" i="5"/>
  <c r="H33" i="5"/>
  <c r="H32" i="5" s="1"/>
  <c r="G33" i="5"/>
  <c r="I32" i="5"/>
  <c r="F32" i="5"/>
  <c r="E32" i="5"/>
  <c r="J31" i="5"/>
  <c r="H31" i="5"/>
  <c r="H30" i="5" s="1"/>
  <c r="G31" i="5"/>
  <c r="I30" i="5"/>
  <c r="F30" i="5"/>
  <c r="E30" i="5"/>
  <c r="J28" i="5"/>
  <c r="H28" i="5"/>
  <c r="H27" i="5" s="1"/>
  <c r="H26" i="5" s="1"/>
  <c r="G28" i="5"/>
  <c r="I27" i="5"/>
  <c r="F27" i="5"/>
  <c r="F26" i="5" s="1"/>
  <c r="E27" i="5"/>
  <c r="E26" i="5" s="1"/>
  <c r="J25" i="5"/>
  <c r="H25" i="5"/>
  <c r="G25" i="5"/>
  <c r="J24" i="5"/>
  <c r="H24" i="5"/>
  <c r="G24" i="5"/>
  <c r="J23" i="5"/>
  <c r="H23" i="5"/>
  <c r="G23" i="5"/>
  <c r="J22" i="5"/>
  <c r="H22" i="5"/>
  <c r="G22" i="5"/>
  <c r="J21" i="5"/>
  <c r="H21" i="5"/>
  <c r="G21" i="5"/>
  <c r="I20" i="5"/>
  <c r="I19" i="5" s="1"/>
  <c r="F20" i="5"/>
  <c r="F19" i="5" s="1"/>
  <c r="E20" i="5"/>
  <c r="J20" i="5" s="1"/>
  <c r="J18" i="5"/>
  <c r="H18" i="5"/>
  <c r="G18" i="5"/>
  <c r="J17" i="5"/>
  <c r="H17" i="5"/>
  <c r="G17" i="5"/>
  <c r="J16" i="5"/>
  <c r="H16" i="5"/>
  <c r="G16" i="5"/>
  <c r="J15" i="5"/>
  <c r="H15" i="5"/>
  <c r="G15" i="5"/>
  <c r="J14" i="5"/>
  <c r="H14" i="5"/>
  <c r="G14" i="5"/>
  <c r="J13" i="5"/>
  <c r="H13" i="5"/>
  <c r="G13" i="5"/>
  <c r="J12" i="5"/>
  <c r="H12" i="5"/>
  <c r="G12" i="5"/>
  <c r="I11" i="5"/>
  <c r="F11" i="5"/>
  <c r="E11" i="5"/>
  <c r="J11" i="5" s="1"/>
  <c r="J10" i="5"/>
  <c r="H10" i="5"/>
  <c r="H9" i="5" s="1"/>
  <c r="G10" i="5"/>
  <c r="I9" i="5"/>
  <c r="F9" i="5"/>
  <c r="E9" i="5"/>
  <c r="J8" i="5"/>
  <c r="H8" i="5"/>
  <c r="H7" i="5" s="1"/>
  <c r="G8" i="5"/>
  <c r="I7" i="5"/>
  <c r="F7" i="5"/>
  <c r="E7" i="5"/>
  <c r="J6" i="5"/>
  <c r="G6" i="5"/>
  <c r="I5" i="5"/>
  <c r="H5" i="5"/>
  <c r="F5" i="5"/>
  <c r="E5" i="5"/>
  <c r="J299" i="4"/>
  <c r="G299" i="4"/>
  <c r="J298" i="4"/>
  <c r="H298" i="4"/>
  <c r="H297" i="4" s="1"/>
  <c r="H296" i="4" s="1"/>
  <c r="G298" i="4"/>
  <c r="I297" i="4"/>
  <c r="I296" i="4" s="1"/>
  <c r="F297" i="4"/>
  <c r="F296" i="4" s="1"/>
  <c r="E297" i="4"/>
  <c r="J295" i="4"/>
  <c r="H295" i="4"/>
  <c r="H294" i="4" s="1"/>
  <c r="G295" i="4"/>
  <c r="I294" i="4"/>
  <c r="F294" i="4"/>
  <c r="E294" i="4"/>
  <c r="J293" i="4"/>
  <c r="G293" i="4"/>
  <c r="I292" i="4"/>
  <c r="H292" i="4"/>
  <c r="F292" i="4"/>
  <c r="E292" i="4"/>
  <c r="J291" i="4"/>
  <c r="G291" i="4"/>
  <c r="J290" i="4"/>
  <c r="H290" i="4"/>
  <c r="G290" i="4"/>
  <c r="J289" i="4"/>
  <c r="G289" i="4"/>
  <c r="J288" i="4"/>
  <c r="H288" i="4"/>
  <c r="G288" i="4"/>
  <c r="I287" i="4"/>
  <c r="F287" i="4"/>
  <c r="E287" i="4"/>
  <c r="J286" i="4"/>
  <c r="G286" i="4"/>
  <c r="J285" i="4"/>
  <c r="H285" i="4"/>
  <c r="G285" i="4"/>
  <c r="I284" i="4"/>
  <c r="H284" i="4"/>
  <c r="F284" i="4"/>
  <c r="E284" i="4"/>
  <c r="J282" i="4"/>
  <c r="H282" i="4"/>
  <c r="G282" i="4"/>
  <c r="J281" i="4"/>
  <c r="H281" i="4"/>
  <c r="G281" i="4"/>
  <c r="I280" i="4"/>
  <c r="F280" i="4"/>
  <c r="E280" i="4"/>
  <c r="J279" i="4"/>
  <c r="G279" i="4"/>
  <c r="J278" i="4"/>
  <c r="G278" i="4"/>
  <c r="I277" i="4"/>
  <c r="H277" i="4"/>
  <c r="F277" i="4"/>
  <c r="E277" i="4"/>
  <c r="J276" i="4"/>
  <c r="H276" i="4"/>
  <c r="G276" i="4"/>
  <c r="J275" i="4"/>
  <c r="H275" i="4"/>
  <c r="G275" i="4"/>
  <c r="J274" i="4"/>
  <c r="G274" i="4"/>
  <c r="J273" i="4"/>
  <c r="H273" i="4"/>
  <c r="G273" i="4"/>
  <c r="J272" i="4"/>
  <c r="H272" i="4"/>
  <c r="G272" i="4"/>
  <c r="J271" i="4"/>
  <c r="H271" i="4"/>
  <c r="G271" i="4"/>
  <c r="I270" i="4"/>
  <c r="F270" i="4"/>
  <c r="E270" i="4"/>
  <c r="J269" i="4"/>
  <c r="G269" i="4"/>
  <c r="J268" i="4"/>
  <c r="G268" i="4"/>
  <c r="I267" i="4"/>
  <c r="H267" i="4"/>
  <c r="F267" i="4"/>
  <c r="E267" i="4"/>
  <c r="J266" i="4"/>
  <c r="G266" i="4"/>
  <c r="I265" i="4"/>
  <c r="H265" i="4"/>
  <c r="F265" i="4"/>
  <c r="G265" i="4" s="1"/>
  <c r="E265" i="4"/>
  <c r="J264" i="4"/>
  <c r="G264" i="4"/>
  <c r="J263" i="4"/>
  <c r="H263" i="4"/>
  <c r="H262" i="4" s="1"/>
  <c r="G263" i="4"/>
  <c r="I262" i="4"/>
  <c r="F262" i="4"/>
  <c r="E262" i="4"/>
  <c r="J261" i="4"/>
  <c r="H261" i="4"/>
  <c r="G261" i="4"/>
  <c r="J260" i="4"/>
  <c r="G260" i="4"/>
  <c r="J259" i="4"/>
  <c r="H259" i="4"/>
  <c r="G259" i="4"/>
  <c r="J258" i="4"/>
  <c r="H258" i="4"/>
  <c r="G258" i="4"/>
  <c r="J257" i="4"/>
  <c r="H257" i="4"/>
  <c r="G257" i="4"/>
  <c r="J256" i="4"/>
  <c r="H256" i="4"/>
  <c r="G256" i="4"/>
  <c r="I255" i="4"/>
  <c r="F255" i="4"/>
  <c r="E255" i="4"/>
  <c r="J254" i="4"/>
  <c r="G254" i="4"/>
  <c r="J253" i="4"/>
  <c r="G253" i="4"/>
  <c r="J252" i="4"/>
  <c r="G252" i="4"/>
  <c r="J251" i="4"/>
  <c r="H251" i="4"/>
  <c r="H250" i="4" s="1"/>
  <c r="G251" i="4"/>
  <c r="I250" i="4"/>
  <c r="F250" i="4"/>
  <c r="E250" i="4"/>
  <c r="J248" i="4"/>
  <c r="G248" i="4"/>
  <c r="J247" i="4"/>
  <c r="G247" i="4"/>
  <c r="J246" i="4"/>
  <c r="H246" i="4"/>
  <c r="H245" i="4" s="1"/>
  <c r="G246" i="4"/>
  <c r="I245" i="4"/>
  <c r="F245" i="4"/>
  <c r="E245" i="4"/>
  <c r="J244" i="4"/>
  <c r="G244" i="4"/>
  <c r="J243" i="4"/>
  <c r="G243" i="4"/>
  <c r="J242" i="4"/>
  <c r="H242" i="4"/>
  <c r="H239" i="4" s="1"/>
  <c r="G242" i="4"/>
  <c r="J241" i="4"/>
  <c r="G241" i="4"/>
  <c r="J240" i="4"/>
  <c r="G240" i="4"/>
  <c r="I239" i="4"/>
  <c r="F239" i="4"/>
  <c r="E239" i="4"/>
  <c r="J238" i="4"/>
  <c r="G238" i="4"/>
  <c r="J237" i="4"/>
  <c r="G237" i="4"/>
  <c r="I236" i="4"/>
  <c r="H236" i="4"/>
  <c r="F236" i="4"/>
  <c r="E236" i="4"/>
  <c r="J235" i="4"/>
  <c r="G235" i="4"/>
  <c r="I234" i="4"/>
  <c r="H234" i="4"/>
  <c r="F234" i="4"/>
  <c r="E234" i="4"/>
  <c r="J233" i="4"/>
  <c r="G233" i="4"/>
  <c r="J232" i="4"/>
  <c r="G232" i="4"/>
  <c r="I231" i="4"/>
  <c r="H231" i="4"/>
  <c r="F231" i="4"/>
  <c r="E231" i="4"/>
  <c r="J230" i="4"/>
  <c r="G230" i="4"/>
  <c r="J229" i="4"/>
  <c r="G229" i="4"/>
  <c r="J228" i="4"/>
  <c r="G228" i="4"/>
  <c r="J227" i="4"/>
  <c r="G227" i="4"/>
  <c r="J226" i="4"/>
  <c r="H226" i="4"/>
  <c r="G226" i="4"/>
  <c r="J225" i="4"/>
  <c r="H225" i="4"/>
  <c r="G225" i="4"/>
  <c r="I224" i="4"/>
  <c r="F224" i="4"/>
  <c r="E224" i="4"/>
  <c r="J223" i="4"/>
  <c r="G223" i="4"/>
  <c r="J222" i="4"/>
  <c r="G222" i="4"/>
  <c r="I221" i="4"/>
  <c r="H221" i="4"/>
  <c r="F221" i="4"/>
  <c r="E221" i="4"/>
  <c r="J219" i="4"/>
  <c r="G219" i="4"/>
  <c r="J218" i="4"/>
  <c r="G218" i="4"/>
  <c r="J217" i="4"/>
  <c r="G217" i="4"/>
  <c r="I216" i="4"/>
  <c r="I215" i="4" s="1"/>
  <c r="H216" i="4"/>
  <c r="H215" i="4" s="1"/>
  <c r="F216" i="4"/>
  <c r="F215" i="4" s="1"/>
  <c r="E216" i="4"/>
  <c r="G216" i="4" s="1"/>
  <c r="J214" i="4"/>
  <c r="G214" i="4"/>
  <c r="J213" i="4"/>
  <c r="G213" i="4"/>
  <c r="J212" i="4"/>
  <c r="H212" i="4"/>
  <c r="H211" i="4" s="1"/>
  <c r="H210" i="4" s="1"/>
  <c r="G212" i="4"/>
  <c r="I211" i="4"/>
  <c r="I210" i="4" s="1"/>
  <c r="F211" i="4"/>
  <c r="E211" i="4"/>
  <c r="E210" i="4" s="1"/>
  <c r="J209" i="4"/>
  <c r="H209" i="4"/>
  <c r="G209" i="4"/>
  <c r="J208" i="4"/>
  <c r="H208" i="4"/>
  <c r="G208" i="4"/>
  <c r="J207" i="4"/>
  <c r="H207" i="4"/>
  <c r="G207" i="4"/>
  <c r="J206" i="4"/>
  <c r="H206" i="4"/>
  <c r="G206" i="4"/>
  <c r="I205" i="4"/>
  <c r="F205" i="4"/>
  <c r="E205" i="4"/>
  <c r="J204" i="4"/>
  <c r="G204" i="4"/>
  <c r="I203" i="4"/>
  <c r="H203" i="4"/>
  <c r="F203" i="4"/>
  <c r="E203" i="4"/>
  <c r="J202" i="4"/>
  <c r="H202" i="4"/>
  <c r="G202" i="4"/>
  <c r="J201" i="4"/>
  <c r="G201" i="4"/>
  <c r="J200" i="4"/>
  <c r="G200" i="4"/>
  <c r="J199" i="4"/>
  <c r="H199" i="4"/>
  <c r="G199" i="4"/>
  <c r="I198" i="4"/>
  <c r="F198" i="4"/>
  <c r="E198" i="4"/>
  <c r="J197" i="4"/>
  <c r="G197" i="4"/>
  <c r="I196" i="4"/>
  <c r="H196" i="4"/>
  <c r="F196" i="4"/>
  <c r="E196" i="4"/>
  <c r="J195" i="4"/>
  <c r="G195" i="4"/>
  <c r="J194" i="4"/>
  <c r="H194" i="4"/>
  <c r="H193" i="4" s="1"/>
  <c r="G194" i="4"/>
  <c r="I193" i="4"/>
  <c r="F193" i="4"/>
  <c r="E193" i="4"/>
  <c r="J192" i="4"/>
  <c r="G192" i="4"/>
  <c r="J191" i="4"/>
  <c r="H191" i="4"/>
  <c r="H190" i="4" s="1"/>
  <c r="G191" i="4"/>
  <c r="I190" i="4"/>
  <c r="F190" i="4"/>
  <c r="E190" i="4"/>
  <c r="J189" i="4"/>
  <c r="G189" i="4"/>
  <c r="J188" i="4"/>
  <c r="G188" i="4"/>
  <c r="J187" i="4"/>
  <c r="H187" i="4"/>
  <c r="G187" i="4"/>
  <c r="J186" i="4"/>
  <c r="H186" i="4"/>
  <c r="H185" i="4" s="1"/>
  <c r="G186" i="4"/>
  <c r="I185" i="4"/>
  <c r="F185" i="4"/>
  <c r="E185" i="4"/>
  <c r="J184" i="4"/>
  <c r="G184" i="4"/>
  <c r="J183" i="4"/>
  <c r="H183" i="4"/>
  <c r="H182" i="4" s="1"/>
  <c r="G183" i="4"/>
  <c r="I182" i="4"/>
  <c r="F182" i="4"/>
  <c r="E182" i="4"/>
  <c r="J181" i="4"/>
  <c r="G181" i="4"/>
  <c r="I180" i="4"/>
  <c r="H180" i="4"/>
  <c r="F180" i="4"/>
  <c r="E180" i="4"/>
  <c r="J179" i="4"/>
  <c r="G179" i="4"/>
  <c r="J178" i="4"/>
  <c r="G178" i="4"/>
  <c r="I177" i="4"/>
  <c r="H177" i="4"/>
  <c r="F177" i="4"/>
  <c r="E177" i="4"/>
  <c r="J176" i="4"/>
  <c r="H176" i="4"/>
  <c r="H174" i="4" s="1"/>
  <c r="G176" i="4"/>
  <c r="J175" i="4"/>
  <c r="G175" i="4"/>
  <c r="I174" i="4"/>
  <c r="F174" i="4"/>
  <c r="E174" i="4"/>
  <c r="J174" i="4" s="1"/>
  <c r="J172" i="4"/>
  <c r="G172" i="4"/>
  <c r="I171" i="4"/>
  <c r="I170" i="4" s="1"/>
  <c r="H171" i="4"/>
  <c r="H170" i="4" s="1"/>
  <c r="F171" i="4"/>
  <c r="E171" i="4"/>
  <c r="E170" i="4" s="1"/>
  <c r="J169" i="4"/>
  <c r="G169" i="4"/>
  <c r="I168" i="4"/>
  <c r="H168" i="4"/>
  <c r="F168" i="4"/>
  <c r="E168" i="4"/>
  <c r="J167" i="4"/>
  <c r="H167" i="4"/>
  <c r="H165" i="4" s="1"/>
  <c r="G167" i="4"/>
  <c r="J166" i="4"/>
  <c r="G166" i="4"/>
  <c r="I165" i="4"/>
  <c r="F165" i="4"/>
  <c r="E165" i="4"/>
  <c r="J164" i="4"/>
  <c r="G164" i="4"/>
  <c r="G160" i="4" s="1"/>
  <c r="J163" i="4"/>
  <c r="G163" i="4"/>
  <c r="J162" i="4"/>
  <c r="G162" i="4"/>
  <c r="J161" i="4"/>
  <c r="G161" i="4"/>
  <c r="I160" i="4"/>
  <c r="H160" i="4"/>
  <c r="F160" i="4"/>
  <c r="E160" i="4"/>
  <c r="J160" i="4" s="1"/>
  <c r="J159" i="4"/>
  <c r="H159" i="4"/>
  <c r="G159" i="4"/>
  <c r="J158" i="4"/>
  <c r="G158" i="4"/>
  <c r="J157" i="4"/>
  <c r="H157" i="4"/>
  <c r="G157" i="4"/>
  <c r="J156" i="4"/>
  <c r="G156" i="4"/>
  <c r="J155" i="4"/>
  <c r="H155" i="4"/>
  <c r="G155" i="4"/>
  <c r="I154" i="4"/>
  <c r="F154" i="4"/>
  <c r="E154" i="4"/>
  <c r="J153" i="4"/>
  <c r="H153" i="4"/>
  <c r="H151" i="4" s="1"/>
  <c r="G153" i="4"/>
  <c r="J152" i="4"/>
  <c r="G152" i="4"/>
  <c r="I151" i="4"/>
  <c r="F151" i="4"/>
  <c r="E151" i="4"/>
  <c r="J150" i="4"/>
  <c r="H150" i="4"/>
  <c r="G150" i="4"/>
  <c r="J149" i="4"/>
  <c r="H149" i="4"/>
  <c r="G149" i="4"/>
  <c r="J148" i="4"/>
  <c r="H148" i="4"/>
  <c r="G148" i="4"/>
  <c r="J147" i="4"/>
  <c r="H147" i="4"/>
  <c r="G147" i="4"/>
  <c r="J146" i="4"/>
  <c r="H146" i="4"/>
  <c r="G146" i="4"/>
  <c r="J145" i="4"/>
  <c r="G145" i="4"/>
  <c r="J144" i="4"/>
  <c r="G144" i="4"/>
  <c r="J143" i="4"/>
  <c r="H143" i="4"/>
  <c r="G143" i="4"/>
  <c r="J142" i="4"/>
  <c r="H142" i="4"/>
  <c r="G142" i="4"/>
  <c r="J141" i="4"/>
  <c r="H141" i="4"/>
  <c r="G141" i="4"/>
  <c r="I140" i="4"/>
  <c r="F140" i="4"/>
  <c r="E140" i="4"/>
  <c r="J138" i="4"/>
  <c r="G138" i="4"/>
  <c r="I137" i="4"/>
  <c r="H137" i="4"/>
  <c r="F137" i="4"/>
  <c r="E137" i="4"/>
  <c r="J136" i="4"/>
  <c r="G136" i="4"/>
  <c r="J135" i="4"/>
  <c r="G135" i="4"/>
  <c r="J134" i="4"/>
  <c r="G134" i="4"/>
  <c r="J133" i="4"/>
  <c r="G133" i="4"/>
  <c r="J132" i="4"/>
  <c r="G132" i="4"/>
  <c r="J131" i="4"/>
  <c r="G131" i="4"/>
  <c r="J130" i="4"/>
  <c r="H130" i="4"/>
  <c r="G130" i="4"/>
  <c r="J129" i="4"/>
  <c r="H129" i="4"/>
  <c r="G129" i="4"/>
  <c r="J128" i="4"/>
  <c r="G128" i="4"/>
  <c r="J127" i="4"/>
  <c r="G127" i="4"/>
  <c r="I126" i="4"/>
  <c r="F126" i="4"/>
  <c r="E126" i="4"/>
  <c r="J125" i="4"/>
  <c r="G125" i="4"/>
  <c r="H124" i="4"/>
  <c r="F124" i="4"/>
  <c r="E124" i="4"/>
  <c r="J124" i="4" s="1"/>
  <c r="J123" i="4"/>
  <c r="G123" i="4"/>
  <c r="H122" i="4"/>
  <c r="F122" i="4"/>
  <c r="E122" i="4"/>
  <c r="J122" i="4" s="1"/>
  <c r="J121" i="4"/>
  <c r="G121" i="4"/>
  <c r="J120" i="4"/>
  <c r="G120" i="4"/>
  <c r="I119" i="4"/>
  <c r="H119" i="4"/>
  <c r="F119" i="4"/>
  <c r="E119" i="4"/>
  <c r="G119" i="4" s="1"/>
  <c r="J118" i="4"/>
  <c r="G118" i="4"/>
  <c r="H117" i="4"/>
  <c r="F117" i="4"/>
  <c r="E117" i="4"/>
  <c r="J117" i="4" s="1"/>
  <c r="J115" i="4"/>
  <c r="G115" i="4"/>
  <c r="J114" i="4"/>
  <c r="G114" i="4"/>
  <c r="I113" i="4"/>
  <c r="H113" i="4"/>
  <c r="F113" i="4"/>
  <c r="E113" i="4"/>
  <c r="J112" i="4"/>
  <c r="H112" i="4"/>
  <c r="G112" i="4"/>
  <c r="J111" i="4"/>
  <c r="H111" i="4"/>
  <c r="G111" i="4"/>
  <c r="J110" i="4"/>
  <c r="G110" i="4"/>
  <c r="J109" i="4"/>
  <c r="H109" i="4"/>
  <c r="G109" i="4"/>
  <c r="J108" i="4"/>
  <c r="G108" i="4"/>
  <c r="J107" i="4"/>
  <c r="H107" i="4"/>
  <c r="G107" i="4"/>
  <c r="J106" i="4"/>
  <c r="H106" i="4"/>
  <c r="G106" i="4"/>
  <c r="I105" i="4"/>
  <c r="F105" i="4"/>
  <c r="E105" i="4"/>
  <c r="J104" i="4"/>
  <c r="H104" i="4"/>
  <c r="G104" i="4"/>
  <c r="J103" i="4"/>
  <c r="H103" i="4"/>
  <c r="G103" i="4"/>
  <c r="J102" i="4"/>
  <c r="H102" i="4"/>
  <c r="G102" i="4"/>
  <c r="J101" i="4"/>
  <c r="H101" i="4"/>
  <c r="G101" i="4"/>
  <c r="J100" i="4"/>
  <c r="H100" i="4"/>
  <c r="G100" i="4"/>
  <c r="J99" i="4"/>
  <c r="H99" i="4"/>
  <c r="G99" i="4"/>
  <c r="J98" i="4"/>
  <c r="G98" i="4"/>
  <c r="J97" i="4"/>
  <c r="G97" i="4"/>
  <c r="J96" i="4"/>
  <c r="G96" i="4"/>
  <c r="J95" i="4"/>
  <c r="G95" i="4"/>
  <c r="I94" i="4"/>
  <c r="F94" i="4"/>
  <c r="E94" i="4"/>
  <c r="J93" i="4"/>
  <c r="G93" i="4"/>
  <c r="J92" i="4"/>
  <c r="H92" i="4"/>
  <c r="G92" i="4"/>
  <c r="J91" i="4"/>
  <c r="H91" i="4"/>
  <c r="G91" i="4"/>
  <c r="J90" i="4"/>
  <c r="G90" i="4"/>
  <c r="J89" i="4"/>
  <c r="G89" i="4"/>
  <c r="J88" i="4"/>
  <c r="G88" i="4"/>
  <c r="J87" i="4"/>
  <c r="H87" i="4"/>
  <c r="G87" i="4"/>
  <c r="J86" i="4"/>
  <c r="G86" i="4"/>
  <c r="J85" i="4"/>
  <c r="G85" i="4"/>
  <c r="I84" i="4"/>
  <c r="F84" i="4"/>
  <c r="E84" i="4"/>
  <c r="J84" i="4" s="1"/>
  <c r="J83" i="4"/>
  <c r="H83" i="4"/>
  <c r="G83" i="4"/>
  <c r="J82" i="4"/>
  <c r="H82" i="4"/>
  <c r="G82" i="4"/>
  <c r="I81" i="4"/>
  <c r="F81" i="4"/>
  <c r="E81" i="4"/>
  <c r="J79" i="4"/>
  <c r="G79" i="4"/>
  <c r="I78" i="4"/>
  <c r="H78" i="4"/>
  <c r="H77" i="4" s="1"/>
  <c r="F78" i="4"/>
  <c r="F77" i="4" s="1"/>
  <c r="E78" i="4"/>
  <c r="I77" i="4"/>
  <c r="J76" i="4"/>
  <c r="G76" i="4"/>
  <c r="I75" i="4"/>
  <c r="I74" i="4" s="1"/>
  <c r="H75" i="4"/>
  <c r="H74" i="4" s="1"/>
  <c r="F75" i="4"/>
  <c r="F74" i="4" s="1"/>
  <c r="E75" i="4"/>
  <c r="E74" i="4" s="1"/>
  <c r="J73" i="4"/>
  <c r="G73" i="4"/>
  <c r="I72" i="4"/>
  <c r="H72" i="4"/>
  <c r="F72" i="4"/>
  <c r="E72" i="4"/>
  <c r="J72" i="4" s="1"/>
  <c r="J71" i="4"/>
  <c r="G71" i="4"/>
  <c r="I70" i="4"/>
  <c r="H70" i="4"/>
  <c r="F70" i="4"/>
  <c r="E70" i="4"/>
  <c r="J69" i="4"/>
  <c r="G69" i="4"/>
  <c r="I68" i="4"/>
  <c r="H68" i="4"/>
  <c r="F68" i="4"/>
  <c r="F67" i="4" s="1"/>
  <c r="E68" i="4"/>
  <c r="J66" i="4"/>
  <c r="G66" i="4"/>
  <c r="I65" i="4"/>
  <c r="H65" i="4"/>
  <c r="F65" i="4"/>
  <c r="E65" i="4"/>
  <c r="J64" i="4"/>
  <c r="G64" i="4"/>
  <c r="I63" i="4"/>
  <c r="H63" i="4"/>
  <c r="F63" i="4"/>
  <c r="E63" i="4"/>
  <c r="J63" i="4" s="1"/>
  <c r="J62" i="4"/>
  <c r="G62" i="4"/>
  <c r="J61" i="4"/>
  <c r="G61" i="4"/>
  <c r="J60" i="4"/>
  <c r="H60" i="4"/>
  <c r="G60" i="4"/>
  <c r="J59" i="4"/>
  <c r="H59" i="4"/>
  <c r="G59" i="4"/>
  <c r="J58" i="4"/>
  <c r="G58" i="4"/>
  <c r="J57" i="4"/>
  <c r="H57" i="4"/>
  <c r="G57" i="4"/>
  <c r="I56" i="4"/>
  <c r="I52" i="4" s="1"/>
  <c r="F56" i="4"/>
  <c r="E56" i="4"/>
  <c r="J55" i="4"/>
  <c r="H55" i="4"/>
  <c r="G55" i="4"/>
  <c r="J54" i="4"/>
  <c r="H54" i="4"/>
  <c r="G54" i="4"/>
  <c r="I53" i="4"/>
  <c r="F53" i="4"/>
  <c r="E53" i="4"/>
  <c r="G53" i="4" s="1"/>
  <c r="J51" i="4"/>
  <c r="G51" i="4"/>
  <c r="I50" i="4"/>
  <c r="I49" i="4" s="1"/>
  <c r="H50" i="4"/>
  <c r="H49" i="4" s="1"/>
  <c r="F50" i="4"/>
  <c r="F49" i="4" s="1"/>
  <c r="E50" i="4"/>
  <c r="J48" i="4"/>
  <c r="H48" i="4"/>
  <c r="G48" i="4"/>
  <c r="J47" i="4"/>
  <c r="H47" i="4"/>
  <c r="G47" i="4"/>
  <c r="J46" i="4"/>
  <c r="G46" i="4"/>
  <c r="J45" i="4"/>
  <c r="G45" i="4"/>
  <c r="J44" i="4"/>
  <c r="G44" i="4"/>
  <c r="J43" i="4"/>
  <c r="H43" i="4"/>
  <c r="G43" i="4"/>
  <c r="J42" i="4"/>
  <c r="H42" i="4"/>
  <c r="G42" i="4"/>
  <c r="J41" i="4"/>
  <c r="G41" i="4"/>
  <c r="J40" i="4"/>
  <c r="H40" i="4"/>
  <c r="G40" i="4"/>
  <c r="J39" i="4"/>
  <c r="H39" i="4"/>
  <c r="G39" i="4"/>
  <c r="I38" i="4"/>
  <c r="F38" i="4"/>
  <c r="E38" i="4"/>
  <c r="J37" i="4"/>
  <c r="G37" i="4"/>
  <c r="I36" i="4"/>
  <c r="H36" i="4"/>
  <c r="F36" i="4"/>
  <c r="E36" i="4"/>
  <c r="J34" i="4"/>
  <c r="G34" i="4"/>
  <c r="I33" i="4"/>
  <c r="I32" i="4" s="1"/>
  <c r="H33" i="4"/>
  <c r="F33" i="4"/>
  <c r="F32" i="4" s="1"/>
  <c r="E33" i="4"/>
  <c r="H32" i="4"/>
  <c r="J31" i="4"/>
  <c r="G31" i="4"/>
  <c r="J30" i="4"/>
  <c r="H30" i="4"/>
  <c r="G30" i="4"/>
  <c r="J29" i="4"/>
  <c r="G29" i="4"/>
  <c r="J28" i="4"/>
  <c r="G28" i="4"/>
  <c r="J27" i="4"/>
  <c r="G27" i="4"/>
  <c r="J26" i="4"/>
  <c r="G26" i="4"/>
  <c r="J25" i="4"/>
  <c r="G25" i="4"/>
  <c r="J24" i="4"/>
  <c r="G24" i="4"/>
  <c r="I23" i="4"/>
  <c r="H23" i="4"/>
  <c r="F23" i="4"/>
  <c r="E23" i="4"/>
  <c r="J23" i="4" s="1"/>
  <c r="J22" i="4"/>
  <c r="G22" i="4"/>
  <c r="I21" i="4"/>
  <c r="H21" i="4"/>
  <c r="F21" i="4"/>
  <c r="E21" i="4"/>
  <c r="J20" i="4"/>
  <c r="G20" i="4"/>
  <c r="J19" i="4"/>
  <c r="G19" i="4"/>
  <c r="I18" i="4"/>
  <c r="H18" i="4"/>
  <c r="F18" i="4"/>
  <c r="E18" i="4"/>
  <c r="J17" i="4"/>
  <c r="G17" i="4"/>
  <c r="I16" i="4"/>
  <c r="H16" i="4"/>
  <c r="F16" i="4"/>
  <c r="E16" i="4"/>
  <c r="J14" i="4"/>
  <c r="G14" i="4"/>
  <c r="I13" i="4"/>
  <c r="H13" i="4"/>
  <c r="F13" i="4"/>
  <c r="F12" i="4" s="1"/>
  <c r="E13" i="4"/>
  <c r="I12" i="4"/>
  <c r="H12" i="4"/>
  <c r="J11" i="4"/>
  <c r="G11" i="4"/>
  <c r="J10" i="4"/>
  <c r="G10" i="4"/>
  <c r="J9" i="4"/>
  <c r="H9" i="4"/>
  <c r="H7" i="4" s="1"/>
  <c r="G9" i="4"/>
  <c r="J8" i="4"/>
  <c r="G8" i="4"/>
  <c r="I7" i="4"/>
  <c r="F7" i="4"/>
  <c r="E7" i="4"/>
  <c r="J6" i="4"/>
  <c r="G6" i="4"/>
  <c r="I5" i="4"/>
  <c r="H5" i="4"/>
  <c r="F5" i="4"/>
  <c r="F4" i="4" s="1"/>
  <c r="E5" i="4"/>
  <c r="G124" i="5" l="1"/>
  <c r="J163" i="5"/>
  <c r="J350" i="5"/>
  <c r="J506" i="5"/>
  <c r="G362" i="5"/>
  <c r="G287" i="4"/>
  <c r="J5" i="4"/>
  <c r="J18" i="4"/>
  <c r="E35" i="4"/>
  <c r="J185" i="4"/>
  <c r="J292" i="4"/>
  <c r="G21" i="4"/>
  <c r="E215" i="4"/>
  <c r="G36" i="4"/>
  <c r="G81" i="4"/>
  <c r="G182" i="4"/>
  <c r="J56" i="4"/>
  <c r="J81" i="4"/>
  <c r="J236" i="4"/>
  <c r="J265" i="4"/>
  <c r="H287" i="4"/>
  <c r="H283" i="4" s="1"/>
  <c r="G294" i="4"/>
  <c r="J7" i="4"/>
  <c r="F249" i="4"/>
  <c r="J196" i="4"/>
  <c r="J234" i="4"/>
  <c r="J277" i="4"/>
  <c r="G280" i="4"/>
  <c r="G168" i="4"/>
  <c r="G7" i="4"/>
  <c r="J65" i="4"/>
  <c r="H67" i="4"/>
  <c r="G190" i="4"/>
  <c r="J205" i="4"/>
  <c r="G211" i="4"/>
  <c r="G210" i="4" s="1"/>
  <c r="G231" i="4"/>
  <c r="E283" i="4"/>
  <c r="G292" i="4"/>
  <c r="J30" i="5"/>
  <c r="H34" i="5"/>
  <c r="G41" i="5"/>
  <c r="J448" i="5"/>
  <c r="G94" i="4"/>
  <c r="H140" i="4"/>
  <c r="G255" i="4"/>
  <c r="G38" i="4"/>
  <c r="J177" i="4"/>
  <c r="J180" i="4"/>
  <c r="G203" i="4"/>
  <c r="J245" i="4"/>
  <c r="J267" i="4"/>
  <c r="H280" i="4"/>
  <c r="H105" i="4"/>
  <c r="H205" i="4"/>
  <c r="H126" i="4"/>
  <c r="H116" i="4" s="1"/>
  <c r="I4" i="4"/>
  <c r="J113" i="4"/>
  <c r="G180" i="4"/>
  <c r="G245" i="4"/>
  <c r="G267" i="4"/>
  <c r="I283" i="4"/>
  <c r="J297" i="4"/>
  <c r="H41" i="5"/>
  <c r="G75" i="5"/>
  <c r="G13" i="4"/>
  <c r="J198" i="4"/>
  <c r="J262" i="4"/>
  <c r="J294" i="4"/>
  <c r="J652" i="5"/>
  <c r="H212" i="5"/>
  <c r="H362" i="5"/>
  <c r="E508" i="5"/>
  <c r="G509" i="5"/>
  <c r="H216" i="5"/>
  <c r="H215" i="5" s="1"/>
  <c r="H350" i="5"/>
  <c r="J542" i="5"/>
  <c r="F4" i="5"/>
  <c r="J48" i="5"/>
  <c r="J142" i="5"/>
  <c r="J199" i="5"/>
  <c r="J223" i="5"/>
  <c r="J310" i="5"/>
  <c r="J484" i="5"/>
  <c r="G37" i="5"/>
  <c r="G411" i="5"/>
  <c r="H4" i="4"/>
  <c r="J151" i="4"/>
  <c r="G9" i="5"/>
  <c r="H270" i="4"/>
  <c r="G652" i="5"/>
  <c r="H15" i="4"/>
  <c r="G78" i="4"/>
  <c r="G297" i="4"/>
  <c r="H606" i="5"/>
  <c r="G624" i="5"/>
  <c r="E12" i="4"/>
  <c r="J12" i="4" s="1"/>
  <c r="J74" i="4"/>
  <c r="J21" i="4"/>
  <c r="J36" i="4"/>
  <c r="H53" i="4"/>
  <c r="H52" i="4" s="1"/>
  <c r="G63" i="4"/>
  <c r="G126" i="4"/>
  <c r="G154" i="4"/>
  <c r="J168" i="4"/>
  <c r="J190" i="4"/>
  <c r="J203" i="4"/>
  <c r="J210" i="4"/>
  <c r="G215" i="4"/>
  <c r="J287" i="4"/>
  <c r="G95" i="5"/>
  <c r="G199" i="5"/>
  <c r="G295" i="5"/>
  <c r="H441" i="5"/>
  <c r="J512" i="5"/>
  <c r="H124" i="5"/>
  <c r="G68" i="4"/>
  <c r="H84" i="4"/>
  <c r="G124" i="4"/>
  <c r="H645" i="5"/>
  <c r="G171" i="4"/>
  <c r="I35" i="4"/>
  <c r="J35" i="4" s="1"/>
  <c r="F52" i="4"/>
  <c r="G70" i="4"/>
  <c r="G193" i="4"/>
  <c r="H198" i="4"/>
  <c r="H173" i="4" s="1"/>
  <c r="G16" i="4"/>
  <c r="E4" i="4"/>
  <c r="I15" i="4"/>
  <c r="J137" i="4"/>
  <c r="H154" i="4"/>
  <c r="J182" i="4"/>
  <c r="J221" i="4"/>
  <c r="F29" i="5"/>
  <c r="J150" i="5"/>
  <c r="J216" i="5"/>
  <c r="J338" i="5"/>
  <c r="H497" i="5"/>
  <c r="H496" i="5" s="1"/>
  <c r="F658" i="5"/>
  <c r="G72" i="4"/>
  <c r="G151" i="4"/>
  <c r="G250" i="4"/>
  <c r="G284" i="4"/>
  <c r="H95" i="5"/>
  <c r="G18" i="4"/>
  <c r="G165" i="4"/>
  <c r="G236" i="4"/>
  <c r="J529" i="5"/>
  <c r="G56" i="4"/>
  <c r="G196" i="4"/>
  <c r="J216" i="4"/>
  <c r="G65" i="4"/>
  <c r="J170" i="4"/>
  <c r="G205" i="4"/>
  <c r="G140" i="4"/>
  <c r="J27" i="5"/>
  <c r="G611" i="5"/>
  <c r="E15" i="4"/>
  <c r="H56" i="4"/>
  <c r="H268" i="5"/>
  <c r="G177" i="4"/>
  <c r="E80" i="4"/>
  <c r="H224" i="4"/>
  <c r="E67" i="4"/>
  <c r="G67" i="4" s="1"/>
  <c r="G122" i="4"/>
  <c r="F220" i="4"/>
  <c r="J231" i="4"/>
  <c r="J250" i="4"/>
  <c r="J270" i="4"/>
  <c r="I658" i="5"/>
  <c r="J9" i="5"/>
  <c r="G32" i="5"/>
  <c r="J34" i="5"/>
  <c r="J54" i="5"/>
  <c r="H61" i="5"/>
  <c r="H58" i="5" s="1"/>
  <c r="F74" i="5"/>
  <c r="J78" i="5"/>
  <c r="H78" i="5"/>
  <c r="G83" i="5"/>
  <c r="H83" i="5"/>
  <c r="J120" i="5"/>
  <c r="H142" i="5"/>
  <c r="E149" i="5"/>
  <c r="G150" i="5"/>
  <c r="J175" i="5"/>
  <c r="G193" i="5"/>
  <c r="J295" i="5"/>
  <c r="G335" i="5"/>
  <c r="F394" i="5"/>
  <c r="G399" i="5"/>
  <c r="J421" i="5"/>
  <c r="H450" i="5"/>
  <c r="J482" i="5"/>
  <c r="G506" i="5"/>
  <c r="J545" i="5"/>
  <c r="J593" i="5"/>
  <c r="H593" i="5"/>
  <c r="G598" i="5"/>
  <c r="J624" i="5"/>
  <c r="I74" i="5"/>
  <c r="H395" i="5"/>
  <c r="H652" i="5"/>
  <c r="G11" i="5"/>
  <c r="J32" i="5"/>
  <c r="F58" i="5"/>
  <c r="H75" i="5"/>
  <c r="J88" i="5"/>
  <c r="J154" i="5"/>
  <c r="H154" i="5"/>
  <c r="J193" i="5"/>
  <c r="G216" i="5"/>
  <c r="J268" i="5"/>
  <c r="J335" i="5"/>
  <c r="H335" i="5"/>
  <c r="G350" i="5"/>
  <c r="J382" i="5"/>
  <c r="H382" i="5"/>
  <c r="F418" i="5"/>
  <c r="J497" i="5"/>
  <c r="J509" i="5"/>
  <c r="J540" i="5"/>
  <c r="G545" i="5"/>
  <c r="J577" i="5"/>
  <c r="J589" i="5"/>
  <c r="J598" i="5"/>
  <c r="J630" i="5"/>
  <c r="I629" i="5"/>
  <c r="H642" i="5"/>
  <c r="G30" i="5"/>
  <c r="G142" i="5"/>
  <c r="I174" i="5"/>
  <c r="G385" i="5"/>
  <c r="H385" i="5"/>
  <c r="J419" i="5"/>
  <c r="G421" i="5"/>
  <c r="H444" i="5"/>
  <c r="H474" i="5"/>
  <c r="G480" i="5"/>
  <c r="G482" i="5"/>
  <c r="G484" i="5"/>
  <c r="E496" i="5"/>
  <c r="J496" i="5" s="1"/>
  <c r="G512" i="5"/>
  <c r="H512" i="5"/>
  <c r="H529" i="5"/>
  <c r="G540" i="5"/>
  <c r="H545" i="5"/>
  <c r="I568" i="5"/>
  <c r="H569" i="5"/>
  <c r="G617" i="5"/>
  <c r="H617" i="5"/>
  <c r="E658" i="5"/>
  <c r="H659" i="5"/>
  <c r="I26" i="5"/>
  <c r="J26" i="5" s="1"/>
  <c r="G48" i="5"/>
  <c r="I53" i="5"/>
  <c r="J53" i="5" s="1"/>
  <c r="E82" i="5"/>
  <c r="J82" i="5" s="1"/>
  <c r="H411" i="5"/>
  <c r="H502" i="5"/>
  <c r="H501" i="5" s="1"/>
  <c r="I508" i="5"/>
  <c r="J508" i="5" s="1"/>
  <c r="H563" i="5"/>
  <c r="G606" i="5"/>
  <c r="G34" i="5"/>
  <c r="I58" i="5"/>
  <c r="G61" i="5"/>
  <c r="H193" i="5"/>
  <c r="H223" i="5"/>
  <c r="G268" i="5"/>
  <c r="G310" i="5"/>
  <c r="H338" i="5"/>
  <c r="G338" i="5"/>
  <c r="H399" i="5"/>
  <c r="H421" i="5"/>
  <c r="G448" i="5"/>
  <c r="H484" i="5"/>
  <c r="H525" i="5"/>
  <c r="J538" i="5"/>
  <c r="G542" i="5"/>
  <c r="H542" i="5"/>
  <c r="F568" i="5"/>
  <c r="G577" i="5"/>
  <c r="H577" i="5"/>
  <c r="J645" i="5"/>
  <c r="G113" i="4"/>
  <c r="E116" i="4"/>
  <c r="J116" i="4" s="1"/>
  <c r="G117" i="4"/>
  <c r="J165" i="4"/>
  <c r="F173" i="4"/>
  <c r="G185" i="4"/>
  <c r="G224" i="4"/>
  <c r="G239" i="4"/>
  <c r="I249" i="4"/>
  <c r="J255" i="4"/>
  <c r="H255" i="4"/>
  <c r="E296" i="4"/>
  <c r="G296" i="4" s="1"/>
  <c r="G5" i="4"/>
  <c r="J13" i="4"/>
  <c r="F15" i="4"/>
  <c r="J16" i="4"/>
  <c r="F35" i="4"/>
  <c r="G35" i="4" s="1"/>
  <c r="J50" i="4"/>
  <c r="J70" i="4"/>
  <c r="H94" i="4"/>
  <c r="J211" i="4"/>
  <c r="J215" i="4"/>
  <c r="J284" i="4"/>
  <c r="J33" i="4"/>
  <c r="J38" i="4"/>
  <c r="H38" i="4"/>
  <c r="H35" i="4" s="1"/>
  <c r="I67" i="4"/>
  <c r="J75" i="4"/>
  <c r="I80" i="4"/>
  <c r="G84" i="4"/>
  <c r="G137" i="4"/>
  <c r="G23" i="4"/>
  <c r="G74" i="4"/>
  <c r="J78" i="4"/>
  <c r="H81" i="4"/>
  <c r="G105" i="4"/>
  <c r="J126" i="4"/>
  <c r="J140" i="4"/>
  <c r="J154" i="4"/>
  <c r="F170" i="4"/>
  <c r="J193" i="4"/>
  <c r="G198" i="4"/>
  <c r="G234" i="4"/>
  <c r="G262" i="4"/>
  <c r="G270" i="4"/>
  <c r="G277" i="4"/>
  <c r="I4" i="5"/>
  <c r="H48" i="5"/>
  <c r="H88" i="5"/>
  <c r="H177" i="5"/>
  <c r="J444" i="5"/>
  <c r="G444" i="5"/>
  <c r="H589" i="5"/>
  <c r="H611" i="5"/>
  <c r="G632" i="5"/>
  <c r="E629" i="5"/>
  <c r="J632" i="5"/>
  <c r="J37" i="5"/>
  <c r="G59" i="5"/>
  <c r="E58" i="5"/>
  <c r="J59" i="5"/>
  <c r="H252" i="5"/>
  <c r="H453" i="5"/>
  <c r="G666" i="5"/>
  <c r="J666" i="5"/>
  <c r="G201" i="5"/>
  <c r="J201" i="5"/>
  <c r="E394" i="5"/>
  <c r="G395" i="5"/>
  <c r="G529" i="5"/>
  <c r="F508" i="5"/>
  <c r="G508" i="5" s="1"/>
  <c r="F629" i="5"/>
  <c r="G630" i="5"/>
  <c r="G26" i="5"/>
  <c r="G7" i="5"/>
  <c r="J7" i="5"/>
  <c r="H54" i="5"/>
  <c r="H53" i="5" s="1"/>
  <c r="H163" i="5"/>
  <c r="J212" i="5"/>
  <c r="G212" i="5"/>
  <c r="G220" i="5"/>
  <c r="E219" i="5"/>
  <c r="J220" i="5"/>
  <c r="G223" i="5"/>
  <c r="F222" i="5"/>
  <c r="J450" i="5"/>
  <c r="G450" i="5"/>
  <c r="H11" i="5"/>
  <c r="H4" i="5" s="1"/>
  <c r="H20" i="5"/>
  <c r="H19" i="5" s="1"/>
  <c r="F53" i="5"/>
  <c r="G53" i="5" s="1"/>
  <c r="G54" i="5"/>
  <c r="G88" i="5"/>
  <c r="F82" i="5"/>
  <c r="F149" i="5"/>
  <c r="G163" i="5"/>
  <c r="J177" i="5"/>
  <c r="G177" i="5"/>
  <c r="E174" i="5"/>
  <c r="H201" i="5"/>
  <c r="G215" i="5"/>
  <c r="J215" i="5"/>
  <c r="H295" i="5"/>
  <c r="J312" i="5"/>
  <c r="G312" i="5"/>
  <c r="J395" i="5"/>
  <c r="J411" i="5"/>
  <c r="I418" i="5"/>
  <c r="J474" i="5"/>
  <c r="G474" i="5"/>
  <c r="J502" i="5"/>
  <c r="G502" i="5"/>
  <c r="E501" i="5"/>
  <c r="H632" i="5"/>
  <c r="G5" i="5"/>
  <c r="E4" i="5"/>
  <c r="J5" i="5"/>
  <c r="E29" i="5"/>
  <c r="J39" i="5"/>
  <c r="G39" i="5"/>
  <c r="J41" i="5"/>
  <c r="J172" i="5"/>
  <c r="G172" i="5"/>
  <c r="E171" i="5"/>
  <c r="F174" i="5"/>
  <c r="G175" i="5"/>
  <c r="J252" i="5"/>
  <c r="E222" i="5"/>
  <c r="G252" i="5"/>
  <c r="J438" i="5"/>
  <c r="G438" i="5"/>
  <c r="G453" i="5"/>
  <c r="J453" i="5"/>
  <c r="F501" i="5"/>
  <c r="G525" i="5"/>
  <c r="J525" i="5"/>
  <c r="J563" i="5"/>
  <c r="G563" i="5"/>
  <c r="J569" i="5"/>
  <c r="G569" i="5"/>
  <c r="E568" i="5"/>
  <c r="H598" i="5"/>
  <c r="H624" i="5"/>
  <c r="J649" i="5"/>
  <c r="G649" i="5"/>
  <c r="H666" i="5"/>
  <c r="H658" i="5" s="1"/>
  <c r="J472" i="5"/>
  <c r="G472" i="5"/>
  <c r="G20" i="5"/>
  <c r="E19" i="5"/>
  <c r="G27" i="5"/>
  <c r="I29" i="5"/>
  <c r="H150" i="5"/>
  <c r="I222" i="5"/>
  <c r="G441" i="5"/>
  <c r="J441" i="5"/>
  <c r="F496" i="5"/>
  <c r="G497" i="5"/>
  <c r="H509" i="5"/>
  <c r="J61" i="5"/>
  <c r="J75" i="5"/>
  <c r="J83" i="5"/>
  <c r="J95" i="5"/>
  <c r="J124" i="5"/>
  <c r="J362" i="5"/>
  <c r="J385" i="5"/>
  <c r="J480" i="5"/>
  <c r="J606" i="5"/>
  <c r="J642" i="5"/>
  <c r="G78" i="5"/>
  <c r="G120" i="5"/>
  <c r="G154" i="5"/>
  <c r="G382" i="5"/>
  <c r="E418" i="5"/>
  <c r="G419" i="5"/>
  <c r="G538" i="5"/>
  <c r="G593" i="5"/>
  <c r="G645" i="5"/>
  <c r="E74" i="5"/>
  <c r="G170" i="4"/>
  <c r="H220" i="4"/>
  <c r="E49" i="4"/>
  <c r="J49" i="4" s="1"/>
  <c r="G50" i="4"/>
  <c r="J68" i="4"/>
  <c r="F80" i="4"/>
  <c r="F116" i="4"/>
  <c r="J119" i="4"/>
  <c r="F139" i="4"/>
  <c r="J171" i="4"/>
  <c r="F210" i="4"/>
  <c r="J224" i="4"/>
  <c r="J239" i="4"/>
  <c r="J280" i="4"/>
  <c r="F283" i="4"/>
  <c r="G283" i="4" s="1"/>
  <c r="J53" i="4"/>
  <c r="E77" i="4"/>
  <c r="J77" i="4" s="1"/>
  <c r="J94" i="4"/>
  <c r="J105" i="4"/>
  <c r="E249" i="4"/>
  <c r="G75" i="4"/>
  <c r="E173" i="4"/>
  <c r="J173" i="4" s="1"/>
  <c r="G221" i="4"/>
  <c r="E32" i="4"/>
  <c r="J32" i="4" s="1"/>
  <c r="G33" i="4"/>
  <c r="E220" i="4"/>
  <c r="J220" i="4" s="1"/>
  <c r="E52" i="4"/>
  <c r="J52" i="4" s="1"/>
  <c r="E139" i="4"/>
  <c r="J139" i="4" s="1"/>
  <c r="H74" i="5" l="1"/>
  <c r="J283" i="4"/>
  <c r="G116" i="4"/>
  <c r="G12" i="4"/>
  <c r="J4" i="4"/>
  <c r="J296" i="4"/>
  <c r="G139" i="4"/>
  <c r="H139" i="4"/>
  <c r="H29" i="5"/>
  <c r="H249" i="4"/>
  <c r="G15" i="4"/>
  <c r="G220" i="4"/>
  <c r="G496" i="5"/>
  <c r="J80" i="4"/>
  <c r="H394" i="5"/>
  <c r="G149" i="5"/>
  <c r="H149" i="5"/>
  <c r="H82" i="5"/>
  <c r="J67" i="4"/>
  <c r="G80" i="4"/>
  <c r="H508" i="5"/>
  <c r="H80" i="4"/>
  <c r="G4" i="4"/>
  <c r="J15" i="4"/>
  <c r="J149" i="5"/>
  <c r="G658" i="5"/>
  <c r="I673" i="5"/>
  <c r="H568" i="5"/>
  <c r="H418" i="5"/>
  <c r="H629" i="5"/>
  <c r="G82" i="5"/>
  <c r="J658" i="5"/>
  <c r="F673" i="5"/>
  <c r="H222" i="5"/>
  <c r="J249" i="4"/>
  <c r="I300" i="4"/>
  <c r="G49" i="4"/>
  <c r="G52" i="4"/>
  <c r="G74" i="5"/>
  <c r="J74" i="5"/>
  <c r="J19" i="5"/>
  <c r="G19" i="5"/>
  <c r="J568" i="5"/>
  <c r="G568" i="5"/>
  <c r="G29" i="5"/>
  <c r="J29" i="5"/>
  <c r="J171" i="5"/>
  <c r="G171" i="5"/>
  <c r="J58" i="5"/>
  <c r="G58" i="5"/>
  <c r="J4" i="5"/>
  <c r="G4" i="5"/>
  <c r="J174" i="5"/>
  <c r="G174" i="5"/>
  <c r="H174" i="5"/>
  <c r="J219" i="5"/>
  <c r="G219" i="5"/>
  <c r="J394" i="5"/>
  <c r="G394" i="5"/>
  <c r="G418" i="5"/>
  <c r="J418" i="5"/>
  <c r="G222" i="5"/>
  <c r="J222" i="5"/>
  <c r="J501" i="5"/>
  <c r="G501" i="5"/>
  <c r="G629" i="5"/>
  <c r="J629" i="5"/>
  <c r="E673" i="5"/>
  <c r="G32" i="4"/>
  <c r="G173" i="4"/>
  <c r="G249" i="4"/>
  <c r="F300" i="4"/>
  <c r="E300" i="4"/>
  <c r="G77" i="4"/>
  <c r="H300" i="4" l="1"/>
  <c r="J300" i="4"/>
  <c r="J673" i="5"/>
  <c r="H673" i="5"/>
  <c r="G673" i="5"/>
  <c r="G300" i="4"/>
</calcChain>
</file>

<file path=xl/sharedStrings.xml><?xml version="1.0" encoding="utf-8"?>
<sst xmlns="http://schemas.openxmlformats.org/spreadsheetml/2006/main" count="1444" uniqueCount="532">
  <si>
    <t>Dział</t>
  </si>
  <si>
    <t>Rozdział</t>
  </si>
  <si>
    <t>Paragraf</t>
  </si>
  <si>
    <t>Treść</t>
  </si>
  <si>
    <t>Plan obowiązujący na dzień: 
30.09.2024 roku</t>
  </si>
  <si>
    <t>Wykonanie
 na dzień:
30-09-2024r.</t>
  </si>
  <si>
    <t>% wykonania</t>
  </si>
  <si>
    <t xml:space="preserve">Przewidywane wykonanie dochodów na koniec 2024 roku </t>
  </si>
  <si>
    <t>PROJEKT BUDŻETU
na 2025 rok</t>
  </si>
  <si>
    <t>% wskaźnik
wzrostu/
spadku 
do planu 
2024 roku</t>
  </si>
  <si>
    <t>010</t>
  </si>
  <si>
    <t>Rolnictwo i łowiectwo</t>
  </si>
  <si>
    <t>01042</t>
  </si>
  <si>
    <t>Wyłączenie z produkcji gruntów rolnych</t>
  </si>
  <si>
    <t>Dotacja celowa otrzymana z tytułu pomocy finansowej udzielanej między jednostkami samorządu terytorialnego na dofinansowanie własnych zadań bieżących</t>
  </si>
  <si>
    <t>01095</t>
  </si>
  <si>
    <t>Pozostała działalność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</si>
  <si>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</si>
  <si>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</si>
  <si>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0920</t>
  </si>
  <si>
    <t>Wpływy z pozostałych odsetek</t>
  </si>
  <si>
    <t>2010</t>
  </si>
  <si>
    <t>Dotacje celowe otrzymane z budżetu państwa na real. zadań bieżących z zakresu administracji rządowej oraz innych zadań zleconych gminie (związkom gmin, związkom powiatowo-gminnym) ustawami</t>
  </si>
  <si>
    <t>6300</t>
  </si>
  <si>
    <t>Dotacja celowa na pomoc finansową udzieloną miedzy jednostkami samorządu terytorialnego na dofinansowanie własnych zadań inwestycyjnych i zakupów inwestycyjnych</t>
  </si>
  <si>
    <t>050</t>
  </si>
  <si>
    <t>Rybołówstwo i rybactwo</t>
  </si>
  <si>
    <t>05095</t>
  </si>
  <si>
    <t>0690</t>
  </si>
  <si>
    <t>Wpływy z różnych opłat</t>
  </si>
  <si>
    <t>600</t>
  </si>
  <si>
    <t>Transport i łączność</t>
  </si>
  <si>
    <t>60001</t>
  </si>
  <si>
    <t>Krajowe pasażerskie przewozy autobusowe</t>
  </si>
  <si>
    <t>2910</t>
  </si>
  <si>
    <t>Wpływy ze zwrotów dotacji oraz płatności wykorzystanych niezgodnie z przeznaczeniem lub wykorzystanych z naruszeniem procedur, o których mowa w art. 184 ustawy, pobranych nienależnie lub w nadmiernej wysokości</t>
  </si>
  <si>
    <t>60004</t>
  </si>
  <si>
    <t>Lokalny transport zbiorowy</t>
  </si>
  <si>
    <t>Dotacje celowe otrzymane z budżetu państwa na realizację zadań bieżących z zakresu administracji rządowej oraz innych zadań zleconych gminie (związkom gmin, związkom powiatowo-gminnym) ustawami</t>
  </si>
  <si>
    <t>2170</t>
  </si>
  <si>
    <t>Środki otrzymane z państwowych funduszy celowych na realizcję zadań bieżących jednostek sektora finansów publicznych</t>
  </si>
  <si>
    <t>60013</t>
  </si>
  <si>
    <t>Drogi publiczne wojewódzkie</t>
  </si>
  <si>
    <t>2330</t>
  </si>
  <si>
    <t>Dotacje celowe otrzymane od samorządu województwa na zadania bieżące realizowane na podstawie porozumień (umów) między jednostkami samorządu terytorialnego</t>
  </si>
  <si>
    <t>60016</t>
  </si>
  <si>
    <t>Drogi publiczne gminne</t>
  </si>
  <si>
    <t>0570</t>
  </si>
  <si>
    <t>Wpływy z tytułu grzywien, mandatów i innych kar pieniężnych od osób fizycznych</t>
  </si>
  <si>
    <t>0580</t>
  </si>
  <si>
    <t>Wpływy z tytułu grzywien i innych kar pieniężnych od osób prawnych i innych jednostek organizacyjnych</t>
  </si>
  <si>
    <t>0620</t>
  </si>
  <si>
    <t>Wpływy z opłat za zezwolenia, akredytacje oraz opłaty ewidencyjne, w tym opłaty za częstotliwości</t>
  </si>
  <si>
    <t>0640</t>
  </si>
  <si>
    <t>Wpływy z tytułu kosztów egzekucyjnych, opłaty komorniczej i kosztów upomnień</t>
  </si>
  <si>
    <t>6290</t>
  </si>
  <si>
    <t>Środki na dofinansowanie własnych inwestycji gmin, powiatów (związków gmin, związków powiatowo-gminnych, związków powiatów), samorządów województw, pozyskane z innych źródeł</t>
  </si>
  <si>
    <t>6370</t>
  </si>
  <si>
    <t>Środki otrzymane z Rządowego Funduszu Polski Ład: Program Inwestycji Strategicznych na realizację zadań inwestycyjnych</t>
  </si>
  <si>
    <t>630</t>
  </si>
  <si>
    <t>Turystyka</t>
  </si>
  <si>
    <t>63095</t>
  </si>
  <si>
    <t>700</t>
  </si>
  <si>
    <t>Gospodarka mieszkaniowa</t>
  </si>
  <si>
    <t>70001</t>
  </si>
  <si>
    <t>Zakłady gospodarki mieszkaniowej</t>
  </si>
  <si>
    <t>70005</t>
  </si>
  <si>
    <t>Gospodarka gruntami i nieruchomościami</t>
  </si>
  <si>
    <t>0470</t>
  </si>
  <si>
    <t>Wpływy z opłat za trwały zarząd, użytkowanie i służebności</t>
  </si>
  <si>
    <t>0550</t>
  </si>
  <si>
    <t>Wpływy z opłat z tytułu użytkowania wieczystego nieruchomości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</si>
  <si>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</si>
  <si>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</si>
  <si>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</si>
  <si>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</si>
  <si>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0830</t>
  </si>
  <si>
    <t>Wpływy z usług</t>
  </si>
  <si>
    <t>0940</t>
  </si>
  <si>
    <t>Wpływy z rozliczeń/zwrotów z lat ubiegłych</t>
  </si>
  <si>
    <t>0970</t>
  </si>
  <si>
    <t>Wpływy z różnych dochodów</t>
  </si>
  <si>
    <t>710</t>
  </si>
  <si>
    <t>Działalność usługowa</t>
  </si>
  <si>
    <t>71035</t>
  </si>
  <si>
    <t>Cmentarze</t>
  </si>
  <si>
    <t>2020</t>
  </si>
  <si>
    <t>Dotacja celowa otrzymana z budżetu państwa na zadania bieżące realizowane przez gminę na podstawie porozumień z organami administracji rządowej</t>
  </si>
  <si>
    <t>750</t>
  </si>
  <si>
    <t>Administracja publiczna</t>
  </si>
  <si>
    <t>75011</t>
  </si>
  <si>
    <t>Urzędy wojewódzkie</t>
  </si>
  <si>
    <t>2360</t>
  </si>
  <si>
    <t>Dochody jednostek samorządu terytorialnego związane z realizacją zadań z zakresu administracji rządowej oraz innych zadań zleconych ustawami</t>
  </si>
  <si>
    <t>75023</t>
  </si>
  <si>
    <t>Urzędy gmin (miast i miast na prawach powiatu)</t>
  </si>
  <si>
    <t>0870</t>
  </si>
  <si>
    <t>Wpływy ze sprzedaży składników majątkowych</t>
  </si>
  <si>
    <t>75075</t>
  </si>
  <si>
    <t>Promocja jednostek samaorządu terytorialnego</t>
  </si>
  <si>
    <t>0840</t>
  </si>
  <si>
    <t xml:space="preserve"> Wpływy ze sprzedaży wyrobów</t>
  </si>
  <si>
    <t>75095</t>
  </si>
  <si>
    <t>2100</t>
  </si>
  <si>
    <t>Środki z Funduszu Pomocy na finansowanie lub dofinansowanie zadań bieżących w zakresie pomocy obywatelom Ukrainy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</si>
  <si>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</si>
  <si>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</si>
  <si>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</si>
  <si>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</si>
  <si>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75109</t>
  </si>
  <si>
    <t>Wybory do rad gmin, rad powiatów i sejmików województw, wybory wójtów, burmistrzów i prezydentów miast oraz referenda gminne, powiatowe i wojewódzkie</t>
  </si>
  <si>
    <t>75113</t>
  </si>
  <si>
    <t>Wybory do Parlamentu Europejskiego</t>
  </si>
  <si>
    <t>752</t>
  </si>
  <si>
    <t xml:space="preserve">Ochrona zdrowia </t>
  </si>
  <si>
    <t>75224</t>
  </si>
  <si>
    <t>Kwalifikacja wojskowa</t>
  </si>
  <si>
    <t>754</t>
  </si>
  <si>
    <t>Bezpieczeństwo publiczne i ochrona przeciwpożarowa</t>
  </si>
  <si>
    <t>75412</t>
  </si>
  <si>
    <t>Ochotnicze straże pożarne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</si>
  <si>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</si>
  <si>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</si>
  <si>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</si>
  <si>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</si>
  <si>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</si>
  <si>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Wpływy z podatku od działalności gospodarczej osób fizycznych, opłacanego w formie karty podatkowej</t>
  </si>
  <si>
    <t>0910</t>
  </si>
  <si>
    <t>Wpływy z odsetek od nieterminowych wpłat z tytułu podatków i opłat</t>
  </si>
  <si>
    <t>75615</t>
  </si>
  <si>
    <r>
      <t xml:space="preserve">Wpływy z podatku rolnego, podatku leśnego, podatku od czynności cywilnoprawnych, podatków i opłat lokalnych </t>
    </r>
    <r>
      <rPr>
        <b/>
        <u/>
        <sz val="8.5"/>
        <rFont val="Arial"/>
        <family val="2"/>
        <charset val="238"/>
      </rPr>
      <t>od osób prawnych i innych jednostek organizacyjnych</t>
    </r>
  </si>
  <si>
    <t>0310</t>
  </si>
  <si>
    <t>Wpływy z podatku od nieruchomości</t>
  </si>
  <si>
    <t>0320</t>
  </si>
  <si>
    <t>Wpływy z podatku rolnego</t>
  </si>
  <si>
    <t>0330</t>
  </si>
  <si>
    <t>Wpływy z podatku leśnego</t>
  </si>
  <si>
    <t>0340</t>
  </si>
  <si>
    <t>Wpływy z podatku od środków transportowych</t>
  </si>
  <si>
    <t>0500</t>
  </si>
  <si>
    <t>Wpływy z podatku od czynności cywilnoprawnych</t>
  </si>
  <si>
    <t>0880</t>
  </si>
  <si>
    <t>Wpływy z opłaty prolongacyjnej</t>
  </si>
  <si>
    <t>2680</t>
  </si>
  <si>
    <t>Rekompensaty utraconych dochodów w podatkach i opłatach lokalnych</t>
  </si>
  <si>
    <t>75616</t>
  </si>
  <si>
    <r>
      <t>Wpływy z podatku rolnego, podatku leśnego, podatku od spadków i darowizn, podatku od czynności cywilno-prawnych oraz podatków i opłat lokalnych</t>
    </r>
    <r>
      <rPr>
        <b/>
        <u/>
        <sz val="8.5"/>
        <rFont val="Arial"/>
        <family val="2"/>
        <charset val="238"/>
      </rPr>
      <t xml:space="preserve"> od osób fizycznych</t>
    </r>
  </si>
  <si>
    <t>0360</t>
  </si>
  <si>
    <t>Wpływy z podatku od spadków i darowizn</t>
  </si>
  <si>
    <t>0430</t>
  </si>
  <si>
    <t>Wpływy z opłaty targowej</t>
  </si>
  <si>
    <t>75618</t>
  </si>
  <si>
    <t>Wpływy z innych opłat stanowiących dochody jednostek samorządu terytorialnego na podstawie ustaw</t>
  </si>
  <si>
    <t>0270</t>
  </si>
  <si>
    <t>Wpływy z części opłaty za zezwolenie na sprzedaż napojów alkoholowych w obrocie hurtowym</t>
  </si>
  <si>
    <t>0410</t>
  </si>
  <si>
    <t>Wpływy z opłaty skarbowej</t>
  </si>
  <si>
    <t>0480</t>
  </si>
  <si>
    <t>Wpływy z opłat za zezwolenia na sprzedaż napojów alkoholowych</t>
  </si>
  <si>
    <t>0490</t>
  </si>
  <si>
    <t>Wpływy z innych lokalnych opłat pobieranych przez jednostki samorządu terytorialnego na podstawie odrębnych ustaw</t>
  </si>
  <si>
    <t>75621</t>
  </si>
  <si>
    <t>Udziały gmin w podatkach stanowiących dochód budżetu państwa</t>
  </si>
  <si>
    <t>0010</t>
  </si>
  <si>
    <t>0020</t>
  </si>
  <si>
    <t>Wpływy z podatku dochodowego od osób prawnych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</si>
  <si>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</si>
  <si>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</si>
  <si>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</si>
  <si>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</si>
  <si>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</si>
  <si>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</si>
  <si>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75802</t>
  </si>
  <si>
    <t>Uzupełnienie subwencji ogólnej dla jednostek samorządu terytorialnego</t>
  </si>
  <si>
    <t>2750</t>
  </si>
  <si>
    <t>Środki na uzupełnienie dochodów gmin</t>
  </si>
  <si>
    <t>75806</t>
  </si>
  <si>
    <t>Część rozwojowa subwencji ogólnej dla jednostek samorządu terytorialnego</t>
  </si>
  <si>
    <t>75807</t>
  </si>
  <si>
    <t>Część wyrównawcza subwencji ogólnej dla gmin</t>
  </si>
  <si>
    <t>75814</t>
  </si>
  <si>
    <t>Różne rozliczenia finansowe</t>
  </si>
  <si>
    <t>0610</t>
  </si>
  <si>
    <t>Wpływy z opłat egzaminacyjnych oraz opłat za wydawanie świadectw, dyplomów, zaświadczeń, certyfikatów i ich duplikatów</t>
  </si>
  <si>
    <t>0630</t>
  </si>
  <si>
    <t xml:space="preserve">Wpływy z tytułu opłat i kosztów sądowych oraz innych opłat uiszczanych na rzecz Skarbu Państwa z tytuu postępowania sądowego i prokuratorskiego </t>
  </si>
  <si>
    <t>1510</t>
  </si>
  <si>
    <t>Różnice kursowe</t>
  </si>
  <si>
    <t>2030</t>
  </si>
  <si>
    <t>Dotacje celowe otrzymane z budżetu państwa na realizację własnych zadań bieżących gmin (związków gmin, związków powiatowo-gminnych)</t>
  </si>
  <si>
    <t>6330</t>
  </si>
  <si>
    <t>Dotacje celowe otrzymane z budżetu państwa na realizację inwestycji i zakupów inwestycyjnych własnych gmin (związków gmin, związków powiatowo-gminnych)</t>
  </si>
  <si>
    <t>75831</t>
  </si>
  <si>
    <t>Część równoważąca subwencji ogólnej dla gmin</t>
  </si>
  <si>
    <t>801</t>
  </si>
  <si>
    <t>Oświata i wychowanie</t>
  </si>
  <si>
    <t>80101</t>
  </si>
  <si>
    <t>Szkoły podstawowe</t>
  </si>
  <si>
    <t>0950</t>
  </si>
  <si>
    <t>Wpływy z tytułu kar i odszkodowań wynikających z umów</t>
  </si>
  <si>
    <t>6206</t>
  </si>
  <si>
    <t>Dotacja celowa w ramach programów finansowanych z udziałem środków europejskich oraz środków, o których mowa w art. 5 ust. 1 pkt 3 oraz ust. 3 pkt 5i6 ustawy, lub płatności w ramach budżetu środków europejskich, z wyłączeniem dochodów klasyfikowanych w paragrafie 625</t>
  </si>
  <si>
    <t>6207</t>
  </si>
  <si>
    <t>6256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</si>
  <si>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</si>
  <si>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6257</t>
  </si>
  <si>
    <t>80103</t>
  </si>
  <si>
    <t>Oddziały przedszkolne w szkołach podstawowych</t>
  </si>
  <si>
    <t>0660</t>
  </si>
  <si>
    <t>Wpływy z opłat za korzystanie z wychowania przedszkolnego</t>
  </si>
  <si>
    <t>80104</t>
  </si>
  <si>
    <t xml:space="preserve">Przedszkola </t>
  </si>
  <si>
    <t>0670</t>
  </si>
  <si>
    <t>Wpływy z opłat za korzystanie z wyżywienia w jednostkach realizujących zadania z zakresu wychowania przedszkolnego</t>
  </si>
  <si>
    <t>2310</t>
  </si>
  <si>
    <t>Dotacja celowa otrzymana z gminy na zadania bieżące realizowane na podstawie porozumień (umów) między jednostkami samorządu terytorialnego</t>
  </si>
  <si>
    <t>80120</t>
  </si>
  <si>
    <t>Licea ogólnokształcące</t>
  </si>
  <si>
    <t>Wpływy z opłat egzaminacyjnych oraz opłat za wydawanie świadectw, dyplomów, zaświadczeń, certyfikatów i ich duplikatów</t>
  </si>
  <si>
    <t>Wpływy z różnych opłat</t>
  </si>
  <si>
    <t>Wpływy z najmu i dzierżawy składników majątkowych Skarbu Państwa, jednostek samorządu terytorialnego lub innych jednostek zaliczanych do sektora finansów publicznych oraz innych umów o podobnym charakterze</t>
  </si>
  <si>
    <t>2320</t>
  </si>
  <si>
    <t>Dotacja celowa otrzymana z powiatu na zadania bieżące realizowane na podstawie porozumień (umów) między jednostkami samorządu terytorialnego</t>
  </si>
  <si>
    <t>80148</t>
  </si>
  <si>
    <t>Stołówki szkolne i przedszkolne</t>
  </si>
  <si>
    <t>2700</t>
  </si>
  <si>
    <t>Środki na dofinansowanie własnych zadań bieżących gmin, powiatów (związków gmin, związków powiatowo-gminnych,związków powiatów), samorządów województw, pozyskane z innych źródeł</t>
  </si>
  <si>
    <t>80153</t>
  </si>
  <si>
    <t>Zapewnienie uczniom prawa do bezpłatnego dostępu do podręczników, materiałów edukacyjnych lub materiałów ćwiczeniowych</t>
  </si>
  <si>
    <t>Dotacje celowe otrzymane z budżetu państwa na realizację zadań bieżących z zakresu administracji rządowej oraz innych zadań zleconych gminie (związkom gmin, zw.powiatowo-gminnym) ustawami</t>
  </si>
  <si>
    <t>851</t>
  </si>
  <si>
    <t>Ochrona zdrowia</t>
  </si>
  <si>
    <t>85195</t>
  </si>
  <si>
    <t>852</t>
  </si>
  <si>
    <t>Pomoc społeczna</t>
  </si>
  <si>
    <t>85202</t>
  </si>
  <si>
    <t>Domy pomocy społecznej</t>
  </si>
  <si>
    <t>0980</t>
  </si>
  <si>
    <t>Wpływy z tytułu zwrotów wypłaconych świadczeń z funduszu alimentacyjnego</t>
  </si>
  <si>
    <t>85203</t>
  </si>
  <si>
    <t>Ośrodki wsparcia</t>
  </si>
  <si>
    <t>85205</t>
  </si>
  <si>
    <t>Zadania w zakresie przeciwdziałania przemocy domowej</t>
  </si>
  <si>
    <t>85213</t>
  </si>
  <si>
    <t>Składki na ubezpieczenie zdrowotne opłacane za osoby pobierające niektóre świadczenia z pomocy społecznej, niektóre świadczenia rodzinne oraz za osoby uczestniczące w zajęciach w centrum integracji społecznej.</t>
  </si>
  <si>
    <t>85214</t>
  </si>
  <si>
    <t>Zasiłki okresowe, celowe i pomoc w naturze oraz składki na ubezpieczenia emerytalne i rentowe</t>
  </si>
  <si>
    <t>85216</t>
  </si>
  <si>
    <t>Zasiłki stałe</t>
  </si>
  <si>
    <t>85219</t>
  </si>
  <si>
    <t>Ośrodki pomocy społecznej</t>
  </si>
  <si>
    <t>85220</t>
  </si>
  <si>
    <t>Jednostki specjalistycznego poradnictwa, mieszkania chronione i ośrodki interwencji kryzysowej</t>
  </si>
  <si>
    <t>85228</t>
  </si>
  <si>
    <t>Usługi opiekuńcze i specjalistyczne usługi opiekuńcze</t>
  </si>
  <si>
    <t>85230</t>
  </si>
  <si>
    <t>Pomoc w zakresie dożywiania</t>
  </si>
  <si>
    <t>85295</t>
  </si>
  <si>
    <t>2180</t>
  </si>
  <si>
    <t>Środki z Funduszu Przeciwdziałania COVID-19 na finansowanie lub dofinansowanie realizacji zadań zwiazanych z przeciwdziałaniem COVID-19</t>
  </si>
  <si>
    <t>853</t>
  </si>
  <si>
    <t>Pozostałe zadania w zakresie polityki społecznej</t>
  </si>
  <si>
    <t>85395</t>
  </si>
  <si>
    <t>854</t>
  </si>
  <si>
    <t>Edukacyjna opieka wychowawcza</t>
  </si>
  <si>
    <t>85415</t>
  </si>
  <si>
    <t>Pomoc materialna dla uczniów o charakterze socjalnym</t>
  </si>
  <si>
    <t>204</t>
  </si>
  <si>
    <t>Dotacja celowa otrzymana z budżetu państwa na realizację zadań bieżących gmin z zakresu edukacyjnej opieki wychowawczej finansowanych w całości przez budżet państwa w ramach programów rządowych</t>
  </si>
  <si>
    <t>855</t>
  </si>
  <si>
    <t>Rodzina</t>
  </si>
  <si>
    <t>85501</t>
  </si>
  <si>
    <t>Świadczenie wychowawcze</t>
  </si>
  <si>
    <t>85502</t>
  </si>
  <si>
    <t>Świadczenia rodzinne, świadczenie z funduszu alimentacyjnego oraz składki na ubezpieczenia emerytalne i rentowe z ubezpieczenia społecznego</t>
  </si>
  <si>
    <r>
      <t xml:space="preserve">Dotacje celowe otrzymane z budżetu państwa na realizację zadań bieżących z zakresu administracji rządowej oraz innych </t>
    </r>
    <r>
      <rPr>
        <b/>
        <sz val="8.5"/>
        <rFont val="Arial"/>
        <family val="2"/>
        <charset val="238"/>
      </rPr>
      <t>zadań zleconych gminie (</t>
    </r>
    <r>
      <rPr>
        <sz val="8.5"/>
        <rFont val="Arial"/>
        <family val="2"/>
        <charset val="238"/>
      </rPr>
      <t xml:space="preserve">związkom gmin, związkom powiatowo-gminnym) </t>
    </r>
    <r>
      <rPr>
        <b/>
        <sz val="8.5"/>
        <rFont val="Arial"/>
        <family val="2"/>
        <charset val="238"/>
      </rPr>
      <t>ustawami</t>
    </r>
  </si>
  <si>
    <t>2060</t>
  </si>
  <si>
    <t>Dotacja celowa otrzymana z budżetu państwa na zadania bieżące z zakresu administracji rządowej zlecone gminom (związkom gmin, związkom powiatowo-gminnym), zwiazane z realizacją świadczenia wychowawczego stanowiącego pomoc państwa w wychowaniu dzieci</t>
  </si>
  <si>
    <t>85503</t>
  </si>
  <si>
    <t>Karta Dużej Rodziny</t>
  </si>
  <si>
    <r>
      <t>Dotacje celowe otrzymane z budżetu państwa na realizację zadań bieżących z zakresu administracji rządowej oraz innych</t>
    </r>
    <r>
      <rPr>
        <b/>
        <sz val="8.5"/>
        <rFont val="Arial"/>
        <family val="2"/>
        <charset val="238"/>
      </rPr>
      <t xml:space="preserve"> zadań zleconych gminie </t>
    </r>
    <r>
      <rPr>
        <sz val="8.5"/>
        <rFont val="Arial"/>
        <family val="2"/>
        <charset val="238"/>
      </rPr>
      <t xml:space="preserve">(związkom gmin, związkom powiatowo-gminnym) </t>
    </r>
    <r>
      <rPr>
        <b/>
        <sz val="8.5"/>
        <rFont val="Arial"/>
        <family val="2"/>
        <charset val="238"/>
      </rPr>
      <t>ustawami</t>
    </r>
  </si>
  <si>
    <t>Wspieranie rodziny</t>
  </si>
  <si>
    <t>85513</t>
  </si>
  <si>
    <t>Składki na ubezpieczenie zdrowotne opłacane za osoby pobierające niektóre świadczenia świadczenia rodzinne, zgodnie z przepisami ustawy o świadczeniach rozdzinnych oraz za osoby pobierające zasiłki dla opiekunów, zgodnie z przepisami ustawy z dnia 4 kwietnia 2014 r. o ustaleniu i wypłacie zasiłków dla opiekunów</t>
  </si>
  <si>
    <t>85516</t>
  </si>
  <si>
    <t>System opieki nad dziećmi w wieku do lat 3</t>
  </si>
  <si>
    <t>2057</t>
  </si>
  <si>
    <t>85595</t>
  </si>
  <si>
    <t>900</t>
  </si>
  <si>
    <t>Gospodarka komunalna i ochrona środowiska</t>
  </si>
  <si>
    <t>90001</t>
  </si>
  <si>
    <t>Gospodarka ściekowa i ochrona wód</t>
  </si>
  <si>
    <t>2460</t>
  </si>
  <si>
    <t>Środki otrzymane od pozostałych jednostek zaliczanych do sektora finansów publicznych na realizację zadań bieżących jednostek zaliczanych do sektora finansów publicznych</t>
  </si>
  <si>
    <t>90002</t>
  </si>
  <si>
    <t>Gospodarka odpadami</t>
  </si>
  <si>
    <t>90005</t>
  </si>
  <si>
    <t>Ochrona powietrza atmosferycznego i klimatu</t>
  </si>
  <si>
    <t>6280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</si>
  <si>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</si>
  <si>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90013</t>
  </si>
  <si>
    <t>Schronisko dla zwierząt</t>
  </si>
  <si>
    <t>90015</t>
  </si>
  <si>
    <t>Oświetlenie ulic, placów i dróg</t>
  </si>
  <si>
    <t>90019</t>
  </si>
  <si>
    <t>Wpływy i wydatki związane z gromadzeniem środków z opłat i kar za korzystanie ze środowiska</t>
  </si>
  <si>
    <t>0590</t>
  </si>
  <si>
    <t>Wpływy z opłat za koncesje i licencje</t>
  </si>
  <si>
    <t>90026</t>
  </si>
  <si>
    <t>Pozostałe działania związane z gospodarką odpadami</t>
  </si>
  <si>
    <t>90095</t>
  </si>
  <si>
    <t>921</t>
  </si>
  <si>
    <t>Kultura i ochrona dziedzictwa narodowego</t>
  </si>
  <si>
    <t>92105</t>
  </si>
  <si>
    <t>Pozostałe zadania w zakresie kultury</t>
  </si>
  <si>
    <t>92109</t>
  </si>
  <si>
    <t>Domy i ośrodki kultury, świetlice i kluby</t>
  </si>
  <si>
    <t>92120</t>
  </si>
  <si>
    <t>Ochrona zabytków i opieka nad zabytkami</t>
  </si>
  <si>
    <t>6090</t>
  </si>
  <si>
    <t>Środki z Funduszu Przeciwdziałania COVID-19 na finansowanie lub dofinansowanie kosztów realizacji inwestycji i zakupów inwestycyjnych związanych z przeciwdziałaniem COVID-19</t>
  </si>
  <si>
    <t>926</t>
  </si>
  <si>
    <t>Kultura fizyczna</t>
  </si>
  <si>
    <t>92601</t>
  </si>
  <si>
    <t>Obiekty sportowe</t>
  </si>
  <si>
    <t>Przewidywane wykonanie wydatków na koniec 2024 roku</t>
  </si>
  <si>
    <t>01008</t>
  </si>
  <si>
    <t>Melioracje wodne</t>
  </si>
  <si>
    <t>Dotacja celowa z budżetu na finansowanie lub dofinansowanie zadań zleconych do realizacji pozostałym jednostkom nie zaliczanym do sektora finansów publicznych</t>
  </si>
  <si>
    <t>01030</t>
  </si>
  <si>
    <t>Izby rolnicze</t>
  </si>
  <si>
    <t>Wpłaty gmin na rzecz izb rolniczych w wysokości 2% uzyskanych wpływów z podatku rolnego</t>
  </si>
  <si>
    <t xml:space="preserve">Wyłączenie z produkcji gruntów rolnych </t>
  </si>
  <si>
    <t>Zakup materiałów i wyposażenia</t>
  </si>
  <si>
    <t>Wynagrodzenia osobowe pracowników</t>
  </si>
  <si>
    <t>Składki na ubezpieczenia społeczne</t>
  </si>
  <si>
    <t>Składki na Fundusz Pracy</t>
  </si>
  <si>
    <t>Zakup usług pozostałych</t>
  </si>
  <si>
    <t>Różne opłaty i składki</t>
  </si>
  <si>
    <t>Wydatki inwestycyjne jednostek budżetowych</t>
  </si>
  <si>
    <t>Wynagrodzenia bezosobowe</t>
  </si>
  <si>
    <t>Zakup energii</t>
  </si>
  <si>
    <t>400</t>
  </si>
  <si>
    <t>Wytwarzanie i zaopatrywanie w energię elektryczną, gaz i wodę</t>
  </si>
  <si>
    <t>40095</t>
  </si>
  <si>
    <t xml:space="preserve">Krajowe pasażerskie przewozy kolejowe </t>
  </si>
  <si>
    <t>Dotacja celowa na pomoc finansową udzielaną między jednostkami samorządu terytorialnego na dofinansowanie własnych zadań bieżących</t>
  </si>
  <si>
    <t>60002</t>
  </si>
  <si>
    <t>Infrastruktura kolejowa</t>
  </si>
  <si>
    <t>Dotacja celowa na pomoc finansową udzielaną między jednostkami samorządu terytorialnego na dofinansowanie własnych zadań inwestycyjnych i zakupów inwestycyjnych</t>
  </si>
  <si>
    <t>Dotacje celowe przekazane gminie na zadania bieżące realizowane na podstawie porozumień (umów) między jednostkami samorządu terytorialnego</t>
  </si>
  <si>
    <t>60014</t>
  </si>
  <si>
    <t>Drogi publiczne powiatowe</t>
  </si>
  <si>
    <t>Zakup usług remontowych</t>
  </si>
  <si>
    <t>Wydatki jednostek poniesione ze środków z Rządowego Funduszu Polski Ład: Program Inwestycji Strategicznych na realizację zadań inwestycyjnych</t>
  </si>
  <si>
    <t>60020</t>
  </si>
  <si>
    <t xml:space="preserve">Funkcjonowanie przystanków komunikacyjnych </t>
  </si>
  <si>
    <t>4270</t>
  </si>
  <si>
    <t>Dotacja przedmiotowa z budżetu dla samorządowego zakładu budżetowego</t>
  </si>
  <si>
    <t>Pozostałe podatki na rzecz budżetów jednostek samorządu terytorialnego</t>
  </si>
  <si>
    <t>Opłaty na rzecz budżetów jednostek samorządu terytorialnego</t>
  </si>
  <si>
    <t>Pozostałe odsetki</t>
  </si>
  <si>
    <t>Kary i odszkodowania wypłacane na rzecz osób fizycznych</t>
  </si>
  <si>
    <t>Kary, odszkodowania i grzywny wypłacane na rzecz osób prawnych i innych jednostek organizacyjnych</t>
  </si>
  <si>
    <t>Koszty postępowania sądowego i prokuratorskiego</t>
  </si>
  <si>
    <t>6060</t>
  </si>
  <si>
    <t>Wydatki na zakupy inwestycyjne jednostek budżetowych</t>
  </si>
  <si>
    <t>71004</t>
  </si>
  <si>
    <t>Plany zagospodarowania przestrzennego</t>
  </si>
  <si>
    <t>Odpisy na zakładowy fundusz świadczeń socjalnych</t>
  </si>
  <si>
    <t>75022</t>
  </si>
  <si>
    <t>Rady gmin (miast i miast na prawach powiatu)</t>
  </si>
  <si>
    <t xml:space="preserve">Różne wydatki na rzecz osób fizycznych </t>
  </si>
  <si>
    <t xml:space="preserve">Zakup środków żywności </t>
  </si>
  <si>
    <t>Opłaty z tytułu zakupu usług telekomunikacyjnych</t>
  </si>
  <si>
    <t>4420</t>
  </si>
  <si>
    <t>Podróże służbowe zagraniczne</t>
  </si>
  <si>
    <t>Wydatki osobowe niezaliczone do wynagrodzeń</t>
  </si>
  <si>
    <t>Dodatkowe wynagrodzenie roczne</t>
  </si>
  <si>
    <t>Wpłaty na Państwowy Fundusz Rehabilitacji Osób Niepełnosprawnych</t>
  </si>
  <si>
    <t>Zakup usług zdrowotnych</t>
  </si>
  <si>
    <t>4380</t>
  </si>
  <si>
    <t>Zakup usług obejmujących tłumaczenia</t>
  </si>
  <si>
    <t>Zakup usług obejmujących wykonanie ekspertyz, analiz i opinii</t>
  </si>
  <si>
    <t>Podróże służbowe krajowe</t>
  </si>
  <si>
    <t xml:space="preserve">Szkolenia pracowników niebędących członkami korpusu służby cywilnej </t>
  </si>
  <si>
    <t xml:space="preserve">Wpłaty na PPK finansowane przez podmiot zatrudniający </t>
  </si>
  <si>
    <t>Wydatki zakupy inwestycyjne jednostek budżetowych</t>
  </si>
  <si>
    <t>Promocja jednostek samorządu terytorialnego</t>
  </si>
  <si>
    <t>75085</t>
  </si>
  <si>
    <t>Wspólna obsługa jednostek samorządu terytorialnego</t>
  </si>
  <si>
    <t>4390</t>
  </si>
  <si>
    <t>Wynagrodzenia agencyjno-prowizyjne</t>
  </si>
  <si>
    <t xml:space="preserve">Zakup usług związanych z pomocą obywatelom Ukrainy </t>
  </si>
  <si>
    <t xml:space="preserve">Wynagrodzenia i uposażenia wypłacane w związku z pomocą obywatelom Ukrainy </t>
  </si>
  <si>
    <t xml:space="preserve">Składki i inne pochodne od wynagrodzeń pracowników wypłacanych w związku z pomocą obywatelom Ukrainy </t>
  </si>
  <si>
    <t>Wybory do rad gmin, rad powiatów i sejmików województw, wybory wójtów, burmistrzów i prezydentów miast oraz referenda gminne, powiatowe i wojewódzkie</t>
  </si>
  <si>
    <t>Wybory do Parlamentu Europejskiego</t>
  </si>
  <si>
    <t>Obrona narodowa</t>
  </si>
  <si>
    <t>75411</t>
  </si>
  <si>
    <t>Komendy powiatowe Państwowej Straży Pożarnej</t>
  </si>
  <si>
    <t>Wpłaty jednostek na państwowy fundusz celowy na finansowanie lub dofinansowanie zadań inwestycyjnych</t>
  </si>
  <si>
    <t>Dotacja celowa z budżetu na finansowanie lub dofinansowanie zadań zleconych do realizacji stowarzyszeniom</t>
  </si>
  <si>
    <t>4120</t>
  </si>
  <si>
    <t>Nagrody konkursowe</t>
  </si>
  <si>
    <t>Wydatki na zakupy inwestycyjne jednostek budżetowych</t>
  </si>
  <si>
    <t>6230</t>
  </si>
  <si>
    <t>75414</t>
  </si>
  <si>
    <t>Obrona cywilna</t>
  </si>
  <si>
    <t>4210</t>
  </si>
  <si>
    <t>75415</t>
  </si>
  <si>
    <t>Zadania ratownictwa górskiego i wodnego</t>
  </si>
  <si>
    <t>Dotacja celowa z budżetu jednostki samorządu terytorialnego, udzielone w trybie art. 221 ustawy, na finansowanie lub dofinansowanie zadań zleconych do realizacji organizacjom prowadzącym działalność pożytku publicznego</t>
  </si>
  <si>
    <t>75416</t>
  </si>
  <si>
    <t>Straż gminna (miejska)</t>
  </si>
  <si>
    <t>75421</t>
  </si>
  <si>
    <t>Zarządzanie kryzysowe</t>
  </si>
  <si>
    <t>757</t>
  </si>
  <si>
    <t>Obsługa długu publicznego</t>
  </si>
  <si>
    <t>75702</t>
  </si>
  <si>
    <t>Obsługa papierów wartościowych, kredytów i pożyczek jednostek samorządu terytorialnego</t>
  </si>
  <si>
    <t>Koszty emisji samorządowych papierów wartościowych oraz inne opłaty i prowizje</t>
  </si>
  <si>
    <t>Odsetki od samorządowych papierów wartościowych lub zaciągniętych przez jednostkę samorządu terytorialnego kredytów i pożyczek</t>
  </si>
  <si>
    <t>75818</t>
  </si>
  <si>
    <t>Rezerwy ogólne i celowe</t>
  </si>
  <si>
    <t>Rezerwy</t>
  </si>
  <si>
    <t>Zakup środków dydaktycznych i książek</t>
  </si>
  <si>
    <t>Zakup usług przez jednostki samorządu terytorialnego od innych jednostek samorządu terytorialnego</t>
  </si>
  <si>
    <t>Podatek od nieruchomości</t>
  </si>
  <si>
    <t xml:space="preserve">Wynagrodzenia osobowe nauczycieli </t>
  </si>
  <si>
    <t>Dodatkowe wynagrodzenie roczne nauczycieli</t>
  </si>
  <si>
    <t>Wydatki jednostek na zadania inwestycyjne realizowane ze środków otrzymanych z Rządowego Funduszu Inwestycji Lokalnych</t>
  </si>
  <si>
    <t>Dotacja podmiotowa z budżetu dla niepublicznej jednostki systemu oświaty</t>
  </si>
  <si>
    <t>Dotacja podmiotowa z budżetu dla publicznej jednostki systemu oświaty prowadzonej przez osobę prawną inną niż jednostka samorządu terytorialnego lub przez osobę fizyczną</t>
  </si>
  <si>
    <t>80107</t>
  </si>
  <si>
    <t>Świetlice szkolne</t>
  </si>
  <si>
    <t>80113</t>
  </si>
  <si>
    <t>Dowożenie uczniów do szkół</t>
  </si>
  <si>
    <t>4170</t>
  </si>
  <si>
    <t>4280</t>
  </si>
  <si>
    <t>4300</t>
  </si>
  <si>
    <t>4360</t>
  </si>
  <si>
    <t>4410</t>
  </si>
  <si>
    <t>4430</t>
  </si>
  <si>
    <t>4440</t>
  </si>
  <si>
    <t>4530</t>
  </si>
  <si>
    <t>Podatek od towarów i usług (VAT)</t>
  </si>
  <si>
    <t>4700</t>
  </si>
  <si>
    <t>4710</t>
  </si>
  <si>
    <t>4790</t>
  </si>
  <si>
    <t>4800</t>
  </si>
  <si>
    <t>80146</t>
  </si>
  <si>
    <t>Dokształcanie i doskonalenie nauczycieli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</si>
  <si>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</si>
  <si>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</si>
  <si>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80150</t>
  </si>
  <si>
    <t>Realizacja zadań wymagających stosowania specjalnej organizacji nauki i metod pracy dla dzieci i młodzieży w szkołach podstawowych</t>
  </si>
  <si>
    <t>80152</t>
  </si>
  <si>
    <t xml:space="preserve">Realizacja zadań specjalnych w liceach </t>
  </si>
  <si>
    <t>80195</t>
  </si>
  <si>
    <t>Środki z Funduszu Pomocy na finansowanie lub dofinansowanie zadań bieżących w zakresie pomocy obywatelom Ukrainy dla jednostki sektora finansów publicznych</t>
  </si>
  <si>
    <t xml:space="preserve">Zakup towarów (w szczególności materiałów, leków, żywności) w związku z pomocą obywatelom Ukrainy </t>
  </si>
  <si>
    <t xml:space="preserve">Wynagrodzenia nauczycieli wypłacane w związku z pomocą obywatelom Ukrainy </t>
  </si>
  <si>
    <t>85153</t>
  </si>
  <si>
    <t>Zwalczanie narkomanii</t>
  </si>
  <si>
    <t>85154</t>
  </si>
  <si>
    <t>Przeciwdziałanie alkoholizmowi</t>
  </si>
  <si>
    <t>Zadania w zakresie przeciwdziałania przemocy w rodzinie</t>
  </si>
  <si>
    <t>Zwrot dotacji oraz płatności wykorzystanych niezgodnie z przeznaczeniem lub wykorzystanych z naruszeniem procedur, o których mowa w art. 184 ustawy, pobranych nienależnie lub w nadmiernej wysokości</t>
  </si>
  <si>
    <t>Składki na ubezpieczenie zdrowotne</t>
  </si>
  <si>
    <t>Świadczenia społeczne</t>
  </si>
  <si>
    <t>85215</t>
  </si>
  <si>
    <t>Dodatki mieszkaniowe</t>
  </si>
  <si>
    <t>Jednostki specjalistycznego poradnictwa, mieszkania chronione i ośrodki interwencji kryzysowej</t>
  </si>
  <si>
    <t>85232</t>
  </si>
  <si>
    <t>Centra integracji społecznej</t>
  </si>
  <si>
    <t xml:space="preserve">Dotacja podmiotowa z budżetu dla samorządowego zakładu budżetowego </t>
  </si>
  <si>
    <t xml:space="preserve">Świadczenia związane z udzielaniem pomocy obywatelom Ukrainy </t>
  </si>
  <si>
    <t xml:space="preserve">Pozostałe zadania w zakresie polityki społecznej </t>
  </si>
  <si>
    <t>Świadczenia społeczne wypłacane obywatelom Ukrainy przebywającym na terytorium RP</t>
  </si>
  <si>
    <t xml:space="preserve">Pozostałe wydatki biezące na zadania związane z pomocą obywatelom Ukrainy </t>
  </si>
  <si>
    <t>Stypendia dla uczniów</t>
  </si>
  <si>
    <t>Inne formy pomocy dla uczniów</t>
  </si>
  <si>
    <t>85416</t>
  </si>
  <si>
    <t>Pomoc materialna dla uczniów o charakterze motywacyjnym</t>
  </si>
  <si>
    <t>Odsetki od dotacji oraz płatności: wykorzystanych niezgodnie z przeznaczeniem lub wykorzystanych z naruszeniem procedur, o których mowa w art. 184 ustawy, pobranych nienależnie lub  w nadmiernej wysokości</t>
  </si>
  <si>
    <t>85504</t>
  </si>
  <si>
    <t>85508</t>
  </si>
  <si>
    <t>Rodziny zastępcze</t>
  </si>
  <si>
    <t>85510</t>
  </si>
  <si>
    <t>Działalność placówek opiekuńczo-wychowawczych</t>
  </si>
  <si>
    <t>System opieki nad dziećmi do lat 3</t>
  </si>
  <si>
    <t>Dotacje celowe z budżetu na finansowanie lub dofinansowanie kosztów realizacji inwestycji i zakupów inwestycyjnych jednostek nie zaliczanych do sektora finansów publicznych</t>
  </si>
  <si>
    <t>90003</t>
  </si>
  <si>
    <t>Oczyszczanie miast i wsi</t>
  </si>
  <si>
    <t>90004</t>
  </si>
  <si>
    <t>Utrzymanie zieleni w miastach i gminach</t>
  </si>
  <si>
    <t>Schroniska dla zwierząt</t>
  </si>
  <si>
    <t>Pozostałe działania zwizane z gospodarką odpadami</t>
  </si>
  <si>
    <t>Dotacja celowa otrzymana z powiatu na zadania bieżące realizowane na podstawie porozumień (umów) między jednostkami samorządu terytorialnego</t>
  </si>
  <si>
    <t>6050</t>
  </si>
  <si>
    <t>Dotacja celowa z budżetu na finansowanie lub dofinansowanie kosztów realizacji inwestycji i zakupów inwestycyjnych jednostek niezaliczanych do sektora finansów publicznych</t>
  </si>
  <si>
    <t>Dotacja podmiotowa z budżetu dla samorządowej instytucji kultury</t>
  </si>
  <si>
    <t>92116</t>
  </si>
  <si>
    <t>Biblioteki</t>
  </si>
  <si>
    <t>92118</t>
  </si>
  <si>
    <t>Muzea</t>
  </si>
  <si>
    <t>Dotacja celowa z budżetu na finansowanie lub dofinansowanie prac remontowych i konserwatorskich obiektów zabytkowych przekazane jednostkom niezaliczanym do sektora finansów publicznych</t>
  </si>
  <si>
    <t>Dotacja celowa przekazana z budżetu na finansowanie lub dofinansowanie zadań inwestycyjnych obiektów zabytkowych jednostkom niezaliczanym do sektora finansów publicznych</t>
  </si>
  <si>
    <t>92195</t>
  </si>
  <si>
    <t>2650</t>
  </si>
  <si>
    <t>92695</t>
  </si>
  <si>
    <t xml:space="preserve">OGÓŁEM </t>
  </si>
  <si>
    <t>Załącznik nr 1 - materiały informacyjne 
do projektu budżetu na 2025 rok</t>
  </si>
  <si>
    <t>Plan i wykonanie dochodow budźetu Gminy Rogoźno za 2024 rok - stan na dzień 30.09.2024 roku w porówaniu z projektem planu dochodow na 2025 rok                          (wskaźnik procentowy) oraz przewidywane wykonanie dochodów na koniec 2024 roku</t>
  </si>
  <si>
    <t>Załącznik nr 2 - materiały informacyjne 
do projektu budżetu na 2025 rok</t>
  </si>
  <si>
    <t>Plan i wykonanie wydatków budźetu Gminy Rogoźno za 2024 rok - stan na dzień 30.09.2024 roku w porówaniu z projektem planu dochodow na 2025 rok                              (wskaźnik procentowy) oraz przewidywane wykonanie dochodów na koniec 2024 roku</t>
  </si>
  <si>
    <t>Lp.</t>
  </si>
  <si>
    <t>Lata</t>
  </si>
  <si>
    <t>Przychody z tytułu kredytów</t>
  </si>
  <si>
    <t>Spłata i obsługa długu</t>
  </si>
  <si>
    <t>Raty kapitałowe</t>
  </si>
  <si>
    <t>Umowa ratalnego nabycia nieruchomości zaliczana do długu</t>
  </si>
  <si>
    <t>Kwota długu, którego spłata dokona się z wydatków budżetu (umowa ratalnego nabycia nieruchomości ) zaliczana do długu</t>
  </si>
  <si>
    <t>Odsetki</t>
  </si>
  <si>
    <t>Kwota długu</t>
  </si>
  <si>
    <t xml:space="preserve">Stan na 31.12.2024r. </t>
  </si>
  <si>
    <t>RAZEM:</t>
  </si>
  <si>
    <t>x</t>
  </si>
  <si>
    <t>Prognoza długu na lata 2024-2040 Gminy Rogoźno</t>
  </si>
  <si>
    <t>Załącznik nr 3 - materiały informacyjne 
do projektu budżetu na 2025 rok</t>
  </si>
  <si>
    <t xml:space="preserve">Wskaźniki zadłużenia oraz obsługa tych zobowiązań, liczone jako stosunek obsługi kredytów i pożyczek do dochodów ogółem, zachowują relacje wynikające z art. 243 ustawy o finansach publicznych w prognozowanym okresie od 2025 roku do 2040 roku, ww. wskaźniki zostały przedstawione w załączniku nr 1 do Wieloletniej Prognozy Finansowej pod warunkiem trafnego zaplanowania dochodów i wydatków w poszczególnych latach. Do priorytetów polityki finansowej i gospodarki budżetowej Gminy na najbliższe lata należy zaliczyć stałe monitorowanie płynności finansowej.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</si>
</sst>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.25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5"/>
      <color indexed="8"/>
      <name val="Arial"/>
      <family val="2"/>
      <charset val="238"/>
    </font>
    <font>
      <b/>
      <sz val="8.5"/>
      <name val="Arial"/>
      <family val="2"/>
      <charset val="238"/>
    </font>
    <font>
      <sz val="8.25"/>
      <color indexed="8"/>
      <name val="Arial"/>
      <family val="2"/>
      <charset val="238"/>
    </font>
    <font>
      <sz val="8.5"/>
      <color rgb="FF212529"/>
      <name val="Arial"/>
      <family val="2"/>
      <charset val="238"/>
    </font>
    <font>
      <sz val="8.5"/>
      <name val="Arial"/>
      <family val="2"/>
      <charset val="238"/>
    </font>
    <font>
      <b/>
      <sz val="8.5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.25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8.5"/>
      <color rgb="FF00B050"/>
      <name val="Arial"/>
      <family val="2"/>
      <charset val="238"/>
    </font>
    <font>
      <b/>
      <sz val="8.5"/>
      <color rgb="FF7030A0"/>
      <name val="Arial"/>
      <family val="2"/>
      <charset val="238"/>
    </font>
    <font>
      <b/>
      <u/>
      <sz val="8.5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8.25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charset val="204"/>
    </font>
    <font>
      <sz val="8"/>
      <color rgb="FF000000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.25"/>
      <color rgb="FFFF0000"/>
      <name val="Arial"/>
      <family val="2"/>
      <charset val="238"/>
    </font>
    <font>
      <sz val="8"/>
      <name val="Arial CE"/>
      <charset val="238"/>
    </font>
    <font>
      <b/>
      <sz val="9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28" fillId="0" borderId="0"/>
    <xf numFmtId="0" fontId="31" fillId="8" borderId="0" applyNumberFormat="0" applyBorder="0" applyAlignment="0" applyProtection="0"/>
    <xf numFmtId="0" fontId="31" fillId="0" borderId="0"/>
    <xf numFmtId="0" fontId="33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2" fillId="0" borderId="0"/>
    <xf numFmtId="0" fontId="3" fillId="0" borderId="0" applyNumberFormat="0" applyFill="0" applyBorder="0" applyAlignment="0" applyProtection="0">
      <alignment vertical="top"/>
    </xf>
    <xf numFmtId="0" fontId="31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5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1" fillId="0" borderId="0"/>
    <xf numFmtId="0" fontId="3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/>
    <xf numFmtId="0" fontId="38" fillId="0" borderId="0"/>
    <xf numFmtId="0" fontId="3" fillId="0" borderId="0" applyNumberFormat="0" applyFill="0" applyBorder="0" applyAlignment="0" applyProtection="0">
      <alignment vertical="top"/>
    </xf>
    <xf numFmtId="0" fontId="1" fillId="0" borderId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239">
    <xf numFmtId="0" fontId="0" fillId="0" borderId="0" xfId="0"/>
    <xf numFmtId="49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2" applyNumberFormat="1" applyFont="1" applyFill="1" applyBorder="1" applyAlignment="1" applyProtection="1">
      <alignment horizontal="left" vertical="center" wrapText="1"/>
      <protection locked="0"/>
    </xf>
    <xf numFmtId="164" fontId="11" fillId="3" borderId="4" xfId="2" applyNumberFormat="1" applyFont="1" applyFill="1" applyBorder="1" applyAlignment="1" applyProtection="1">
      <alignment horizontal="right" vertical="center" wrapText="1"/>
      <protection locked="0"/>
    </xf>
    <xf numFmtId="164" fontId="11" fillId="3" borderId="2" xfId="2" applyNumberFormat="1" applyFont="1" applyFill="1" applyBorder="1" applyAlignment="1" applyProtection="1">
      <alignment horizontal="right" vertical="center" wrapText="1"/>
      <protection locked="0"/>
    </xf>
    <xf numFmtId="10" fontId="11" fillId="3" borderId="2" xfId="1" applyNumberFormat="1" applyFont="1" applyFill="1" applyBorder="1" applyAlignment="1" applyProtection="1">
      <alignment horizontal="right" vertical="center" wrapText="1"/>
      <protection locked="0"/>
    </xf>
    <xf numFmtId="49" fontId="12" fillId="4" borderId="3" xfId="2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2" applyNumberFormat="1" applyFont="1" applyFill="1" applyBorder="1" applyAlignment="1" applyProtection="1">
      <alignment horizontal="left" vertical="center" wrapText="1"/>
      <protection locked="0"/>
    </xf>
    <xf numFmtId="164" fontId="11" fillId="5" borderId="4" xfId="2" applyNumberFormat="1" applyFont="1" applyFill="1" applyBorder="1" applyAlignment="1" applyProtection="1">
      <alignment horizontal="right" vertical="center" wrapText="1"/>
      <protection locked="0"/>
    </xf>
    <xf numFmtId="164" fontId="11" fillId="5" borderId="2" xfId="2" applyNumberFormat="1" applyFont="1" applyFill="1" applyBorder="1" applyAlignment="1" applyProtection="1">
      <alignment horizontal="right" vertical="center" wrapText="1"/>
      <protection locked="0"/>
    </xf>
    <xf numFmtId="10" fontId="11" fillId="5" borderId="2" xfId="1" applyNumberFormat="1" applyFont="1" applyFill="1" applyBorder="1" applyAlignment="1" applyProtection="1">
      <alignment vertical="center" wrapText="1"/>
      <protection locked="0"/>
    </xf>
    <xf numFmtId="4" fontId="11" fillId="5" borderId="2" xfId="2" applyNumberFormat="1" applyFont="1" applyFill="1" applyBorder="1" applyAlignment="1" applyProtection="1">
      <alignment horizontal="right" vertical="center" wrapText="1"/>
      <protection locked="0"/>
    </xf>
    <xf numFmtId="10" fontId="11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6" borderId="5" xfId="0" applyFont="1" applyFill="1" applyBorder="1"/>
    <xf numFmtId="0" fontId="11" fillId="6" borderId="5" xfId="0" applyFont="1" applyFill="1" applyBorder="1"/>
    <xf numFmtId="49" fontId="11" fillId="6" borderId="2" xfId="0" applyNumberFormat="1" applyFont="1" applyFill="1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left" vertical="center" wrapText="1"/>
    </xf>
    <xf numFmtId="164" fontId="13" fillId="6" borderId="4" xfId="0" applyNumberFormat="1" applyFont="1" applyFill="1" applyBorder="1" applyAlignment="1">
      <alignment horizontal="right" vertical="center"/>
    </xf>
    <xf numFmtId="164" fontId="13" fillId="6" borderId="2" xfId="0" applyNumberFormat="1" applyFont="1" applyFill="1" applyBorder="1" applyAlignment="1">
      <alignment horizontal="right" vertical="center"/>
    </xf>
    <xf numFmtId="10" fontId="13" fillId="6" borderId="2" xfId="1" applyNumberFormat="1" applyFont="1" applyFill="1" applyBorder="1" applyAlignment="1">
      <alignment vertical="center"/>
    </xf>
    <xf numFmtId="10" fontId="13" fillId="6" borderId="2" xfId="1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/>
    <xf numFmtId="0" fontId="11" fillId="0" borderId="5" xfId="0" applyFont="1" applyBorder="1"/>
    <xf numFmtId="49" fontId="11" fillId="0" borderId="2" xfId="0" applyNumberFormat="1" applyFont="1" applyBorder="1" applyAlignment="1">
      <alignment horizontal="center" vertical="center"/>
    </xf>
    <xf numFmtId="49" fontId="13" fillId="4" borderId="2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4" xfId="0" applyNumberFormat="1" applyFont="1" applyBorder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10" fontId="13" fillId="0" borderId="2" xfId="1" applyNumberFormat="1" applyFont="1" applyBorder="1" applyAlignment="1">
      <alignment vertical="center"/>
    </xf>
    <xf numFmtId="4" fontId="14" fillId="0" borderId="2" xfId="0" applyNumberFormat="1" applyFont="1" applyBorder="1" applyAlignment="1">
      <alignment horizontal="right" vertical="center"/>
    </xf>
    <xf numFmtId="10" fontId="13" fillId="0" borderId="2" xfId="1" applyNumberFormat="1" applyFont="1" applyBorder="1" applyAlignment="1">
      <alignment horizontal="right" vertical="center"/>
    </xf>
    <xf numFmtId="49" fontId="11" fillId="3" borderId="2" xfId="2" quotePrefix="1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2" applyNumberFormat="1" applyFont="1" applyFill="1" applyBorder="1" applyAlignment="1" applyProtection="1">
      <alignment horizontal="left" vertical="center" wrapText="1"/>
      <protection locked="0"/>
    </xf>
    <xf numFmtId="10" fontId="11" fillId="3" borderId="2" xfId="1" quotePrefix="1" applyNumberFormat="1" applyFont="1" applyFill="1" applyBorder="1" applyAlignment="1" applyProtection="1">
      <alignment vertical="center" wrapText="1"/>
      <protection locked="0"/>
    </xf>
    <xf numFmtId="4" fontId="11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0" applyFont="1" applyBorder="1"/>
    <xf numFmtId="49" fontId="15" fillId="4" borderId="3" xfId="2" applyNumberFormat="1" applyFont="1" applyFill="1" applyBorder="1" applyAlignment="1" applyProtection="1">
      <alignment horizontal="center" vertical="center" wrapText="1"/>
      <protection locked="0"/>
    </xf>
    <xf numFmtId="49" fontId="15" fillId="4" borderId="2" xfId="2" applyNumberFormat="1" applyFont="1" applyFill="1" applyBorder="1" applyAlignment="1" applyProtection="1">
      <alignment horizontal="left" vertical="center" wrapText="1"/>
      <protection locked="0"/>
    </xf>
    <xf numFmtId="49" fontId="15" fillId="4" borderId="5" xfId="2" applyNumberFormat="1" applyFont="1" applyFill="1" applyBorder="1" applyAlignment="1" applyProtection="1">
      <alignment horizontal="center" vertical="center" wrapText="1"/>
      <protection locked="0"/>
    </xf>
    <xf numFmtId="49" fontId="13" fillId="6" borderId="2" xfId="0" applyNumberFormat="1" applyFont="1" applyFill="1" applyBorder="1" applyAlignment="1">
      <alignment horizontal="left" wrapText="1"/>
    </xf>
    <xf numFmtId="49" fontId="11" fillId="4" borderId="5" xfId="2" applyNumberFormat="1" applyFont="1" applyFill="1" applyBorder="1" applyAlignment="1" applyProtection="1">
      <alignment horizontal="center" vertical="center" wrapText="1"/>
      <protection locked="0"/>
    </xf>
    <xf numFmtId="49" fontId="14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164" fontId="17" fillId="0" borderId="4" xfId="0" applyNumberFormat="1" applyFont="1" applyBorder="1" applyAlignment="1">
      <alignment horizontal="right" vertical="center"/>
    </xf>
    <xf numFmtId="164" fontId="17" fillId="6" borderId="2" xfId="0" applyNumberFormat="1" applyFont="1" applyFill="1" applyBorder="1" applyAlignment="1">
      <alignment horizontal="right" vertical="center"/>
    </xf>
    <xf numFmtId="49" fontId="11" fillId="5" borderId="2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/>
    <xf numFmtId="0" fontId="11" fillId="6" borderId="7" xfId="0" applyFont="1" applyFill="1" applyBorder="1"/>
    <xf numFmtId="49" fontId="11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/>
    <xf numFmtId="4" fontId="13" fillId="0" borderId="2" xfId="0" applyNumberFormat="1" applyFont="1" applyBorder="1" applyAlignment="1">
      <alignment horizontal="right" vertical="center"/>
    </xf>
    <xf numFmtId="0" fontId="4" fillId="0" borderId="5" xfId="0" applyFont="1" applyBorder="1"/>
    <xf numFmtId="0" fontId="19" fillId="0" borderId="7" xfId="0" applyFont="1" applyBorder="1"/>
    <xf numFmtId="164" fontId="20" fillId="0" borderId="5" xfId="0" applyNumberFormat="1" applyFont="1" applyBorder="1"/>
    <xf numFmtId="0" fontId="20" fillId="0" borderId="7" xfId="0" applyFont="1" applyBorder="1"/>
    <xf numFmtId="49" fontId="21" fillId="4" borderId="2" xfId="2" applyNumberFormat="1" applyFont="1" applyFill="1" applyBorder="1" applyAlignment="1" applyProtection="1">
      <alignment horizontal="left" vertical="center" wrapText="1"/>
      <protection locked="0"/>
    </xf>
    <xf numFmtId="164" fontId="17" fillId="0" borderId="2" xfId="0" applyNumberFormat="1" applyFont="1" applyBorder="1" applyAlignment="1">
      <alignment horizontal="right" vertical="center"/>
    </xf>
    <xf numFmtId="0" fontId="22" fillId="6" borderId="5" xfId="0" applyFont="1" applyFill="1" applyBorder="1" applyAlignment="1">
      <alignment horizontal="center" vertical="center"/>
    </xf>
    <xf numFmtId="0" fontId="23" fillId="6" borderId="5" xfId="0" applyFont="1" applyFill="1" applyBorder="1"/>
    <xf numFmtId="164" fontId="17" fillId="6" borderId="4" xfId="0" applyNumberFormat="1" applyFont="1" applyFill="1" applyBorder="1" applyAlignment="1">
      <alignment horizontal="right" vertical="center"/>
    </xf>
    <xf numFmtId="10" fontId="17" fillId="6" borderId="2" xfId="1" applyNumberFormat="1" applyFont="1" applyFill="1" applyBorder="1" applyAlignment="1">
      <alignment vertical="center"/>
    </xf>
    <xf numFmtId="10" fontId="17" fillId="6" borderId="2" xfId="1" applyNumberFormat="1" applyFont="1" applyFill="1" applyBorder="1" applyAlignment="1">
      <alignment horizontal="right" vertical="center"/>
    </xf>
    <xf numFmtId="10" fontId="11" fillId="5" borderId="4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5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wrapText="1"/>
    </xf>
    <xf numFmtId="10" fontId="17" fillId="0" borderId="2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left" wrapText="1"/>
    </xf>
    <xf numFmtId="0" fontId="6" fillId="0" borderId="5" xfId="0" applyFont="1" applyBorder="1"/>
    <xf numFmtId="49" fontId="11" fillId="4" borderId="2" xfId="2" applyNumberFormat="1" applyFont="1" applyFill="1" applyBorder="1" applyAlignment="1" applyProtection="1">
      <alignment horizontal="center" vertical="center" wrapText="1"/>
      <protection locked="0"/>
    </xf>
    <xf numFmtId="164" fontId="13" fillId="4" borderId="4" xfId="2" applyNumberFormat="1" applyFont="1" applyFill="1" applyBorder="1" applyAlignment="1" applyProtection="1">
      <alignment horizontal="right" vertical="center" wrapText="1"/>
      <protection locked="0"/>
    </xf>
    <xf numFmtId="164" fontId="13" fillId="6" borderId="2" xfId="2" applyNumberFormat="1" applyFont="1" applyFill="1" applyBorder="1" applyAlignment="1" applyProtection="1">
      <alignment horizontal="right" vertical="center"/>
      <protection locked="0"/>
    </xf>
    <xf numFmtId="49" fontId="14" fillId="5" borderId="2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7" borderId="6" xfId="0" applyNumberFormat="1" applyFont="1" applyFill="1" applyBorder="1" applyAlignment="1">
      <alignment horizontal="center" vertical="center"/>
    </xf>
    <xf numFmtId="49" fontId="10" fillId="5" borderId="2" xfId="2" applyNumberFormat="1" applyFont="1" applyFill="1" applyBorder="1" applyAlignment="1" applyProtection="1">
      <alignment horizontal="left" vertical="center" wrapText="1"/>
      <protection locked="0"/>
    </xf>
    <xf numFmtId="4" fontId="10" fillId="5" borderId="4" xfId="2" applyNumberFormat="1" applyFont="1" applyFill="1" applyBorder="1" applyAlignment="1" applyProtection="1">
      <alignment horizontal="right" vertical="center" wrapText="1"/>
      <protection locked="0"/>
    </xf>
    <xf numFmtId="10" fontId="11" fillId="7" borderId="2" xfId="1" applyNumberFormat="1" applyFont="1" applyFill="1" applyBorder="1" applyAlignment="1">
      <alignment vertical="center"/>
    </xf>
    <xf numFmtId="49" fontId="14" fillId="6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5" fillId="0" borderId="8" xfId="0" applyFont="1" applyBorder="1"/>
    <xf numFmtId="0" fontId="11" fillId="0" borderId="3" xfId="0" applyFont="1" applyBorder="1"/>
    <xf numFmtId="0" fontId="26" fillId="0" borderId="8" xfId="0" applyFont="1" applyBorder="1"/>
    <xf numFmtId="0" fontId="26" fillId="0" borderId="5" xfId="0" applyFont="1" applyBorder="1"/>
    <xf numFmtId="164" fontId="27" fillId="0" borderId="8" xfId="0" applyNumberFormat="1" applyFont="1" applyBorder="1"/>
    <xf numFmtId="0" fontId="27" fillId="0" borderId="5" xfId="0" applyFont="1" applyBorder="1"/>
    <xf numFmtId="49" fontId="17" fillId="4" borderId="2" xfId="2" applyNumberFormat="1" applyFont="1" applyFill="1" applyBorder="1" applyAlignment="1" applyProtection="1">
      <alignment horizontal="left" vertical="center" wrapText="1"/>
      <protection locked="0"/>
    </xf>
    <xf numFmtId="0" fontId="5" fillId="6" borderId="8" xfId="0" applyFont="1" applyFill="1" applyBorder="1"/>
    <xf numFmtId="0" fontId="11" fillId="6" borderId="6" xfId="0" applyFont="1" applyFill="1" applyBorder="1"/>
    <xf numFmtId="49" fontId="11" fillId="5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>
      <alignment wrapText="1"/>
    </xf>
    <xf numFmtId="4" fontId="13" fillId="6" borderId="2" xfId="0" applyNumberFormat="1" applyFont="1" applyFill="1" applyBorder="1" applyAlignment="1">
      <alignment horizontal="right" vertical="center"/>
    </xf>
    <xf numFmtId="0" fontId="24" fillId="6" borderId="5" xfId="0" applyFont="1" applyFill="1" applyBorder="1" applyAlignment="1">
      <alignment horizontal="center" vertical="center"/>
    </xf>
    <xf numFmtId="49" fontId="17" fillId="6" borderId="2" xfId="0" applyNumberFormat="1" applyFont="1" applyFill="1" applyBorder="1" applyAlignment="1">
      <alignment horizontal="left" vertical="top" wrapText="1"/>
    </xf>
    <xf numFmtId="10" fontId="13" fillId="0" borderId="2" xfId="1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top" wrapText="1"/>
    </xf>
    <xf numFmtId="49" fontId="14" fillId="5" borderId="2" xfId="2" applyNumberFormat="1" applyFont="1" applyFill="1" applyBorder="1" applyAlignment="1" applyProtection="1">
      <alignment horizontal="center" vertical="center" wrapText="1"/>
      <protection locked="0"/>
    </xf>
    <xf numFmtId="164" fontId="14" fillId="5" borderId="4" xfId="2" applyNumberFormat="1" applyFont="1" applyFill="1" applyBorder="1" applyAlignment="1" applyProtection="1">
      <alignment horizontal="right" vertical="center" wrapText="1"/>
      <protection locked="0"/>
    </xf>
    <xf numFmtId="10" fontId="14" fillId="5" borderId="2" xfId="1" applyNumberFormat="1" applyFont="1" applyFill="1" applyBorder="1" applyAlignment="1" applyProtection="1">
      <alignment vertical="center" wrapText="1"/>
      <protection locked="0"/>
    </xf>
    <xf numFmtId="10" fontId="14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5" xfId="0" applyFont="1" applyBorder="1"/>
    <xf numFmtId="10" fontId="17" fillId="0" borderId="2" xfId="1" applyNumberFormat="1" applyFont="1" applyFill="1" applyBorder="1" applyAlignment="1">
      <alignment vertical="center"/>
    </xf>
    <xf numFmtId="0" fontId="14" fillId="6" borderId="5" xfId="0" applyFont="1" applyFill="1" applyBorder="1"/>
    <xf numFmtId="10" fontId="11" fillId="3" borderId="2" xfId="1" applyNumberFormat="1" applyFont="1" applyFill="1" applyBorder="1" applyAlignment="1" applyProtection="1">
      <alignment vertical="center" wrapText="1"/>
      <protection locked="0"/>
    </xf>
    <xf numFmtId="0" fontId="5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5" fillId="6" borderId="6" xfId="0" applyFont="1" applyFill="1" applyBorder="1"/>
    <xf numFmtId="0" fontId="17" fillId="6" borderId="2" xfId="0" applyFont="1" applyFill="1" applyBorder="1" applyAlignment="1">
      <alignment wrapText="1"/>
    </xf>
    <xf numFmtId="49" fontId="17" fillId="4" borderId="6" xfId="2" applyNumberFormat="1" applyFont="1" applyFill="1" applyBorder="1" applyAlignment="1" applyProtection="1">
      <alignment horizontal="left" vertical="center" wrapText="1"/>
      <protection locked="0"/>
    </xf>
    <xf numFmtId="164" fontId="17" fillId="0" borderId="9" xfId="0" applyNumberFormat="1" applyFont="1" applyBorder="1" applyAlignment="1">
      <alignment horizontal="right" vertical="center"/>
    </xf>
    <xf numFmtId="164" fontId="17" fillId="0" borderId="6" xfId="0" applyNumberFormat="1" applyFont="1" applyBorder="1" applyAlignment="1">
      <alignment horizontal="right" vertical="center"/>
    </xf>
    <xf numFmtId="10" fontId="17" fillId="0" borderId="6" xfId="1" applyNumberFormat="1" applyFont="1" applyBorder="1" applyAlignment="1">
      <alignment vertical="center"/>
    </xf>
    <xf numFmtId="49" fontId="14" fillId="5" borderId="2" xfId="2" quotePrefix="1" applyNumberFormat="1" applyFont="1" applyFill="1" applyBorder="1" applyAlignment="1" applyProtection="1">
      <alignment horizontal="center" vertical="center" wrapText="1"/>
      <protection locked="0"/>
    </xf>
    <xf numFmtId="4" fontId="17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wrapText="1"/>
    </xf>
    <xf numFmtId="164" fontId="14" fillId="5" borderId="2" xfId="2" applyNumberFormat="1" applyFont="1" applyFill="1" applyBorder="1" applyAlignment="1" applyProtection="1">
      <alignment horizontal="right" vertical="center" wrapText="1"/>
      <protection locked="0"/>
    </xf>
    <xf numFmtId="0" fontId="11" fillId="7" borderId="2" xfId="0" applyFont="1" applyFill="1" applyBorder="1" applyAlignment="1">
      <alignment horizontal="center"/>
    </xf>
    <xf numFmtId="49" fontId="11" fillId="7" borderId="2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left" vertical="center" wrapText="1"/>
    </xf>
    <xf numFmtId="4" fontId="11" fillId="7" borderId="4" xfId="0" applyNumberFormat="1" applyFont="1" applyFill="1" applyBorder="1" applyAlignment="1">
      <alignment horizontal="right" vertical="center" wrapText="1"/>
    </xf>
    <xf numFmtId="0" fontId="11" fillId="0" borderId="6" xfId="0" applyFont="1" applyBorder="1"/>
    <xf numFmtId="164" fontId="30" fillId="3" borderId="4" xfId="2" applyNumberFormat="1" applyFont="1" applyFill="1" applyBorder="1" applyAlignment="1" applyProtection="1">
      <alignment horizontal="right" vertical="center" wrapText="1"/>
      <protection locked="0"/>
    </xf>
    <xf numFmtId="164" fontId="30" fillId="3" borderId="2" xfId="2" applyNumberFormat="1" applyFont="1" applyFill="1" applyBorder="1" applyAlignment="1" applyProtection="1">
      <alignment horizontal="right" vertical="center" wrapText="1"/>
      <protection locked="0"/>
    </xf>
    <xf numFmtId="10" fontId="30" fillId="3" borderId="4" xfId="1" applyNumberFormat="1" applyFont="1" applyFill="1" applyBorder="1" applyAlignment="1" applyProtection="1">
      <alignment horizontal="right" vertical="center" wrapText="1"/>
      <protection locked="0"/>
    </xf>
    <xf numFmtId="4" fontId="30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0" fillId="3" borderId="2" xfId="1" applyNumberFormat="1" applyFont="1" applyFill="1" applyBorder="1" applyAlignment="1" applyProtection="1">
      <alignment horizontal="right" vertical="center" wrapText="1"/>
      <protection locked="0"/>
    </xf>
    <xf numFmtId="10" fontId="0" fillId="0" borderId="0" xfId="0" applyNumberFormat="1"/>
    <xf numFmtId="0" fontId="2" fillId="0" borderId="0" xfId="0" applyFont="1"/>
    <xf numFmtId="0" fontId="0" fillId="0" borderId="0" xfId="0" applyAlignment="1">
      <alignment vertical="center" wrapText="1"/>
    </xf>
    <xf numFmtId="49" fontId="10" fillId="3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3" applyNumberFormat="1" applyFont="1" applyFill="1" applyBorder="1" applyAlignment="1" applyProtection="1">
      <alignment horizontal="left" vertical="center" wrapText="1"/>
      <protection locked="0"/>
    </xf>
    <xf numFmtId="4" fontId="10" fillId="3" borderId="2" xfId="3" applyNumberFormat="1" applyFont="1" applyFill="1" applyBorder="1" applyAlignment="1" applyProtection="1">
      <alignment horizontal="right" vertical="center" wrapText="1"/>
      <protection locked="0"/>
    </xf>
    <xf numFmtId="10" fontId="10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49" fontId="10" fillId="5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5" borderId="2" xfId="3" applyNumberFormat="1" applyFont="1" applyFill="1" applyBorder="1" applyAlignment="1" applyProtection="1">
      <alignment horizontal="left" vertical="center" wrapText="1"/>
      <protection locked="0"/>
    </xf>
    <xf numFmtId="4" fontId="10" fillId="5" borderId="2" xfId="3" applyNumberFormat="1" applyFont="1" applyFill="1" applyBorder="1" applyAlignment="1" applyProtection="1">
      <alignment horizontal="right" vertical="center" wrapText="1"/>
      <protection locked="0"/>
    </xf>
    <xf numFmtId="10" fontId="10" fillId="5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Border="1"/>
    <xf numFmtId="49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3" applyNumberFormat="1" applyFont="1" applyFill="1" applyBorder="1" applyAlignment="1" applyProtection="1">
      <alignment horizontal="left" vertical="center" wrapText="1"/>
      <protection locked="0"/>
    </xf>
    <xf numFmtId="4" fontId="15" fillId="2" borderId="2" xfId="3" applyNumberFormat="1" applyFont="1" applyFill="1" applyBorder="1" applyAlignment="1" applyProtection="1">
      <alignment horizontal="right" vertical="center" wrapText="1"/>
      <protection locked="0"/>
    </xf>
    <xf numFmtId="10" fontId="15" fillId="2" borderId="2" xfId="3" applyNumberFormat="1" applyFont="1" applyFill="1" applyBorder="1" applyAlignment="1" applyProtection="1">
      <alignment horizontal="right" vertical="center" wrapText="1"/>
      <protection locked="0"/>
    </xf>
    <xf numFmtId="4" fontId="10" fillId="2" borderId="2" xfId="3" applyNumberFormat="1" applyFont="1" applyFill="1" applyBorder="1" applyAlignment="1" applyProtection="1">
      <alignment horizontal="right" vertical="center" wrapText="1"/>
      <protection locked="0"/>
    </xf>
    <xf numFmtId="10" fontId="21" fillId="2" borderId="2" xfId="3" applyNumberFormat="1" applyFont="1" applyFill="1" applyBorder="1" applyAlignment="1" applyProtection="1">
      <alignment horizontal="right" vertical="center" wrapText="1"/>
      <protection locked="0"/>
    </xf>
    <xf numFmtId="4" fontId="29" fillId="2" borderId="2" xfId="3" applyNumberFormat="1" applyFont="1" applyFill="1" applyBorder="1" applyAlignment="1" applyProtection="1">
      <alignment horizontal="right" vertical="center" wrapText="1"/>
      <protection locked="0"/>
    </xf>
    <xf numFmtId="10" fontId="29" fillId="5" borderId="2" xfId="3" applyNumberFormat="1" applyFont="1" applyFill="1" applyBorder="1" applyAlignment="1" applyProtection="1">
      <alignment horizontal="right" vertical="center" wrapText="1"/>
      <protection locked="0"/>
    </xf>
    <xf numFmtId="4" fontId="29" fillId="5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Border="1"/>
    <xf numFmtId="0" fontId="0" fillId="0" borderId="6" xfId="0" applyBorder="1"/>
    <xf numFmtId="10" fontId="29" fillId="3" borderId="2" xfId="3" applyNumberFormat="1" applyFont="1" applyFill="1" applyBorder="1" applyAlignment="1" applyProtection="1">
      <alignment horizontal="right" vertical="center" wrapText="1"/>
      <protection locked="0"/>
    </xf>
    <xf numFmtId="4" fontId="29" fillId="3" borderId="2" xfId="3" applyNumberFormat="1" applyFont="1" applyFill="1" applyBorder="1" applyAlignment="1" applyProtection="1">
      <alignment horizontal="right" vertical="center" wrapText="1"/>
      <protection locked="0"/>
    </xf>
    <xf numFmtId="49" fontId="10" fillId="3" borderId="3" xfId="3" applyNumberFormat="1" applyFont="1" applyFill="1" applyBorder="1" applyAlignment="1" applyProtection="1">
      <alignment horizontal="left" vertical="center" wrapText="1"/>
      <protection locked="0"/>
    </xf>
    <xf numFmtId="4" fontId="10" fillId="3" borderId="3" xfId="3" applyNumberFormat="1" applyFont="1" applyFill="1" applyBorder="1" applyAlignment="1" applyProtection="1">
      <alignment horizontal="right" vertical="center" wrapText="1"/>
      <protection locked="0"/>
    </xf>
    <xf numFmtId="10" fontId="29" fillId="3" borderId="3" xfId="3" applyNumberFormat="1" applyFont="1" applyFill="1" applyBorder="1" applyAlignment="1" applyProtection="1">
      <alignment horizontal="right" vertical="center" wrapText="1"/>
      <protection locked="0"/>
    </xf>
    <xf numFmtId="4" fontId="29" fillId="3" borderId="3" xfId="3" applyNumberFormat="1" applyFont="1" applyFill="1" applyBorder="1" applyAlignment="1" applyProtection="1">
      <alignment horizontal="right" vertical="center" wrapText="1"/>
      <protection locked="0"/>
    </xf>
    <xf numFmtId="4" fontId="21" fillId="2" borderId="2" xfId="3" applyNumberFormat="1" applyFont="1" applyFill="1" applyBorder="1" applyAlignment="1" applyProtection="1">
      <alignment horizontal="right" vertical="center" wrapText="1"/>
      <protection locked="0"/>
    </xf>
    <xf numFmtId="49" fontId="15" fillId="2" borderId="5" xfId="3" applyNumberFormat="1" applyFont="1" applyFill="1" applyBorder="1" applyAlignment="1" applyProtection="1">
      <alignment horizontal="left" vertical="center" wrapText="1"/>
      <protection locked="0"/>
    </xf>
    <xf numFmtId="4" fontId="21" fillId="2" borderId="5" xfId="3" applyNumberFormat="1" applyFont="1" applyFill="1" applyBorder="1" applyAlignment="1" applyProtection="1">
      <alignment horizontal="right" vertical="center" wrapText="1"/>
      <protection locked="0"/>
    </xf>
    <xf numFmtId="49" fontId="15" fillId="2" borderId="6" xfId="3" applyNumberFormat="1" applyFont="1" applyFill="1" applyBorder="1" applyAlignment="1" applyProtection="1">
      <alignment horizontal="left" vertical="center" wrapText="1"/>
      <protection locked="0"/>
    </xf>
    <xf numFmtId="4" fontId="21" fillId="2" borderId="6" xfId="3" applyNumberFormat="1" applyFont="1" applyFill="1" applyBorder="1" applyAlignment="1" applyProtection="1">
      <alignment horizontal="right" vertical="center" wrapText="1"/>
      <protection locked="0"/>
    </xf>
    <xf numFmtId="49" fontId="29" fillId="5" borderId="2" xfId="3" applyNumberFormat="1" applyFont="1" applyFill="1" applyBorder="1" applyAlignment="1" applyProtection="1">
      <alignment horizontal="left" vertical="center" wrapText="1"/>
      <protection locked="0"/>
    </xf>
    <xf numFmtId="0" fontId="39" fillId="6" borderId="5" xfId="0" applyFont="1" applyFill="1" applyBorder="1"/>
    <xf numFmtId="49" fontId="40" fillId="4" borderId="3" xfId="3" applyNumberFormat="1" applyFont="1" applyFill="1" applyBorder="1" applyAlignment="1" applyProtection="1">
      <alignment horizontal="center" vertical="center" wrapText="1"/>
      <protection locked="0"/>
    </xf>
    <xf numFmtId="4" fontId="21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39" fillId="6" borderId="0" xfId="0" applyFont="1" applyFill="1"/>
    <xf numFmtId="49" fontId="40" fillId="4" borderId="5" xfId="3" applyNumberFormat="1" applyFont="1" applyFill="1" applyBorder="1" applyAlignment="1" applyProtection="1">
      <alignment horizontal="center" vertical="center" wrapText="1"/>
      <protection locked="0"/>
    </xf>
    <xf numFmtId="49" fontId="40" fillId="4" borderId="6" xfId="3" applyNumberFormat="1" applyFont="1" applyFill="1" applyBorder="1" applyAlignment="1" applyProtection="1">
      <alignment horizontal="center" vertical="center" wrapText="1"/>
      <protection locked="0"/>
    </xf>
    <xf numFmtId="49" fontId="10" fillId="3" borderId="6" xfId="3" applyNumberFormat="1" applyFont="1" applyFill="1" applyBorder="1" applyAlignment="1" applyProtection="1">
      <alignment horizontal="left" vertical="center" wrapText="1"/>
      <protection locked="0"/>
    </xf>
    <xf numFmtId="4" fontId="10" fillId="3" borderId="6" xfId="3" applyNumberFormat="1" applyFont="1" applyFill="1" applyBorder="1" applyAlignment="1" applyProtection="1">
      <alignment horizontal="right" vertical="center" wrapText="1"/>
      <protection locked="0"/>
    </xf>
    <xf numFmtId="10" fontId="29" fillId="3" borderId="6" xfId="3" applyNumberFormat="1" applyFont="1" applyFill="1" applyBorder="1" applyAlignment="1" applyProtection="1">
      <alignment horizontal="right" vertical="center" wrapText="1"/>
      <protection locked="0"/>
    </xf>
    <xf numFmtId="4" fontId="29" fillId="3" borderId="6" xfId="3" applyNumberFormat="1" applyFont="1" applyFill="1" applyBorder="1" applyAlignment="1" applyProtection="1">
      <alignment horizontal="right" vertical="center" wrapText="1"/>
      <protection locked="0"/>
    </xf>
    <xf numFmtId="49" fontId="29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9" borderId="2" xfId="0" applyFill="1" applyBorder="1"/>
    <xf numFmtId="49" fontId="10" fillId="9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10" borderId="2" xfId="3" applyNumberFormat="1" applyFont="1" applyFill="1" applyBorder="1" applyAlignment="1" applyProtection="1">
      <alignment horizontal="left" vertical="center" wrapText="1"/>
      <protection locked="0"/>
    </xf>
    <xf numFmtId="4" fontId="10" fillId="10" borderId="2" xfId="3" applyNumberFormat="1" applyFont="1" applyFill="1" applyBorder="1" applyAlignment="1" applyProtection="1">
      <alignment horizontal="right" vertical="center" wrapText="1"/>
      <protection locked="0"/>
    </xf>
    <xf numFmtId="10" fontId="10" fillId="10" borderId="2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wrapText="1"/>
    </xf>
    <xf numFmtId="0" fontId="8" fillId="6" borderId="2" xfId="3" applyNumberFormat="1" applyFont="1" applyFill="1" applyBorder="1" applyAlignment="1" applyProtection="1">
      <alignment horizontal="center" vertical="center" wrapText="1"/>
      <protection locked="0"/>
    </xf>
    <xf numFmtId="4" fontId="17" fillId="6" borderId="2" xfId="0" applyNumberFormat="1" applyFont="1" applyFill="1" applyBorder="1" applyAlignment="1">
      <alignment horizontal="right" vertical="center"/>
    </xf>
    <xf numFmtId="164" fontId="13" fillId="3" borderId="2" xfId="2" applyNumberFormat="1" applyFont="1" applyFill="1" applyBorder="1" applyAlignment="1" applyProtection="1">
      <alignment horizontal="right" vertical="center" wrapText="1"/>
      <protection locked="0"/>
    </xf>
    <xf numFmtId="164" fontId="13" fillId="5" borderId="4" xfId="2" applyNumberFormat="1" applyFont="1" applyFill="1" applyBorder="1" applyAlignment="1" applyProtection="1">
      <alignment horizontal="right" vertical="center" wrapText="1"/>
      <protection locked="0"/>
    </xf>
    <xf numFmtId="4" fontId="13" fillId="6" borderId="2" xfId="2" applyNumberFormat="1" applyFont="1" applyFill="1" applyBorder="1" applyAlignment="1" applyProtection="1">
      <alignment horizontal="right" vertical="center"/>
      <protection locked="0"/>
    </xf>
    <xf numFmtId="4" fontId="17" fillId="0" borderId="6" xfId="0" applyNumberFormat="1" applyFont="1" applyBorder="1" applyAlignment="1">
      <alignment horizontal="right" vertical="center"/>
    </xf>
    <xf numFmtId="4" fontId="17" fillId="6" borderId="2" xfId="2" applyNumberFormat="1" applyFont="1" applyFill="1" applyBorder="1" applyAlignment="1" applyProtection="1">
      <alignment horizontal="right" vertical="center" wrapText="1"/>
      <protection locked="0"/>
    </xf>
    <xf numFmtId="4" fontId="41" fillId="0" borderId="2" xfId="4" applyNumberFormat="1" applyFont="1" applyBorder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49" fontId="7" fillId="2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2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3" applyNumberFormat="1" applyFont="1" applyFill="1" applyBorder="1" applyAlignment="1" applyProtection="1">
      <alignment horizontal="center" vertical="center" wrapText="1"/>
      <protection locked="0"/>
    </xf>
    <xf numFmtId="10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21" fillId="3" borderId="2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2" xfId="3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/>
    <xf numFmtId="0" fontId="42" fillId="11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6" fillId="11" borderId="13" xfId="0" applyFont="1" applyFill="1" applyBorder="1" applyAlignment="1">
      <alignment horizontal="center" vertical="center" wrapText="1"/>
    </xf>
    <xf numFmtId="0" fontId="46" fillId="11" borderId="14" xfId="0" applyFont="1" applyFill="1" applyBorder="1" applyAlignment="1">
      <alignment horizontal="center" vertical="center" wrapText="1"/>
    </xf>
    <xf numFmtId="0" fontId="42" fillId="11" borderId="15" xfId="0" applyFont="1" applyFill="1" applyBorder="1" applyAlignment="1">
      <alignment vertical="center" wrapText="1"/>
    </xf>
    <xf numFmtId="4" fontId="48" fillId="0" borderId="16" xfId="0" applyNumberFormat="1" applyFont="1" applyBorder="1" applyAlignment="1">
      <alignment horizontal="right" vertical="center" wrapText="1"/>
    </xf>
    <xf numFmtId="4" fontId="47" fillId="0" borderId="16" xfId="0" applyNumberFormat="1" applyFont="1" applyBorder="1" applyAlignment="1">
      <alignment horizontal="right" vertical="center" wrapText="1"/>
    </xf>
    <xf numFmtId="2" fontId="47" fillId="0" borderId="16" xfId="0" applyNumberFormat="1" applyFont="1" applyBorder="1" applyAlignment="1">
      <alignment horizontal="right" vertical="center" wrapText="1"/>
    </xf>
    <xf numFmtId="0" fontId="48" fillId="0" borderId="16" xfId="0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49" fontId="11" fillId="0" borderId="2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0" fontId="13" fillId="0" borderId="2" xfId="1" applyNumberFormat="1" applyFont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0" fontId="13" fillId="6" borderId="2" xfId="1" applyNumberFormat="1" applyFont="1" applyFill="1" applyBorder="1" applyAlignment="1">
      <alignment horizontal="right" vertical="center" wrapText="1"/>
    </xf>
    <xf numFmtId="49" fontId="6" fillId="2" borderId="1" xfId="2" applyNumberFormat="1" applyFont="1" applyFill="1" applyBorder="1" applyAlignment="1" applyProtection="1">
      <alignment horizontal="center" wrapText="1"/>
      <protection locked="0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30" fillId="3" borderId="2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47" fillId="0" borderId="17" xfId="0" applyFont="1" applyBorder="1" applyAlignment="1">
      <alignment horizontal="right" vertical="center" wrapText="1"/>
    </xf>
    <xf numFmtId="0" fontId="47" fillId="0" borderId="18" xfId="0" applyFont="1" applyBorder="1" applyAlignment="1">
      <alignment horizontal="right" vertical="center" wrapText="1"/>
    </xf>
    <xf numFmtId="0" fontId="47" fillId="0" borderId="19" xfId="0" applyFont="1" applyBorder="1" applyAlignment="1">
      <alignment horizontal="right" vertical="center" wrapText="1"/>
    </xf>
    <xf numFmtId="0" fontId="42" fillId="11" borderId="17" xfId="0" applyFont="1" applyFill="1" applyBorder="1" applyAlignment="1">
      <alignment horizontal="right" vertical="center" wrapText="1"/>
    </xf>
    <xf numFmtId="0" fontId="42" fillId="11" borderId="14" xfId="0" applyFont="1" applyFill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left" wrapText="1"/>
    </xf>
    <xf numFmtId="0" fontId="43" fillId="0" borderId="0" xfId="0" applyFont="1" applyAlignment="1">
      <alignment horizontal="left" vertical="center" wrapText="1"/>
    </xf>
  </cellXfs>
  <cellStyles count="58">
    <cellStyle name="ConditionalStyle_1" xfId="5"/>
    <cellStyle name="Dziesiętny 2" xfId="6"/>
    <cellStyle name="Excel Built-in Normal" xfId="7"/>
    <cellStyle name="Normalny" xfId="0" builtinId="0"/>
    <cellStyle name="Normalny 10" xfId="3"/>
    <cellStyle name="Normalny 11" xfId="8"/>
    <cellStyle name="Normalny 12" xfId="9"/>
    <cellStyle name="Normalny 13" xfId="10"/>
    <cellStyle name="Normalny 14" xfId="11"/>
    <cellStyle name="Normalny 15" xfId="12"/>
    <cellStyle name="Normalny 15 2" xfId="13"/>
    <cellStyle name="Normalny 16" xfId="14"/>
    <cellStyle name="Normalny 17" xfId="15"/>
    <cellStyle name="Normalny 18" xfId="16"/>
    <cellStyle name="Normalny 19" xfId="17"/>
    <cellStyle name="Normalny 2" xfId="18"/>
    <cellStyle name="Normalny 2 2" xfId="19"/>
    <cellStyle name="Normalny 2 3" xfId="20"/>
    <cellStyle name="Normalny 20" xfId="21"/>
    <cellStyle name="Normalny 20 2" xfId="22"/>
    <cellStyle name="Normalny 20 2 2" xfId="23"/>
    <cellStyle name="Normalny 21" xfId="24"/>
    <cellStyle name="Normalny 21 2" xfId="25"/>
    <cellStyle name="Normalny 22" xfId="26"/>
    <cellStyle name="Normalny 22 2" xfId="27"/>
    <cellStyle name="Normalny 23" xfId="28"/>
    <cellStyle name="Normalny 23 2" xfId="29"/>
    <cellStyle name="Normalny 24" xfId="30"/>
    <cellStyle name="Normalny 25" xfId="31"/>
    <cellStyle name="Normalny 26" xfId="32"/>
    <cellStyle name="Normalny 27" xfId="33"/>
    <cellStyle name="Normalny 28" xfId="34"/>
    <cellStyle name="Normalny 29" xfId="2"/>
    <cellStyle name="Normalny 3" xfId="35"/>
    <cellStyle name="Normalny 3 2" xfId="36"/>
    <cellStyle name="Normalny 30" xfId="37"/>
    <cellStyle name="Normalny 31" xfId="38"/>
    <cellStyle name="Normalny 32" xfId="39"/>
    <cellStyle name="Normalny 32 2" xfId="40"/>
    <cellStyle name="Normalny 33" xfId="41"/>
    <cellStyle name="Normalny 34" xfId="42"/>
    <cellStyle name="Normalny 35" xfId="43"/>
    <cellStyle name="Normalny 36" xfId="44"/>
    <cellStyle name="Normalny 4" xfId="45"/>
    <cellStyle name="Normalny 4 2" xfId="46"/>
    <cellStyle name="Normalny 5" xfId="47"/>
    <cellStyle name="Normalny 5 2" xfId="48"/>
    <cellStyle name="Normalny 5 3" xfId="49"/>
    <cellStyle name="Normalny 5 3 2" xfId="50"/>
    <cellStyle name="Normalny 6" xfId="51"/>
    <cellStyle name="Normalny 7" xfId="52"/>
    <cellStyle name="Normalny 7 2" xfId="53"/>
    <cellStyle name="Normalny 8" xfId="54"/>
    <cellStyle name="Normalny 9" xfId="55"/>
    <cellStyle name="Normalny_załaczniki maj" xfId="4"/>
    <cellStyle name="Procentowy" xfId="1" builtinId="5"/>
    <cellStyle name="Procentowy 2" xfId="56"/>
    <cellStyle name="Procentowy 3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0"/>
  <sheetViews>
    <sheetView zoomScale="80" zoomScaleNormal="80" workbookViewId="0">
      <pane ySplit="3" topLeftCell="A10" activePane="bottomLeft" state="frozen"/>
      <selection pane="bottomLeft" activeCell="C22" sqref="C22:J22"/>
    </sheetView>
  </sheetViews>
  <sheetFormatPr defaultColWidth="13.5703125" defaultRowHeight="15" outlineLevelRow="1" x14ac:dyDescent="0.25"/>
  <cols>
    <col min="1" max="1" width="8.7109375" customWidth="1"/>
    <col min="2" max="3" width="10.7109375" customWidth="1"/>
    <col min="4" max="4" width="45.7109375" customWidth="1"/>
    <col min="5" max="6" width="16.7109375" customWidth="1"/>
    <col min="7" max="7" width="10.7109375" customWidth="1"/>
    <col min="8" max="9" width="16.7109375" customWidth="1"/>
    <col min="10" max="10" width="10.7109375" customWidth="1"/>
  </cols>
  <sheetData>
    <row r="1" spans="1:10" ht="30" customHeight="1" x14ac:dyDescent="0.25">
      <c r="A1" s="230" t="s">
        <v>513</v>
      </c>
      <c r="B1" s="230"/>
      <c r="C1" s="230"/>
      <c r="D1" s="230"/>
      <c r="E1" s="190"/>
      <c r="F1" s="190"/>
      <c r="G1" s="190"/>
      <c r="H1" s="190"/>
      <c r="I1" s="190"/>
      <c r="J1" s="190"/>
    </row>
    <row r="2" spans="1:10" ht="30" customHeight="1" x14ac:dyDescent="0.25">
      <c r="A2" s="226" t="s">
        <v>514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4" t="s">
        <v>6</v>
      </c>
      <c r="H3" s="191" t="s">
        <v>7</v>
      </c>
      <c r="I3" s="5" t="s">
        <v>8</v>
      </c>
      <c r="J3" s="3" t="s">
        <v>9</v>
      </c>
    </row>
    <row r="4" spans="1:10" x14ac:dyDescent="0.25">
      <c r="A4" s="6" t="s">
        <v>10</v>
      </c>
      <c r="B4" s="6"/>
      <c r="C4" s="6"/>
      <c r="D4" s="7" t="s">
        <v>11</v>
      </c>
      <c r="E4" s="8">
        <f>E5+E7</f>
        <v>1945117.62</v>
      </c>
      <c r="F4" s="9">
        <f>F5+F7</f>
        <v>1282157.01</v>
      </c>
      <c r="G4" s="10">
        <f>F4/E4</f>
        <v>0.65916682714539387</v>
      </c>
      <c r="H4" s="9">
        <f>H5+H7</f>
        <v>1960308.8466666667</v>
      </c>
      <c r="I4" s="9">
        <f>I5+I7</f>
        <v>118872.5</v>
      </c>
      <c r="J4" s="10">
        <f t="shared" ref="J4:J67" si="0">IF(IF(E4=0,0,I4/E4)-1=-100%,0,IF(E4=0,0,I4/E4)-1)</f>
        <v>-0.93888672912232418</v>
      </c>
    </row>
    <row r="5" spans="1:10" x14ac:dyDescent="0.25">
      <c r="A5" s="11"/>
      <c r="B5" s="12" t="s">
        <v>12</v>
      </c>
      <c r="C5" s="12"/>
      <c r="D5" s="13" t="s">
        <v>13</v>
      </c>
      <c r="E5" s="14">
        <f>E6</f>
        <v>20000</v>
      </c>
      <c r="F5" s="15">
        <f>F6</f>
        <v>20000</v>
      </c>
      <c r="G5" s="16">
        <f>F5/E5</f>
        <v>1</v>
      </c>
      <c r="H5" s="17">
        <f>H6</f>
        <v>20000</v>
      </c>
      <c r="I5" s="17">
        <f>I6</f>
        <v>0</v>
      </c>
      <c r="J5" s="18">
        <f t="shared" si="0"/>
        <v>0</v>
      </c>
    </row>
    <row r="6" spans="1:10" ht="33.75" outlineLevel="1" x14ac:dyDescent="0.25">
      <c r="A6" s="19"/>
      <c r="B6" s="20"/>
      <c r="C6" s="21">
        <v>2710</v>
      </c>
      <c r="D6" s="22" t="s">
        <v>14</v>
      </c>
      <c r="E6" s="23">
        <v>20000</v>
      </c>
      <c r="F6" s="24">
        <v>20000</v>
      </c>
      <c r="G6" s="25">
        <f>IF(E6=0,0,F6/E6)</f>
        <v>1</v>
      </c>
      <c r="H6" s="102">
        <v>20000</v>
      </c>
      <c r="I6" s="102">
        <v>0</v>
      </c>
      <c r="J6" s="26">
        <f t="shared" si="0"/>
        <v>0</v>
      </c>
    </row>
    <row r="7" spans="1:10" x14ac:dyDescent="0.25">
      <c r="A7" s="27"/>
      <c r="B7" s="12" t="s">
        <v>15</v>
      </c>
      <c r="C7" s="12"/>
      <c r="D7" s="13" t="s">
        <v>16</v>
      </c>
      <c r="E7" s="14">
        <f>SUM(E8:E11)</f>
        <v>1925117.62</v>
      </c>
      <c r="F7" s="15">
        <f>SUM(F8:F11)</f>
        <v>1262157.01</v>
      </c>
      <c r="G7" s="16">
        <f>F7/E7</f>
        <v>0.65562591962562777</v>
      </c>
      <c r="H7" s="17">
        <f>SUM(H8:H11)</f>
        <v>1940308.8466666667</v>
      </c>
      <c r="I7" s="17">
        <f>SUM(I8:I11)</f>
        <v>118872.5</v>
      </c>
      <c r="J7" s="18">
        <f t="shared" si="0"/>
        <v>-0.93825182484174652</v>
      </c>
    </row>
    <row r="8" spans="1:10" ht="45" outlineLevel="1" x14ac:dyDescent="0.25">
      <c r="A8" s="28"/>
      <c r="B8" s="29"/>
      <c r="C8" s="30" t="s">
        <v>17</v>
      </c>
      <c r="D8" s="31" t="s">
        <v>18</v>
      </c>
      <c r="E8" s="32">
        <v>115000</v>
      </c>
      <c r="F8" s="33">
        <v>116301.57</v>
      </c>
      <c r="G8" s="34">
        <f>IF(E8=0,0,F8/E8)</f>
        <v>1.0113180000000002</v>
      </c>
      <c r="H8" s="125">
        <v>130000</v>
      </c>
      <c r="I8" s="125">
        <v>118572.5</v>
      </c>
      <c r="J8" s="36">
        <f t="shared" si="0"/>
        <v>3.1065217391304412E-2</v>
      </c>
    </row>
    <row r="9" spans="1:10" outlineLevel="1" x14ac:dyDescent="0.25">
      <c r="A9" s="28"/>
      <c r="B9" s="29"/>
      <c r="C9" s="30" t="s">
        <v>19</v>
      </c>
      <c r="D9" s="31" t="s">
        <v>20</v>
      </c>
      <c r="E9" s="32">
        <v>200</v>
      </c>
      <c r="F9" s="33">
        <v>293.42</v>
      </c>
      <c r="G9" s="34">
        <f>IF(E9=0,0,F9/E9)</f>
        <v>1.4671000000000001</v>
      </c>
      <c r="H9" s="57">
        <f>F9/3*4</f>
        <v>391.22666666666669</v>
      </c>
      <c r="I9" s="125">
        <v>300</v>
      </c>
      <c r="J9" s="36">
        <f t="shared" si="0"/>
        <v>0.5</v>
      </c>
    </row>
    <row r="10" spans="1:10" ht="45" outlineLevel="1" x14ac:dyDescent="0.25">
      <c r="A10" s="19"/>
      <c r="B10" s="20"/>
      <c r="C10" s="21" t="s">
        <v>21</v>
      </c>
      <c r="D10" s="22" t="s">
        <v>22</v>
      </c>
      <c r="E10" s="23">
        <v>1676917.62</v>
      </c>
      <c r="F10" s="24">
        <v>1012562.02</v>
      </c>
      <c r="G10" s="25">
        <f>IF(E10=0,0,F10/E10)</f>
        <v>0.60382335299214041</v>
      </c>
      <c r="H10" s="102">
        <v>1676917.62</v>
      </c>
      <c r="I10" s="192">
        <v>0</v>
      </c>
      <c r="J10" s="26">
        <f t="shared" si="0"/>
        <v>0</v>
      </c>
    </row>
    <row r="11" spans="1:10" ht="33.75" outlineLevel="1" x14ac:dyDescent="0.25">
      <c r="A11" s="19"/>
      <c r="B11" s="20"/>
      <c r="C11" s="21" t="s">
        <v>23</v>
      </c>
      <c r="D11" s="31" t="s">
        <v>24</v>
      </c>
      <c r="E11" s="23">
        <v>133000</v>
      </c>
      <c r="F11" s="24">
        <v>133000</v>
      </c>
      <c r="G11" s="25">
        <f>IF(E11=0,0,F11/E11)</f>
        <v>1</v>
      </c>
      <c r="H11" s="102">
        <v>133000</v>
      </c>
      <c r="I11" s="102">
        <v>0</v>
      </c>
      <c r="J11" s="26">
        <f t="shared" si="0"/>
        <v>0</v>
      </c>
    </row>
    <row r="12" spans="1:10" x14ac:dyDescent="0.25">
      <c r="A12" s="6" t="s">
        <v>25</v>
      </c>
      <c r="B12" s="37"/>
      <c r="C12" s="38"/>
      <c r="D12" s="39" t="s">
        <v>26</v>
      </c>
      <c r="E12" s="8">
        <f t="shared" ref="E12:F13" si="1">E13</f>
        <v>55000</v>
      </c>
      <c r="F12" s="9">
        <f t="shared" si="1"/>
        <v>56585</v>
      </c>
      <c r="G12" s="40">
        <f>F12/E12</f>
        <v>1.0288181818181819</v>
      </c>
      <c r="H12" s="41">
        <f>H14</f>
        <v>58000</v>
      </c>
      <c r="I12" s="41">
        <f>I14</f>
        <v>58000</v>
      </c>
      <c r="J12" s="10">
        <f t="shared" si="0"/>
        <v>5.4545454545454453E-2</v>
      </c>
    </row>
    <row r="13" spans="1:10" x14ac:dyDescent="0.25">
      <c r="A13" s="11"/>
      <c r="B13" s="12" t="s">
        <v>27</v>
      </c>
      <c r="C13" s="12"/>
      <c r="D13" s="13" t="s">
        <v>16</v>
      </c>
      <c r="E13" s="14">
        <f t="shared" si="1"/>
        <v>55000</v>
      </c>
      <c r="F13" s="15">
        <f t="shared" si="1"/>
        <v>56585</v>
      </c>
      <c r="G13" s="16">
        <f>F13/E13</f>
        <v>1.0288181818181819</v>
      </c>
      <c r="H13" s="17">
        <f>H14</f>
        <v>58000</v>
      </c>
      <c r="I13" s="17">
        <f>I14</f>
        <v>58000</v>
      </c>
      <c r="J13" s="18">
        <f t="shared" si="0"/>
        <v>5.4545454545454453E-2</v>
      </c>
    </row>
    <row r="14" spans="1:10" outlineLevel="1" x14ac:dyDescent="0.25">
      <c r="A14" s="42"/>
      <c r="B14" s="29"/>
      <c r="C14" s="30" t="s">
        <v>28</v>
      </c>
      <c r="D14" s="31" t="s">
        <v>29</v>
      </c>
      <c r="E14" s="32">
        <v>55000</v>
      </c>
      <c r="F14" s="33">
        <v>56585</v>
      </c>
      <c r="G14" s="34">
        <f>IF(E14=0,0,F14/E14)</f>
        <v>1.0288181818181819</v>
      </c>
      <c r="H14" s="125">
        <v>58000</v>
      </c>
      <c r="I14" s="125">
        <v>58000</v>
      </c>
      <c r="J14" s="36">
        <f t="shared" si="0"/>
        <v>5.4545454545454453E-2</v>
      </c>
    </row>
    <row r="15" spans="1:10" x14ac:dyDescent="0.25">
      <c r="A15" s="6" t="s">
        <v>30</v>
      </c>
      <c r="B15" s="38"/>
      <c r="C15" s="38"/>
      <c r="D15" s="39" t="s">
        <v>31</v>
      </c>
      <c r="E15" s="8">
        <f>E16+E18+E21+E23</f>
        <v>16817179.120000001</v>
      </c>
      <c r="F15" s="9">
        <f>F16+F18+F21+F23</f>
        <v>9788394.1900000013</v>
      </c>
      <c r="G15" s="10">
        <f>F15/E15</f>
        <v>0.58204732911235124</v>
      </c>
      <c r="H15" s="9">
        <f>H16+H18+H21+H23</f>
        <v>9723936.4900000002</v>
      </c>
      <c r="I15" s="9">
        <f>I16+I18+I21+I23</f>
        <v>5049915.59</v>
      </c>
      <c r="J15" s="10">
        <f t="shared" si="0"/>
        <v>-0.69971684585351557</v>
      </c>
    </row>
    <row r="16" spans="1:10" x14ac:dyDescent="0.25">
      <c r="A16" s="43"/>
      <c r="B16" s="12" t="s">
        <v>32</v>
      </c>
      <c r="C16" s="12"/>
      <c r="D16" s="13" t="s">
        <v>33</v>
      </c>
      <c r="E16" s="14">
        <f>E17</f>
        <v>42266.46</v>
      </c>
      <c r="F16" s="15">
        <f t="shared" ref="F16" si="2">F17</f>
        <v>42266.46</v>
      </c>
      <c r="G16" s="16">
        <f>F16/E16</f>
        <v>1</v>
      </c>
      <c r="H16" s="17">
        <f>H17</f>
        <v>42266.46</v>
      </c>
      <c r="I16" s="17">
        <f>I17</f>
        <v>0</v>
      </c>
      <c r="J16" s="18">
        <f t="shared" si="0"/>
        <v>0</v>
      </c>
    </row>
    <row r="17" spans="1:10" ht="45" outlineLevel="1" x14ac:dyDescent="0.25">
      <c r="A17" s="19"/>
      <c r="B17" s="20"/>
      <c r="C17" s="21" t="s">
        <v>34</v>
      </c>
      <c r="D17" s="44" t="s">
        <v>35</v>
      </c>
      <c r="E17" s="23">
        <v>42266.46</v>
      </c>
      <c r="F17" s="24">
        <v>42266.46</v>
      </c>
      <c r="G17" s="25">
        <f>IF(E17=0,0,F17/E17)</f>
        <v>1</v>
      </c>
      <c r="H17" s="102">
        <v>42266.46</v>
      </c>
      <c r="I17" s="102">
        <v>0</v>
      </c>
      <c r="J17" s="26">
        <f t="shared" si="0"/>
        <v>0</v>
      </c>
    </row>
    <row r="18" spans="1:10" x14ac:dyDescent="0.25">
      <c r="A18" s="45"/>
      <c r="B18" s="12" t="s">
        <v>36</v>
      </c>
      <c r="C18" s="12"/>
      <c r="D18" s="13" t="s">
        <v>37</v>
      </c>
      <c r="E18" s="14">
        <f>SUM(E19:E20)</f>
        <v>186803.68000000002</v>
      </c>
      <c r="F18" s="14">
        <f>SUM(F19:F20)</f>
        <v>117934.62</v>
      </c>
      <c r="G18" s="16">
        <f>F18/E18</f>
        <v>0.63132921150161481</v>
      </c>
      <c r="H18" s="14">
        <f>SUM(H19:H20)</f>
        <v>158943.82</v>
      </c>
      <c r="I18" s="14">
        <f>SUM(I19:I20)</f>
        <v>0</v>
      </c>
      <c r="J18" s="18">
        <f t="shared" si="0"/>
        <v>0</v>
      </c>
    </row>
    <row r="19" spans="1:10" ht="45.75" outlineLevel="1" x14ac:dyDescent="0.25">
      <c r="A19" s="19"/>
      <c r="B19" s="20"/>
      <c r="C19" s="21" t="s">
        <v>21</v>
      </c>
      <c r="D19" s="46" t="s">
        <v>38</v>
      </c>
      <c r="E19" s="23">
        <v>19954.48</v>
      </c>
      <c r="F19" s="24">
        <v>19943.82</v>
      </c>
      <c r="G19" s="25">
        <f>IF(E19=0,0,F19/E19)</f>
        <v>0.9994657841246678</v>
      </c>
      <c r="H19" s="102">
        <v>19943.82</v>
      </c>
      <c r="I19" s="102">
        <v>0</v>
      </c>
      <c r="J19" s="26">
        <f t="shared" si="0"/>
        <v>0</v>
      </c>
    </row>
    <row r="20" spans="1:10" ht="33.75" outlineLevel="1" x14ac:dyDescent="0.25">
      <c r="A20" s="19"/>
      <c r="B20" s="20"/>
      <c r="C20" s="21" t="s">
        <v>39</v>
      </c>
      <c r="D20" s="44" t="s">
        <v>40</v>
      </c>
      <c r="E20" s="23">
        <v>166849.20000000001</v>
      </c>
      <c r="F20" s="24">
        <v>97990.8</v>
      </c>
      <c r="G20" s="25">
        <f>IF(E20=0,0,F20/E20)</f>
        <v>0.58730158730158732</v>
      </c>
      <c r="H20" s="192">
        <v>139000</v>
      </c>
      <c r="I20" s="102">
        <v>0</v>
      </c>
      <c r="J20" s="26">
        <f t="shared" si="0"/>
        <v>0</v>
      </c>
    </row>
    <row r="21" spans="1:10" x14ac:dyDescent="0.25">
      <c r="A21" s="27"/>
      <c r="B21" s="12" t="s">
        <v>41</v>
      </c>
      <c r="C21" s="12"/>
      <c r="D21" s="13" t="s">
        <v>42</v>
      </c>
      <c r="E21" s="14">
        <f>SUM(E22:E22)</f>
        <v>15200</v>
      </c>
      <c r="F21" s="15">
        <f>SUM(F22:F22)</f>
        <v>15200</v>
      </c>
      <c r="G21" s="16">
        <f>F21/E21</f>
        <v>1</v>
      </c>
      <c r="H21" s="17">
        <f>SUM(H22:H22)</f>
        <v>15200</v>
      </c>
      <c r="I21" s="17">
        <f>SUM(I22:I22)</f>
        <v>0</v>
      </c>
      <c r="J21" s="18">
        <f t="shared" si="0"/>
        <v>0</v>
      </c>
    </row>
    <row r="22" spans="1:10" ht="33.75" outlineLevel="1" x14ac:dyDescent="0.25">
      <c r="A22" s="19"/>
      <c r="B22" s="20"/>
      <c r="C22" s="21" t="s">
        <v>43</v>
      </c>
      <c r="D22" s="44" t="s">
        <v>44</v>
      </c>
      <c r="E22" s="23">
        <v>15200</v>
      </c>
      <c r="F22" s="24">
        <v>15200</v>
      </c>
      <c r="G22" s="25">
        <f>IF(E22=0,0,F22/E22)</f>
        <v>1</v>
      </c>
      <c r="H22" s="102">
        <v>15200</v>
      </c>
      <c r="I22" s="102">
        <v>0</v>
      </c>
      <c r="J22" s="26">
        <f t="shared" si="0"/>
        <v>0</v>
      </c>
    </row>
    <row r="23" spans="1:10" x14ac:dyDescent="0.25">
      <c r="A23" s="27"/>
      <c r="B23" s="12" t="s">
        <v>45</v>
      </c>
      <c r="C23" s="12"/>
      <c r="D23" s="13" t="s">
        <v>46</v>
      </c>
      <c r="E23" s="14">
        <f>SUM(E24:E31)</f>
        <v>16572908.98</v>
      </c>
      <c r="F23" s="14">
        <f>SUM(F24:F31)</f>
        <v>9612993.1100000013</v>
      </c>
      <c r="G23" s="16">
        <f>F23/E23</f>
        <v>0.58004259370523625</v>
      </c>
      <c r="H23" s="14">
        <f>SUM(H24:H31)</f>
        <v>9507526.2100000009</v>
      </c>
      <c r="I23" s="14">
        <f>SUM(I24:I31)</f>
        <v>5049915.59</v>
      </c>
      <c r="J23" s="18">
        <f t="shared" si="0"/>
        <v>-0.69529093558082167</v>
      </c>
    </row>
    <row r="24" spans="1:10" ht="22.5" outlineLevel="1" x14ac:dyDescent="0.25">
      <c r="A24" s="27"/>
      <c r="B24" s="47"/>
      <c r="C24" s="30" t="s">
        <v>47</v>
      </c>
      <c r="D24" s="44" t="s">
        <v>48</v>
      </c>
      <c r="E24" s="32">
        <v>1000</v>
      </c>
      <c r="F24" s="33">
        <v>0</v>
      </c>
      <c r="G24" s="34">
        <f t="shared" ref="G24:G31" si="3">IF(E24=0,0,F24/E24)</f>
        <v>0</v>
      </c>
      <c r="H24" s="57">
        <v>500</v>
      </c>
      <c r="I24" s="125">
        <v>0</v>
      </c>
      <c r="J24" s="36">
        <f t="shared" si="0"/>
        <v>0</v>
      </c>
    </row>
    <row r="25" spans="1:10" ht="22.5" outlineLevel="1" x14ac:dyDescent="0.25">
      <c r="A25" s="19"/>
      <c r="B25" s="20"/>
      <c r="C25" s="48" t="s">
        <v>49</v>
      </c>
      <c r="D25" s="44" t="s">
        <v>50</v>
      </c>
      <c r="E25" s="23">
        <v>71669.38</v>
      </c>
      <c r="F25" s="24">
        <v>71669.03</v>
      </c>
      <c r="G25" s="25">
        <f t="shared" si="3"/>
        <v>0.99999511646396266</v>
      </c>
      <c r="H25" s="192">
        <v>75000</v>
      </c>
      <c r="I25" s="192">
        <v>0</v>
      </c>
      <c r="J25" s="26">
        <f t="shared" si="0"/>
        <v>0</v>
      </c>
    </row>
    <row r="26" spans="1:10" ht="23.25" outlineLevel="1" x14ac:dyDescent="0.25">
      <c r="A26" s="28"/>
      <c r="B26" s="29"/>
      <c r="C26" s="30" t="s">
        <v>51</v>
      </c>
      <c r="D26" s="49" t="s">
        <v>52</v>
      </c>
      <c r="E26" s="50">
        <v>260000</v>
      </c>
      <c r="F26" s="33">
        <v>159552.82</v>
      </c>
      <c r="G26" s="34">
        <f t="shared" si="3"/>
        <v>0.61366469230769238</v>
      </c>
      <c r="H26" s="125">
        <v>200000</v>
      </c>
      <c r="I26" s="125">
        <v>307325.81</v>
      </c>
      <c r="J26" s="36">
        <f t="shared" si="0"/>
        <v>0.18202234615384616</v>
      </c>
    </row>
    <row r="27" spans="1:10" ht="22.5" outlineLevel="1" x14ac:dyDescent="0.25">
      <c r="A27" s="28"/>
      <c r="B27" s="29"/>
      <c r="C27" s="30" t="s">
        <v>53</v>
      </c>
      <c r="D27" s="44" t="s">
        <v>54</v>
      </c>
      <c r="E27" s="32">
        <v>100</v>
      </c>
      <c r="F27" s="33">
        <v>32</v>
      </c>
      <c r="G27" s="34">
        <f t="shared" si="3"/>
        <v>0.32</v>
      </c>
      <c r="H27" s="57">
        <v>75</v>
      </c>
      <c r="I27" s="125">
        <v>100</v>
      </c>
      <c r="J27" s="36">
        <f t="shared" si="0"/>
        <v>0</v>
      </c>
    </row>
    <row r="28" spans="1:10" ht="45" outlineLevel="1" x14ac:dyDescent="0.25">
      <c r="A28" s="19"/>
      <c r="B28" s="20"/>
      <c r="C28" s="21" t="s">
        <v>55</v>
      </c>
      <c r="D28" s="44" t="s">
        <v>56</v>
      </c>
      <c r="E28" s="66">
        <v>1356816.27</v>
      </c>
      <c r="F28" s="51">
        <v>0</v>
      </c>
      <c r="G28" s="25">
        <f t="shared" si="3"/>
        <v>0</v>
      </c>
      <c r="H28" s="192">
        <v>1077740.8</v>
      </c>
      <c r="I28" s="192">
        <v>0</v>
      </c>
      <c r="J28" s="26">
        <f t="shared" si="0"/>
        <v>0</v>
      </c>
    </row>
    <row r="29" spans="1:10" ht="33.75" outlineLevel="1" x14ac:dyDescent="0.25">
      <c r="A29" s="19"/>
      <c r="B29" s="20"/>
      <c r="C29" s="21" t="s">
        <v>23</v>
      </c>
      <c r="D29" s="31" t="s">
        <v>24</v>
      </c>
      <c r="E29" s="23">
        <v>0</v>
      </c>
      <c r="F29" s="24">
        <v>-42077.01</v>
      </c>
      <c r="G29" s="25">
        <f t="shared" si="3"/>
        <v>0</v>
      </c>
      <c r="H29" s="102">
        <v>-42077.01</v>
      </c>
      <c r="I29" s="102">
        <v>0</v>
      </c>
      <c r="J29" s="26">
        <f t="shared" si="0"/>
        <v>0</v>
      </c>
    </row>
    <row r="30" spans="1:10" ht="35.1" customHeight="1" outlineLevel="1" x14ac:dyDescent="0.25">
      <c r="A30" s="19"/>
      <c r="B30" s="20"/>
      <c r="C30" s="21" t="s">
        <v>57</v>
      </c>
      <c r="D30" s="44" t="s">
        <v>58</v>
      </c>
      <c r="E30" s="66">
        <v>14882123.33</v>
      </c>
      <c r="F30" s="51">
        <v>9422768.2200000007</v>
      </c>
      <c r="G30" s="25">
        <f t="shared" si="3"/>
        <v>0.63316020241582027</v>
      </c>
      <c r="H30" s="192">
        <f>9422768.22-1077740.8-149940</f>
        <v>8195087.4200000009</v>
      </c>
      <c r="I30" s="192">
        <v>4741489.78</v>
      </c>
      <c r="J30" s="26">
        <f t="shared" si="0"/>
        <v>-0.68139695694888447</v>
      </c>
    </row>
    <row r="31" spans="1:10" outlineLevel="1" x14ac:dyDescent="0.25">
      <c r="A31" s="28"/>
      <c r="B31" s="29"/>
      <c r="C31" s="30" t="s">
        <v>19</v>
      </c>
      <c r="D31" s="31" t="s">
        <v>20</v>
      </c>
      <c r="E31" s="32">
        <v>1200</v>
      </c>
      <c r="F31" s="33">
        <v>1048.05</v>
      </c>
      <c r="G31" s="34">
        <f t="shared" si="3"/>
        <v>0.87337500000000001</v>
      </c>
      <c r="H31" s="57">
        <v>1200</v>
      </c>
      <c r="I31" s="125">
        <v>1000</v>
      </c>
      <c r="J31" s="36">
        <f t="shared" si="0"/>
        <v>-0.16666666666666663</v>
      </c>
    </row>
    <row r="32" spans="1:10" x14ac:dyDescent="0.25">
      <c r="A32" s="6" t="s">
        <v>59</v>
      </c>
      <c r="B32" s="38"/>
      <c r="C32" s="37"/>
      <c r="D32" s="39" t="s">
        <v>60</v>
      </c>
      <c r="E32" s="8">
        <f t="shared" ref="E32:F32" si="4">E33</f>
        <v>1000</v>
      </c>
      <c r="F32" s="9">
        <f t="shared" si="4"/>
        <v>0</v>
      </c>
      <c r="G32" s="10">
        <f>F32/E32</f>
        <v>0</v>
      </c>
      <c r="H32" s="9">
        <f t="shared" ref="H32:I32" si="5">H33</f>
        <v>500</v>
      </c>
      <c r="I32" s="9">
        <f t="shared" si="5"/>
        <v>0</v>
      </c>
      <c r="J32" s="10">
        <f t="shared" si="0"/>
        <v>0</v>
      </c>
    </row>
    <row r="33" spans="1:10" x14ac:dyDescent="0.25">
      <c r="A33" s="28"/>
      <c r="B33" s="12" t="s">
        <v>61</v>
      </c>
      <c r="C33" s="52"/>
      <c r="D33" s="13" t="s">
        <v>16</v>
      </c>
      <c r="E33" s="14">
        <f>E34</f>
        <v>1000</v>
      </c>
      <c r="F33" s="14">
        <f>F34</f>
        <v>0</v>
      </c>
      <c r="G33" s="16">
        <f>F33/E33</f>
        <v>0</v>
      </c>
      <c r="H33" s="14">
        <f>H34</f>
        <v>500</v>
      </c>
      <c r="I33" s="14">
        <f>I34</f>
        <v>0</v>
      </c>
      <c r="J33" s="18">
        <f t="shared" si="0"/>
        <v>0</v>
      </c>
    </row>
    <row r="34" spans="1:10" ht="22.5" outlineLevel="1" x14ac:dyDescent="0.25">
      <c r="A34" s="28"/>
      <c r="B34" s="29"/>
      <c r="C34" s="30" t="s">
        <v>47</v>
      </c>
      <c r="D34" s="44" t="s">
        <v>48</v>
      </c>
      <c r="E34" s="32">
        <v>1000</v>
      </c>
      <c r="F34" s="33">
        <v>0</v>
      </c>
      <c r="G34" s="34">
        <f>IF(E34=0,0,F34/E34)</f>
        <v>0</v>
      </c>
      <c r="H34" s="125">
        <v>500</v>
      </c>
      <c r="I34" s="125">
        <v>0</v>
      </c>
      <c r="J34" s="36">
        <f t="shared" si="0"/>
        <v>0</v>
      </c>
    </row>
    <row r="35" spans="1:10" x14ac:dyDescent="0.25">
      <c r="A35" s="6" t="s">
        <v>62</v>
      </c>
      <c r="B35" s="38"/>
      <c r="C35" s="38"/>
      <c r="D35" s="39" t="s">
        <v>63</v>
      </c>
      <c r="E35" s="8">
        <f>E36+E38</f>
        <v>6521117.379999999</v>
      </c>
      <c r="F35" s="9">
        <f>F36+F38</f>
        <v>1572079.26</v>
      </c>
      <c r="G35" s="10">
        <f>F35/E35</f>
        <v>0.24107513611417317</v>
      </c>
      <c r="H35" s="9">
        <f t="shared" ref="H35:I35" si="6">H36+H38</f>
        <v>3369424.4733333336</v>
      </c>
      <c r="I35" s="9">
        <f t="shared" si="6"/>
        <v>4435805.9000000004</v>
      </c>
      <c r="J35" s="10">
        <f t="shared" si="0"/>
        <v>-0.3197782463471005</v>
      </c>
    </row>
    <row r="36" spans="1:10" x14ac:dyDescent="0.25">
      <c r="A36" s="53"/>
      <c r="B36" s="12" t="s">
        <v>64</v>
      </c>
      <c r="C36" s="12"/>
      <c r="D36" s="13" t="s">
        <v>65</v>
      </c>
      <c r="E36" s="14">
        <f>E37</f>
        <v>50788.35</v>
      </c>
      <c r="F36" s="15">
        <f>F37</f>
        <v>50788.35</v>
      </c>
      <c r="G36" s="16">
        <f>F36/E36</f>
        <v>1</v>
      </c>
      <c r="H36" s="17">
        <f>H37</f>
        <v>50788.35</v>
      </c>
      <c r="I36" s="17">
        <f t="shared" ref="I36" si="7">I37</f>
        <v>0</v>
      </c>
      <c r="J36" s="18">
        <f t="shared" si="0"/>
        <v>0</v>
      </c>
    </row>
    <row r="37" spans="1:10" ht="45" outlineLevel="1" x14ac:dyDescent="0.25">
      <c r="A37" s="19"/>
      <c r="B37" s="54"/>
      <c r="C37" s="21" t="s">
        <v>34</v>
      </c>
      <c r="D37" s="44" t="s">
        <v>35</v>
      </c>
      <c r="E37" s="23">
        <v>50788.35</v>
      </c>
      <c r="F37" s="24">
        <v>50788.35</v>
      </c>
      <c r="G37" s="25">
        <f>IF(E37=0,0,F37/E37)</f>
        <v>1</v>
      </c>
      <c r="H37" s="102">
        <v>50788.35</v>
      </c>
      <c r="I37" s="102">
        <v>0</v>
      </c>
      <c r="J37" s="26">
        <f t="shared" si="0"/>
        <v>0</v>
      </c>
    </row>
    <row r="38" spans="1:10" x14ac:dyDescent="0.25">
      <c r="A38" s="28"/>
      <c r="B38" s="55" t="s">
        <v>66</v>
      </c>
      <c r="C38" s="12"/>
      <c r="D38" s="13" t="s">
        <v>67</v>
      </c>
      <c r="E38" s="14">
        <f>SUM(E39:E48)</f>
        <v>6470329.0299999993</v>
      </c>
      <c r="F38" s="15">
        <f>SUM(F39:F48)</f>
        <v>1521290.91</v>
      </c>
      <c r="G38" s="16">
        <f>F38/E38</f>
        <v>0.23511801377433197</v>
      </c>
      <c r="H38" s="17">
        <f>SUM(H39:H48)</f>
        <v>3318636.1233333335</v>
      </c>
      <c r="I38" s="17">
        <f>SUM(I39:I48)</f>
        <v>4435805.9000000004</v>
      </c>
      <c r="J38" s="18">
        <f t="shared" si="0"/>
        <v>-0.31443889801690639</v>
      </c>
    </row>
    <row r="39" spans="1:10" outlineLevel="1" x14ac:dyDescent="0.25">
      <c r="A39" s="28"/>
      <c r="B39" s="56"/>
      <c r="C39" s="30" t="s">
        <v>68</v>
      </c>
      <c r="D39" s="44" t="s">
        <v>69</v>
      </c>
      <c r="E39" s="32">
        <v>130000</v>
      </c>
      <c r="F39" s="33">
        <v>48467.53</v>
      </c>
      <c r="G39" s="34">
        <f t="shared" ref="G39:G48" si="8">IF(E39=0,0,F39/E39)</f>
        <v>0.37282715384615384</v>
      </c>
      <c r="H39" s="125">
        <f t="shared" ref="H39:H48" si="9">F39/3*4</f>
        <v>64623.373333333329</v>
      </c>
      <c r="I39" s="125">
        <v>79523.41</v>
      </c>
      <c r="J39" s="36">
        <f t="shared" si="0"/>
        <v>-0.38828146153846155</v>
      </c>
    </row>
    <row r="40" spans="1:10" ht="22.5" outlineLevel="1" x14ac:dyDescent="0.25">
      <c r="A40" s="28"/>
      <c r="B40" s="56"/>
      <c r="C40" s="30" t="s">
        <v>70</v>
      </c>
      <c r="D40" s="44" t="s">
        <v>71</v>
      </c>
      <c r="E40" s="32">
        <v>63000</v>
      </c>
      <c r="F40" s="33">
        <v>45169.66</v>
      </c>
      <c r="G40" s="34">
        <f t="shared" si="8"/>
        <v>0.71697873015873026</v>
      </c>
      <c r="H40" s="125">
        <f t="shared" si="9"/>
        <v>60226.21333333334</v>
      </c>
      <c r="I40" s="125">
        <v>76669.87</v>
      </c>
      <c r="J40" s="36">
        <f t="shared" si="0"/>
        <v>0.21698206349206339</v>
      </c>
    </row>
    <row r="41" spans="1:10" ht="22.5" outlineLevel="1" x14ac:dyDescent="0.25">
      <c r="A41" s="28"/>
      <c r="B41" s="56"/>
      <c r="C41" s="30" t="s">
        <v>53</v>
      </c>
      <c r="D41" s="44" t="s">
        <v>54</v>
      </c>
      <c r="E41" s="32">
        <v>100</v>
      </c>
      <c r="F41" s="33">
        <v>27.6</v>
      </c>
      <c r="G41" s="34">
        <f t="shared" si="8"/>
        <v>0.27600000000000002</v>
      </c>
      <c r="H41" s="57">
        <v>75</v>
      </c>
      <c r="I41" s="125">
        <v>100</v>
      </c>
      <c r="J41" s="36">
        <f t="shared" si="0"/>
        <v>0</v>
      </c>
    </row>
    <row r="42" spans="1:10" ht="45" outlineLevel="1" x14ac:dyDescent="0.25">
      <c r="A42" s="28"/>
      <c r="B42" s="56"/>
      <c r="C42" s="30" t="s">
        <v>17</v>
      </c>
      <c r="D42" s="31" t="s">
        <v>18</v>
      </c>
      <c r="E42" s="32">
        <v>125000</v>
      </c>
      <c r="F42" s="33">
        <v>107559.14</v>
      </c>
      <c r="G42" s="34">
        <f t="shared" si="8"/>
        <v>0.86047311999999998</v>
      </c>
      <c r="H42" s="57">
        <f t="shared" si="9"/>
        <v>143412.18666666668</v>
      </c>
      <c r="I42" s="57">
        <v>222748</v>
      </c>
      <c r="J42" s="36">
        <f t="shared" si="0"/>
        <v>0.78198400000000001</v>
      </c>
    </row>
    <row r="43" spans="1:10" ht="33.75" outlineLevel="1" x14ac:dyDescent="0.25">
      <c r="A43" s="58"/>
      <c r="B43" s="59"/>
      <c r="C43" s="30" t="s">
        <v>72</v>
      </c>
      <c r="D43" s="44" t="s">
        <v>73</v>
      </c>
      <c r="E43" s="32">
        <v>43000</v>
      </c>
      <c r="F43" s="33">
        <v>29192.28</v>
      </c>
      <c r="G43" s="34">
        <f t="shared" si="8"/>
        <v>0.67889023255813952</v>
      </c>
      <c r="H43" s="125">
        <f t="shared" si="9"/>
        <v>38923.040000000001</v>
      </c>
      <c r="I43" s="57">
        <v>34000</v>
      </c>
      <c r="J43" s="36">
        <f t="shared" si="0"/>
        <v>-0.20930232558139539</v>
      </c>
    </row>
    <row r="44" spans="1:10" ht="22.5" outlineLevel="1" x14ac:dyDescent="0.25">
      <c r="A44" s="60"/>
      <c r="B44" s="61"/>
      <c r="C44" s="30" t="s">
        <v>74</v>
      </c>
      <c r="D44" s="62" t="s">
        <v>75</v>
      </c>
      <c r="E44" s="50">
        <v>5959952.7199999997</v>
      </c>
      <c r="F44" s="63">
        <v>1281074.43</v>
      </c>
      <c r="G44" s="34">
        <f t="shared" si="8"/>
        <v>0.21494707931172985</v>
      </c>
      <c r="H44" s="125">
        <v>3000000</v>
      </c>
      <c r="I44" s="57">
        <v>4013264.62</v>
      </c>
      <c r="J44" s="36">
        <f t="shared" si="0"/>
        <v>-0.32662811123776825</v>
      </c>
    </row>
    <row r="45" spans="1:10" outlineLevel="1" x14ac:dyDescent="0.25">
      <c r="A45" s="28"/>
      <c r="B45" s="56"/>
      <c r="C45" s="30" t="s">
        <v>76</v>
      </c>
      <c r="D45" s="44" t="s">
        <v>77</v>
      </c>
      <c r="E45" s="32">
        <v>500</v>
      </c>
      <c r="F45" s="33">
        <v>442.9</v>
      </c>
      <c r="G45" s="34">
        <f t="shared" si="8"/>
        <v>0.88579999999999992</v>
      </c>
      <c r="H45" s="57">
        <v>600</v>
      </c>
      <c r="I45" s="57">
        <v>500</v>
      </c>
      <c r="J45" s="36">
        <f t="shared" si="0"/>
        <v>0</v>
      </c>
    </row>
    <row r="46" spans="1:10" outlineLevel="1" x14ac:dyDescent="0.25">
      <c r="A46" s="28"/>
      <c r="B46" s="56"/>
      <c r="C46" s="30" t="s">
        <v>19</v>
      </c>
      <c r="D46" s="31" t="s">
        <v>20</v>
      </c>
      <c r="E46" s="32">
        <v>3500</v>
      </c>
      <c r="F46" s="33">
        <v>2081.06</v>
      </c>
      <c r="G46" s="34">
        <f t="shared" si="8"/>
        <v>0.59458857142857147</v>
      </c>
      <c r="H46" s="57">
        <v>3500</v>
      </c>
      <c r="I46" s="57">
        <v>2000</v>
      </c>
      <c r="J46" s="36">
        <f t="shared" si="0"/>
        <v>-0.4285714285714286</v>
      </c>
    </row>
    <row r="47" spans="1:10" outlineLevel="1" x14ac:dyDescent="0.25">
      <c r="A47" s="28"/>
      <c r="B47" s="56"/>
      <c r="C47" s="30" t="s">
        <v>78</v>
      </c>
      <c r="D47" s="44" t="s">
        <v>79</v>
      </c>
      <c r="E47" s="32">
        <v>7276.31</v>
      </c>
      <c r="F47" s="33">
        <v>7276.31</v>
      </c>
      <c r="G47" s="34">
        <f t="shared" si="8"/>
        <v>1</v>
      </c>
      <c r="H47" s="57">
        <f>F47</f>
        <v>7276.31</v>
      </c>
      <c r="I47" s="125">
        <v>7000</v>
      </c>
      <c r="J47" s="36">
        <f t="shared" si="0"/>
        <v>-3.7973918098596737E-2</v>
      </c>
    </row>
    <row r="48" spans="1:10" outlineLevel="1" x14ac:dyDescent="0.25">
      <c r="A48" s="42"/>
      <c r="B48" s="56"/>
      <c r="C48" s="30" t="s">
        <v>80</v>
      </c>
      <c r="D48" s="44" t="s">
        <v>81</v>
      </c>
      <c r="E48" s="50">
        <v>138000</v>
      </c>
      <c r="F48" s="63">
        <v>0</v>
      </c>
      <c r="G48" s="34">
        <f t="shared" si="8"/>
        <v>0</v>
      </c>
      <c r="H48" s="57">
        <f t="shared" si="9"/>
        <v>0</v>
      </c>
      <c r="I48" s="57">
        <v>0</v>
      </c>
      <c r="J48" s="36">
        <f t="shared" si="0"/>
        <v>0</v>
      </c>
    </row>
    <row r="49" spans="1:10" x14ac:dyDescent="0.25">
      <c r="A49" s="6" t="s">
        <v>82</v>
      </c>
      <c r="B49" s="38"/>
      <c r="C49" s="38"/>
      <c r="D49" s="39" t="s">
        <v>83</v>
      </c>
      <c r="E49" s="8">
        <f t="shared" ref="E49:F50" si="10">E50</f>
        <v>75000</v>
      </c>
      <c r="F49" s="9">
        <f t="shared" si="10"/>
        <v>75000</v>
      </c>
      <c r="G49" s="10">
        <f>F49/E49</f>
        <v>1</v>
      </c>
      <c r="H49" s="9">
        <f t="shared" ref="H49:I50" si="11">H50</f>
        <v>75000</v>
      </c>
      <c r="I49" s="9">
        <f t="shared" si="11"/>
        <v>0</v>
      </c>
      <c r="J49" s="10">
        <f t="shared" si="0"/>
        <v>0</v>
      </c>
    </row>
    <row r="50" spans="1:10" x14ac:dyDescent="0.25">
      <c r="A50" s="28"/>
      <c r="B50" s="12" t="s">
        <v>84</v>
      </c>
      <c r="C50" s="12"/>
      <c r="D50" s="13" t="s">
        <v>85</v>
      </c>
      <c r="E50" s="14">
        <f t="shared" si="10"/>
        <v>75000</v>
      </c>
      <c r="F50" s="15">
        <f t="shared" si="10"/>
        <v>75000</v>
      </c>
      <c r="G50" s="16">
        <f>F50/E50</f>
        <v>1</v>
      </c>
      <c r="H50" s="17">
        <f>H51</f>
        <v>75000</v>
      </c>
      <c r="I50" s="17">
        <f t="shared" si="11"/>
        <v>0</v>
      </c>
      <c r="J50" s="18">
        <f t="shared" si="0"/>
        <v>0</v>
      </c>
    </row>
    <row r="51" spans="1:10" ht="33.75" outlineLevel="1" x14ac:dyDescent="0.25">
      <c r="A51" s="64"/>
      <c r="B51" s="65"/>
      <c r="C51" s="48" t="s">
        <v>86</v>
      </c>
      <c r="D51" s="62" t="s">
        <v>87</v>
      </c>
      <c r="E51" s="66">
        <v>75000</v>
      </c>
      <c r="F51" s="51">
        <v>75000</v>
      </c>
      <c r="G51" s="67">
        <f>IF(E51=0,0,F51/E51)</f>
        <v>1</v>
      </c>
      <c r="H51" s="192">
        <v>75000</v>
      </c>
      <c r="I51" s="192">
        <v>0</v>
      </c>
      <c r="J51" s="68">
        <f t="shared" si="0"/>
        <v>0</v>
      </c>
    </row>
    <row r="52" spans="1:10" x14ac:dyDescent="0.25">
      <c r="A52" s="6" t="s">
        <v>88</v>
      </c>
      <c r="B52" s="38"/>
      <c r="C52" s="38"/>
      <c r="D52" s="39" t="s">
        <v>89</v>
      </c>
      <c r="E52" s="8">
        <f>E53+E56+E63+E65</f>
        <v>248608.34</v>
      </c>
      <c r="F52" s="9">
        <f>F53+F56+F63+F65</f>
        <v>183116.63</v>
      </c>
      <c r="G52" s="10">
        <f>F52/E52</f>
        <v>0.73656672177610782</v>
      </c>
      <c r="H52" s="193">
        <f>H53+H56+H63+H65</f>
        <v>248625.87333333332</v>
      </c>
      <c r="I52" s="9">
        <f>I53+I56+I63+I65</f>
        <v>254608.25</v>
      </c>
      <c r="J52" s="10">
        <f t="shared" si="0"/>
        <v>2.4133985207414943E-2</v>
      </c>
    </row>
    <row r="53" spans="1:10" x14ac:dyDescent="0.25">
      <c r="A53" s="28"/>
      <c r="B53" s="12" t="s">
        <v>90</v>
      </c>
      <c r="C53" s="12"/>
      <c r="D53" s="13" t="s">
        <v>91</v>
      </c>
      <c r="E53" s="14">
        <f>SUM(E54:E55)</f>
        <v>237891.8</v>
      </c>
      <c r="F53" s="14">
        <f>SUM(F54:F55)</f>
        <v>174044.35</v>
      </c>
      <c r="G53" s="69">
        <f>F53/E53</f>
        <v>0.73161138803439218</v>
      </c>
      <c r="H53" s="194">
        <f>SUM(H54:H55)</f>
        <v>237887.13333333333</v>
      </c>
      <c r="I53" s="14">
        <f>SUM(I54:I55)</f>
        <v>247056.8</v>
      </c>
      <c r="J53" s="18">
        <f t="shared" si="0"/>
        <v>3.8525918085448918E-2</v>
      </c>
    </row>
    <row r="54" spans="1:10" ht="45.75" outlineLevel="1" x14ac:dyDescent="0.25">
      <c r="A54" s="28"/>
      <c r="B54" s="70"/>
      <c r="C54" s="71" t="s">
        <v>21</v>
      </c>
      <c r="D54" s="72" t="s">
        <v>38</v>
      </c>
      <c r="E54" s="50">
        <v>237883</v>
      </c>
      <c r="F54" s="63">
        <v>174041.25</v>
      </c>
      <c r="G54" s="73">
        <f>IF(E54=0,0,F54/E54)</f>
        <v>0.73162542090019045</v>
      </c>
      <c r="H54" s="125">
        <f>E54</f>
        <v>237883</v>
      </c>
      <c r="I54" s="125">
        <v>247048</v>
      </c>
      <c r="J54" s="36">
        <f t="shared" si="0"/>
        <v>3.8527343273794257E-2</v>
      </c>
    </row>
    <row r="55" spans="1:10" ht="33.75" outlineLevel="1" x14ac:dyDescent="0.25">
      <c r="A55" s="74"/>
      <c r="B55" s="75"/>
      <c r="C55" s="71" t="s">
        <v>92</v>
      </c>
      <c r="D55" s="62" t="s">
        <v>93</v>
      </c>
      <c r="E55" s="50">
        <v>8.8000000000000007</v>
      </c>
      <c r="F55" s="63">
        <v>3.1</v>
      </c>
      <c r="G55" s="73">
        <f>IF(E55=0,0,F55/E55)</f>
        <v>0.35227272727272724</v>
      </c>
      <c r="H55" s="125">
        <f>F55/3*4</f>
        <v>4.1333333333333337</v>
      </c>
      <c r="I55" s="125">
        <v>8.8000000000000007</v>
      </c>
      <c r="J55" s="36">
        <f t="shared" si="0"/>
        <v>0</v>
      </c>
    </row>
    <row r="56" spans="1:10" x14ac:dyDescent="0.25">
      <c r="A56" s="28"/>
      <c r="B56" s="12" t="s">
        <v>94</v>
      </c>
      <c r="C56" s="12"/>
      <c r="D56" s="13" t="s">
        <v>95</v>
      </c>
      <c r="E56" s="14">
        <f>SUM(E57:E62)</f>
        <v>9094.880000000001</v>
      </c>
      <c r="F56" s="14">
        <f>SUM(F57:F62)</f>
        <v>8442.49</v>
      </c>
      <c r="G56" s="16">
        <f>F56/E56</f>
        <v>0.92826843234874989</v>
      </c>
      <c r="H56" s="194">
        <f>SUM(H57:H62)</f>
        <v>10017.08</v>
      </c>
      <c r="I56" s="14">
        <f>SUM(I57:I62)</f>
        <v>7451.45</v>
      </c>
      <c r="J56" s="18">
        <f t="shared" si="0"/>
        <v>-0.18069837095156849</v>
      </c>
    </row>
    <row r="57" spans="1:10" ht="22.5" outlineLevel="1" x14ac:dyDescent="0.25">
      <c r="A57" s="28"/>
      <c r="B57" s="47"/>
      <c r="C57" s="30" t="s">
        <v>47</v>
      </c>
      <c r="D57" s="44" t="s">
        <v>48</v>
      </c>
      <c r="E57" s="32">
        <v>1550</v>
      </c>
      <c r="F57" s="33">
        <v>998.55</v>
      </c>
      <c r="G57" s="34">
        <f t="shared" ref="G57:G62" si="12">IF(E57=0,0,F57/E57)</f>
        <v>0.64422580645161287</v>
      </c>
      <c r="H57" s="57">
        <f t="shared" ref="H57:H60" si="13">F57/3*4</f>
        <v>1331.3999999999999</v>
      </c>
      <c r="I57" s="125">
        <v>4251.45</v>
      </c>
      <c r="J57" s="36">
        <f t="shared" si="0"/>
        <v>1.7428709677419354</v>
      </c>
    </row>
    <row r="58" spans="1:10" ht="22.5" outlineLevel="1" x14ac:dyDescent="0.25">
      <c r="A58" s="28"/>
      <c r="B58" s="29"/>
      <c r="C58" s="30" t="s">
        <v>53</v>
      </c>
      <c r="D58" s="44" t="s">
        <v>54</v>
      </c>
      <c r="E58" s="32">
        <v>150</v>
      </c>
      <c r="F58" s="33">
        <v>48</v>
      </c>
      <c r="G58" s="34">
        <f t="shared" si="12"/>
        <v>0.32</v>
      </c>
      <c r="H58" s="57">
        <v>100</v>
      </c>
      <c r="I58" s="125">
        <v>100</v>
      </c>
      <c r="J58" s="36">
        <f t="shared" si="0"/>
        <v>-0.33333333333333337</v>
      </c>
    </row>
    <row r="59" spans="1:10" outlineLevel="1" x14ac:dyDescent="0.25">
      <c r="A59" s="28"/>
      <c r="B59" s="29"/>
      <c r="C59" s="30" t="s">
        <v>28</v>
      </c>
      <c r="D59" s="31" t="s">
        <v>29</v>
      </c>
      <c r="E59" s="32">
        <v>100</v>
      </c>
      <c r="F59" s="33">
        <v>0</v>
      </c>
      <c r="G59" s="34">
        <f t="shared" si="12"/>
        <v>0</v>
      </c>
      <c r="H59" s="57">
        <f t="shared" si="13"/>
        <v>0</v>
      </c>
      <c r="I59" s="125">
        <v>100</v>
      </c>
      <c r="J59" s="36">
        <f t="shared" si="0"/>
        <v>0</v>
      </c>
    </row>
    <row r="60" spans="1:10" outlineLevel="1" x14ac:dyDescent="0.25">
      <c r="A60" s="28"/>
      <c r="B60" s="29"/>
      <c r="C60" s="30" t="s">
        <v>96</v>
      </c>
      <c r="D60" s="44" t="s">
        <v>97</v>
      </c>
      <c r="E60" s="32">
        <v>150</v>
      </c>
      <c r="F60" s="33">
        <v>1125.5999999999999</v>
      </c>
      <c r="G60" s="34">
        <f t="shared" si="12"/>
        <v>7.5039999999999996</v>
      </c>
      <c r="H60" s="57">
        <f t="shared" si="13"/>
        <v>1500.8</v>
      </c>
      <c r="I60" s="125">
        <v>1000</v>
      </c>
      <c r="J60" s="36">
        <f t="shared" si="0"/>
        <v>5.666666666666667</v>
      </c>
    </row>
    <row r="61" spans="1:10" outlineLevel="1" x14ac:dyDescent="0.25">
      <c r="A61" s="28"/>
      <c r="B61" s="29"/>
      <c r="C61" s="30" t="s">
        <v>78</v>
      </c>
      <c r="D61" s="44" t="s">
        <v>79</v>
      </c>
      <c r="E61" s="32">
        <v>5044.88</v>
      </c>
      <c r="F61" s="33">
        <v>5084.88</v>
      </c>
      <c r="G61" s="34">
        <f t="shared" si="12"/>
        <v>1.0079288308146082</v>
      </c>
      <c r="H61" s="57">
        <v>5084.88</v>
      </c>
      <c r="I61" s="125">
        <v>0</v>
      </c>
      <c r="J61" s="36">
        <f t="shared" si="0"/>
        <v>0</v>
      </c>
    </row>
    <row r="62" spans="1:10" outlineLevel="1" x14ac:dyDescent="0.25">
      <c r="A62" s="28"/>
      <c r="B62" s="29"/>
      <c r="C62" s="30" t="s">
        <v>80</v>
      </c>
      <c r="D62" s="44" t="s">
        <v>81</v>
      </c>
      <c r="E62" s="32">
        <v>2100</v>
      </c>
      <c r="F62" s="33">
        <v>1185.46</v>
      </c>
      <c r="G62" s="34">
        <f t="shared" si="12"/>
        <v>0.56450476190476195</v>
      </c>
      <c r="H62" s="57">
        <v>2000</v>
      </c>
      <c r="I62" s="57">
        <v>2000</v>
      </c>
      <c r="J62" s="36">
        <f t="shared" si="0"/>
        <v>-4.7619047619047672E-2</v>
      </c>
    </row>
    <row r="63" spans="1:10" x14ac:dyDescent="0.25">
      <c r="A63" s="28"/>
      <c r="B63" s="12" t="s">
        <v>98</v>
      </c>
      <c r="C63" s="12"/>
      <c r="D63" s="13" t="s">
        <v>99</v>
      </c>
      <c r="E63" s="14">
        <f>SUM(E64)</f>
        <v>1000</v>
      </c>
      <c r="F63" s="15">
        <f>SUM(F64)</f>
        <v>8.1300000000000008</v>
      </c>
      <c r="G63" s="16">
        <f>F63/E63</f>
        <v>8.1300000000000001E-3</v>
      </c>
      <c r="H63" s="17">
        <f t="shared" ref="H63:I63" si="14">H64</f>
        <v>100</v>
      </c>
      <c r="I63" s="17">
        <f t="shared" si="14"/>
        <v>100</v>
      </c>
      <c r="J63" s="18">
        <f t="shared" si="0"/>
        <v>-0.9</v>
      </c>
    </row>
    <row r="64" spans="1:10" outlineLevel="1" x14ac:dyDescent="0.25">
      <c r="A64" s="28"/>
      <c r="B64" s="29"/>
      <c r="C64" s="30" t="s">
        <v>100</v>
      </c>
      <c r="D64" s="76" t="s">
        <v>101</v>
      </c>
      <c r="E64" s="32">
        <v>1000</v>
      </c>
      <c r="F64" s="33">
        <v>8.1300000000000008</v>
      </c>
      <c r="G64" s="34">
        <f>IF(E64=0,0,F64/E64)</f>
        <v>8.1300000000000001E-3</v>
      </c>
      <c r="H64" s="57">
        <v>100</v>
      </c>
      <c r="I64" s="125">
        <v>100</v>
      </c>
      <c r="J64" s="36">
        <f t="shared" si="0"/>
        <v>-0.9</v>
      </c>
    </row>
    <row r="65" spans="1:10" x14ac:dyDescent="0.25">
      <c r="A65" s="28"/>
      <c r="B65" s="12" t="s">
        <v>102</v>
      </c>
      <c r="C65" s="52"/>
      <c r="D65" s="13" t="s">
        <v>16</v>
      </c>
      <c r="E65" s="14">
        <f>SUM(E66)</f>
        <v>621.66</v>
      </c>
      <c r="F65" s="15">
        <f>SUM(F66)</f>
        <v>621.66</v>
      </c>
      <c r="G65" s="16">
        <f>F65/E65</f>
        <v>1</v>
      </c>
      <c r="H65" s="17">
        <f>H66</f>
        <v>621.66</v>
      </c>
      <c r="I65" s="17">
        <f>I66</f>
        <v>0</v>
      </c>
      <c r="J65" s="18">
        <f t="shared" si="0"/>
        <v>0</v>
      </c>
    </row>
    <row r="66" spans="1:10" ht="33.75" outlineLevel="1" x14ac:dyDescent="0.25">
      <c r="A66" s="28"/>
      <c r="B66" s="29"/>
      <c r="C66" s="30" t="s">
        <v>103</v>
      </c>
      <c r="D66" s="44" t="s">
        <v>104</v>
      </c>
      <c r="E66" s="32">
        <v>621.66</v>
      </c>
      <c r="F66" s="33">
        <v>621.66</v>
      </c>
      <c r="G66" s="34">
        <f>IF(E66=0,0,F66/E66)</f>
        <v>1</v>
      </c>
      <c r="H66" s="57">
        <v>621.66</v>
      </c>
      <c r="I66" s="125">
        <v>0</v>
      </c>
      <c r="J66" s="36">
        <f t="shared" si="0"/>
        <v>0</v>
      </c>
    </row>
    <row r="67" spans="1:10" ht="22.5" x14ac:dyDescent="0.25">
      <c r="A67" s="6" t="s">
        <v>105</v>
      </c>
      <c r="B67" s="38"/>
      <c r="C67" s="38"/>
      <c r="D67" s="39" t="s">
        <v>106</v>
      </c>
      <c r="E67" s="8">
        <f>E68+E70+E72</f>
        <v>403566</v>
      </c>
      <c r="F67" s="9">
        <f t="shared" ref="F67" si="15">F68+F70+F72</f>
        <v>402684</v>
      </c>
      <c r="G67" s="10">
        <f>F67/E67</f>
        <v>0.99781448387624327</v>
      </c>
      <c r="H67" s="9">
        <f>H68+H70+H72</f>
        <v>403566</v>
      </c>
      <c r="I67" s="9">
        <f t="shared" ref="I67" si="16">I68+I70+I72</f>
        <v>3536</v>
      </c>
      <c r="J67" s="10">
        <f t="shared" si="0"/>
        <v>-0.99123811222947422</v>
      </c>
    </row>
    <row r="68" spans="1:10" ht="22.5" x14ac:dyDescent="0.25">
      <c r="A68" s="28"/>
      <c r="B68" s="12" t="s">
        <v>107</v>
      </c>
      <c r="C68" s="12"/>
      <c r="D68" s="13" t="s">
        <v>108</v>
      </c>
      <c r="E68" s="14">
        <f>E69</f>
        <v>3531</v>
      </c>
      <c r="F68" s="15">
        <f>F69</f>
        <v>2649</v>
      </c>
      <c r="G68" s="16">
        <f>F68/E68</f>
        <v>0.75021240441801185</v>
      </c>
      <c r="H68" s="17">
        <f>H69</f>
        <v>3531</v>
      </c>
      <c r="I68" s="17">
        <f>I69</f>
        <v>3536</v>
      </c>
      <c r="J68" s="18">
        <f t="shared" ref="J68:J131" si="17">IF(IF(E68=0,0,I68/E68)-1=-100%,0,IF(E68=0,0,I68/E68)-1)</f>
        <v>1.4160294534126816E-3</v>
      </c>
    </row>
    <row r="69" spans="1:10" ht="45.75" outlineLevel="1" x14ac:dyDescent="0.25">
      <c r="A69" s="28"/>
      <c r="B69" s="29"/>
      <c r="C69" s="30" t="s">
        <v>21</v>
      </c>
      <c r="D69" s="77" t="s">
        <v>38</v>
      </c>
      <c r="E69" s="32">
        <v>3531</v>
      </c>
      <c r="F69" s="33">
        <v>2649</v>
      </c>
      <c r="G69" s="34">
        <f>IF(E69=0,0,F69/E69)</f>
        <v>0.75021240441801185</v>
      </c>
      <c r="H69" s="57">
        <v>3531</v>
      </c>
      <c r="I69" s="125">
        <v>3536</v>
      </c>
      <c r="J69" s="36">
        <f t="shared" si="17"/>
        <v>1.4160294534126816E-3</v>
      </c>
    </row>
    <row r="70" spans="1:10" ht="45" x14ac:dyDescent="0.25">
      <c r="A70" s="28"/>
      <c r="B70" s="12" t="s">
        <v>109</v>
      </c>
      <c r="C70" s="12"/>
      <c r="D70" s="13" t="s">
        <v>110</v>
      </c>
      <c r="E70" s="14">
        <f>E71</f>
        <v>249184</v>
      </c>
      <c r="F70" s="15">
        <f>F71</f>
        <v>249184</v>
      </c>
      <c r="G70" s="16">
        <f>F70/E70</f>
        <v>1</v>
      </c>
      <c r="H70" s="17">
        <f>H71</f>
        <v>249184</v>
      </c>
      <c r="I70" s="17">
        <f>I71</f>
        <v>0</v>
      </c>
      <c r="J70" s="18">
        <f t="shared" si="17"/>
        <v>0</v>
      </c>
    </row>
    <row r="71" spans="1:10" ht="45.75" outlineLevel="1" x14ac:dyDescent="0.25">
      <c r="A71" s="19"/>
      <c r="B71" s="20"/>
      <c r="C71" s="21" t="s">
        <v>21</v>
      </c>
      <c r="D71" s="46" t="s">
        <v>38</v>
      </c>
      <c r="E71" s="23">
        <v>249184</v>
      </c>
      <c r="F71" s="24">
        <v>249184</v>
      </c>
      <c r="G71" s="25">
        <f>IF(E71=0,0,F71/E71)</f>
        <v>1</v>
      </c>
      <c r="H71" s="102">
        <v>249184</v>
      </c>
      <c r="I71" s="102">
        <v>0</v>
      </c>
      <c r="J71" s="26">
        <f t="shared" si="17"/>
        <v>0</v>
      </c>
    </row>
    <row r="72" spans="1:10" x14ac:dyDescent="0.25">
      <c r="A72" s="28"/>
      <c r="B72" s="12" t="s">
        <v>111</v>
      </c>
      <c r="C72" s="12"/>
      <c r="D72" s="13" t="s">
        <v>112</v>
      </c>
      <c r="E72" s="14">
        <f>E73</f>
        <v>150851</v>
      </c>
      <c r="F72" s="15">
        <f>F73</f>
        <v>150851</v>
      </c>
      <c r="G72" s="16">
        <f>F72/E72</f>
        <v>1</v>
      </c>
      <c r="H72" s="17">
        <f>H73</f>
        <v>150851</v>
      </c>
      <c r="I72" s="17">
        <f>I73</f>
        <v>0</v>
      </c>
      <c r="J72" s="18">
        <f t="shared" si="17"/>
        <v>0</v>
      </c>
    </row>
    <row r="73" spans="1:10" ht="45.75" outlineLevel="1" x14ac:dyDescent="0.25">
      <c r="A73" s="19"/>
      <c r="B73" s="20"/>
      <c r="C73" s="21" t="s">
        <v>21</v>
      </c>
      <c r="D73" s="46" t="s">
        <v>38</v>
      </c>
      <c r="E73" s="23">
        <v>150851</v>
      </c>
      <c r="F73" s="24">
        <v>150851</v>
      </c>
      <c r="G73" s="25">
        <f>IF(E73=0,0,F73/E73)</f>
        <v>1</v>
      </c>
      <c r="H73" s="102">
        <v>150851</v>
      </c>
      <c r="I73" s="102">
        <v>0</v>
      </c>
      <c r="J73" s="26">
        <f t="shared" si="17"/>
        <v>0</v>
      </c>
    </row>
    <row r="74" spans="1:10" x14ac:dyDescent="0.25">
      <c r="A74" s="6" t="s">
        <v>113</v>
      </c>
      <c r="B74" s="38"/>
      <c r="C74" s="38"/>
      <c r="D74" s="39" t="s">
        <v>114</v>
      </c>
      <c r="E74" s="8">
        <f t="shared" ref="E74:F75" si="18">E75</f>
        <v>360</v>
      </c>
      <c r="F74" s="9">
        <f t="shared" si="18"/>
        <v>360</v>
      </c>
      <c r="G74" s="10">
        <f>F74/E74</f>
        <v>1</v>
      </c>
      <c r="H74" s="9">
        <f t="shared" ref="H74:I74" si="19">H75</f>
        <v>360</v>
      </c>
      <c r="I74" s="9">
        <f t="shared" si="19"/>
        <v>0</v>
      </c>
      <c r="J74" s="10">
        <f t="shared" si="17"/>
        <v>0</v>
      </c>
    </row>
    <row r="75" spans="1:10" x14ac:dyDescent="0.25">
      <c r="A75" s="28"/>
      <c r="B75" s="12" t="s">
        <v>115</v>
      </c>
      <c r="C75" s="12"/>
      <c r="D75" s="13" t="s">
        <v>116</v>
      </c>
      <c r="E75" s="14">
        <f t="shared" si="18"/>
        <v>360</v>
      </c>
      <c r="F75" s="15">
        <f t="shared" si="18"/>
        <v>360</v>
      </c>
      <c r="G75" s="16">
        <f>F75/E75</f>
        <v>1</v>
      </c>
      <c r="H75" s="17">
        <f>H76</f>
        <v>360</v>
      </c>
      <c r="I75" s="17">
        <f>I76</f>
        <v>0</v>
      </c>
      <c r="J75" s="18">
        <f t="shared" si="17"/>
        <v>0</v>
      </c>
    </row>
    <row r="76" spans="1:10" ht="45" outlineLevel="1" x14ac:dyDescent="0.25">
      <c r="A76" s="19"/>
      <c r="B76" s="20"/>
      <c r="C76" s="21" t="s">
        <v>21</v>
      </c>
      <c r="D76" s="22" t="s">
        <v>38</v>
      </c>
      <c r="E76" s="23">
        <v>360</v>
      </c>
      <c r="F76" s="24">
        <v>360</v>
      </c>
      <c r="G76" s="25">
        <f>IF(E76=0,0,F76/E76)</f>
        <v>1</v>
      </c>
      <c r="H76" s="102">
        <v>360</v>
      </c>
      <c r="I76" s="102">
        <v>0</v>
      </c>
      <c r="J76" s="26">
        <f t="shared" si="17"/>
        <v>0</v>
      </c>
    </row>
    <row r="77" spans="1:10" x14ac:dyDescent="0.25">
      <c r="A77" s="6" t="s">
        <v>117</v>
      </c>
      <c r="B77" s="38"/>
      <c r="C77" s="38"/>
      <c r="D77" s="39" t="s">
        <v>118</v>
      </c>
      <c r="E77" s="8">
        <f t="shared" ref="E77:F78" si="20">E78</f>
        <v>4700</v>
      </c>
      <c r="F77" s="9">
        <f t="shared" si="20"/>
        <v>2331.17</v>
      </c>
      <c r="G77" s="10">
        <f>F77/E77</f>
        <v>0.49599361702127659</v>
      </c>
      <c r="H77" s="9">
        <f t="shared" ref="H77:I78" si="21">H78</f>
        <v>3500</v>
      </c>
      <c r="I77" s="9">
        <f t="shared" si="21"/>
        <v>5577.87</v>
      </c>
      <c r="J77" s="10">
        <f t="shared" si="17"/>
        <v>0.1867808510638298</v>
      </c>
    </row>
    <row r="78" spans="1:10" x14ac:dyDescent="0.25">
      <c r="A78" s="28"/>
      <c r="B78" s="12" t="s">
        <v>119</v>
      </c>
      <c r="C78" s="12"/>
      <c r="D78" s="13" t="s">
        <v>120</v>
      </c>
      <c r="E78" s="14">
        <f t="shared" si="20"/>
        <v>4700</v>
      </c>
      <c r="F78" s="15">
        <f t="shared" si="20"/>
        <v>2331.17</v>
      </c>
      <c r="G78" s="16">
        <f>F78/E78</f>
        <v>0.49599361702127659</v>
      </c>
      <c r="H78" s="17">
        <f>H79</f>
        <v>3500</v>
      </c>
      <c r="I78" s="17">
        <f t="shared" si="21"/>
        <v>5577.87</v>
      </c>
      <c r="J78" s="18">
        <f t="shared" si="17"/>
        <v>0.1867808510638298</v>
      </c>
    </row>
    <row r="79" spans="1:10" outlineLevel="1" x14ac:dyDescent="0.25">
      <c r="A79" s="28"/>
      <c r="B79" s="29"/>
      <c r="C79" s="30" t="s">
        <v>76</v>
      </c>
      <c r="D79" s="44" t="s">
        <v>77</v>
      </c>
      <c r="E79" s="32">
        <v>4700</v>
      </c>
      <c r="F79" s="33">
        <v>2331.17</v>
      </c>
      <c r="G79" s="34">
        <f>IF(E79=0,0,F79/E79)</f>
        <v>0.49599361702127659</v>
      </c>
      <c r="H79" s="57">
        <v>3500</v>
      </c>
      <c r="I79" s="57">
        <v>5577.87</v>
      </c>
      <c r="J79" s="36">
        <f t="shared" si="17"/>
        <v>0.1867808510638298</v>
      </c>
    </row>
    <row r="80" spans="1:10" ht="33.75" x14ac:dyDescent="0.25">
      <c r="A80" s="6" t="s">
        <v>121</v>
      </c>
      <c r="B80" s="38"/>
      <c r="C80" s="38"/>
      <c r="D80" s="39" t="s">
        <v>122</v>
      </c>
      <c r="E80" s="8">
        <f>E81+E84+E94+E105+E113</f>
        <v>38874314.629999995</v>
      </c>
      <c r="F80" s="9">
        <f>F81+F84+F94+F105+F113</f>
        <v>29635389.859999999</v>
      </c>
      <c r="G80" s="10">
        <f>F80/E80</f>
        <v>0.76233858119597164</v>
      </c>
      <c r="H80" s="9">
        <f>H81+H84+H94+H105+H113</f>
        <v>39001939.32</v>
      </c>
      <c r="I80" s="9">
        <f>I81+I84+I94+I105+I113</f>
        <v>77400729.170000002</v>
      </c>
      <c r="J80" s="10">
        <f t="shared" si="17"/>
        <v>0.99105064376539498</v>
      </c>
    </row>
    <row r="81" spans="1:10" x14ac:dyDescent="0.25">
      <c r="A81" s="28"/>
      <c r="B81" s="12" t="s">
        <v>123</v>
      </c>
      <c r="C81" s="12"/>
      <c r="D81" s="13" t="s">
        <v>124</v>
      </c>
      <c r="E81" s="14">
        <f>SUM(E82:E83)</f>
        <v>67432</v>
      </c>
      <c r="F81" s="14">
        <f>SUM(F82:F83)</f>
        <v>64617.939999999995</v>
      </c>
      <c r="G81" s="16">
        <f>F81/E81</f>
        <v>0.958268181278918</v>
      </c>
      <c r="H81" s="14">
        <f>SUM(H82:H83)</f>
        <v>86157.253333333341</v>
      </c>
      <c r="I81" s="14">
        <f>SUM(I82:I83)</f>
        <v>71500</v>
      </c>
      <c r="J81" s="18">
        <f t="shared" si="17"/>
        <v>6.0327440977577362E-2</v>
      </c>
    </row>
    <row r="82" spans="1:10" ht="22.5" outlineLevel="1" x14ac:dyDescent="0.25">
      <c r="A82" s="28"/>
      <c r="B82" s="78"/>
      <c r="C82" s="79" t="s">
        <v>125</v>
      </c>
      <c r="D82" s="31" t="s">
        <v>126</v>
      </c>
      <c r="E82" s="80">
        <v>66000</v>
      </c>
      <c r="F82" s="81">
        <v>62925.599999999999</v>
      </c>
      <c r="G82" s="34">
        <f>IF(E82=0,0,F82/E82)</f>
        <v>0.95341818181818183</v>
      </c>
      <c r="H82" s="195">
        <f>F82/3*4</f>
        <v>83900.800000000003</v>
      </c>
      <c r="I82" s="197">
        <v>70000</v>
      </c>
      <c r="J82" s="36">
        <f t="shared" si="17"/>
        <v>6.0606060606060552E-2</v>
      </c>
    </row>
    <row r="83" spans="1:10" ht="22.5" outlineLevel="1" x14ac:dyDescent="0.25">
      <c r="A83" s="28"/>
      <c r="B83" s="78"/>
      <c r="C83" s="30" t="s">
        <v>127</v>
      </c>
      <c r="D83" s="44" t="s">
        <v>128</v>
      </c>
      <c r="E83" s="32">
        <v>1432</v>
      </c>
      <c r="F83" s="33">
        <v>1692.34</v>
      </c>
      <c r="G83" s="34">
        <f>IF(E83=0,0,F83/E83)</f>
        <v>1.1818016759776535</v>
      </c>
      <c r="H83" s="195">
        <f>F83/3*4</f>
        <v>2256.4533333333334</v>
      </c>
      <c r="I83" s="125">
        <v>1500</v>
      </c>
      <c r="J83" s="36">
        <f t="shared" si="17"/>
        <v>4.748603351955305E-2</v>
      </c>
    </row>
    <row r="84" spans="1:10" ht="45" x14ac:dyDescent="0.25">
      <c r="A84" s="28"/>
      <c r="B84" s="12" t="s">
        <v>129</v>
      </c>
      <c r="C84" s="12"/>
      <c r="D84" s="82" t="s">
        <v>130</v>
      </c>
      <c r="E84" s="14">
        <f>SUM(E85:E93)</f>
        <v>10672425.039999999</v>
      </c>
      <c r="F84" s="14">
        <f>SUM(F85:F93)</f>
        <v>7756642.0900000008</v>
      </c>
      <c r="G84" s="16">
        <f>F84/E84</f>
        <v>0.72679283864054212</v>
      </c>
      <c r="H84" s="14">
        <f>SUM(H85:H93)</f>
        <v>10181686.92</v>
      </c>
      <c r="I84" s="14">
        <f>SUM(I85:I93)</f>
        <v>12398206.42</v>
      </c>
      <c r="J84" s="18">
        <f t="shared" si="17"/>
        <v>0.16170470849238217</v>
      </c>
    </row>
    <row r="85" spans="1:10" outlineLevel="1" x14ac:dyDescent="0.25">
      <c r="A85" s="28"/>
      <c r="B85" s="29"/>
      <c r="C85" s="30" t="s">
        <v>131</v>
      </c>
      <c r="D85" s="44" t="s">
        <v>132</v>
      </c>
      <c r="E85" s="32">
        <v>10120277.039999999</v>
      </c>
      <c r="F85" s="33">
        <v>7327397.2599999998</v>
      </c>
      <c r="G85" s="34">
        <f t="shared" ref="G85:G93" si="22">IF(E85=0,0,F85/E85)</f>
        <v>0.72403129193388172</v>
      </c>
      <c r="H85" s="125">
        <v>9630000</v>
      </c>
      <c r="I85" s="125">
        <v>11806574.42</v>
      </c>
      <c r="J85" s="36">
        <f t="shared" si="17"/>
        <v>0.16662561443080826</v>
      </c>
    </row>
    <row r="86" spans="1:10" outlineLevel="1" x14ac:dyDescent="0.25">
      <c r="A86" s="28"/>
      <c r="B86" s="29"/>
      <c r="C86" s="30" t="s">
        <v>133</v>
      </c>
      <c r="D86" s="44" t="s">
        <v>134</v>
      </c>
      <c r="E86" s="32">
        <v>102920</v>
      </c>
      <c r="F86" s="33">
        <v>80942.399999999994</v>
      </c>
      <c r="G86" s="34">
        <f t="shared" si="22"/>
        <v>0.78645938593081999</v>
      </c>
      <c r="H86" s="125">
        <v>105000</v>
      </c>
      <c r="I86" s="125">
        <v>102899</v>
      </c>
      <c r="J86" s="36">
        <f t="shared" si="17"/>
        <v>-2.0404197434897853E-4</v>
      </c>
    </row>
    <row r="87" spans="1:10" outlineLevel="1" x14ac:dyDescent="0.25">
      <c r="A87" s="28"/>
      <c r="B87" s="29"/>
      <c r="C87" s="30" t="s">
        <v>135</v>
      </c>
      <c r="D87" s="44" t="s">
        <v>136</v>
      </c>
      <c r="E87" s="32">
        <v>275388</v>
      </c>
      <c r="F87" s="33">
        <v>207980</v>
      </c>
      <c r="G87" s="34">
        <f t="shared" si="22"/>
        <v>0.75522535477217601</v>
      </c>
      <c r="H87" s="125">
        <f t="shared" ref="H87:H92" si="23">F87/3*4</f>
        <v>277306.66666666669</v>
      </c>
      <c r="I87" s="125">
        <v>234270</v>
      </c>
      <c r="J87" s="36">
        <f t="shared" si="17"/>
        <v>-0.14930933809752056</v>
      </c>
    </row>
    <row r="88" spans="1:10" outlineLevel="1" x14ac:dyDescent="0.25">
      <c r="A88" s="28"/>
      <c r="B88" s="29"/>
      <c r="C88" s="30" t="s">
        <v>137</v>
      </c>
      <c r="D88" s="44" t="s">
        <v>138</v>
      </c>
      <c r="E88" s="32">
        <v>119274</v>
      </c>
      <c r="F88" s="33">
        <v>108470</v>
      </c>
      <c r="G88" s="34">
        <f t="shared" si="22"/>
        <v>0.90941864949611817</v>
      </c>
      <c r="H88" s="125">
        <v>126000</v>
      </c>
      <c r="I88" s="125">
        <v>206642</v>
      </c>
      <c r="J88" s="36">
        <f t="shared" si="17"/>
        <v>0.73249828126834005</v>
      </c>
    </row>
    <row r="89" spans="1:10" outlineLevel="1" x14ac:dyDescent="0.25">
      <c r="A89" s="28"/>
      <c r="B89" s="29"/>
      <c r="C89" s="30" t="s">
        <v>139</v>
      </c>
      <c r="D89" s="44" t="s">
        <v>140</v>
      </c>
      <c r="E89" s="32">
        <v>18300</v>
      </c>
      <c r="F89" s="33">
        <v>12528.74</v>
      </c>
      <c r="G89" s="34">
        <f t="shared" si="22"/>
        <v>0.6846306010928962</v>
      </c>
      <c r="H89" s="57">
        <v>18000</v>
      </c>
      <c r="I89" s="57">
        <v>18300</v>
      </c>
      <c r="J89" s="36">
        <f t="shared" si="17"/>
        <v>0</v>
      </c>
    </row>
    <row r="90" spans="1:10" ht="22.5" outlineLevel="1" x14ac:dyDescent="0.25">
      <c r="A90" s="28"/>
      <c r="B90" s="29"/>
      <c r="C90" s="30" t="s">
        <v>53</v>
      </c>
      <c r="D90" s="44" t="s">
        <v>54</v>
      </c>
      <c r="E90" s="32">
        <v>1800</v>
      </c>
      <c r="F90" s="33">
        <v>447</v>
      </c>
      <c r="G90" s="34">
        <f t="shared" si="22"/>
        <v>0.24833333333333332</v>
      </c>
      <c r="H90" s="57">
        <v>1000</v>
      </c>
      <c r="I90" s="57">
        <v>1800</v>
      </c>
      <c r="J90" s="36">
        <f t="shared" si="17"/>
        <v>0</v>
      </c>
    </row>
    <row r="91" spans="1:10" outlineLevel="1" x14ac:dyDescent="0.25">
      <c r="A91" s="28"/>
      <c r="B91" s="29"/>
      <c r="C91" s="30" t="s">
        <v>141</v>
      </c>
      <c r="D91" s="44" t="s">
        <v>142</v>
      </c>
      <c r="E91" s="32">
        <v>3700</v>
      </c>
      <c r="F91" s="33">
        <v>0</v>
      </c>
      <c r="G91" s="34">
        <f t="shared" si="22"/>
        <v>0</v>
      </c>
      <c r="H91" s="57">
        <f t="shared" si="23"/>
        <v>0</v>
      </c>
      <c r="I91" s="57">
        <v>0</v>
      </c>
      <c r="J91" s="36">
        <f t="shared" si="17"/>
        <v>0</v>
      </c>
    </row>
    <row r="92" spans="1:10" ht="22.5" outlineLevel="1" x14ac:dyDescent="0.25">
      <c r="A92" s="28"/>
      <c r="B92" s="29"/>
      <c r="C92" s="30" t="s">
        <v>127</v>
      </c>
      <c r="D92" s="44" t="s">
        <v>128</v>
      </c>
      <c r="E92" s="32">
        <v>28400</v>
      </c>
      <c r="F92" s="33">
        <v>16510.689999999999</v>
      </c>
      <c r="G92" s="34">
        <f t="shared" si="22"/>
        <v>0.58136232394366194</v>
      </c>
      <c r="H92" s="57">
        <f t="shared" si="23"/>
        <v>22014.25333333333</v>
      </c>
      <c r="I92" s="57">
        <v>25000</v>
      </c>
      <c r="J92" s="36">
        <f t="shared" si="17"/>
        <v>-0.11971830985915488</v>
      </c>
    </row>
    <row r="93" spans="1:10" ht="22.5" outlineLevel="1" x14ac:dyDescent="0.25">
      <c r="A93" s="28"/>
      <c r="B93" s="29"/>
      <c r="C93" s="30" t="s">
        <v>143</v>
      </c>
      <c r="D93" s="44" t="s">
        <v>144</v>
      </c>
      <c r="E93" s="32">
        <v>2366</v>
      </c>
      <c r="F93" s="33">
        <v>2366</v>
      </c>
      <c r="G93" s="34">
        <f t="shared" si="22"/>
        <v>1</v>
      </c>
      <c r="H93" s="57">
        <v>2366</v>
      </c>
      <c r="I93" s="57">
        <v>2721</v>
      </c>
      <c r="J93" s="36">
        <f t="shared" si="17"/>
        <v>0.15004226542688071</v>
      </c>
    </row>
    <row r="94" spans="1:10" ht="45" x14ac:dyDescent="0.25">
      <c r="A94" s="28"/>
      <c r="B94" s="12" t="s">
        <v>145</v>
      </c>
      <c r="C94" s="12"/>
      <c r="D94" s="82" t="s">
        <v>146</v>
      </c>
      <c r="E94" s="14">
        <f>SUM(E95:E104)</f>
        <v>7062312.5899999999</v>
      </c>
      <c r="F94" s="14">
        <f>SUM(F95:F104)</f>
        <v>5753474.5800000001</v>
      </c>
      <c r="G94" s="16">
        <f>F94/E94</f>
        <v>0.81467288606663046</v>
      </c>
      <c r="H94" s="14">
        <f>SUM(H95:H104)</f>
        <v>7479993.3600000013</v>
      </c>
      <c r="I94" s="14">
        <f>SUM(I95:I104)</f>
        <v>8280663.6800000006</v>
      </c>
      <c r="J94" s="18">
        <f t="shared" si="17"/>
        <v>0.17251446668123216</v>
      </c>
    </row>
    <row r="95" spans="1:10" outlineLevel="1" x14ac:dyDescent="0.25">
      <c r="A95" s="28"/>
      <c r="B95" s="29"/>
      <c r="C95" s="30" t="s">
        <v>131</v>
      </c>
      <c r="D95" s="44" t="s">
        <v>132</v>
      </c>
      <c r="E95" s="32">
        <v>4415486.59</v>
      </c>
      <c r="F95" s="33">
        <v>3555344.32</v>
      </c>
      <c r="G95" s="34">
        <f t="shared" ref="G95:G104" si="24">IF(E95=0,0,F95/E95)</f>
        <v>0.80519875840003396</v>
      </c>
      <c r="H95" s="125">
        <v>4600000</v>
      </c>
      <c r="I95" s="125">
        <v>5199190.4000000004</v>
      </c>
      <c r="J95" s="36">
        <f t="shared" si="17"/>
        <v>0.17748979507148732</v>
      </c>
    </row>
    <row r="96" spans="1:10" outlineLevel="1" x14ac:dyDescent="0.25">
      <c r="A96" s="28"/>
      <c r="B96" s="29"/>
      <c r="C96" s="30" t="s">
        <v>133</v>
      </c>
      <c r="D96" s="44" t="s">
        <v>134</v>
      </c>
      <c r="E96" s="32">
        <v>849065</v>
      </c>
      <c r="F96" s="33">
        <v>653153.62</v>
      </c>
      <c r="G96" s="34">
        <f t="shared" si="24"/>
        <v>0.76926221196257061</v>
      </c>
      <c r="H96" s="125">
        <v>840000</v>
      </c>
      <c r="I96" s="125">
        <v>930943.32000000007</v>
      </c>
      <c r="J96" s="36">
        <f t="shared" si="17"/>
        <v>9.6433512157491075E-2</v>
      </c>
    </row>
    <row r="97" spans="1:10" outlineLevel="1" x14ac:dyDescent="0.25">
      <c r="A97" s="28"/>
      <c r="B97" s="29"/>
      <c r="C97" s="30" t="s">
        <v>135</v>
      </c>
      <c r="D97" s="44" t="s">
        <v>136</v>
      </c>
      <c r="E97" s="32">
        <v>15583</v>
      </c>
      <c r="F97" s="33">
        <v>12180</v>
      </c>
      <c r="G97" s="34">
        <f t="shared" si="24"/>
        <v>0.78162099724058265</v>
      </c>
      <c r="H97" s="125">
        <v>16700</v>
      </c>
      <c r="I97" s="125">
        <v>13159</v>
      </c>
      <c r="J97" s="36">
        <f t="shared" si="17"/>
        <v>-0.15555412950009628</v>
      </c>
    </row>
    <row r="98" spans="1:10" outlineLevel="1" x14ac:dyDescent="0.25">
      <c r="A98" s="28"/>
      <c r="B98" s="29"/>
      <c r="C98" s="30" t="s">
        <v>137</v>
      </c>
      <c r="D98" s="44" t="s">
        <v>138</v>
      </c>
      <c r="E98" s="32">
        <v>370178</v>
      </c>
      <c r="F98" s="33">
        <v>217826.62</v>
      </c>
      <c r="G98" s="34">
        <f t="shared" si="24"/>
        <v>0.58843750844188469</v>
      </c>
      <c r="H98" s="125">
        <v>270000</v>
      </c>
      <c r="I98" s="125">
        <v>493370.95999999996</v>
      </c>
      <c r="J98" s="36">
        <f t="shared" si="17"/>
        <v>0.33279384512315691</v>
      </c>
    </row>
    <row r="99" spans="1:10" outlineLevel="1" x14ac:dyDescent="0.25">
      <c r="A99" s="28"/>
      <c r="B99" s="29"/>
      <c r="C99" s="30" t="s">
        <v>147</v>
      </c>
      <c r="D99" s="44" t="s">
        <v>148</v>
      </c>
      <c r="E99" s="32">
        <v>220000</v>
      </c>
      <c r="F99" s="33">
        <v>82168.45</v>
      </c>
      <c r="G99" s="34">
        <f t="shared" si="24"/>
        <v>0.37349295454545456</v>
      </c>
      <c r="H99" s="57">
        <f t="shared" ref="H99:H104" si="25">F99/3*4</f>
        <v>109557.93333333333</v>
      </c>
      <c r="I99" s="125">
        <v>150000</v>
      </c>
      <c r="J99" s="36">
        <f t="shared" si="17"/>
        <v>-0.31818181818181823</v>
      </c>
    </row>
    <row r="100" spans="1:10" outlineLevel="1" x14ac:dyDescent="0.25">
      <c r="A100" s="28"/>
      <c r="B100" s="29"/>
      <c r="C100" s="30" t="s">
        <v>149</v>
      </c>
      <c r="D100" s="44" t="s">
        <v>150</v>
      </c>
      <c r="E100" s="50">
        <v>120000</v>
      </c>
      <c r="F100" s="63">
        <v>59621</v>
      </c>
      <c r="G100" s="73">
        <f t="shared" si="24"/>
        <v>0.49684166666666668</v>
      </c>
      <c r="H100" s="125">
        <f t="shared" si="25"/>
        <v>79494.666666666672</v>
      </c>
      <c r="I100" s="125">
        <v>120000</v>
      </c>
      <c r="J100" s="36">
        <f t="shared" si="17"/>
        <v>0</v>
      </c>
    </row>
    <row r="101" spans="1:10" outlineLevel="1" x14ac:dyDescent="0.25">
      <c r="A101" s="28"/>
      <c r="B101" s="29"/>
      <c r="C101" s="30" t="s">
        <v>139</v>
      </c>
      <c r="D101" s="44" t="s">
        <v>140</v>
      </c>
      <c r="E101" s="32">
        <v>1003000</v>
      </c>
      <c r="F101" s="33">
        <v>1100951.25</v>
      </c>
      <c r="G101" s="34">
        <f t="shared" si="24"/>
        <v>1.0976582751744766</v>
      </c>
      <c r="H101" s="57">
        <f t="shared" si="25"/>
        <v>1467935</v>
      </c>
      <c r="I101" s="125">
        <v>1300000</v>
      </c>
      <c r="J101" s="36">
        <f t="shared" si="17"/>
        <v>0.29611166500498509</v>
      </c>
    </row>
    <row r="102" spans="1:10" ht="22.5" outlineLevel="1" x14ac:dyDescent="0.25">
      <c r="A102" s="28"/>
      <c r="B102" s="29"/>
      <c r="C102" s="30" t="s">
        <v>53</v>
      </c>
      <c r="D102" s="44" t="s">
        <v>54</v>
      </c>
      <c r="E102" s="32">
        <v>13000</v>
      </c>
      <c r="F102" s="33">
        <v>9944.4599999999991</v>
      </c>
      <c r="G102" s="34">
        <f t="shared" si="24"/>
        <v>0.76495846153846148</v>
      </c>
      <c r="H102" s="57">
        <f t="shared" si="25"/>
        <v>13259.279999999999</v>
      </c>
      <c r="I102" s="57">
        <v>13000</v>
      </c>
      <c r="J102" s="36">
        <f t="shared" si="17"/>
        <v>0</v>
      </c>
    </row>
    <row r="103" spans="1:10" outlineLevel="1" x14ac:dyDescent="0.25">
      <c r="A103" s="28"/>
      <c r="B103" s="29"/>
      <c r="C103" s="30" t="s">
        <v>141</v>
      </c>
      <c r="D103" s="44" t="s">
        <v>142</v>
      </c>
      <c r="E103" s="32">
        <v>1000</v>
      </c>
      <c r="F103" s="33">
        <v>599</v>
      </c>
      <c r="G103" s="34">
        <f t="shared" si="24"/>
        <v>0.59899999999999998</v>
      </c>
      <c r="H103" s="57">
        <f t="shared" si="25"/>
        <v>798.66666666666663</v>
      </c>
      <c r="I103" s="57">
        <v>1000</v>
      </c>
      <c r="J103" s="36">
        <f t="shared" si="17"/>
        <v>0</v>
      </c>
    </row>
    <row r="104" spans="1:10" ht="22.5" outlineLevel="1" x14ac:dyDescent="0.25">
      <c r="A104" s="28"/>
      <c r="B104" s="29"/>
      <c r="C104" s="30" t="s">
        <v>127</v>
      </c>
      <c r="D104" s="44" t="s">
        <v>128</v>
      </c>
      <c r="E104" s="32">
        <v>55000</v>
      </c>
      <c r="F104" s="33">
        <v>61685.86</v>
      </c>
      <c r="G104" s="34">
        <f t="shared" si="24"/>
        <v>1.121561090909091</v>
      </c>
      <c r="H104" s="57">
        <f t="shared" si="25"/>
        <v>82247.813333333339</v>
      </c>
      <c r="I104" s="57">
        <v>60000</v>
      </c>
      <c r="J104" s="36">
        <f t="shared" si="17"/>
        <v>9.0909090909090828E-2</v>
      </c>
    </row>
    <row r="105" spans="1:10" ht="33.75" x14ac:dyDescent="0.25">
      <c r="A105" s="27"/>
      <c r="B105" s="12" t="s">
        <v>151</v>
      </c>
      <c r="C105" s="12"/>
      <c r="D105" s="13" t="s">
        <v>152</v>
      </c>
      <c r="E105" s="14">
        <f>SUM(E106:E112)</f>
        <v>715263</v>
      </c>
      <c r="F105" s="14">
        <f>SUM(F106:F112)</f>
        <v>793001.25</v>
      </c>
      <c r="G105" s="16">
        <f>F105/E105</f>
        <v>1.1086848473917985</v>
      </c>
      <c r="H105" s="14">
        <f>SUM(H106:H112)</f>
        <v>897219.78666666662</v>
      </c>
      <c r="I105" s="14">
        <f>SUM(I106:I112)</f>
        <v>654234.4</v>
      </c>
      <c r="J105" s="18">
        <f t="shared" si="17"/>
        <v>-8.5323300660036905E-2</v>
      </c>
    </row>
    <row r="106" spans="1:10" ht="22.5" outlineLevel="1" x14ac:dyDescent="0.25">
      <c r="A106" s="19"/>
      <c r="B106" s="20"/>
      <c r="C106" s="21" t="s">
        <v>153</v>
      </c>
      <c r="D106" s="44" t="s">
        <v>154</v>
      </c>
      <c r="E106" s="23">
        <v>130000</v>
      </c>
      <c r="F106" s="24">
        <v>132913.16</v>
      </c>
      <c r="G106" s="25">
        <f t="shared" ref="G106:G112" si="26">IF(E106=0,0,F106/E106)</f>
        <v>1.0224089230769231</v>
      </c>
      <c r="H106" s="102">
        <f t="shared" ref="H106:H112" si="27">F106/3*4</f>
        <v>177217.54666666666</v>
      </c>
      <c r="I106" s="192">
        <v>0</v>
      </c>
      <c r="J106" s="26">
        <f t="shared" si="17"/>
        <v>0</v>
      </c>
    </row>
    <row r="107" spans="1:10" outlineLevel="1" x14ac:dyDescent="0.25">
      <c r="A107" s="28"/>
      <c r="B107" s="29"/>
      <c r="C107" s="30" t="s">
        <v>155</v>
      </c>
      <c r="D107" s="44" t="s">
        <v>156</v>
      </c>
      <c r="E107" s="32">
        <v>64963</v>
      </c>
      <c r="F107" s="33">
        <v>53821</v>
      </c>
      <c r="G107" s="34">
        <f t="shared" si="26"/>
        <v>0.82848698489909645</v>
      </c>
      <c r="H107" s="57">
        <f t="shared" si="27"/>
        <v>71761.333333333328</v>
      </c>
      <c r="I107" s="125">
        <v>65000</v>
      </c>
      <c r="J107" s="36">
        <f t="shared" si="17"/>
        <v>5.695549774487052E-4</v>
      </c>
    </row>
    <row r="108" spans="1:10" ht="22.5" outlineLevel="1" x14ac:dyDescent="0.25">
      <c r="A108" s="28"/>
      <c r="B108" s="29"/>
      <c r="C108" s="30" t="s">
        <v>157</v>
      </c>
      <c r="D108" s="44" t="s">
        <v>158</v>
      </c>
      <c r="E108" s="32">
        <v>400000</v>
      </c>
      <c r="F108" s="33">
        <v>486113.41</v>
      </c>
      <c r="G108" s="34">
        <f t="shared" si="26"/>
        <v>1.215283525</v>
      </c>
      <c r="H108" s="125">
        <v>488000</v>
      </c>
      <c r="I108" s="125">
        <v>450000</v>
      </c>
      <c r="J108" s="36">
        <f t="shared" si="17"/>
        <v>0.125</v>
      </c>
    </row>
    <row r="109" spans="1:10" ht="22.5" outlineLevel="1" x14ac:dyDescent="0.25">
      <c r="A109" s="28"/>
      <c r="B109" s="29"/>
      <c r="C109" s="30" t="s">
        <v>159</v>
      </c>
      <c r="D109" s="44" t="s">
        <v>160</v>
      </c>
      <c r="E109" s="32">
        <v>112000</v>
      </c>
      <c r="F109" s="33">
        <v>111827.4</v>
      </c>
      <c r="G109" s="34">
        <f t="shared" si="26"/>
        <v>0.99845892857142848</v>
      </c>
      <c r="H109" s="125">
        <f t="shared" si="27"/>
        <v>149103.19999999998</v>
      </c>
      <c r="I109" s="125">
        <v>131634.4</v>
      </c>
      <c r="J109" s="36">
        <f t="shared" si="17"/>
        <v>0.17530714285714288</v>
      </c>
    </row>
    <row r="110" spans="1:10" ht="22.5" outlineLevel="1" x14ac:dyDescent="0.25">
      <c r="A110" s="28"/>
      <c r="B110" s="29"/>
      <c r="C110" s="30" t="s">
        <v>53</v>
      </c>
      <c r="D110" s="44" t="s">
        <v>54</v>
      </c>
      <c r="E110" s="32">
        <v>100</v>
      </c>
      <c r="F110" s="33">
        <v>48</v>
      </c>
      <c r="G110" s="34">
        <f t="shared" si="26"/>
        <v>0.48</v>
      </c>
      <c r="H110" s="57">
        <v>100</v>
      </c>
      <c r="I110" s="57">
        <v>100</v>
      </c>
      <c r="J110" s="36">
        <f t="shared" si="17"/>
        <v>0</v>
      </c>
    </row>
    <row r="111" spans="1:10" outlineLevel="1" x14ac:dyDescent="0.25">
      <c r="A111" s="28"/>
      <c r="B111" s="29"/>
      <c r="C111" s="30" t="s">
        <v>28</v>
      </c>
      <c r="D111" s="31" t="s">
        <v>29</v>
      </c>
      <c r="E111" s="32">
        <v>5200</v>
      </c>
      <c r="F111" s="33">
        <v>6195</v>
      </c>
      <c r="G111" s="34">
        <f t="shared" si="26"/>
        <v>1.1913461538461538</v>
      </c>
      <c r="H111" s="57">
        <f t="shared" si="27"/>
        <v>8260</v>
      </c>
      <c r="I111" s="57">
        <v>5000</v>
      </c>
      <c r="J111" s="36">
        <f t="shared" si="17"/>
        <v>-3.8461538461538436E-2</v>
      </c>
    </row>
    <row r="112" spans="1:10" ht="22.5" outlineLevel="1" x14ac:dyDescent="0.25">
      <c r="A112" s="28"/>
      <c r="B112" s="29"/>
      <c r="C112" s="30" t="s">
        <v>127</v>
      </c>
      <c r="D112" s="44" t="s">
        <v>128</v>
      </c>
      <c r="E112" s="32">
        <v>3000</v>
      </c>
      <c r="F112" s="33">
        <v>2083.2800000000002</v>
      </c>
      <c r="G112" s="34">
        <f t="shared" si="26"/>
        <v>0.69442666666666675</v>
      </c>
      <c r="H112" s="57">
        <f t="shared" si="27"/>
        <v>2777.7066666666669</v>
      </c>
      <c r="I112" s="57">
        <v>2500</v>
      </c>
      <c r="J112" s="36">
        <f t="shared" si="17"/>
        <v>-0.16666666666666663</v>
      </c>
    </row>
    <row r="113" spans="1:10" ht="22.5" x14ac:dyDescent="0.25">
      <c r="A113" s="28"/>
      <c r="B113" s="12" t="s">
        <v>161</v>
      </c>
      <c r="C113" s="12"/>
      <c r="D113" s="13" t="s">
        <v>162</v>
      </c>
      <c r="E113" s="14">
        <f>SUM(E114:E115)</f>
        <v>20356882</v>
      </c>
      <c r="F113" s="14">
        <f>SUM(F114:F115)</f>
        <v>15267654</v>
      </c>
      <c r="G113" s="16">
        <f>F113/E113</f>
        <v>0.74999963157422633</v>
      </c>
      <c r="H113" s="14">
        <f>SUM(H114:H115)</f>
        <v>20356882</v>
      </c>
      <c r="I113" s="14">
        <f>SUM(I114:I115)</f>
        <v>55996124.670000002</v>
      </c>
      <c r="J113" s="18">
        <f t="shared" si="17"/>
        <v>1.7507220737439066</v>
      </c>
    </row>
    <row r="114" spans="1:10" outlineLevel="1" x14ac:dyDescent="0.25">
      <c r="A114" s="28"/>
      <c r="B114" s="227"/>
      <c r="C114" s="30" t="s">
        <v>163</v>
      </c>
      <c r="D114" s="44" t="s">
        <v>124</v>
      </c>
      <c r="E114" s="32">
        <v>17280532</v>
      </c>
      <c r="F114" s="33">
        <v>12960396</v>
      </c>
      <c r="G114" s="34">
        <f>IF(E114=0,0,F114/E114)</f>
        <v>0.74999982639423368</v>
      </c>
      <c r="H114" s="57">
        <v>17280532</v>
      </c>
      <c r="I114" s="125">
        <v>53291828.57</v>
      </c>
      <c r="J114" s="36">
        <f t="shared" si="17"/>
        <v>2.0839229122112677</v>
      </c>
    </row>
    <row r="115" spans="1:10" outlineLevel="1" x14ac:dyDescent="0.25">
      <c r="A115" s="28"/>
      <c r="B115" s="228"/>
      <c r="C115" s="83" t="s">
        <v>164</v>
      </c>
      <c r="D115" s="44" t="s">
        <v>165</v>
      </c>
      <c r="E115" s="32">
        <v>3076350</v>
      </c>
      <c r="F115" s="33">
        <v>2307258</v>
      </c>
      <c r="G115" s="34">
        <f>IF(E115=0,0,F115/E115)</f>
        <v>0.7499985372275586</v>
      </c>
      <c r="H115" s="57">
        <v>3076350</v>
      </c>
      <c r="I115" s="57">
        <v>2704296.1</v>
      </c>
      <c r="J115" s="36">
        <f t="shared" si="17"/>
        <v>-0.12094004258293101</v>
      </c>
    </row>
    <row r="116" spans="1:10" x14ac:dyDescent="0.25">
      <c r="A116" s="6" t="s">
        <v>166</v>
      </c>
      <c r="B116" s="38"/>
      <c r="C116" s="38"/>
      <c r="D116" s="39" t="s">
        <v>167</v>
      </c>
      <c r="E116" s="41">
        <f>E117+E122+E124+E126+E137+E119</f>
        <v>35364472.729999997</v>
      </c>
      <c r="F116" s="41">
        <f>F117+F122+F124+F126+F137+F119</f>
        <v>28464630.440000001</v>
      </c>
      <c r="G116" s="10">
        <f>F116/E116</f>
        <v>0.80489339279341787</v>
      </c>
      <c r="H116" s="41">
        <f>H117+H122+H124+H126+H137+H119</f>
        <v>36541341.776666664</v>
      </c>
      <c r="I116" s="41">
        <v>9551582.3300000001</v>
      </c>
      <c r="J116" s="10">
        <f t="shared" si="17"/>
        <v>-0.72991022931617733</v>
      </c>
    </row>
    <row r="117" spans="1:10" ht="22.5" x14ac:dyDescent="0.25">
      <c r="A117" s="28"/>
      <c r="B117" s="12" t="s">
        <v>168</v>
      </c>
      <c r="C117" s="12"/>
      <c r="D117" s="13" t="s">
        <v>169</v>
      </c>
      <c r="E117" s="14">
        <f>E118</f>
        <v>24153317</v>
      </c>
      <c r="F117" s="15">
        <f>F118</f>
        <v>20437417</v>
      </c>
      <c r="G117" s="16">
        <f>F117/E117</f>
        <v>0.84615363595815851</v>
      </c>
      <c r="H117" s="17">
        <f t="shared" ref="H117" si="28">H118</f>
        <v>24153317</v>
      </c>
      <c r="I117" s="17">
        <v>0</v>
      </c>
      <c r="J117" s="18">
        <f t="shared" si="17"/>
        <v>0</v>
      </c>
    </row>
    <row r="118" spans="1:10" outlineLevel="1" x14ac:dyDescent="0.25">
      <c r="A118" s="28"/>
      <c r="B118" s="29"/>
      <c r="C118" s="84" t="s">
        <v>170</v>
      </c>
      <c r="D118" s="44" t="s">
        <v>171</v>
      </c>
      <c r="E118" s="32">
        <v>24153317</v>
      </c>
      <c r="F118" s="33">
        <v>20437417</v>
      </c>
      <c r="G118" s="34">
        <f>IF(E118=0,0,F118/E118)</f>
        <v>0.84615363595815851</v>
      </c>
      <c r="H118" s="57">
        <v>24153317</v>
      </c>
      <c r="I118" s="57">
        <v>0</v>
      </c>
      <c r="J118" s="36">
        <f t="shared" si="17"/>
        <v>0</v>
      </c>
    </row>
    <row r="119" spans="1:10" ht="22.5" x14ac:dyDescent="0.25">
      <c r="A119" s="28"/>
      <c r="B119" s="12" t="s">
        <v>172</v>
      </c>
      <c r="C119" s="85"/>
      <c r="D119" s="86" t="s">
        <v>173</v>
      </c>
      <c r="E119" s="87">
        <f>SUM(E120:E121)</f>
        <v>0</v>
      </c>
      <c r="F119" s="87">
        <f>SUM(F120:F121)</f>
        <v>0</v>
      </c>
      <c r="G119" s="88">
        <f>IF(E119=0,0,F119/E119)</f>
        <v>0</v>
      </c>
      <c r="H119" s="87">
        <f>SUM(H120:H121)</f>
        <v>2000000</v>
      </c>
      <c r="I119" s="87">
        <f>SUM(I120:I121)</f>
        <v>9535482.3300000001</v>
      </c>
      <c r="J119" s="18">
        <f t="shared" si="17"/>
        <v>0</v>
      </c>
    </row>
    <row r="120" spans="1:10" outlineLevel="1" x14ac:dyDescent="0.25">
      <c r="A120" s="28"/>
      <c r="B120" s="227"/>
      <c r="C120" s="89" t="s">
        <v>174</v>
      </c>
      <c r="D120" s="62" t="s">
        <v>175</v>
      </c>
      <c r="E120" s="23">
        <v>0</v>
      </c>
      <c r="F120" s="24">
        <v>0</v>
      </c>
      <c r="G120" s="34">
        <f>IF(E120=0,0,F120/E120)</f>
        <v>0</v>
      </c>
      <c r="H120" s="192">
        <v>2000000</v>
      </c>
      <c r="I120" s="125">
        <v>1018735.35</v>
      </c>
      <c r="J120" s="36">
        <f t="shared" si="17"/>
        <v>0</v>
      </c>
    </row>
    <row r="121" spans="1:10" outlineLevel="1" x14ac:dyDescent="0.25">
      <c r="A121" s="28"/>
      <c r="B121" s="228"/>
      <c r="C121" s="90" t="s">
        <v>170</v>
      </c>
      <c r="D121" s="62" t="s">
        <v>171</v>
      </c>
      <c r="E121" s="32">
        <v>0</v>
      </c>
      <c r="F121" s="33">
        <v>0</v>
      </c>
      <c r="G121" s="34">
        <f>IF(E121=0,0,F121/E121)</f>
        <v>0</v>
      </c>
      <c r="H121" s="57">
        <v>0</v>
      </c>
      <c r="I121" s="57">
        <v>8516746.9800000004</v>
      </c>
      <c r="J121" s="36">
        <f t="shared" si="17"/>
        <v>0</v>
      </c>
    </row>
    <row r="122" spans="1:10" ht="22.5" x14ac:dyDescent="0.25">
      <c r="A122" s="28"/>
      <c r="B122" s="12" t="s">
        <v>176</v>
      </c>
      <c r="C122" s="12"/>
      <c r="D122" s="13" t="s">
        <v>177</v>
      </c>
      <c r="E122" s="14">
        <f>E123</f>
        <v>1037645</v>
      </c>
      <c r="F122" s="15">
        <f>F123</f>
        <v>778230</v>
      </c>
      <c r="G122" s="16">
        <f>F122/E122</f>
        <v>0.74999638604725127</v>
      </c>
      <c r="H122" s="17">
        <f>H123</f>
        <v>1037645</v>
      </c>
      <c r="I122" s="17">
        <v>0</v>
      </c>
      <c r="J122" s="18">
        <f t="shared" si="17"/>
        <v>0</v>
      </c>
    </row>
    <row r="123" spans="1:10" outlineLevel="1" x14ac:dyDescent="0.25">
      <c r="A123" s="28"/>
      <c r="B123" s="29"/>
      <c r="C123" s="30" t="s">
        <v>170</v>
      </c>
      <c r="D123" s="44" t="s">
        <v>171</v>
      </c>
      <c r="E123" s="32">
        <v>1037645</v>
      </c>
      <c r="F123" s="33">
        <v>778230</v>
      </c>
      <c r="G123" s="34">
        <f>IF(E123=0,0,F123/E123)</f>
        <v>0.74999638604725127</v>
      </c>
      <c r="H123" s="57">
        <v>1037645</v>
      </c>
      <c r="I123" s="57">
        <v>0</v>
      </c>
      <c r="J123" s="36">
        <f t="shared" si="17"/>
        <v>0</v>
      </c>
    </row>
    <row r="124" spans="1:10" x14ac:dyDescent="0.25">
      <c r="A124" s="28"/>
      <c r="B124" s="12" t="s">
        <v>178</v>
      </c>
      <c r="C124" s="12"/>
      <c r="D124" s="13" t="s">
        <v>179</v>
      </c>
      <c r="E124" s="14">
        <f>E125</f>
        <v>7208240</v>
      </c>
      <c r="F124" s="15">
        <f>F125</f>
        <v>5406183</v>
      </c>
      <c r="G124" s="16">
        <f>F124/E124</f>
        <v>0.75000041619035995</v>
      </c>
      <c r="H124" s="17">
        <f t="shared" ref="H124" si="29">H125</f>
        <v>7208240</v>
      </c>
      <c r="I124" s="17">
        <v>0</v>
      </c>
      <c r="J124" s="18">
        <f t="shared" si="17"/>
        <v>0</v>
      </c>
    </row>
    <row r="125" spans="1:10" outlineLevel="1" x14ac:dyDescent="0.25">
      <c r="A125" s="28"/>
      <c r="B125" s="29"/>
      <c r="C125" s="30" t="s">
        <v>170</v>
      </c>
      <c r="D125" s="44" t="s">
        <v>171</v>
      </c>
      <c r="E125" s="32">
        <v>7208240</v>
      </c>
      <c r="F125" s="33">
        <v>5406183</v>
      </c>
      <c r="G125" s="34">
        <f>IF(E125=0,0,F125/E125)</f>
        <v>0.75000041619035995</v>
      </c>
      <c r="H125" s="57">
        <v>7208240</v>
      </c>
      <c r="I125" s="125">
        <v>0</v>
      </c>
      <c r="J125" s="36">
        <f t="shared" si="17"/>
        <v>0</v>
      </c>
    </row>
    <row r="126" spans="1:10" x14ac:dyDescent="0.25">
      <c r="A126" s="28"/>
      <c r="B126" s="12" t="s">
        <v>180</v>
      </c>
      <c r="C126" s="12"/>
      <c r="D126" s="13" t="s">
        <v>181</v>
      </c>
      <c r="E126" s="14">
        <f>SUM(E127:E136)</f>
        <v>2055224.73</v>
      </c>
      <c r="F126" s="14">
        <f>SUM(F127:F136)</f>
        <v>1160267.4400000002</v>
      </c>
      <c r="G126" s="16">
        <f>F126/E126</f>
        <v>0.56454528940978643</v>
      </c>
      <c r="H126" s="14">
        <f>SUM(H127:H136)</f>
        <v>1232093.7766666668</v>
      </c>
      <c r="I126" s="14">
        <f>SUM(I127:I136)</f>
        <v>16100</v>
      </c>
      <c r="J126" s="18">
        <f t="shared" si="17"/>
        <v>-0.99216630679604556</v>
      </c>
    </row>
    <row r="127" spans="1:10" ht="33.75" outlineLevel="1" x14ac:dyDescent="0.25">
      <c r="A127" s="91"/>
      <c r="B127" s="92"/>
      <c r="C127" s="30" t="s">
        <v>182</v>
      </c>
      <c r="D127" s="44" t="s">
        <v>183</v>
      </c>
      <c r="E127" s="32">
        <v>100</v>
      </c>
      <c r="F127" s="33">
        <v>26</v>
      </c>
      <c r="G127" s="34">
        <f t="shared" ref="G127:G136" si="30">IF(E127=0,0,F127/E127)</f>
        <v>0.26</v>
      </c>
      <c r="H127" s="57">
        <v>75</v>
      </c>
      <c r="I127" s="57">
        <v>100</v>
      </c>
      <c r="J127" s="36">
        <f t="shared" si="17"/>
        <v>0</v>
      </c>
    </row>
    <row r="128" spans="1:10" ht="33.75" outlineLevel="1" x14ac:dyDescent="0.25">
      <c r="A128" s="91"/>
      <c r="B128" s="29"/>
      <c r="C128" s="30" t="s">
        <v>184</v>
      </c>
      <c r="D128" s="44" t="s">
        <v>185</v>
      </c>
      <c r="E128" s="32">
        <v>150</v>
      </c>
      <c r="F128" s="33">
        <v>0</v>
      </c>
      <c r="G128" s="34">
        <f t="shared" si="30"/>
        <v>0</v>
      </c>
      <c r="H128" s="57">
        <v>100</v>
      </c>
      <c r="I128" s="57">
        <v>0</v>
      </c>
      <c r="J128" s="36">
        <f t="shared" si="17"/>
        <v>0</v>
      </c>
    </row>
    <row r="129" spans="1:10" outlineLevel="1" x14ac:dyDescent="0.25">
      <c r="A129" s="93"/>
      <c r="B129" s="94"/>
      <c r="C129" s="30" t="s">
        <v>28</v>
      </c>
      <c r="D129" s="31" t="s">
        <v>29</v>
      </c>
      <c r="E129" s="32">
        <v>600</v>
      </c>
      <c r="F129" s="33">
        <v>212</v>
      </c>
      <c r="G129" s="34">
        <f t="shared" si="30"/>
        <v>0.35333333333333333</v>
      </c>
      <c r="H129" s="57">
        <f t="shared" ref="H129:H130" si="31">F129/3*4</f>
        <v>282.66666666666669</v>
      </c>
      <c r="I129" s="57">
        <v>300</v>
      </c>
      <c r="J129" s="36">
        <f t="shared" si="17"/>
        <v>-0.5</v>
      </c>
    </row>
    <row r="130" spans="1:10" outlineLevel="1" x14ac:dyDescent="0.25">
      <c r="A130" s="95"/>
      <c r="B130" s="96"/>
      <c r="C130" s="30" t="s">
        <v>19</v>
      </c>
      <c r="D130" s="97" t="s">
        <v>20</v>
      </c>
      <c r="E130" s="50">
        <v>540000</v>
      </c>
      <c r="F130" s="63">
        <v>10385.01</v>
      </c>
      <c r="G130" s="34">
        <f t="shared" si="30"/>
        <v>1.9231500000000002E-2</v>
      </c>
      <c r="H130" s="57">
        <f t="shared" si="31"/>
        <v>13846.68</v>
      </c>
      <c r="I130" s="125">
        <v>15000</v>
      </c>
      <c r="J130" s="36">
        <f t="shared" si="17"/>
        <v>-0.97222222222222221</v>
      </c>
    </row>
    <row r="131" spans="1:10" outlineLevel="1" x14ac:dyDescent="0.25">
      <c r="A131" s="93"/>
      <c r="B131" s="94"/>
      <c r="C131" s="30" t="s">
        <v>78</v>
      </c>
      <c r="D131" s="44" t="s">
        <v>79</v>
      </c>
      <c r="E131" s="32">
        <v>1556.33</v>
      </c>
      <c r="F131" s="33">
        <v>756.33</v>
      </c>
      <c r="G131" s="34">
        <f t="shared" si="30"/>
        <v>0.48597019912229417</v>
      </c>
      <c r="H131" s="125">
        <v>756.33</v>
      </c>
      <c r="I131" s="57">
        <v>100</v>
      </c>
      <c r="J131" s="36">
        <f t="shared" si="17"/>
        <v>-0.93574627489028672</v>
      </c>
    </row>
    <row r="132" spans="1:10" outlineLevel="1" x14ac:dyDescent="0.25">
      <c r="A132" s="95"/>
      <c r="B132" s="96"/>
      <c r="C132" s="30" t="s">
        <v>80</v>
      </c>
      <c r="D132" s="62" t="s">
        <v>81</v>
      </c>
      <c r="E132" s="50">
        <v>296300</v>
      </c>
      <c r="F132" s="63">
        <v>514.70000000000005</v>
      </c>
      <c r="G132" s="34">
        <f t="shared" si="30"/>
        <v>1.7370907863651706E-3</v>
      </c>
      <c r="H132" s="57">
        <v>514.70000000000005</v>
      </c>
      <c r="I132" s="125">
        <v>600</v>
      </c>
      <c r="J132" s="36">
        <f t="shared" ref="J132:J163" si="32">IF(IF(E132=0,0,I132/E132)-1=-100%,0,IF(E132=0,0,I132/E132)-1)</f>
        <v>-0.99797502531218363</v>
      </c>
    </row>
    <row r="133" spans="1:10" outlineLevel="1" x14ac:dyDescent="0.25">
      <c r="A133" s="91"/>
      <c r="B133" s="29"/>
      <c r="C133" s="30" t="s">
        <v>186</v>
      </c>
      <c r="D133" s="44" t="s">
        <v>187</v>
      </c>
      <c r="E133" s="32">
        <v>7.8</v>
      </c>
      <c r="F133" s="33">
        <v>7.8</v>
      </c>
      <c r="G133" s="34">
        <f t="shared" si="30"/>
        <v>1</v>
      </c>
      <c r="H133" s="57">
        <v>7.8</v>
      </c>
      <c r="I133" s="57">
        <v>0</v>
      </c>
      <c r="J133" s="36">
        <f t="shared" si="32"/>
        <v>0</v>
      </c>
    </row>
    <row r="134" spans="1:10" ht="33.75" outlineLevel="1" x14ac:dyDescent="0.25">
      <c r="A134" s="98"/>
      <c r="B134" s="20"/>
      <c r="C134" s="21" t="s">
        <v>188</v>
      </c>
      <c r="D134" s="44" t="s">
        <v>189</v>
      </c>
      <c r="E134" s="23">
        <v>167617.25</v>
      </c>
      <c r="F134" s="24">
        <v>167617.25</v>
      </c>
      <c r="G134" s="25">
        <f t="shared" si="30"/>
        <v>1</v>
      </c>
      <c r="H134" s="102">
        <v>167617.25</v>
      </c>
      <c r="I134" s="102">
        <v>0</v>
      </c>
      <c r="J134" s="26">
        <f t="shared" si="32"/>
        <v>0</v>
      </c>
    </row>
    <row r="135" spans="1:10" ht="33.75" outlineLevel="1" x14ac:dyDescent="0.25">
      <c r="A135" s="98"/>
      <c r="B135" s="20"/>
      <c r="C135" s="21" t="s">
        <v>103</v>
      </c>
      <c r="D135" s="44" t="s">
        <v>104</v>
      </c>
      <c r="E135" s="23">
        <v>991366</v>
      </c>
      <c r="F135" s="24">
        <v>923221</v>
      </c>
      <c r="G135" s="25">
        <f t="shared" si="30"/>
        <v>0.93126151189369011</v>
      </c>
      <c r="H135" s="102">
        <v>991366</v>
      </c>
      <c r="I135" s="102">
        <v>0</v>
      </c>
      <c r="J135" s="26">
        <f t="shared" si="32"/>
        <v>0</v>
      </c>
    </row>
    <row r="136" spans="1:10" ht="33.75" outlineLevel="1" x14ac:dyDescent="0.25">
      <c r="A136" s="98"/>
      <c r="B136" s="99"/>
      <c r="C136" s="21" t="s">
        <v>190</v>
      </c>
      <c r="D136" s="44" t="s">
        <v>191</v>
      </c>
      <c r="E136" s="23">
        <v>57527.35</v>
      </c>
      <c r="F136" s="24">
        <v>57527.35</v>
      </c>
      <c r="G136" s="25">
        <f t="shared" si="30"/>
        <v>1</v>
      </c>
      <c r="H136" s="102">
        <v>57527.35</v>
      </c>
      <c r="I136" s="102">
        <v>0</v>
      </c>
      <c r="J136" s="26">
        <f t="shared" si="32"/>
        <v>0</v>
      </c>
    </row>
    <row r="137" spans="1:10" ht="23.25" customHeight="1" x14ac:dyDescent="0.25">
      <c r="A137" s="28"/>
      <c r="B137" s="12" t="s">
        <v>192</v>
      </c>
      <c r="C137" s="12"/>
      <c r="D137" s="13" t="s">
        <v>193</v>
      </c>
      <c r="E137" s="14">
        <f>SUM(E138)</f>
        <v>910046</v>
      </c>
      <c r="F137" s="15">
        <f>SUM(F138)</f>
        <v>682533</v>
      </c>
      <c r="G137" s="16">
        <f>F137/E137</f>
        <v>0.74999835173167073</v>
      </c>
      <c r="H137" s="17">
        <f>H138</f>
        <v>910046</v>
      </c>
      <c r="I137" s="17">
        <f t="shared" ref="I137" si="33">I138</f>
        <v>0</v>
      </c>
      <c r="J137" s="18">
        <f t="shared" si="32"/>
        <v>0</v>
      </c>
    </row>
    <row r="138" spans="1:10" outlineLevel="1" x14ac:dyDescent="0.25">
      <c r="A138" s="28"/>
      <c r="B138" s="29"/>
      <c r="C138" s="30" t="s">
        <v>170</v>
      </c>
      <c r="D138" s="44" t="s">
        <v>171</v>
      </c>
      <c r="E138" s="32">
        <v>910046</v>
      </c>
      <c r="F138" s="33">
        <v>682533</v>
      </c>
      <c r="G138" s="34">
        <f>IF(E138=0,0,F138/E138)</f>
        <v>0.74999835173167073</v>
      </c>
      <c r="H138" s="57">
        <v>910046</v>
      </c>
      <c r="I138" s="57">
        <v>0</v>
      </c>
      <c r="J138" s="36">
        <f t="shared" si="32"/>
        <v>0</v>
      </c>
    </row>
    <row r="139" spans="1:10" x14ac:dyDescent="0.25">
      <c r="A139" s="6" t="s">
        <v>194</v>
      </c>
      <c r="B139" s="38"/>
      <c r="C139" s="38"/>
      <c r="D139" s="39" t="s">
        <v>195</v>
      </c>
      <c r="E139" s="8">
        <f>E140+E151+E154+E165+E168+E160</f>
        <v>7981606.1500000004</v>
      </c>
      <c r="F139" s="8">
        <f>F140+F151+F154+F165+F168+F160</f>
        <v>2587884.1500000004</v>
      </c>
      <c r="G139" s="10">
        <f>F139/E139</f>
        <v>0.32423100079925643</v>
      </c>
      <c r="H139" s="9">
        <f>H140+H151+H154+H165+H168+H160</f>
        <v>7871873.6533333343</v>
      </c>
      <c r="I139" s="9">
        <v>4018410</v>
      </c>
      <c r="J139" s="10">
        <f t="shared" si="32"/>
        <v>-0.49654118175199613</v>
      </c>
    </row>
    <row r="140" spans="1:10" x14ac:dyDescent="0.25">
      <c r="A140" s="28"/>
      <c r="B140" s="100" t="s">
        <v>196</v>
      </c>
      <c r="C140" s="12"/>
      <c r="D140" s="13" t="s">
        <v>197</v>
      </c>
      <c r="E140" s="14">
        <f t="shared" ref="E140" si="34">SUM(E141:E150)</f>
        <v>4590911.95</v>
      </c>
      <c r="F140" s="14">
        <f>SUM(F141:F150)</f>
        <v>220522.01</v>
      </c>
      <c r="G140" s="16">
        <f>F140/E140</f>
        <v>4.8034467313188181E-2</v>
      </c>
      <c r="H140" s="14">
        <f>SUM(H141:H150)</f>
        <v>4534604.8666666672</v>
      </c>
      <c r="I140" s="14">
        <f>SUM(I141:I150)</f>
        <v>40000</v>
      </c>
      <c r="J140" s="18">
        <f t="shared" si="32"/>
        <v>-0.9912871341390026</v>
      </c>
    </row>
    <row r="141" spans="1:10" ht="22.5" outlineLevel="1" x14ac:dyDescent="0.25">
      <c r="A141" s="28"/>
      <c r="B141" s="29"/>
      <c r="C141" s="30" t="s">
        <v>47</v>
      </c>
      <c r="D141" s="44" t="s">
        <v>48</v>
      </c>
      <c r="E141" s="32">
        <v>0</v>
      </c>
      <c r="F141" s="33">
        <v>0</v>
      </c>
      <c r="G141" s="34">
        <f t="shared" ref="G141:G150" si="35">IF(E141=0,0,F141/E141)</f>
        <v>0</v>
      </c>
      <c r="H141" s="57">
        <f t="shared" ref="H141:H147" si="36">F141/3*4</f>
        <v>0</v>
      </c>
      <c r="I141" s="57">
        <v>0</v>
      </c>
      <c r="J141" s="26">
        <f t="shared" si="32"/>
        <v>0</v>
      </c>
    </row>
    <row r="142" spans="1:10" ht="45" outlineLevel="1" x14ac:dyDescent="0.25">
      <c r="A142" s="28"/>
      <c r="B142" s="29"/>
      <c r="C142" s="30" t="s">
        <v>17</v>
      </c>
      <c r="D142" s="31" t="s">
        <v>18</v>
      </c>
      <c r="E142" s="32">
        <v>32000</v>
      </c>
      <c r="F142" s="33">
        <v>18685.16</v>
      </c>
      <c r="G142" s="34">
        <f t="shared" si="35"/>
        <v>0.58391124999999999</v>
      </c>
      <c r="H142" s="57">
        <f t="shared" si="36"/>
        <v>24913.546666666665</v>
      </c>
      <c r="I142" s="57">
        <v>40000</v>
      </c>
      <c r="J142" s="26">
        <f t="shared" si="32"/>
        <v>0.25</v>
      </c>
    </row>
    <row r="143" spans="1:10" outlineLevel="1" x14ac:dyDescent="0.25">
      <c r="A143" s="28"/>
      <c r="B143" s="29"/>
      <c r="C143" s="30" t="s">
        <v>19</v>
      </c>
      <c r="D143" s="31" t="s">
        <v>20</v>
      </c>
      <c r="E143" s="32">
        <v>50323.78</v>
      </c>
      <c r="F143" s="33">
        <v>0</v>
      </c>
      <c r="G143" s="34">
        <f t="shared" si="35"/>
        <v>0</v>
      </c>
      <c r="H143" s="57">
        <f t="shared" si="36"/>
        <v>0</v>
      </c>
      <c r="I143" s="57">
        <v>0</v>
      </c>
      <c r="J143" s="26">
        <f t="shared" si="32"/>
        <v>0</v>
      </c>
    </row>
    <row r="144" spans="1:10" outlineLevel="1" x14ac:dyDescent="0.25">
      <c r="A144" s="28"/>
      <c r="B144" s="29"/>
      <c r="C144" s="30" t="s">
        <v>198</v>
      </c>
      <c r="D144" s="44" t="s">
        <v>199</v>
      </c>
      <c r="E144" s="32">
        <v>23896.85</v>
      </c>
      <c r="F144" s="33">
        <v>23896.85</v>
      </c>
      <c r="G144" s="34">
        <f t="shared" si="35"/>
        <v>1</v>
      </c>
      <c r="H144" s="57">
        <v>25000</v>
      </c>
      <c r="I144" s="57">
        <v>0</v>
      </c>
      <c r="J144" s="26">
        <f t="shared" si="32"/>
        <v>0</v>
      </c>
    </row>
    <row r="145" spans="1:10" ht="33.75" outlineLevel="1" x14ac:dyDescent="0.25">
      <c r="A145" s="19"/>
      <c r="B145" s="20"/>
      <c r="C145" s="21" t="s">
        <v>188</v>
      </c>
      <c r="D145" s="44" t="s">
        <v>189</v>
      </c>
      <c r="E145" s="23">
        <v>28000</v>
      </c>
      <c r="F145" s="24">
        <v>28000</v>
      </c>
      <c r="G145" s="25">
        <f t="shared" si="35"/>
        <v>1</v>
      </c>
      <c r="H145" s="102">
        <v>28000</v>
      </c>
      <c r="I145" s="102">
        <v>0</v>
      </c>
      <c r="J145" s="26">
        <f t="shared" si="32"/>
        <v>0</v>
      </c>
    </row>
    <row r="146" spans="1:10" ht="56.25" outlineLevel="1" x14ac:dyDescent="0.25">
      <c r="A146" s="19"/>
      <c r="B146" s="20"/>
      <c r="C146" s="21" t="s">
        <v>200</v>
      </c>
      <c r="D146" s="44" t="s">
        <v>201</v>
      </c>
      <c r="E146" s="23">
        <v>0</v>
      </c>
      <c r="F146" s="24">
        <v>0</v>
      </c>
      <c r="G146" s="25">
        <f t="shared" si="35"/>
        <v>0</v>
      </c>
      <c r="H146" s="102">
        <f t="shared" si="36"/>
        <v>0</v>
      </c>
      <c r="I146" s="102">
        <v>0</v>
      </c>
      <c r="J146" s="26">
        <f t="shared" si="32"/>
        <v>0</v>
      </c>
    </row>
    <row r="147" spans="1:10" ht="56.25" outlineLevel="1" x14ac:dyDescent="0.25">
      <c r="A147" s="19"/>
      <c r="B147" s="20"/>
      <c r="C147" s="21" t="s">
        <v>202</v>
      </c>
      <c r="D147" s="44" t="s">
        <v>201</v>
      </c>
      <c r="E147" s="23">
        <v>0</v>
      </c>
      <c r="F147" s="24">
        <v>0</v>
      </c>
      <c r="G147" s="25">
        <f t="shared" si="35"/>
        <v>0</v>
      </c>
      <c r="H147" s="102">
        <f t="shared" si="36"/>
        <v>0</v>
      </c>
      <c r="I147" s="102">
        <v>0</v>
      </c>
      <c r="J147" s="26">
        <f t="shared" si="32"/>
        <v>0</v>
      </c>
    </row>
    <row r="148" spans="1:10" ht="57" outlineLevel="1" x14ac:dyDescent="0.25">
      <c r="A148" s="19"/>
      <c r="B148" s="20"/>
      <c r="C148" s="21" t="s">
        <v>203</v>
      </c>
      <c r="D148" s="101" t="s">
        <v>204</v>
      </c>
      <c r="E148" s="23">
        <v>236355.95</v>
      </c>
      <c r="F148" s="24">
        <v>0</v>
      </c>
      <c r="G148" s="25">
        <f t="shared" si="35"/>
        <v>0</v>
      </c>
      <c r="H148" s="192">
        <f>E148</f>
        <v>236355.95</v>
      </c>
      <c r="I148" s="102">
        <v>0</v>
      </c>
      <c r="J148" s="26">
        <f t="shared" si="32"/>
        <v>0</v>
      </c>
    </row>
    <row r="149" spans="1:10" ht="57" outlineLevel="1" x14ac:dyDescent="0.25">
      <c r="A149" s="19"/>
      <c r="B149" s="20"/>
      <c r="C149" s="21" t="s">
        <v>205</v>
      </c>
      <c r="D149" s="101" t="s">
        <v>204</v>
      </c>
      <c r="E149" s="23">
        <v>1339350.3700000001</v>
      </c>
      <c r="F149" s="24">
        <v>0</v>
      </c>
      <c r="G149" s="25">
        <f t="shared" si="35"/>
        <v>0</v>
      </c>
      <c r="H149" s="192">
        <f>E149</f>
        <v>1339350.3700000001</v>
      </c>
      <c r="I149" s="102">
        <v>0</v>
      </c>
      <c r="J149" s="26">
        <f t="shared" si="32"/>
        <v>0</v>
      </c>
    </row>
    <row r="150" spans="1:10" s="210" customFormat="1" ht="38.25" customHeight="1" outlineLevel="1" x14ac:dyDescent="0.25">
      <c r="A150" s="218"/>
      <c r="B150" s="219"/>
      <c r="C150" s="220" t="s">
        <v>57</v>
      </c>
      <c r="D150" s="44" t="s">
        <v>58</v>
      </c>
      <c r="E150" s="221">
        <v>2880985</v>
      </c>
      <c r="F150" s="222">
        <v>149940</v>
      </c>
      <c r="G150" s="223">
        <f t="shared" si="35"/>
        <v>5.2044699989760447E-2</v>
      </c>
      <c r="H150" s="224">
        <f>E150</f>
        <v>2880985</v>
      </c>
      <c r="I150" s="224">
        <v>0</v>
      </c>
      <c r="J150" s="225">
        <f t="shared" si="32"/>
        <v>0</v>
      </c>
    </row>
    <row r="151" spans="1:10" x14ac:dyDescent="0.25">
      <c r="A151" s="28"/>
      <c r="B151" s="12" t="s">
        <v>206</v>
      </c>
      <c r="C151" s="12"/>
      <c r="D151" s="13" t="s">
        <v>207</v>
      </c>
      <c r="E151" s="14">
        <f>SUM(E152:E153)</f>
        <v>270910</v>
      </c>
      <c r="F151" s="15">
        <f>SUM(F152:F153)</f>
        <v>202636</v>
      </c>
      <c r="G151" s="16">
        <f>F151/E151</f>
        <v>0.74798272489018491</v>
      </c>
      <c r="H151" s="15">
        <f>SUM(H152:H153)</f>
        <v>270410</v>
      </c>
      <c r="I151" s="15">
        <f>SUM(I152:I153)</f>
        <v>5000</v>
      </c>
      <c r="J151" s="18">
        <f t="shared" si="32"/>
        <v>-0.98154368609501308</v>
      </c>
    </row>
    <row r="152" spans="1:10" ht="21.75" customHeight="1" outlineLevel="1" x14ac:dyDescent="0.25">
      <c r="A152" s="28"/>
      <c r="B152" s="29"/>
      <c r="C152" s="30" t="s">
        <v>208</v>
      </c>
      <c r="D152" s="44" t="s">
        <v>209</v>
      </c>
      <c r="E152" s="32">
        <v>5000</v>
      </c>
      <c r="F152" s="33">
        <v>3205</v>
      </c>
      <c r="G152" s="34">
        <f>IF(E152=0,0,F152/E152)</f>
        <v>0.64100000000000001</v>
      </c>
      <c r="H152" s="57">
        <v>4500</v>
      </c>
      <c r="I152" s="125">
        <v>5000</v>
      </c>
      <c r="J152" s="26">
        <f t="shared" si="32"/>
        <v>0</v>
      </c>
    </row>
    <row r="153" spans="1:10" ht="33.75" outlineLevel="1" x14ac:dyDescent="0.25">
      <c r="A153" s="19"/>
      <c r="B153" s="20"/>
      <c r="C153" s="21" t="s">
        <v>188</v>
      </c>
      <c r="D153" s="44" t="s">
        <v>189</v>
      </c>
      <c r="E153" s="23">
        <v>265910</v>
      </c>
      <c r="F153" s="24">
        <v>199431</v>
      </c>
      <c r="G153" s="25">
        <f>IF(E153=0,0,F153/E153)</f>
        <v>0.74999435899364442</v>
      </c>
      <c r="H153" s="102">
        <f>F153/3*4+2</f>
        <v>265910</v>
      </c>
      <c r="I153" s="192">
        <v>0</v>
      </c>
      <c r="J153" s="26">
        <f t="shared" si="32"/>
        <v>0</v>
      </c>
    </row>
    <row r="154" spans="1:10" x14ac:dyDescent="0.25">
      <c r="A154" s="28"/>
      <c r="B154" s="12" t="s">
        <v>210</v>
      </c>
      <c r="C154" s="12"/>
      <c r="D154" s="13" t="s">
        <v>211</v>
      </c>
      <c r="E154" s="14">
        <f>SUM(E155:E159)</f>
        <v>2422324</v>
      </c>
      <c r="F154" s="15">
        <f>SUM(F155:F159)</f>
        <v>1674177.94</v>
      </c>
      <c r="G154" s="18">
        <f>F154/E154</f>
        <v>0.69114533811331591</v>
      </c>
      <c r="H154" s="15">
        <f>SUM(H155:H159)</f>
        <v>2385398.5866666669</v>
      </c>
      <c r="I154" s="15">
        <f>SUM(I155:I159)</f>
        <v>806000</v>
      </c>
      <c r="J154" s="18">
        <f t="shared" si="32"/>
        <v>-0.66726168753643189</v>
      </c>
    </row>
    <row r="155" spans="1:10" ht="22.5" outlineLevel="1" x14ac:dyDescent="0.25">
      <c r="A155" s="28"/>
      <c r="B155" s="29"/>
      <c r="C155" s="30" t="s">
        <v>208</v>
      </c>
      <c r="D155" s="44" t="s">
        <v>209</v>
      </c>
      <c r="E155" s="32">
        <v>95260</v>
      </c>
      <c r="F155" s="33">
        <v>63004</v>
      </c>
      <c r="G155" s="34">
        <f>IF(E155=0,0,F155/E155)</f>
        <v>0.66138988032752466</v>
      </c>
      <c r="H155" s="57">
        <f>E155</f>
        <v>95260</v>
      </c>
      <c r="I155" s="57">
        <v>85000</v>
      </c>
      <c r="J155" s="26">
        <f t="shared" si="32"/>
        <v>-0.1077052277976065</v>
      </c>
    </row>
    <row r="156" spans="1:10" ht="22.5" outlineLevel="1" x14ac:dyDescent="0.25">
      <c r="A156" s="28"/>
      <c r="B156" s="29"/>
      <c r="C156" s="30" t="s">
        <v>212</v>
      </c>
      <c r="D156" s="44" t="s">
        <v>213</v>
      </c>
      <c r="E156" s="32">
        <v>680000</v>
      </c>
      <c r="F156" s="33">
        <v>403577.5</v>
      </c>
      <c r="G156" s="34">
        <f>IF(E156=0,0,F156/E156)</f>
        <v>0.59349632352941173</v>
      </c>
      <c r="H156" s="57">
        <v>680000</v>
      </c>
      <c r="I156" s="57">
        <v>660000</v>
      </c>
      <c r="J156" s="26">
        <f t="shared" si="32"/>
        <v>-2.9411764705882359E-2</v>
      </c>
    </row>
    <row r="157" spans="1:10" ht="45" outlineLevel="1" x14ac:dyDescent="0.25">
      <c r="A157" s="28"/>
      <c r="B157" s="29"/>
      <c r="C157" s="30" t="s">
        <v>17</v>
      </c>
      <c r="D157" s="31" t="s">
        <v>18</v>
      </c>
      <c r="E157" s="32">
        <v>8290</v>
      </c>
      <c r="F157" s="33">
        <v>6203.23</v>
      </c>
      <c r="G157" s="34">
        <f>IF(E157=0,0,F157/E157)</f>
        <v>0.74827864897466823</v>
      </c>
      <c r="H157" s="57">
        <f>F157/3*4</f>
        <v>8270.9733333333334</v>
      </c>
      <c r="I157" s="57">
        <v>11000</v>
      </c>
      <c r="J157" s="26">
        <f t="shared" si="32"/>
        <v>0.32689987937273823</v>
      </c>
    </row>
    <row r="158" spans="1:10" ht="33.75" outlineLevel="1" x14ac:dyDescent="0.25">
      <c r="A158" s="19"/>
      <c r="B158" s="20"/>
      <c r="C158" s="21" t="s">
        <v>188</v>
      </c>
      <c r="D158" s="44" t="s">
        <v>189</v>
      </c>
      <c r="E158" s="23">
        <v>1555774</v>
      </c>
      <c r="F158" s="24">
        <v>1166823</v>
      </c>
      <c r="G158" s="25">
        <f>IF(E158=0,0,F158/E158)</f>
        <v>0.74999517924839987</v>
      </c>
      <c r="H158" s="102">
        <v>1555774</v>
      </c>
      <c r="I158" s="192">
        <v>0</v>
      </c>
      <c r="J158" s="26">
        <f t="shared" si="32"/>
        <v>0</v>
      </c>
    </row>
    <row r="159" spans="1:10" ht="33.75" outlineLevel="1" x14ac:dyDescent="0.25">
      <c r="A159" s="28"/>
      <c r="B159" s="29"/>
      <c r="C159" s="30" t="s">
        <v>214</v>
      </c>
      <c r="D159" s="44" t="s">
        <v>215</v>
      </c>
      <c r="E159" s="32">
        <v>83000</v>
      </c>
      <c r="F159" s="33">
        <v>34570.21</v>
      </c>
      <c r="G159" s="34">
        <f>IF(E159=0,0,F159/E159)</f>
        <v>0.41650855421686744</v>
      </c>
      <c r="H159" s="57">
        <f>F159/3*4</f>
        <v>46093.613333333335</v>
      </c>
      <c r="I159" s="125">
        <v>50000</v>
      </c>
      <c r="J159" s="26">
        <f t="shared" si="32"/>
        <v>-0.39759036144578308</v>
      </c>
    </row>
    <row r="160" spans="1:10" x14ac:dyDescent="0.25">
      <c r="A160" s="28"/>
      <c r="B160" s="12" t="s">
        <v>216</v>
      </c>
      <c r="C160" s="12"/>
      <c r="D160" s="13" t="s">
        <v>217</v>
      </c>
      <c r="E160" s="14">
        <f t="shared" ref="E160:G160" si="37">E164</f>
        <v>0</v>
      </c>
      <c r="F160" s="14">
        <f t="shared" si="37"/>
        <v>0</v>
      </c>
      <c r="G160" s="14">
        <f t="shared" si="37"/>
        <v>0</v>
      </c>
      <c r="H160" s="14">
        <f>SUM(H161:H164)</f>
        <v>0</v>
      </c>
      <c r="I160" s="14">
        <f>SUM(I161:I164)</f>
        <v>2581410</v>
      </c>
      <c r="J160" s="14">
        <f t="shared" si="32"/>
        <v>0</v>
      </c>
    </row>
    <row r="161" spans="1:10" ht="33.75" outlineLevel="1" x14ac:dyDescent="0.25">
      <c r="A161" s="28"/>
      <c r="B161" s="29"/>
      <c r="C161" s="30" t="s">
        <v>182</v>
      </c>
      <c r="D161" s="44" t="s">
        <v>218</v>
      </c>
      <c r="E161" s="32">
        <v>0</v>
      </c>
      <c r="F161" s="33">
        <v>0</v>
      </c>
      <c r="G161" s="34">
        <f>IF(E161=0,0,F161/E161)</f>
        <v>0</v>
      </c>
      <c r="H161" s="57">
        <v>0</v>
      </c>
      <c r="I161" s="57">
        <v>200</v>
      </c>
      <c r="J161" s="26">
        <f t="shared" si="32"/>
        <v>0</v>
      </c>
    </row>
    <row r="162" spans="1:10" outlineLevel="1" x14ac:dyDescent="0.25">
      <c r="A162" s="28"/>
      <c r="B162" s="29"/>
      <c r="C162" s="30" t="s">
        <v>28</v>
      </c>
      <c r="D162" s="44" t="s">
        <v>219</v>
      </c>
      <c r="E162" s="32">
        <v>0</v>
      </c>
      <c r="F162" s="33">
        <v>0</v>
      </c>
      <c r="G162" s="34">
        <f>IF(E162=0,0,F162/E162)</f>
        <v>0</v>
      </c>
      <c r="H162" s="57">
        <v>0</v>
      </c>
      <c r="I162" s="57">
        <v>300</v>
      </c>
      <c r="J162" s="26">
        <f t="shared" si="32"/>
        <v>0</v>
      </c>
    </row>
    <row r="163" spans="1:10" ht="45" outlineLevel="1" x14ac:dyDescent="0.25">
      <c r="A163" s="28"/>
      <c r="B163" s="29"/>
      <c r="C163" s="30" t="s">
        <v>17</v>
      </c>
      <c r="D163" s="44" t="s">
        <v>220</v>
      </c>
      <c r="E163" s="32">
        <v>0</v>
      </c>
      <c r="F163" s="33">
        <v>0</v>
      </c>
      <c r="G163" s="34">
        <f>IF(E163=0,0,F163/E163)</f>
        <v>0</v>
      </c>
      <c r="H163" s="57">
        <v>0</v>
      </c>
      <c r="I163" s="57">
        <v>3240</v>
      </c>
      <c r="J163" s="26">
        <f t="shared" si="32"/>
        <v>0</v>
      </c>
    </row>
    <row r="164" spans="1:10" ht="33.75" outlineLevel="1" x14ac:dyDescent="0.25">
      <c r="A164" s="28"/>
      <c r="B164" s="29"/>
      <c r="C164" s="30" t="s">
        <v>221</v>
      </c>
      <c r="D164" s="44" t="s">
        <v>222</v>
      </c>
      <c r="E164" s="32">
        <v>0</v>
      </c>
      <c r="F164" s="33">
        <v>0</v>
      </c>
      <c r="G164" s="34">
        <f>IF(E164=0,0,F164/E164)</f>
        <v>0</v>
      </c>
      <c r="H164" s="57">
        <v>0</v>
      </c>
      <c r="I164" s="57">
        <v>2577670</v>
      </c>
      <c r="J164" s="26">
        <f>IF(IF(E164=0,0,I164/E164)-1=-100%,0,IF(E164=0,0,I164/E164)-1)</f>
        <v>0</v>
      </c>
    </row>
    <row r="165" spans="1:10" x14ac:dyDescent="0.25">
      <c r="A165" s="28"/>
      <c r="B165" s="12" t="s">
        <v>223</v>
      </c>
      <c r="C165" s="12"/>
      <c r="D165" s="13" t="s">
        <v>224</v>
      </c>
      <c r="E165" s="14">
        <f>SUM(E166:E167)</f>
        <v>484000</v>
      </c>
      <c r="F165" s="15">
        <f>SUM(F166:F167)</f>
        <v>277088</v>
      </c>
      <c r="G165" s="16">
        <f>F165/E165</f>
        <v>0.57249586776859507</v>
      </c>
      <c r="H165" s="15">
        <f>SUM(H166:H167)</f>
        <v>468000</v>
      </c>
      <c r="I165" s="15">
        <f>SUM(I166:I167)</f>
        <v>586000</v>
      </c>
      <c r="J165" s="18">
        <f t="shared" ref="J165" si="38">IF(IF(E165=0,0,I165/E165)-1=-100%,0,IF(E165=0,0,I165/E165)-1)</f>
        <v>0.21074380165289264</v>
      </c>
    </row>
    <row r="166" spans="1:10" outlineLevel="1" x14ac:dyDescent="0.25">
      <c r="A166" s="28"/>
      <c r="B166" s="29"/>
      <c r="C166" s="30" t="s">
        <v>76</v>
      </c>
      <c r="D166" s="44" t="s">
        <v>77</v>
      </c>
      <c r="E166" s="32">
        <v>466000</v>
      </c>
      <c r="F166" s="33">
        <v>263588</v>
      </c>
      <c r="G166" s="34">
        <f>IF(E166=0,0,F166/E166)</f>
        <v>0.56563948497854077</v>
      </c>
      <c r="H166" s="57">
        <v>450000</v>
      </c>
      <c r="I166" s="57">
        <v>568000</v>
      </c>
      <c r="J166" s="26">
        <f>IF(IF(E166=0,0,I166/E166)-1=-100%,0,IF(E166=0,0,I166/E166)-1)</f>
        <v>0.2188841201716738</v>
      </c>
    </row>
    <row r="167" spans="1:10" ht="45" outlineLevel="1" x14ac:dyDescent="0.25">
      <c r="A167" s="19"/>
      <c r="B167" s="20"/>
      <c r="C167" s="21" t="s">
        <v>225</v>
      </c>
      <c r="D167" s="44" t="s">
        <v>226</v>
      </c>
      <c r="E167" s="23">
        <v>18000</v>
      </c>
      <c r="F167" s="24">
        <v>13500</v>
      </c>
      <c r="G167" s="25">
        <f>IF(E167=0,0,F167/E167)</f>
        <v>0.75</v>
      </c>
      <c r="H167" s="102">
        <f>F167/3*4</f>
        <v>18000</v>
      </c>
      <c r="I167" s="102">
        <v>18000</v>
      </c>
      <c r="J167" s="26">
        <f>IF(IF(E167=0,0,I167/E167)-1=-100%,0,IF(E167=0,0,I167/E167)-1)</f>
        <v>0</v>
      </c>
    </row>
    <row r="168" spans="1:10" ht="33.75" x14ac:dyDescent="0.25">
      <c r="A168" s="28"/>
      <c r="B168" s="12" t="s">
        <v>227</v>
      </c>
      <c r="C168" s="12"/>
      <c r="D168" s="13" t="s">
        <v>228</v>
      </c>
      <c r="E168" s="14">
        <f>E169</f>
        <v>213460.2</v>
      </c>
      <c r="F168" s="15">
        <f>F169</f>
        <v>213460.2</v>
      </c>
      <c r="G168" s="16">
        <f>F168/E168</f>
        <v>1</v>
      </c>
      <c r="H168" s="14">
        <f>H169</f>
        <v>213460.2</v>
      </c>
      <c r="I168" s="14">
        <f>I169</f>
        <v>0</v>
      </c>
      <c r="J168" s="18">
        <f t="shared" ref="J168" si="39">IF(IF(E168=0,0,I168/E168)-1=-100%,0,IF(E168=0,0,I168/E168)-1)</f>
        <v>0</v>
      </c>
    </row>
    <row r="169" spans="1:10" ht="45.75" outlineLevel="1" x14ac:dyDescent="0.25">
      <c r="A169" s="19"/>
      <c r="B169" s="20"/>
      <c r="C169" s="21" t="s">
        <v>21</v>
      </c>
      <c r="D169" s="46" t="s">
        <v>229</v>
      </c>
      <c r="E169" s="23">
        <v>213460.2</v>
      </c>
      <c r="F169" s="24">
        <v>213460.2</v>
      </c>
      <c r="G169" s="25">
        <f>IF(E169=0,0,F169/E169)</f>
        <v>1</v>
      </c>
      <c r="H169" s="102">
        <v>213460.2</v>
      </c>
      <c r="I169" s="102">
        <v>0</v>
      </c>
      <c r="J169" s="26">
        <f>IF(IF(E169=0,0,I169/E169)-1=-100%,0,IF(E169=0,0,I169/E169)-1)</f>
        <v>0</v>
      </c>
    </row>
    <row r="170" spans="1:10" x14ac:dyDescent="0.25">
      <c r="A170" s="6" t="s">
        <v>230</v>
      </c>
      <c r="B170" s="38"/>
      <c r="C170" s="38"/>
      <c r="D170" s="39" t="s">
        <v>231</v>
      </c>
      <c r="E170" s="8">
        <f t="shared" ref="E170:F170" si="40">E171</f>
        <v>8000</v>
      </c>
      <c r="F170" s="9">
        <f t="shared" si="40"/>
        <v>8000</v>
      </c>
      <c r="G170" s="10">
        <f>F170/E170</f>
        <v>1</v>
      </c>
      <c r="H170" s="9">
        <f t="shared" ref="H170:I171" si="41">H171</f>
        <v>8000</v>
      </c>
      <c r="I170" s="9">
        <f t="shared" si="41"/>
        <v>0</v>
      </c>
      <c r="J170" s="10">
        <f t="shared" ref="J170:J171" si="42">IF(IF(E170=0,0,I170/E170)-1=-100%,0,IF(E170=0,0,I170/E170)-1)</f>
        <v>0</v>
      </c>
    </row>
    <row r="171" spans="1:10" x14ac:dyDescent="0.25">
      <c r="A171" s="28"/>
      <c r="B171" s="12" t="s">
        <v>232</v>
      </c>
      <c r="C171" s="12"/>
      <c r="D171" s="13" t="s">
        <v>16</v>
      </c>
      <c r="E171" s="14">
        <f>E172</f>
        <v>8000</v>
      </c>
      <c r="F171" s="15">
        <f>F172</f>
        <v>8000</v>
      </c>
      <c r="G171" s="16">
        <f>F171/E171</f>
        <v>1</v>
      </c>
      <c r="H171" s="17">
        <f>H172</f>
        <v>8000</v>
      </c>
      <c r="I171" s="14">
        <f t="shared" si="41"/>
        <v>0</v>
      </c>
      <c r="J171" s="18">
        <f t="shared" si="42"/>
        <v>0</v>
      </c>
    </row>
    <row r="172" spans="1:10" ht="45" outlineLevel="1" x14ac:dyDescent="0.25">
      <c r="A172" s="19"/>
      <c r="B172" s="103"/>
      <c r="C172" s="48" t="s">
        <v>21</v>
      </c>
      <c r="D172" s="104" t="s">
        <v>38</v>
      </c>
      <c r="E172" s="66">
        <v>8000</v>
      </c>
      <c r="F172" s="51">
        <v>8000</v>
      </c>
      <c r="G172" s="67">
        <f>IF(E172=0,0,F172/E172)</f>
        <v>1</v>
      </c>
      <c r="H172" s="192">
        <v>8000</v>
      </c>
      <c r="I172" s="192">
        <v>0</v>
      </c>
      <c r="J172" s="26">
        <f>IF(IF(E172=0,0,I172/E172)-1=-100%,0,IF(E172=0,0,I172/E172)-1)</f>
        <v>0</v>
      </c>
    </row>
    <row r="173" spans="1:10" x14ac:dyDescent="0.25">
      <c r="A173" s="6" t="s">
        <v>233</v>
      </c>
      <c r="B173" s="38"/>
      <c r="C173" s="38"/>
      <c r="D173" s="39" t="s">
        <v>234</v>
      </c>
      <c r="E173" s="8">
        <f>E174+E177+E180+E182+E185+E190+E193+E196+E198+E203+E205</f>
        <v>4265663.05</v>
      </c>
      <c r="F173" s="9">
        <f>F174+F177+F180+F182+F185+F190+F193+F196+F198+F203+F205</f>
        <v>3496070.1</v>
      </c>
      <c r="G173" s="10">
        <f>F173/E173</f>
        <v>0.81958421446344676</v>
      </c>
      <c r="H173" s="9">
        <f>H174+H177+H180+H182+H185+H190+H193+H196+H198+H203+H205</f>
        <v>4303963.9366666665</v>
      </c>
      <c r="I173" s="41">
        <v>3224585.4</v>
      </c>
      <c r="J173" s="10">
        <f t="shared" ref="J173:J180" si="43">IF(IF(E173=0,0,I173/E173)-1=-100%,0,IF(E173=0,0,I173/E173)-1)</f>
        <v>-0.24405998265615469</v>
      </c>
    </row>
    <row r="174" spans="1:10" x14ac:dyDescent="0.25">
      <c r="A174" s="28"/>
      <c r="B174" s="12" t="s">
        <v>235</v>
      </c>
      <c r="C174" s="12"/>
      <c r="D174" s="13" t="s">
        <v>236</v>
      </c>
      <c r="E174" s="14">
        <f>E175</f>
        <v>0</v>
      </c>
      <c r="F174" s="15">
        <f>F175</f>
        <v>345.94</v>
      </c>
      <c r="G174" s="16">
        <v>0</v>
      </c>
      <c r="H174" s="17">
        <f>SUM(H175:H176)</f>
        <v>345.94</v>
      </c>
      <c r="I174" s="17">
        <f>SUM(I175:I176)</f>
        <v>300000</v>
      </c>
      <c r="J174" s="18">
        <f t="shared" si="43"/>
        <v>0</v>
      </c>
    </row>
    <row r="175" spans="1:10" outlineLevel="1" x14ac:dyDescent="0.25">
      <c r="A175" s="28"/>
      <c r="B175" s="29"/>
      <c r="C175" s="30" t="s">
        <v>78</v>
      </c>
      <c r="D175" s="44" t="s">
        <v>79</v>
      </c>
      <c r="E175" s="32">
        <v>0</v>
      </c>
      <c r="F175" s="33">
        <v>345.94</v>
      </c>
      <c r="G175" s="105">
        <f>IF(E175=0,0,F175/E175)</f>
        <v>0</v>
      </c>
      <c r="H175" s="57">
        <v>345.94</v>
      </c>
      <c r="I175" s="57">
        <v>0</v>
      </c>
      <c r="J175" s="26">
        <f t="shared" si="43"/>
        <v>0</v>
      </c>
    </row>
    <row r="176" spans="1:10" ht="22.5" outlineLevel="1" x14ac:dyDescent="0.25">
      <c r="A176" s="28"/>
      <c r="B176" s="29"/>
      <c r="C176" s="30" t="s">
        <v>237</v>
      </c>
      <c r="D176" s="44" t="s">
        <v>238</v>
      </c>
      <c r="E176" s="32">
        <v>0</v>
      </c>
      <c r="F176" s="33">
        <v>0</v>
      </c>
      <c r="G176" s="34">
        <f>IF(E176=0,0,F176/E176)</f>
        <v>0</v>
      </c>
      <c r="H176" s="57">
        <f>F176/3*4</f>
        <v>0</v>
      </c>
      <c r="I176" s="57">
        <v>300000</v>
      </c>
      <c r="J176" s="26">
        <f t="shared" si="43"/>
        <v>0</v>
      </c>
    </row>
    <row r="177" spans="1:10" x14ac:dyDescent="0.25">
      <c r="A177" s="28"/>
      <c r="B177" s="12" t="s">
        <v>239</v>
      </c>
      <c r="C177" s="12"/>
      <c r="D177" s="13" t="s">
        <v>240</v>
      </c>
      <c r="E177" s="14">
        <f>SUM(E178:E179)</f>
        <v>1025262.22</v>
      </c>
      <c r="F177" s="15">
        <f>SUM(F178:F179)</f>
        <v>790737.42</v>
      </c>
      <c r="G177" s="16">
        <f>F177/E177</f>
        <v>0.77125383592111696</v>
      </c>
      <c r="H177" s="15">
        <f>SUM(H178:H179)</f>
        <v>1025262.22</v>
      </c>
      <c r="I177" s="15">
        <f>SUM(I178:I179)</f>
        <v>1165169</v>
      </c>
      <c r="J177" s="18">
        <f t="shared" si="43"/>
        <v>0.13645950984129707</v>
      </c>
    </row>
    <row r="178" spans="1:10" ht="45" outlineLevel="1" x14ac:dyDescent="0.25">
      <c r="A178" s="28"/>
      <c r="B178" s="106"/>
      <c r="C178" s="71" t="s">
        <v>21</v>
      </c>
      <c r="D178" s="107" t="s">
        <v>38</v>
      </c>
      <c r="E178" s="50">
        <v>967743.82</v>
      </c>
      <c r="F178" s="63">
        <v>761977.42</v>
      </c>
      <c r="G178" s="73">
        <f>IF(E178=0,0,F178/E178)</f>
        <v>0.78737513405148907</v>
      </c>
      <c r="H178" s="125">
        <v>967743.82</v>
      </c>
      <c r="I178" s="125">
        <v>1165169</v>
      </c>
      <c r="J178" s="26">
        <f t="shared" si="43"/>
        <v>0.20400562206638528</v>
      </c>
    </row>
    <row r="179" spans="1:10" ht="33.75" outlineLevel="1" x14ac:dyDescent="0.25">
      <c r="A179" s="28"/>
      <c r="B179" s="29"/>
      <c r="C179" s="30" t="s">
        <v>188</v>
      </c>
      <c r="D179" s="44" t="s">
        <v>189</v>
      </c>
      <c r="E179" s="32">
        <v>57518.400000000001</v>
      </c>
      <c r="F179" s="33">
        <v>28760</v>
      </c>
      <c r="G179" s="34">
        <f>IF(E179=0,0,F179/E179)</f>
        <v>0.50001390859272854</v>
      </c>
      <c r="H179" s="57">
        <v>57518.400000000001</v>
      </c>
      <c r="I179" s="125">
        <v>0</v>
      </c>
      <c r="J179" s="26">
        <f t="shared" si="43"/>
        <v>0</v>
      </c>
    </row>
    <row r="180" spans="1:10" ht="22.5" x14ac:dyDescent="0.25">
      <c r="A180" s="28"/>
      <c r="B180" s="12" t="s">
        <v>241</v>
      </c>
      <c r="C180" s="12"/>
      <c r="D180" s="13" t="s">
        <v>242</v>
      </c>
      <c r="E180" s="14">
        <f>SUM(E181)</f>
        <v>6000</v>
      </c>
      <c r="F180" s="15">
        <f>SUM(F181)</f>
        <v>6000</v>
      </c>
      <c r="G180" s="16">
        <f>F180/E180</f>
        <v>1</v>
      </c>
      <c r="H180" s="17">
        <f>H181</f>
        <v>6000</v>
      </c>
      <c r="I180" s="17">
        <f>I181</f>
        <v>6000</v>
      </c>
      <c r="J180" s="18">
        <f t="shared" si="43"/>
        <v>0</v>
      </c>
    </row>
    <row r="181" spans="1:10" ht="33.75" outlineLevel="1" x14ac:dyDescent="0.25">
      <c r="A181" s="28"/>
      <c r="B181" s="106"/>
      <c r="C181" s="71" t="s">
        <v>188</v>
      </c>
      <c r="D181" s="62" t="s">
        <v>189</v>
      </c>
      <c r="E181" s="50">
        <v>6000</v>
      </c>
      <c r="F181" s="63">
        <v>6000</v>
      </c>
      <c r="G181" s="73">
        <f>IF(E181=0,0,F181/E181)</f>
        <v>1</v>
      </c>
      <c r="H181" s="125">
        <v>6000</v>
      </c>
      <c r="I181" s="125">
        <v>6000</v>
      </c>
      <c r="J181" s="26">
        <f>IF(IF(E181=0,0,I181/E181)-1=-100%,0,IF(E181=0,0,I181/E181)-1)</f>
        <v>0</v>
      </c>
    </row>
    <row r="182" spans="1:10" ht="60.75" customHeight="1" x14ac:dyDescent="0.25">
      <c r="A182" s="28"/>
      <c r="B182" s="108" t="s">
        <v>243</v>
      </c>
      <c r="C182" s="108"/>
      <c r="D182" s="82" t="s">
        <v>244</v>
      </c>
      <c r="E182" s="109">
        <f>SUM(E183:E184)</f>
        <v>84490</v>
      </c>
      <c r="F182" s="109">
        <f>SUM(F183:F184)</f>
        <v>67890</v>
      </c>
      <c r="G182" s="110">
        <f>F182/E182</f>
        <v>0.80352704462066515</v>
      </c>
      <c r="H182" s="109">
        <f>SUM(H183:H184)</f>
        <v>83990</v>
      </c>
      <c r="I182" s="109">
        <f>SUM(I183:I184)</f>
        <v>84824</v>
      </c>
      <c r="J182" s="111">
        <f t="shared" ref="J182:J196" si="44">IF(IF(E182=0,0,I182/E182)-1=-100%,0,IF(E182=0,0,I182/E182)-1)</f>
        <v>3.9531305479938439E-3</v>
      </c>
    </row>
    <row r="183" spans="1:10" outlineLevel="1" x14ac:dyDescent="0.25">
      <c r="A183" s="28"/>
      <c r="B183" s="112"/>
      <c r="C183" s="71" t="s">
        <v>78</v>
      </c>
      <c r="D183" s="62" t="s">
        <v>79</v>
      </c>
      <c r="E183" s="50">
        <v>500</v>
      </c>
      <c r="F183" s="63">
        <v>0</v>
      </c>
      <c r="G183" s="73">
        <f>IF(E183=0,0,F183/E183)</f>
        <v>0</v>
      </c>
      <c r="H183" s="125">
        <f>F183/3*4</f>
        <v>0</v>
      </c>
      <c r="I183" s="125">
        <v>500</v>
      </c>
      <c r="J183" s="26">
        <f t="shared" si="44"/>
        <v>0</v>
      </c>
    </row>
    <row r="184" spans="1:10" ht="33.75" outlineLevel="1" x14ac:dyDescent="0.25">
      <c r="A184" s="28"/>
      <c r="B184" s="106"/>
      <c r="C184" s="71" t="s">
        <v>188</v>
      </c>
      <c r="D184" s="62" t="s">
        <v>189</v>
      </c>
      <c r="E184" s="50">
        <v>83990</v>
      </c>
      <c r="F184" s="63">
        <v>67890</v>
      </c>
      <c r="G184" s="73">
        <f>IF(E184=0,0,F184/E184)</f>
        <v>0.80831051315632818</v>
      </c>
      <c r="H184" s="125">
        <v>83990</v>
      </c>
      <c r="I184" s="125">
        <v>84324</v>
      </c>
      <c r="J184" s="26">
        <f t="shared" si="44"/>
        <v>3.9766638885581074E-3</v>
      </c>
    </row>
    <row r="185" spans="1:10" ht="27.75" customHeight="1" x14ac:dyDescent="0.25">
      <c r="A185" s="28"/>
      <c r="B185" s="12" t="s">
        <v>245</v>
      </c>
      <c r="C185" s="12"/>
      <c r="D185" s="13" t="s">
        <v>246</v>
      </c>
      <c r="E185" s="14">
        <f>SUM(E186:E189)</f>
        <v>67392</v>
      </c>
      <c r="F185" s="14">
        <f>SUM(F186:F189)</f>
        <v>43385.42</v>
      </c>
      <c r="G185" s="16">
        <f>F185/E185</f>
        <v>0.64377700617283951</v>
      </c>
      <c r="H185" s="14">
        <f>SUM(H186:H189)</f>
        <v>59716.56</v>
      </c>
      <c r="I185" s="14">
        <f>SUM(I186:I189)</f>
        <v>63500</v>
      </c>
      <c r="J185" s="18">
        <f t="shared" si="44"/>
        <v>-5.775166191832859E-2</v>
      </c>
    </row>
    <row r="186" spans="1:10" outlineLevel="1" x14ac:dyDescent="0.25">
      <c r="A186" s="28"/>
      <c r="B186" s="29"/>
      <c r="C186" s="30" t="s">
        <v>78</v>
      </c>
      <c r="D186" s="44" t="s">
        <v>79</v>
      </c>
      <c r="E186" s="32">
        <v>5000</v>
      </c>
      <c r="F186" s="33">
        <v>18.32</v>
      </c>
      <c r="G186" s="34">
        <f>IF(E186=0,0,F186/E186)</f>
        <v>3.6640000000000002E-3</v>
      </c>
      <c r="H186" s="57">
        <f>F186/3*4</f>
        <v>24.426666666666666</v>
      </c>
      <c r="I186" s="57">
        <v>5000</v>
      </c>
      <c r="J186" s="26">
        <f t="shared" si="44"/>
        <v>0</v>
      </c>
    </row>
    <row r="187" spans="1:10" outlineLevel="1" x14ac:dyDescent="0.25">
      <c r="A187" s="28"/>
      <c r="B187" s="29"/>
      <c r="C187" s="30" t="s">
        <v>80</v>
      </c>
      <c r="D187" s="44" t="s">
        <v>81</v>
      </c>
      <c r="E187" s="32">
        <v>20000</v>
      </c>
      <c r="F187" s="33">
        <v>12975.1</v>
      </c>
      <c r="G187" s="34">
        <f>IF(E187=0,0,F187/E187)</f>
        <v>0.64875499999999997</v>
      </c>
      <c r="H187" s="57">
        <f>F187/3*4</f>
        <v>17300.133333333335</v>
      </c>
      <c r="I187" s="57">
        <v>20000</v>
      </c>
      <c r="J187" s="26">
        <f t="shared" si="44"/>
        <v>0</v>
      </c>
    </row>
    <row r="188" spans="1:10" ht="33.75" outlineLevel="1" x14ac:dyDescent="0.25">
      <c r="A188" s="28"/>
      <c r="B188" s="70"/>
      <c r="C188" s="71" t="s">
        <v>188</v>
      </c>
      <c r="D188" s="62" t="s">
        <v>189</v>
      </c>
      <c r="E188" s="50">
        <v>42000</v>
      </c>
      <c r="F188" s="63">
        <v>30000</v>
      </c>
      <c r="G188" s="73">
        <f>IF(E188=0,0,F188/E188)</f>
        <v>0.7142857142857143</v>
      </c>
      <c r="H188" s="125">
        <v>42000</v>
      </c>
      <c r="I188" s="125">
        <v>38500</v>
      </c>
      <c r="J188" s="26">
        <f t="shared" si="44"/>
        <v>-8.333333333333337E-2</v>
      </c>
    </row>
    <row r="189" spans="1:10" ht="45" outlineLevel="1" x14ac:dyDescent="0.25">
      <c r="A189" s="19"/>
      <c r="B189" s="99"/>
      <c r="C189" s="48" t="s">
        <v>34</v>
      </c>
      <c r="D189" s="62" t="s">
        <v>35</v>
      </c>
      <c r="E189" s="66">
        <v>392</v>
      </c>
      <c r="F189" s="51">
        <v>392</v>
      </c>
      <c r="G189" s="67">
        <f>IF(E189=0,0,F189/E189)</f>
        <v>1</v>
      </c>
      <c r="H189" s="192">
        <v>392</v>
      </c>
      <c r="I189" s="192">
        <v>0</v>
      </c>
      <c r="J189" s="26">
        <f t="shared" si="44"/>
        <v>0</v>
      </c>
    </row>
    <row r="190" spans="1:10" x14ac:dyDescent="0.25">
      <c r="A190" s="28"/>
      <c r="B190" s="12" t="s">
        <v>247</v>
      </c>
      <c r="C190" s="12"/>
      <c r="D190" s="13" t="s">
        <v>248</v>
      </c>
      <c r="E190" s="14">
        <f>SUM(E191:E192)</f>
        <v>537285</v>
      </c>
      <c r="F190" s="14">
        <f>SUM(F191:F192)</f>
        <v>455511.76</v>
      </c>
      <c r="G190" s="16">
        <f>F190/E190</f>
        <v>0.84780286067915545</v>
      </c>
      <c r="H190" s="14">
        <f>SUM(H191:H192)</f>
        <v>536054.01333333331</v>
      </c>
      <c r="I190" s="14">
        <f>SUM(I191:I192)</f>
        <v>566720</v>
      </c>
      <c r="J190" s="18">
        <f t="shared" si="44"/>
        <v>5.4784704579506238E-2</v>
      </c>
    </row>
    <row r="191" spans="1:10" outlineLevel="1" x14ac:dyDescent="0.25">
      <c r="A191" s="28"/>
      <c r="B191" s="29"/>
      <c r="C191" s="30" t="s">
        <v>78</v>
      </c>
      <c r="D191" s="44" t="s">
        <v>79</v>
      </c>
      <c r="E191" s="32">
        <v>5000</v>
      </c>
      <c r="F191" s="33">
        <v>2826.76</v>
      </c>
      <c r="G191" s="34">
        <f>IF(E191=0,0,F191/E191)</f>
        <v>0.56535200000000008</v>
      </c>
      <c r="H191" s="35">
        <f>F191/3*4</f>
        <v>3769.0133333333338</v>
      </c>
      <c r="I191" s="57">
        <v>5000</v>
      </c>
      <c r="J191" s="26">
        <f t="shared" si="44"/>
        <v>0</v>
      </c>
    </row>
    <row r="192" spans="1:10" ht="33.75" outlineLevel="1" x14ac:dyDescent="0.25">
      <c r="A192" s="28"/>
      <c r="B192" s="106"/>
      <c r="C192" s="71" t="s">
        <v>188</v>
      </c>
      <c r="D192" s="62" t="s">
        <v>189</v>
      </c>
      <c r="E192" s="50">
        <v>532285</v>
      </c>
      <c r="F192" s="63">
        <v>452685</v>
      </c>
      <c r="G192" s="73">
        <f>IF(E192=0,0,F192/E192)</f>
        <v>0.85045605267854629</v>
      </c>
      <c r="H192" s="35">
        <v>532285</v>
      </c>
      <c r="I192" s="125">
        <v>561720</v>
      </c>
      <c r="J192" s="26">
        <f t="shared" si="44"/>
        <v>5.5299322731243494E-2</v>
      </c>
    </row>
    <row r="193" spans="1:10" x14ac:dyDescent="0.25">
      <c r="A193" s="28"/>
      <c r="B193" s="108" t="s">
        <v>249</v>
      </c>
      <c r="C193" s="108"/>
      <c r="D193" s="82" t="s">
        <v>250</v>
      </c>
      <c r="E193" s="109">
        <f>SUM(E194:E195)</f>
        <v>290263</v>
      </c>
      <c r="F193" s="109">
        <f>SUM(F194:F195)</f>
        <v>176750.3</v>
      </c>
      <c r="G193" s="110">
        <f>F193/E193</f>
        <v>0.60893155517582331</v>
      </c>
      <c r="H193" s="109">
        <f>SUM(H194:H195)</f>
        <v>290327</v>
      </c>
      <c r="I193" s="109">
        <f>SUM(I194:I195)</f>
        <v>93360</v>
      </c>
      <c r="J193" s="111">
        <f t="shared" si="44"/>
        <v>-0.67836065912637844</v>
      </c>
    </row>
    <row r="194" spans="1:10" ht="22.5" outlineLevel="1" x14ac:dyDescent="0.25">
      <c r="A194" s="28"/>
      <c r="B194" s="112"/>
      <c r="C194" s="71" t="s">
        <v>53</v>
      </c>
      <c r="D194" s="62" t="s">
        <v>54</v>
      </c>
      <c r="E194" s="50">
        <v>0</v>
      </c>
      <c r="F194" s="63">
        <v>48</v>
      </c>
      <c r="G194" s="113">
        <f>IF(E194=0,0,F194/E194)</f>
        <v>0</v>
      </c>
      <c r="H194" s="125">
        <f>F194/3*4</f>
        <v>64</v>
      </c>
      <c r="I194" s="125">
        <v>100</v>
      </c>
      <c r="J194" s="26">
        <f t="shared" si="44"/>
        <v>0</v>
      </c>
    </row>
    <row r="195" spans="1:10" ht="33.75" outlineLevel="1" x14ac:dyDescent="0.25">
      <c r="A195" s="28"/>
      <c r="B195" s="106"/>
      <c r="C195" s="71" t="s">
        <v>188</v>
      </c>
      <c r="D195" s="62" t="s">
        <v>189</v>
      </c>
      <c r="E195" s="50">
        <v>290263</v>
      </c>
      <c r="F195" s="63">
        <v>176702.3</v>
      </c>
      <c r="G195" s="73">
        <f>IF(E195=0,0,F195/E195)</f>
        <v>0.60876618790545123</v>
      </c>
      <c r="H195" s="125">
        <v>290263</v>
      </c>
      <c r="I195" s="125">
        <v>93260</v>
      </c>
      <c r="J195" s="26">
        <f t="shared" si="44"/>
        <v>-0.67870517427298693</v>
      </c>
    </row>
    <row r="196" spans="1:10" ht="22.5" x14ac:dyDescent="0.25">
      <c r="A196" s="28"/>
      <c r="B196" s="108" t="s">
        <v>251</v>
      </c>
      <c r="C196" s="108"/>
      <c r="D196" s="82" t="s">
        <v>252</v>
      </c>
      <c r="E196" s="109">
        <f>SUM(E197)</f>
        <v>120288.6</v>
      </c>
      <c r="F196" s="109">
        <f>SUM(F197)</f>
        <v>60145</v>
      </c>
      <c r="G196" s="110">
        <f>F196/E196</f>
        <v>0.50000581933782584</v>
      </c>
      <c r="H196" s="109">
        <f>SUM(H197)</f>
        <v>120288.6</v>
      </c>
      <c r="I196" s="109">
        <f>SUM(I197)</f>
        <v>0</v>
      </c>
      <c r="J196" s="111">
        <f t="shared" si="44"/>
        <v>0</v>
      </c>
    </row>
    <row r="197" spans="1:10" ht="33.75" outlineLevel="1" x14ac:dyDescent="0.25">
      <c r="A197" s="19"/>
      <c r="B197" s="114"/>
      <c r="C197" s="48" t="s">
        <v>188</v>
      </c>
      <c r="D197" s="62" t="s">
        <v>189</v>
      </c>
      <c r="E197" s="66">
        <v>120288.6</v>
      </c>
      <c r="F197" s="51">
        <v>60145</v>
      </c>
      <c r="G197" s="67">
        <f>IF(E197=0,0,F197/E197)</f>
        <v>0.50000581933782584</v>
      </c>
      <c r="H197" s="192">
        <v>120288.6</v>
      </c>
      <c r="I197" s="192">
        <v>0</v>
      </c>
      <c r="J197" s="26">
        <f>IF(IF(E197=0,0,I197/E197)-1=-100%,0,IF(E197=0,0,I197/E197)-1)</f>
        <v>0</v>
      </c>
    </row>
    <row r="198" spans="1:10" x14ac:dyDescent="0.25">
      <c r="A198" s="28"/>
      <c r="B198" s="108" t="s">
        <v>253</v>
      </c>
      <c r="C198" s="108"/>
      <c r="D198" s="82" t="s">
        <v>254</v>
      </c>
      <c r="E198" s="109">
        <f>SUM(E199:E202)</f>
        <v>1163715.17</v>
      </c>
      <c r="F198" s="109">
        <f>SUM(F199:F202)</f>
        <v>976771.20000000007</v>
      </c>
      <c r="G198" s="110">
        <f>F198/E198</f>
        <v>0.83935590527706205</v>
      </c>
      <c r="H198" s="109">
        <f>SUM(H199:H202)</f>
        <v>1211012.5433333335</v>
      </c>
      <c r="I198" s="109">
        <f>SUM(I199:I202)</f>
        <v>937672.4</v>
      </c>
      <c r="J198" s="111">
        <f t="shared" ref="J198:J203" si="45">IF(IF(E198=0,0,I198/E198)-1=-100%,0,IF(E198=0,0,I198/E198)-1)</f>
        <v>-0.19424235055731032</v>
      </c>
    </row>
    <row r="199" spans="1:10" outlineLevel="1" x14ac:dyDescent="0.25">
      <c r="A199" s="28"/>
      <c r="B199" s="112"/>
      <c r="C199" s="71" t="s">
        <v>76</v>
      </c>
      <c r="D199" s="62" t="s">
        <v>77</v>
      </c>
      <c r="E199" s="50">
        <v>60000</v>
      </c>
      <c r="F199" s="63">
        <v>77660.75</v>
      </c>
      <c r="G199" s="73">
        <f>IF(E199=0,0,F199/E199)</f>
        <v>1.2943458333333333</v>
      </c>
      <c r="H199" s="125">
        <f>F199/3*4</f>
        <v>103547.66666666667</v>
      </c>
      <c r="I199" s="125">
        <v>60000</v>
      </c>
      <c r="J199" s="26">
        <f t="shared" si="45"/>
        <v>0</v>
      </c>
    </row>
    <row r="200" spans="1:10" ht="45" outlineLevel="1" x14ac:dyDescent="0.25">
      <c r="A200" s="28"/>
      <c r="B200" s="106"/>
      <c r="C200" s="71" t="s">
        <v>21</v>
      </c>
      <c r="D200" s="62" t="s">
        <v>38</v>
      </c>
      <c r="E200" s="50">
        <v>1046667</v>
      </c>
      <c r="F200" s="63">
        <v>840000</v>
      </c>
      <c r="G200" s="73">
        <f>IF(E200=0,0,F200/E200)</f>
        <v>0.8025475151122563</v>
      </c>
      <c r="H200" s="125">
        <v>1046667</v>
      </c>
      <c r="I200" s="125">
        <v>872223</v>
      </c>
      <c r="J200" s="26">
        <f t="shared" si="45"/>
        <v>-0.16666618895981244</v>
      </c>
    </row>
    <row r="201" spans="1:10" ht="33.75" outlineLevel="1" x14ac:dyDescent="0.25">
      <c r="A201" s="28"/>
      <c r="B201" s="112"/>
      <c r="C201" s="71" t="s">
        <v>188</v>
      </c>
      <c r="D201" s="62" t="s">
        <v>189</v>
      </c>
      <c r="E201" s="50">
        <v>54048.17</v>
      </c>
      <c r="F201" s="63">
        <v>54048.17</v>
      </c>
      <c r="G201" s="73">
        <f>IF(E201=0,0,F201/E201)</f>
        <v>1</v>
      </c>
      <c r="H201" s="125">
        <v>54048.17</v>
      </c>
      <c r="I201" s="125">
        <v>0</v>
      </c>
      <c r="J201" s="26">
        <f t="shared" si="45"/>
        <v>0</v>
      </c>
    </row>
    <row r="202" spans="1:10" ht="33.75" outlineLevel="1" x14ac:dyDescent="0.25">
      <c r="A202" s="28"/>
      <c r="B202" s="75"/>
      <c r="C202" s="30" t="s">
        <v>92</v>
      </c>
      <c r="D202" s="44" t="s">
        <v>93</v>
      </c>
      <c r="E202" s="32">
        <v>3000</v>
      </c>
      <c r="F202" s="33">
        <v>5062.28</v>
      </c>
      <c r="G202" s="34">
        <f>IF(E202=0,0,F202/E202)</f>
        <v>1.6874266666666666</v>
      </c>
      <c r="H202" s="125">
        <f>F202/3*4</f>
        <v>6749.706666666666</v>
      </c>
      <c r="I202" s="125">
        <v>5449.4</v>
      </c>
      <c r="J202" s="26">
        <f t="shared" si="45"/>
        <v>0.81646666666666645</v>
      </c>
    </row>
    <row r="203" spans="1:10" x14ac:dyDescent="0.25">
      <c r="A203" s="28"/>
      <c r="B203" s="12" t="s">
        <v>255</v>
      </c>
      <c r="C203" s="12"/>
      <c r="D203" s="13" t="s">
        <v>256</v>
      </c>
      <c r="E203" s="14">
        <f>SUM(E204)</f>
        <v>122662</v>
      </c>
      <c r="F203" s="15">
        <f>SUM(F204)</f>
        <v>70228</v>
      </c>
      <c r="G203" s="16">
        <f>F203/E203</f>
        <v>0.57253265069866788</v>
      </c>
      <c r="H203" s="17">
        <f>H204</f>
        <v>122662</v>
      </c>
      <c r="I203" s="17">
        <f>I204</f>
        <v>0</v>
      </c>
      <c r="J203" s="18">
        <f t="shared" si="45"/>
        <v>0</v>
      </c>
    </row>
    <row r="204" spans="1:10" ht="33.75" outlineLevel="1" x14ac:dyDescent="0.25">
      <c r="A204" s="19"/>
      <c r="B204" s="103"/>
      <c r="C204" s="48" t="s">
        <v>188</v>
      </c>
      <c r="D204" s="62" t="s">
        <v>189</v>
      </c>
      <c r="E204" s="66">
        <v>122662</v>
      </c>
      <c r="F204" s="51">
        <v>70228</v>
      </c>
      <c r="G204" s="67">
        <f>IF(E204=0,0,F204/E204)</f>
        <v>0.57253265069866788</v>
      </c>
      <c r="H204" s="192">
        <v>122662</v>
      </c>
      <c r="I204" s="192">
        <v>0</v>
      </c>
      <c r="J204" s="26">
        <f>IF(IF(E204=0,0,I204/E204)-1=-100%,0,IF(E204=0,0,I204/E204)-1)</f>
        <v>0</v>
      </c>
    </row>
    <row r="205" spans="1:10" x14ac:dyDescent="0.25">
      <c r="A205" s="28"/>
      <c r="B205" s="12" t="s">
        <v>257</v>
      </c>
      <c r="C205" s="108"/>
      <c r="D205" s="82" t="s">
        <v>16</v>
      </c>
      <c r="E205" s="109">
        <f>SUM(E206:E209)</f>
        <v>848305.05999999994</v>
      </c>
      <c r="F205" s="109">
        <f>SUM(F206:F209)</f>
        <v>848305.05999999994</v>
      </c>
      <c r="G205" s="110">
        <f>F205/E205</f>
        <v>1</v>
      </c>
      <c r="H205" s="109">
        <f>SUM(H206:H209)</f>
        <v>848305.05999999994</v>
      </c>
      <c r="I205" s="109">
        <f>SUM(I206:I209)</f>
        <v>7340</v>
      </c>
      <c r="J205" s="111">
        <f t="shared" ref="J205:J234" si="46">IF(IF(E205=0,0,I205/E205)-1=-100%,0,IF(E205=0,0,I205/E205)-1)</f>
        <v>-0.9913474522950505</v>
      </c>
    </row>
    <row r="206" spans="1:10" ht="45" outlineLevel="1" x14ac:dyDescent="0.25">
      <c r="A206" s="28"/>
      <c r="B206" s="70"/>
      <c r="C206" s="71" t="s">
        <v>21</v>
      </c>
      <c r="D206" s="62" t="s">
        <v>38</v>
      </c>
      <c r="E206" s="50">
        <v>510124.56</v>
      </c>
      <c r="F206" s="63">
        <v>510124.56</v>
      </c>
      <c r="G206" s="73">
        <f>IF(E206=0,0,F206/E206)</f>
        <v>1</v>
      </c>
      <c r="H206" s="125">
        <f>E206</f>
        <v>510124.56</v>
      </c>
      <c r="I206" s="125">
        <v>7340</v>
      </c>
      <c r="J206" s="26">
        <f t="shared" si="46"/>
        <v>-0.98561135735162408</v>
      </c>
    </row>
    <row r="207" spans="1:10" ht="33.75" outlineLevel="1" x14ac:dyDescent="0.25">
      <c r="A207" s="19"/>
      <c r="B207" s="20"/>
      <c r="C207" s="21" t="s">
        <v>188</v>
      </c>
      <c r="D207" s="44" t="s">
        <v>189</v>
      </c>
      <c r="E207" s="23">
        <v>3037.36</v>
      </c>
      <c r="F207" s="24">
        <v>3037.36</v>
      </c>
      <c r="G207" s="25">
        <f>IF(E207=0,0,F207/E207)</f>
        <v>1</v>
      </c>
      <c r="H207" s="192">
        <f>E207</f>
        <v>3037.36</v>
      </c>
      <c r="I207" s="192">
        <v>0</v>
      </c>
      <c r="J207" s="26">
        <f t="shared" si="46"/>
        <v>0</v>
      </c>
    </row>
    <row r="208" spans="1:10" ht="33.75" outlineLevel="1" x14ac:dyDescent="0.25">
      <c r="A208" s="28"/>
      <c r="B208" s="29"/>
      <c r="C208" s="30" t="s">
        <v>103</v>
      </c>
      <c r="D208" s="44" t="s">
        <v>104</v>
      </c>
      <c r="E208" s="32">
        <v>308880</v>
      </c>
      <c r="F208" s="33">
        <v>308880</v>
      </c>
      <c r="G208" s="34">
        <f>IF(E208=0,0,F208/E208)</f>
        <v>1</v>
      </c>
      <c r="H208" s="57">
        <f>E208</f>
        <v>308880</v>
      </c>
      <c r="I208" s="57">
        <v>0</v>
      </c>
      <c r="J208" s="26">
        <f t="shared" si="46"/>
        <v>0</v>
      </c>
    </row>
    <row r="209" spans="1:10" ht="33.75" outlineLevel="1" x14ac:dyDescent="0.25">
      <c r="A209" s="28"/>
      <c r="B209" s="29"/>
      <c r="C209" s="30" t="s">
        <v>258</v>
      </c>
      <c r="D209" s="44" t="s">
        <v>259</v>
      </c>
      <c r="E209" s="32">
        <v>26263.14</v>
      </c>
      <c r="F209" s="33">
        <v>26263.14</v>
      </c>
      <c r="G209" s="34">
        <f>IF(E209=0,0,F209/E209)</f>
        <v>1</v>
      </c>
      <c r="H209" s="57">
        <f>E209</f>
        <v>26263.14</v>
      </c>
      <c r="I209" s="57">
        <v>0</v>
      </c>
      <c r="J209" s="26">
        <f t="shared" si="46"/>
        <v>0</v>
      </c>
    </row>
    <row r="210" spans="1:10" x14ac:dyDescent="0.25">
      <c r="A210" s="6" t="s">
        <v>260</v>
      </c>
      <c r="B210" s="38"/>
      <c r="C210" s="38"/>
      <c r="D210" s="39" t="s">
        <v>261</v>
      </c>
      <c r="E210" s="8">
        <f>E211</f>
        <v>2754</v>
      </c>
      <c r="F210" s="9">
        <f>F211</f>
        <v>3038.04</v>
      </c>
      <c r="G210" s="10">
        <f t="shared" ref="G210:H210" si="47">G211</f>
        <v>1.1031372549019607</v>
      </c>
      <c r="H210" s="9">
        <f t="shared" si="47"/>
        <v>3068.7066666666665</v>
      </c>
      <c r="I210" s="8">
        <f>I211</f>
        <v>0</v>
      </c>
      <c r="J210" s="10">
        <f t="shared" si="46"/>
        <v>0</v>
      </c>
    </row>
    <row r="211" spans="1:10" ht="21.75" customHeight="1" x14ac:dyDescent="0.25">
      <c r="A211" s="28"/>
      <c r="B211" s="12" t="s">
        <v>262</v>
      </c>
      <c r="C211" s="12"/>
      <c r="D211" s="13" t="s">
        <v>16</v>
      </c>
      <c r="E211" s="14">
        <f>SUM(E212:E214)</f>
        <v>2754</v>
      </c>
      <c r="F211" s="14">
        <f>SUM(F212:F214)</f>
        <v>3038.04</v>
      </c>
      <c r="G211" s="16">
        <f>F211/E211</f>
        <v>1.1031372549019607</v>
      </c>
      <c r="H211" s="14">
        <f>SUM(H212:H214)</f>
        <v>3068.7066666666665</v>
      </c>
      <c r="I211" s="14">
        <f>SUM(I212:I214)</f>
        <v>0</v>
      </c>
      <c r="J211" s="18">
        <f t="shared" si="46"/>
        <v>0</v>
      </c>
    </row>
    <row r="212" spans="1:10" outlineLevel="1" x14ac:dyDescent="0.25">
      <c r="A212" s="28"/>
      <c r="B212" s="29"/>
      <c r="C212" s="30" t="s">
        <v>19</v>
      </c>
      <c r="D212" s="31" t="s">
        <v>20</v>
      </c>
      <c r="E212" s="32">
        <v>0</v>
      </c>
      <c r="F212" s="33">
        <v>92</v>
      </c>
      <c r="G212" s="34">
        <f>IF(E212=0,0,F212/E212)</f>
        <v>0</v>
      </c>
      <c r="H212" s="57">
        <f>F212/3*4</f>
        <v>122.66666666666667</v>
      </c>
      <c r="I212" s="57">
        <v>0</v>
      </c>
      <c r="J212" s="26">
        <f t="shared" si="46"/>
        <v>0</v>
      </c>
    </row>
    <row r="213" spans="1:10" ht="33.75" outlineLevel="1" x14ac:dyDescent="0.25">
      <c r="A213" s="28"/>
      <c r="B213" s="29"/>
      <c r="C213" s="30" t="s">
        <v>103</v>
      </c>
      <c r="D213" s="44" t="s">
        <v>104</v>
      </c>
      <c r="E213" s="32">
        <v>2754</v>
      </c>
      <c r="F213" s="33">
        <v>2754</v>
      </c>
      <c r="G213" s="34">
        <f>IF(E213=0,0,F213/E213)</f>
        <v>1</v>
      </c>
      <c r="H213" s="57">
        <v>2754</v>
      </c>
      <c r="I213" s="57">
        <v>0</v>
      </c>
      <c r="J213" s="26">
        <f t="shared" si="46"/>
        <v>0</v>
      </c>
    </row>
    <row r="214" spans="1:10" ht="45" outlineLevel="1" x14ac:dyDescent="0.25">
      <c r="A214" s="28"/>
      <c r="B214" s="29"/>
      <c r="C214" s="30" t="s">
        <v>34</v>
      </c>
      <c r="D214" s="44" t="s">
        <v>35</v>
      </c>
      <c r="E214" s="32">
        <v>0</v>
      </c>
      <c r="F214" s="33">
        <v>192.04</v>
      </c>
      <c r="G214" s="105">
        <f>IF(E214=0,0,F214/E214)</f>
        <v>0</v>
      </c>
      <c r="H214" s="57">
        <v>192.04</v>
      </c>
      <c r="I214" s="57">
        <v>0</v>
      </c>
      <c r="J214" s="26">
        <f t="shared" si="46"/>
        <v>0</v>
      </c>
    </row>
    <row r="215" spans="1:10" x14ac:dyDescent="0.25">
      <c r="A215" s="6" t="s">
        <v>263</v>
      </c>
      <c r="B215" s="38"/>
      <c r="C215" s="38"/>
      <c r="D215" s="39" t="s">
        <v>264</v>
      </c>
      <c r="E215" s="8">
        <f>E216</f>
        <v>200294</v>
      </c>
      <c r="F215" s="9">
        <f t="shared" ref="F215:I215" si="48">F216</f>
        <v>140294</v>
      </c>
      <c r="G215" s="115">
        <f>F215/E215</f>
        <v>0.70044035268155813</v>
      </c>
      <c r="H215" s="41">
        <f t="shared" si="48"/>
        <v>200294</v>
      </c>
      <c r="I215" s="41">
        <f t="shared" si="48"/>
        <v>0</v>
      </c>
      <c r="J215" s="10">
        <f t="shared" si="46"/>
        <v>0</v>
      </c>
    </row>
    <row r="216" spans="1:10" ht="22.5" x14ac:dyDescent="0.25">
      <c r="A216" s="28"/>
      <c r="B216" s="12" t="s">
        <v>265</v>
      </c>
      <c r="C216" s="12"/>
      <c r="D216" s="13" t="s">
        <v>266</v>
      </c>
      <c r="E216" s="14">
        <f>SUM(E217:E219)</f>
        <v>200294</v>
      </c>
      <c r="F216" s="14">
        <f>SUM(F217:F219)</f>
        <v>140294</v>
      </c>
      <c r="G216" s="16">
        <f>F216/E216</f>
        <v>0.70044035268155813</v>
      </c>
      <c r="H216" s="14">
        <f>SUM(H217:H219)</f>
        <v>200294</v>
      </c>
      <c r="I216" s="14">
        <f>SUM(I217:I219)</f>
        <v>0</v>
      </c>
      <c r="J216" s="18">
        <f t="shared" si="46"/>
        <v>0</v>
      </c>
    </row>
    <row r="217" spans="1:10" ht="33.75" outlineLevel="1" x14ac:dyDescent="0.25">
      <c r="A217" s="19"/>
      <c r="B217" s="20"/>
      <c r="C217" s="21" t="s">
        <v>188</v>
      </c>
      <c r="D217" s="44" t="s">
        <v>189</v>
      </c>
      <c r="E217" s="23">
        <v>181123</v>
      </c>
      <c r="F217" s="24">
        <v>121123</v>
      </c>
      <c r="G217" s="25">
        <f>IF(E217=0,0,F217/E217)</f>
        <v>0.6687334021631709</v>
      </c>
      <c r="H217" s="102">
        <v>181123</v>
      </c>
      <c r="I217" s="192">
        <v>0</v>
      </c>
      <c r="J217" s="26">
        <f t="shared" si="46"/>
        <v>0</v>
      </c>
    </row>
    <row r="218" spans="1:10" ht="45" outlineLevel="1" x14ac:dyDescent="0.25">
      <c r="A218" s="116"/>
      <c r="B218" s="117"/>
      <c r="C218" s="21" t="s">
        <v>267</v>
      </c>
      <c r="D218" s="44" t="s">
        <v>268</v>
      </c>
      <c r="E218" s="23">
        <v>2601</v>
      </c>
      <c r="F218" s="24">
        <v>2601</v>
      </c>
      <c r="G218" s="25">
        <f>IF(E218=0,0,F218/E218)</f>
        <v>1</v>
      </c>
      <c r="H218" s="102">
        <v>2601</v>
      </c>
      <c r="I218" s="102">
        <v>0</v>
      </c>
      <c r="J218" s="26">
        <f t="shared" si="46"/>
        <v>0</v>
      </c>
    </row>
    <row r="219" spans="1:10" ht="33.75" outlineLevel="1" x14ac:dyDescent="0.25">
      <c r="A219" s="28"/>
      <c r="B219" s="29"/>
      <c r="C219" s="30" t="s">
        <v>103</v>
      </c>
      <c r="D219" s="44" t="s">
        <v>104</v>
      </c>
      <c r="E219" s="32">
        <v>16570</v>
      </c>
      <c r="F219" s="33">
        <v>16570</v>
      </c>
      <c r="G219" s="34">
        <f>IF(E219=0,0,F219/E219)</f>
        <v>1</v>
      </c>
      <c r="H219" s="57">
        <v>16570</v>
      </c>
      <c r="I219" s="57">
        <v>0</v>
      </c>
      <c r="J219" s="26">
        <f t="shared" si="46"/>
        <v>0</v>
      </c>
    </row>
    <row r="220" spans="1:10" x14ac:dyDescent="0.25">
      <c r="A220" s="6" t="s">
        <v>269</v>
      </c>
      <c r="B220" s="38"/>
      <c r="C220" s="38"/>
      <c r="D220" s="39" t="s">
        <v>270</v>
      </c>
      <c r="E220" s="8">
        <f>E221+E224+E231+E234+E236+E239+E245</f>
        <v>10125915.85</v>
      </c>
      <c r="F220" s="9">
        <f>F221+F224+F231+F234+F236+F239+F245</f>
        <v>8872160.870000001</v>
      </c>
      <c r="G220" s="10">
        <f>F220/E220</f>
        <v>0.87618354738746929</v>
      </c>
      <c r="H220" s="9">
        <f>H221+H224+H231+H234+H236+H239+H245</f>
        <v>10110515.596666666</v>
      </c>
      <c r="I220" s="41">
        <v>7663694</v>
      </c>
      <c r="J220" s="10">
        <f t="shared" si="46"/>
        <v>-0.24316041002849142</v>
      </c>
    </row>
    <row r="221" spans="1:10" x14ac:dyDescent="0.25">
      <c r="A221" s="28"/>
      <c r="B221" s="12" t="s">
        <v>271</v>
      </c>
      <c r="C221" s="12"/>
      <c r="D221" s="13" t="s">
        <v>272</v>
      </c>
      <c r="E221" s="14">
        <f>SUM(E222:E223)</f>
        <v>30000</v>
      </c>
      <c r="F221" s="14">
        <f>SUM(F222:F223)</f>
        <v>11901.89</v>
      </c>
      <c r="G221" s="16">
        <f>F221/E221</f>
        <v>0.39672966666666665</v>
      </c>
      <c r="H221" s="14">
        <f>SUM(H222:H223)</f>
        <v>15000</v>
      </c>
      <c r="I221" s="14">
        <f>SUM(I222:I223)</f>
        <v>15000</v>
      </c>
      <c r="J221" s="18">
        <f t="shared" si="46"/>
        <v>-0.5</v>
      </c>
    </row>
    <row r="222" spans="1:10" outlineLevel="1" x14ac:dyDescent="0.25">
      <c r="A222" s="28"/>
      <c r="B222" s="29"/>
      <c r="C222" s="30" t="s">
        <v>19</v>
      </c>
      <c r="D222" s="31" t="s">
        <v>20</v>
      </c>
      <c r="E222" s="32">
        <v>10000</v>
      </c>
      <c r="F222" s="33">
        <v>2506.2600000000002</v>
      </c>
      <c r="G222" s="34">
        <f>IF(E222=0,0,F222/E222)</f>
        <v>0.25062600000000002</v>
      </c>
      <c r="H222" s="57">
        <v>5000</v>
      </c>
      <c r="I222" s="57">
        <v>5000</v>
      </c>
      <c r="J222" s="26">
        <f t="shared" si="46"/>
        <v>-0.5</v>
      </c>
    </row>
    <row r="223" spans="1:10" outlineLevel="1" x14ac:dyDescent="0.25">
      <c r="A223" s="28"/>
      <c r="B223" s="29"/>
      <c r="C223" s="30" t="s">
        <v>78</v>
      </c>
      <c r="D223" s="44" t="s">
        <v>79</v>
      </c>
      <c r="E223" s="32">
        <v>20000</v>
      </c>
      <c r="F223" s="33">
        <v>9395.6299999999992</v>
      </c>
      <c r="G223" s="34">
        <f>IF(E223=0,0,F223/E223)</f>
        <v>0.46978149999999996</v>
      </c>
      <c r="H223" s="125">
        <v>10000</v>
      </c>
      <c r="I223" s="57">
        <v>10000</v>
      </c>
      <c r="J223" s="26">
        <f t="shared" si="46"/>
        <v>-0.5</v>
      </c>
    </row>
    <row r="224" spans="1:10" ht="33.75" x14ac:dyDescent="0.25">
      <c r="A224" s="28"/>
      <c r="B224" s="12" t="s">
        <v>273</v>
      </c>
      <c r="C224" s="12"/>
      <c r="D224" s="13" t="s">
        <v>274</v>
      </c>
      <c r="E224" s="14">
        <f>SUM(E225:E230)</f>
        <v>8632167.4399999995</v>
      </c>
      <c r="F224" s="14">
        <f>SUM(F225:F230)</f>
        <v>7663319.0899999999</v>
      </c>
      <c r="G224" s="16">
        <f>F224/E224</f>
        <v>0.88776302629273374</v>
      </c>
      <c r="H224" s="14">
        <f>SUM(H225:H230)</f>
        <v>8632231.1466666665</v>
      </c>
      <c r="I224" s="14">
        <f>SUM(I225:I230)</f>
        <v>6867765</v>
      </c>
      <c r="J224" s="18">
        <f t="shared" si="46"/>
        <v>-0.20439854211169006</v>
      </c>
    </row>
    <row r="225" spans="1:10" ht="22.5" outlineLevel="1" x14ac:dyDescent="0.25">
      <c r="A225" s="28"/>
      <c r="B225" s="112"/>
      <c r="C225" s="71" t="s">
        <v>53</v>
      </c>
      <c r="D225" s="62" t="s">
        <v>54</v>
      </c>
      <c r="E225" s="50">
        <v>0</v>
      </c>
      <c r="F225" s="63">
        <v>48</v>
      </c>
      <c r="G225" s="113">
        <f t="shared" ref="G225:G230" si="49">IF(E225=0,0,F225/E225)</f>
        <v>0</v>
      </c>
      <c r="H225" s="125">
        <f>F225/3*4</f>
        <v>64</v>
      </c>
      <c r="I225" s="125">
        <v>0</v>
      </c>
      <c r="J225" s="26">
        <f t="shared" si="46"/>
        <v>0</v>
      </c>
    </row>
    <row r="226" spans="1:10" outlineLevel="1" x14ac:dyDescent="0.25">
      <c r="A226" s="28"/>
      <c r="B226" s="112"/>
      <c r="C226" s="71" t="s">
        <v>19</v>
      </c>
      <c r="D226" s="97" t="s">
        <v>20</v>
      </c>
      <c r="E226" s="50">
        <v>5000</v>
      </c>
      <c r="F226" s="63">
        <v>3749.78</v>
      </c>
      <c r="G226" s="73">
        <f t="shared" si="49"/>
        <v>0.74995600000000007</v>
      </c>
      <c r="H226" s="125">
        <f>F226/3*4</f>
        <v>4999.7066666666669</v>
      </c>
      <c r="I226" s="125">
        <v>2000</v>
      </c>
      <c r="J226" s="26">
        <f t="shared" si="46"/>
        <v>-0.6</v>
      </c>
    </row>
    <row r="227" spans="1:10" outlineLevel="1" x14ac:dyDescent="0.25">
      <c r="A227" s="28"/>
      <c r="B227" s="112"/>
      <c r="C227" s="71" t="s">
        <v>78</v>
      </c>
      <c r="D227" s="62" t="s">
        <v>79</v>
      </c>
      <c r="E227" s="50">
        <v>50000</v>
      </c>
      <c r="F227" s="63">
        <v>34472.269999999997</v>
      </c>
      <c r="G227" s="73">
        <f t="shared" si="49"/>
        <v>0.68944539999999999</v>
      </c>
      <c r="H227" s="125">
        <v>50000</v>
      </c>
      <c r="I227" s="125">
        <v>15000</v>
      </c>
      <c r="J227" s="26">
        <f t="shared" si="46"/>
        <v>-0.7</v>
      </c>
    </row>
    <row r="228" spans="1:10" ht="45.75" outlineLevel="1" x14ac:dyDescent="0.25">
      <c r="A228" s="28"/>
      <c r="B228" s="106"/>
      <c r="C228" s="71" t="s">
        <v>21</v>
      </c>
      <c r="D228" s="72" t="s">
        <v>275</v>
      </c>
      <c r="E228" s="50">
        <v>8439111</v>
      </c>
      <c r="F228" s="63">
        <v>7565000</v>
      </c>
      <c r="G228" s="73">
        <f t="shared" si="49"/>
        <v>0.89642143585977241</v>
      </c>
      <c r="H228" s="125">
        <v>8439111</v>
      </c>
      <c r="I228" s="125">
        <v>6709965</v>
      </c>
      <c r="J228" s="26">
        <f t="shared" si="46"/>
        <v>-0.20489670061218535</v>
      </c>
    </row>
    <row r="229" spans="1:10" ht="56.25" outlineLevel="1" x14ac:dyDescent="0.25">
      <c r="A229" s="19"/>
      <c r="B229" s="114"/>
      <c r="C229" s="48" t="s">
        <v>276</v>
      </c>
      <c r="D229" s="62" t="s">
        <v>277</v>
      </c>
      <c r="E229" s="66">
        <v>6056.44</v>
      </c>
      <c r="F229" s="51">
        <v>6056.44</v>
      </c>
      <c r="G229" s="67">
        <f t="shared" si="49"/>
        <v>1</v>
      </c>
      <c r="H229" s="192">
        <v>6056.44</v>
      </c>
      <c r="I229" s="192">
        <v>0</v>
      </c>
      <c r="J229" s="26">
        <f t="shared" si="46"/>
        <v>0</v>
      </c>
    </row>
    <row r="230" spans="1:10" ht="33.75" outlineLevel="1" x14ac:dyDescent="0.25">
      <c r="A230" s="28"/>
      <c r="B230" s="106"/>
      <c r="C230" s="71" t="s">
        <v>92</v>
      </c>
      <c r="D230" s="62" t="s">
        <v>93</v>
      </c>
      <c r="E230" s="50">
        <v>132000</v>
      </c>
      <c r="F230" s="63">
        <v>53992.6</v>
      </c>
      <c r="G230" s="73">
        <f t="shared" si="49"/>
        <v>0.4090348484848485</v>
      </c>
      <c r="H230" s="125">
        <v>132000</v>
      </c>
      <c r="I230" s="125">
        <v>140800</v>
      </c>
      <c r="J230" s="26">
        <f t="shared" si="46"/>
        <v>6.6666666666666652E-2</v>
      </c>
    </row>
    <row r="231" spans="1:10" x14ac:dyDescent="0.25">
      <c r="A231" s="28"/>
      <c r="B231" s="108" t="s">
        <v>278</v>
      </c>
      <c r="C231" s="108"/>
      <c r="D231" s="82" t="s">
        <v>279</v>
      </c>
      <c r="E231" s="109">
        <f>SUM(E232:E233)</f>
        <v>1231</v>
      </c>
      <c r="F231" s="109">
        <f>SUM(F232:F233)</f>
        <v>1235.6500000000001</v>
      </c>
      <c r="G231" s="110">
        <f>F231/E231</f>
        <v>1.0037774167343623</v>
      </c>
      <c r="H231" s="109">
        <f>SUM(H232:H233)</f>
        <v>1235.6500000000001</v>
      </c>
      <c r="I231" s="109">
        <f>SUM(I232:I233)</f>
        <v>1230</v>
      </c>
      <c r="J231" s="18">
        <f t="shared" si="46"/>
        <v>-8.1234768480908937E-4</v>
      </c>
    </row>
    <row r="232" spans="1:10" ht="45.75" outlineLevel="1" x14ac:dyDescent="0.25">
      <c r="A232" s="28"/>
      <c r="B232" s="106"/>
      <c r="C232" s="71" t="s">
        <v>21</v>
      </c>
      <c r="D232" s="72" t="s">
        <v>280</v>
      </c>
      <c r="E232" s="50">
        <v>1231</v>
      </c>
      <c r="F232" s="63">
        <v>1231</v>
      </c>
      <c r="G232" s="73">
        <f>IF(E232=0,0,F232/E232)</f>
        <v>1</v>
      </c>
      <c r="H232" s="125">
        <v>1231</v>
      </c>
      <c r="I232" s="125">
        <v>1230</v>
      </c>
      <c r="J232" s="26">
        <f t="shared" si="46"/>
        <v>-8.1234768480908937E-4</v>
      </c>
    </row>
    <row r="233" spans="1:10" ht="33.75" outlineLevel="1" x14ac:dyDescent="0.25">
      <c r="A233" s="28"/>
      <c r="B233" s="75"/>
      <c r="C233" s="30" t="s">
        <v>92</v>
      </c>
      <c r="D233" s="44" t="s">
        <v>93</v>
      </c>
      <c r="E233" s="32">
        <v>0</v>
      </c>
      <c r="F233" s="33">
        <v>4.6500000000000004</v>
      </c>
      <c r="G233" s="105">
        <f>IF(E233=0,0,F233/E233)</f>
        <v>0</v>
      </c>
      <c r="H233" s="125">
        <v>4.6500000000000004</v>
      </c>
      <c r="I233" s="57">
        <v>0</v>
      </c>
      <c r="J233" s="26">
        <f t="shared" si="46"/>
        <v>0</v>
      </c>
    </row>
    <row r="234" spans="1:10" x14ac:dyDescent="0.25">
      <c r="A234" s="28"/>
      <c r="B234" s="12">
        <v>85504</v>
      </c>
      <c r="C234" s="12"/>
      <c r="D234" s="13" t="s">
        <v>281</v>
      </c>
      <c r="E234" s="14">
        <f>E235</f>
        <v>14389.2</v>
      </c>
      <c r="F234" s="15">
        <f>F235</f>
        <v>0</v>
      </c>
      <c r="G234" s="16">
        <f>F234/E234</f>
        <v>0</v>
      </c>
      <c r="H234" s="17">
        <f>H235</f>
        <v>14389.2</v>
      </c>
      <c r="I234" s="17">
        <f>I235</f>
        <v>0</v>
      </c>
      <c r="J234" s="18">
        <f t="shared" si="46"/>
        <v>0</v>
      </c>
    </row>
    <row r="235" spans="1:10" ht="33.75" outlineLevel="1" x14ac:dyDescent="0.25">
      <c r="A235" s="19"/>
      <c r="B235" s="20"/>
      <c r="C235" s="21" t="s">
        <v>188</v>
      </c>
      <c r="D235" s="44" t="s">
        <v>189</v>
      </c>
      <c r="E235" s="23">
        <v>14389.2</v>
      </c>
      <c r="F235" s="24">
        <v>0</v>
      </c>
      <c r="G235" s="25">
        <f>IF(E235=0,0,F235/E235)</f>
        <v>0</v>
      </c>
      <c r="H235" s="102">
        <v>14389.2</v>
      </c>
      <c r="I235" s="102">
        <v>0</v>
      </c>
      <c r="J235" s="26">
        <f>IF(IF(E235=0,0,I235/E235)-1=-100%,0,IF(E235=0,0,I235/E235)-1)</f>
        <v>0</v>
      </c>
    </row>
    <row r="236" spans="1:10" ht="78.75" x14ac:dyDescent="0.25">
      <c r="A236" s="27"/>
      <c r="B236" s="12" t="s">
        <v>282</v>
      </c>
      <c r="C236" s="12"/>
      <c r="D236" s="13" t="s">
        <v>283</v>
      </c>
      <c r="E236" s="14">
        <f>SUM(E237:E238)</f>
        <v>162000</v>
      </c>
      <c r="F236" s="14">
        <f>SUM(F237:F238)</f>
        <v>151250</v>
      </c>
      <c r="G236" s="16">
        <f>F236/E236</f>
        <v>0.93364197530864201</v>
      </c>
      <c r="H236" s="14">
        <f>SUM(H237:H238)</f>
        <v>161500</v>
      </c>
      <c r="I236" s="14">
        <f>SUM(I237:I238)</f>
        <v>149699</v>
      </c>
      <c r="J236" s="18">
        <f t="shared" ref="J236:J265" si="50">IF(IF(E236=0,0,I236/E236)-1=-100%,0,IF(E236=0,0,I236/E236)-1)</f>
        <v>-7.5932098765432054E-2</v>
      </c>
    </row>
    <row r="237" spans="1:10" outlineLevel="1" x14ac:dyDescent="0.25">
      <c r="A237" s="28"/>
      <c r="B237" s="29"/>
      <c r="C237" s="30" t="s">
        <v>78</v>
      </c>
      <c r="D237" s="44" t="s">
        <v>79</v>
      </c>
      <c r="E237" s="32">
        <v>500</v>
      </c>
      <c r="F237" s="33">
        <v>0</v>
      </c>
      <c r="G237" s="34">
        <f>IF(E237=0,0,F237/E237)</f>
        <v>0</v>
      </c>
      <c r="H237" s="57">
        <v>0</v>
      </c>
      <c r="I237" s="57">
        <v>500</v>
      </c>
      <c r="J237" s="26">
        <f t="shared" si="50"/>
        <v>0</v>
      </c>
    </row>
    <row r="238" spans="1:10" ht="45.75" outlineLevel="1" x14ac:dyDescent="0.25">
      <c r="A238" s="28"/>
      <c r="B238" s="70"/>
      <c r="C238" s="71" t="s">
        <v>21</v>
      </c>
      <c r="D238" s="72" t="s">
        <v>38</v>
      </c>
      <c r="E238" s="50">
        <v>161500</v>
      </c>
      <c r="F238" s="63">
        <v>151250</v>
      </c>
      <c r="G238" s="73">
        <f>IF(E238=0,0,F238/E238)</f>
        <v>0.93653250773993812</v>
      </c>
      <c r="H238" s="125">
        <v>161500</v>
      </c>
      <c r="I238" s="125">
        <v>149199</v>
      </c>
      <c r="J238" s="26">
        <f t="shared" si="50"/>
        <v>-7.6167182662538746E-2</v>
      </c>
    </row>
    <row r="239" spans="1:10" x14ac:dyDescent="0.25">
      <c r="A239" s="28"/>
      <c r="B239" s="12" t="s">
        <v>284</v>
      </c>
      <c r="C239" s="12"/>
      <c r="D239" s="13" t="s">
        <v>285</v>
      </c>
      <c r="E239" s="14">
        <f>SUM(E240:E244)</f>
        <v>1036649.81</v>
      </c>
      <c r="F239" s="14">
        <f>SUM(F240:F244)</f>
        <v>795315.43</v>
      </c>
      <c r="G239" s="16">
        <f>F239/E239</f>
        <v>0.76719777723202398</v>
      </c>
      <c r="H239" s="14">
        <f>SUM(H240:H244)</f>
        <v>1037016.6533333333</v>
      </c>
      <c r="I239" s="14">
        <f>SUM(I240:I244)</f>
        <v>630000</v>
      </c>
      <c r="J239" s="18">
        <f t="shared" si="50"/>
        <v>-0.3922730762860025</v>
      </c>
    </row>
    <row r="240" spans="1:10" ht="21.75" customHeight="1" outlineLevel="1" x14ac:dyDescent="0.25">
      <c r="A240" s="28"/>
      <c r="B240" s="29"/>
      <c r="C240" s="30" t="s">
        <v>208</v>
      </c>
      <c r="D240" s="44" t="s">
        <v>209</v>
      </c>
      <c r="E240" s="32">
        <v>412500</v>
      </c>
      <c r="F240" s="33">
        <v>297400</v>
      </c>
      <c r="G240" s="34">
        <f>IF(E240=0,0,F240/E240)</f>
        <v>0.72096969696969693</v>
      </c>
      <c r="H240" s="57">
        <v>412500</v>
      </c>
      <c r="I240" s="57">
        <v>440000</v>
      </c>
      <c r="J240" s="26">
        <f t="shared" si="50"/>
        <v>6.6666666666666652E-2</v>
      </c>
    </row>
    <row r="241" spans="1:10" ht="22.5" outlineLevel="1" x14ac:dyDescent="0.25">
      <c r="A241" s="28"/>
      <c r="B241" s="29"/>
      <c r="C241" s="30" t="s">
        <v>212</v>
      </c>
      <c r="D241" s="44" t="s">
        <v>213</v>
      </c>
      <c r="E241" s="32">
        <v>173250</v>
      </c>
      <c r="F241" s="33">
        <v>91908.37</v>
      </c>
      <c r="G241" s="34">
        <f>IF(E241=0,0,F241/E241)</f>
        <v>0.53049564213564215</v>
      </c>
      <c r="H241" s="57">
        <v>173250</v>
      </c>
      <c r="I241" s="57">
        <v>190000</v>
      </c>
      <c r="J241" s="26">
        <f t="shared" si="50"/>
        <v>9.6681096681096701E-2</v>
      </c>
    </row>
    <row r="242" spans="1:10" outlineLevel="1" x14ac:dyDescent="0.25">
      <c r="A242" s="28"/>
      <c r="B242" s="29"/>
      <c r="C242" s="30" t="s">
        <v>198</v>
      </c>
      <c r="D242" s="44" t="s">
        <v>199</v>
      </c>
      <c r="E242" s="32">
        <v>1100.53</v>
      </c>
      <c r="F242" s="33">
        <v>1100.53</v>
      </c>
      <c r="G242" s="34">
        <f>IF(E242=0,0,F242/E242)</f>
        <v>1</v>
      </c>
      <c r="H242" s="57">
        <f>F242/3*4</f>
        <v>1467.3733333333332</v>
      </c>
      <c r="I242" s="57">
        <v>0</v>
      </c>
      <c r="J242" s="26">
        <f t="shared" si="50"/>
        <v>0</v>
      </c>
    </row>
    <row r="243" spans="1:10" ht="33.75" outlineLevel="1" x14ac:dyDescent="0.25">
      <c r="A243" s="19"/>
      <c r="B243" s="20"/>
      <c r="C243" s="21" t="s">
        <v>188</v>
      </c>
      <c r="D243" s="44" t="s">
        <v>189</v>
      </c>
      <c r="E243" s="23">
        <v>89785.5</v>
      </c>
      <c r="F243" s="24">
        <v>44892.75</v>
      </c>
      <c r="G243" s="25">
        <f>IF(E243=0,0,F243/E243)</f>
        <v>0.5</v>
      </c>
      <c r="H243" s="102">
        <v>89785.5</v>
      </c>
      <c r="I243" s="192">
        <v>0</v>
      </c>
      <c r="J243" s="26">
        <f t="shared" si="50"/>
        <v>0</v>
      </c>
    </row>
    <row r="244" spans="1:10" ht="57" outlineLevel="1" x14ac:dyDescent="0.25">
      <c r="A244" s="19"/>
      <c r="B244" s="20"/>
      <c r="C244" s="21" t="s">
        <v>286</v>
      </c>
      <c r="D244" s="101" t="s">
        <v>204</v>
      </c>
      <c r="E244" s="23">
        <v>360013.78</v>
      </c>
      <c r="F244" s="24">
        <v>360013.78</v>
      </c>
      <c r="G244" s="25">
        <f>IF(E244=0,0,F244/E244)</f>
        <v>1</v>
      </c>
      <c r="H244" s="102">
        <v>360013.78</v>
      </c>
      <c r="I244" s="102">
        <v>0</v>
      </c>
      <c r="J244" s="26">
        <f t="shared" si="50"/>
        <v>0</v>
      </c>
    </row>
    <row r="245" spans="1:10" x14ac:dyDescent="0.25">
      <c r="A245" s="28"/>
      <c r="B245" s="12" t="s">
        <v>287</v>
      </c>
      <c r="C245" s="12"/>
      <c r="D245" s="13" t="s">
        <v>16</v>
      </c>
      <c r="E245" s="14">
        <f>SUM(E246:E248)</f>
        <v>249478.39999999999</v>
      </c>
      <c r="F245" s="14">
        <f>SUM(F246:F248)</f>
        <v>249138.81</v>
      </c>
      <c r="G245" s="16">
        <f>F245/E245</f>
        <v>0.99863879999230398</v>
      </c>
      <c r="H245" s="14">
        <f>SUM(H246:H248)</f>
        <v>249142.94666666666</v>
      </c>
      <c r="I245" s="14">
        <f>SUM(I246:I248)</f>
        <v>0</v>
      </c>
      <c r="J245" s="18">
        <f t="shared" si="50"/>
        <v>0</v>
      </c>
    </row>
    <row r="246" spans="1:10" outlineLevel="1" x14ac:dyDescent="0.25">
      <c r="A246" s="28"/>
      <c r="B246" s="29"/>
      <c r="C246" s="30" t="s">
        <v>19</v>
      </c>
      <c r="D246" s="31" t="s">
        <v>20</v>
      </c>
      <c r="E246" s="32">
        <v>100</v>
      </c>
      <c r="F246" s="33">
        <v>12.41</v>
      </c>
      <c r="G246" s="34">
        <f>IF(E246=0,0,F246/E246)</f>
        <v>0.1241</v>
      </c>
      <c r="H246" s="57">
        <f>F246/3*4</f>
        <v>16.546666666666667</v>
      </c>
      <c r="I246" s="57">
        <v>0</v>
      </c>
      <c r="J246" s="26">
        <f t="shared" si="50"/>
        <v>0</v>
      </c>
    </row>
    <row r="247" spans="1:10" outlineLevel="1" x14ac:dyDescent="0.25">
      <c r="A247" s="28"/>
      <c r="B247" s="29"/>
      <c r="C247" s="30" t="s">
        <v>78</v>
      </c>
      <c r="D247" s="44" t="s">
        <v>79</v>
      </c>
      <c r="E247" s="32">
        <v>500</v>
      </c>
      <c r="F247" s="33">
        <v>248</v>
      </c>
      <c r="G247" s="34">
        <f>IF(E247=0,0,F247/E247)</f>
        <v>0.496</v>
      </c>
      <c r="H247" s="57">
        <v>248</v>
      </c>
      <c r="I247" s="57">
        <v>0</v>
      </c>
      <c r="J247" s="26">
        <f t="shared" si="50"/>
        <v>0</v>
      </c>
    </row>
    <row r="248" spans="1:10" ht="33.75" outlineLevel="1" x14ac:dyDescent="0.25">
      <c r="A248" s="28"/>
      <c r="B248" s="29"/>
      <c r="C248" s="30" t="s">
        <v>103</v>
      </c>
      <c r="D248" s="44" t="s">
        <v>104</v>
      </c>
      <c r="E248" s="32">
        <v>248878.4</v>
      </c>
      <c r="F248" s="33">
        <v>248878.4</v>
      </c>
      <c r="G248" s="34">
        <f>IF(E248=0,0,F248/E248)</f>
        <v>1</v>
      </c>
      <c r="H248" s="57">
        <v>248878.4</v>
      </c>
      <c r="I248" s="57">
        <v>0</v>
      </c>
      <c r="J248" s="26">
        <f t="shared" si="50"/>
        <v>0</v>
      </c>
    </row>
    <row r="249" spans="1:10" x14ac:dyDescent="0.25">
      <c r="A249" s="6" t="s">
        <v>288</v>
      </c>
      <c r="B249" s="38"/>
      <c r="C249" s="38"/>
      <c r="D249" s="39" t="s">
        <v>289</v>
      </c>
      <c r="E249" s="8">
        <f>E250+E255+E262+E265+E267+E270+E277+E280</f>
        <v>17175300.16</v>
      </c>
      <c r="F249" s="9">
        <f>F250+F255+F262+F265+F267+F270+F277+F280</f>
        <v>5665955.46</v>
      </c>
      <c r="G249" s="10">
        <f>F249/E249</f>
        <v>0.32988974907091229</v>
      </c>
      <c r="H249" s="9">
        <f>H250+H255+H262+H265+H267+H270+H277+H280</f>
        <v>12503161.376666667</v>
      </c>
      <c r="I249" s="9">
        <f>I250+I255+I262+I265+I267+I270+I277+I280</f>
        <v>11473788.84</v>
      </c>
      <c r="J249" s="10">
        <f t="shared" si="50"/>
        <v>-0.33195992308061073</v>
      </c>
    </row>
    <row r="250" spans="1:10" x14ac:dyDescent="0.25">
      <c r="A250" s="28"/>
      <c r="B250" s="12" t="s">
        <v>290</v>
      </c>
      <c r="C250" s="12"/>
      <c r="D250" s="13" t="s">
        <v>291</v>
      </c>
      <c r="E250" s="14">
        <f>SUM(E251:E254)</f>
        <v>7921834.2199999997</v>
      </c>
      <c r="F250" s="15">
        <f>SUM(F251:F254)</f>
        <v>100000</v>
      </c>
      <c r="G250" s="16">
        <f>F250/E250</f>
        <v>1.2623339143797433E-2</v>
      </c>
      <c r="H250" s="14">
        <f>SUM(H251:H254)</f>
        <v>4937034.22</v>
      </c>
      <c r="I250" s="14">
        <f>SUM(I251:I254)</f>
        <v>2984000</v>
      </c>
      <c r="J250" s="18">
        <f t="shared" si="50"/>
        <v>-0.62331955994908461</v>
      </c>
    </row>
    <row r="251" spans="1:10" ht="22.5" outlineLevel="1" x14ac:dyDescent="0.25">
      <c r="A251" s="28"/>
      <c r="B251" s="29"/>
      <c r="C251" s="30" t="s">
        <v>49</v>
      </c>
      <c r="D251" s="44" t="s">
        <v>50</v>
      </c>
      <c r="E251" s="32">
        <v>800</v>
      </c>
      <c r="F251" s="33">
        <v>0</v>
      </c>
      <c r="G251" s="34">
        <f>IF(E251=0,0,F251/E251)</f>
        <v>0</v>
      </c>
      <c r="H251" s="57">
        <f>F251/3*4</f>
        <v>0</v>
      </c>
      <c r="I251" s="57">
        <v>0</v>
      </c>
      <c r="J251" s="26">
        <f t="shared" si="50"/>
        <v>0</v>
      </c>
    </row>
    <row r="252" spans="1:10" ht="34.5" outlineLevel="1" x14ac:dyDescent="0.25">
      <c r="A252" s="118"/>
      <c r="B252" s="99"/>
      <c r="C252" s="48" t="s">
        <v>292</v>
      </c>
      <c r="D252" s="119" t="s">
        <v>293</v>
      </c>
      <c r="E252" s="66">
        <v>250000</v>
      </c>
      <c r="F252" s="51">
        <v>0</v>
      </c>
      <c r="G252" s="67">
        <f>IF(E252=0,0,F252/E252)</f>
        <v>0</v>
      </c>
      <c r="H252" s="192">
        <v>250000</v>
      </c>
      <c r="I252" s="198">
        <v>0</v>
      </c>
      <c r="J252" s="26">
        <f t="shared" si="50"/>
        <v>0</v>
      </c>
    </row>
    <row r="253" spans="1:10" ht="33.75" outlineLevel="1" x14ac:dyDescent="0.25">
      <c r="A253" s="28"/>
      <c r="B253" s="29"/>
      <c r="C253" s="90" t="s">
        <v>23</v>
      </c>
      <c r="D253" s="120" t="s">
        <v>24</v>
      </c>
      <c r="E253" s="121">
        <v>100000</v>
      </c>
      <c r="F253" s="122">
        <v>100000</v>
      </c>
      <c r="G253" s="123">
        <f>IF(E253=0,0,F253/E253)</f>
        <v>1</v>
      </c>
      <c r="H253" s="196">
        <v>100000</v>
      </c>
      <c r="I253" s="196">
        <v>0</v>
      </c>
      <c r="J253" s="26">
        <f t="shared" si="50"/>
        <v>0</v>
      </c>
    </row>
    <row r="254" spans="1:10" ht="22.5" outlineLevel="1" x14ac:dyDescent="0.25">
      <c r="A254" s="19"/>
      <c r="B254" s="20"/>
      <c r="C254" s="48" t="s">
        <v>57</v>
      </c>
      <c r="D254" s="62" t="s">
        <v>58</v>
      </c>
      <c r="E254" s="66">
        <v>7571034.2199999997</v>
      </c>
      <c r="F254" s="51">
        <v>0</v>
      </c>
      <c r="G254" s="67">
        <f>IF(E254=0,0,F254/E254)</f>
        <v>0</v>
      </c>
      <c r="H254" s="192">
        <v>4587034.22</v>
      </c>
      <c r="I254" s="192">
        <v>2984000</v>
      </c>
      <c r="J254" s="26">
        <f t="shared" si="50"/>
        <v>-0.60586626433184976</v>
      </c>
    </row>
    <row r="255" spans="1:10" x14ac:dyDescent="0.25">
      <c r="A255" s="28"/>
      <c r="B255" s="12" t="s">
        <v>294</v>
      </c>
      <c r="C255" s="12"/>
      <c r="D255" s="13" t="s">
        <v>295</v>
      </c>
      <c r="E255" s="14">
        <f>SUM(E256:E261)</f>
        <v>7349048.3099999996</v>
      </c>
      <c r="F255" s="14">
        <f>SUM(F256:F261)</f>
        <v>5404143.75</v>
      </c>
      <c r="G255" s="16">
        <f>F255/E255</f>
        <v>0.73535286775111708</v>
      </c>
      <c r="H255" s="14">
        <f>SUM(H256:H261)</f>
        <v>7205567.666666667</v>
      </c>
      <c r="I255" s="14">
        <f>SUM(I256:I261)</f>
        <v>8446638.8399999999</v>
      </c>
      <c r="J255" s="18">
        <f t="shared" si="50"/>
        <v>0.14935138315888974</v>
      </c>
    </row>
    <row r="256" spans="1:10" ht="36.75" customHeight="1" outlineLevel="1" x14ac:dyDescent="0.25">
      <c r="A256" s="28"/>
      <c r="B256" s="29"/>
      <c r="C256" s="30" t="s">
        <v>159</v>
      </c>
      <c r="D256" s="44" t="s">
        <v>160</v>
      </c>
      <c r="E256" s="32">
        <v>7303048.3099999996</v>
      </c>
      <c r="F256" s="33">
        <v>5363838.79</v>
      </c>
      <c r="G256" s="34">
        <f t="shared" ref="G256:G261" si="51">IF(E256=0,0,F256/E256)</f>
        <v>0.73446574119677432</v>
      </c>
      <c r="H256" s="57">
        <f t="shared" ref="H256:H261" si="52">F256/3*4</f>
        <v>7151785.0533333337</v>
      </c>
      <c r="I256" s="57">
        <v>8419038.8399999999</v>
      </c>
      <c r="J256" s="26">
        <f t="shared" si="50"/>
        <v>0.15281160450107989</v>
      </c>
    </row>
    <row r="257" spans="1:10" ht="22.5" outlineLevel="1" x14ac:dyDescent="0.25">
      <c r="A257" s="28"/>
      <c r="B257" s="29"/>
      <c r="C257" s="30" t="s">
        <v>53</v>
      </c>
      <c r="D257" s="44" t="s">
        <v>54</v>
      </c>
      <c r="E257" s="32">
        <v>15000</v>
      </c>
      <c r="F257" s="33">
        <v>12811.59</v>
      </c>
      <c r="G257" s="34">
        <f t="shared" si="51"/>
        <v>0.85410600000000003</v>
      </c>
      <c r="H257" s="57">
        <f t="shared" si="52"/>
        <v>17082.12</v>
      </c>
      <c r="I257" s="57">
        <v>10000</v>
      </c>
      <c r="J257" s="26">
        <f t="shared" si="50"/>
        <v>-0.33333333333333337</v>
      </c>
    </row>
    <row r="258" spans="1:10" outlineLevel="1" x14ac:dyDescent="0.25">
      <c r="A258" s="28"/>
      <c r="B258" s="29"/>
      <c r="C258" s="30" t="s">
        <v>28</v>
      </c>
      <c r="D258" s="44" t="s">
        <v>219</v>
      </c>
      <c r="E258" s="32">
        <v>0</v>
      </c>
      <c r="F258" s="33">
        <v>0</v>
      </c>
      <c r="G258" s="34">
        <f t="shared" si="51"/>
        <v>0</v>
      </c>
      <c r="H258" s="57">
        <f t="shared" si="52"/>
        <v>0</v>
      </c>
      <c r="I258" s="125">
        <v>1000</v>
      </c>
      <c r="J258" s="26">
        <f t="shared" si="50"/>
        <v>0</v>
      </c>
    </row>
    <row r="259" spans="1:10" ht="45" outlineLevel="1" x14ac:dyDescent="0.25">
      <c r="A259" s="28"/>
      <c r="B259" s="29"/>
      <c r="C259" s="30" t="s">
        <v>17</v>
      </c>
      <c r="D259" s="31" t="s">
        <v>18</v>
      </c>
      <c r="E259" s="32">
        <v>900</v>
      </c>
      <c r="F259" s="33">
        <v>1148.04</v>
      </c>
      <c r="G259" s="34">
        <f t="shared" si="51"/>
        <v>1.2756000000000001</v>
      </c>
      <c r="H259" s="57">
        <f t="shared" si="52"/>
        <v>1530.72</v>
      </c>
      <c r="I259" s="125">
        <v>1500</v>
      </c>
      <c r="J259" s="26">
        <f t="shared" si="50"/>
        <v>0.66666666666666674</v>
      </c>
    </row>
    <row r="260" spans="1:10" outlineLevel="1" x14ac:dyDescent="0.25">
      <c r="A260" s="28"/>
      <c r="B260" s="29"/>
      <c r="C260" s="30" t="s">
        <v>141</v>
      </c>
      <c r="D260" s="44" t="s">
        <v>142</v>
      </c>
      <c r="E260" s="32">
        <v>100</v>
      </c>
      <c r="F260" s="33">
        <v>43</v>
      </c>
      <c r="G260" s="34">
        <f t="shared" si="51"/>
        <v>0.43</v>
      </c>
      <c r="H260" s="57">
        <v>100</v>
      </c>
      <c r="I260" s="125">
        <v>100</v>
      </c>
      <c r="J260" s="26">
        <f t="shared" si="50"/>
        <v>0</v>
      </c>
    </row>
    <row r="261" spans="1:10" ht="22.5" outlineLevel="1" x14ac:dyDescent="0.25">
      <c r="A261" s="28"/>
      <c r="B261" s="29"/>
      <c r="C261" s="30" t="s">
        <v>127</v>
      </c>
      <c r="D261" s="44" t="s">
        <v>128</v>
      </c>
      <c r="E261" s="32">
        <v>30000</v>
      </c>
      <c r="F261" s="33">
        <v>26302.33</v>
      </c>
      <c r="G261" s="34">
        <f t="shared" si="51"/>
        <v>0.87674433333333335</v>
      </c>
      <c r="H261" s="57">
        <f t="shared" si="52"/>
        <v>35069.773333333338</v>
      </c>
      <c r="I261" s="102">
        <v>15000</v>
      </c>
      <c r="J261" s="26">
        <f t="shared" si="50"/>
        <v>-0.5</v>
      </c>
    </row>
    <row r="262" spans="1:10" x14ac:dyDescent="0.25">
      <c r="A262" s="28"/>
      <c r="B262" s="12" t="s">
        <v>296</v>
      </c>
      <c r="C262" s="52"/>
      <c r="D262" s="13" t="s">
        <v>297</v>
      </c>
      <c r="E262" s="14">
        <f>SUM(E263:E264)</f>
        <v>112326.59</v>
      </c>
      <c r="F262" s="14">
        <f>SUM(F263:F264)</f>
        <v>50348.36</v>
      </c>
      <c r="G262" s="16">
        <f>F262/E262</f>
        <v>0.44823189237739702</v>
      </c>
      <c r="H262" s="14">
        <f>SUM(H263:H264)</f>
        <v>189231.11666666664</v>
      </c>
      <c r="I262" s="14">
        <f>SUM(I263:I264)</f>
        <v>0</v>
      </c>
      <c r="J262" s="18">
        <f t="shared" si="50"/>
        <v>0</v>
      </c>
    </row>
    <row r="263" spans="1:10" ht="34.5" outlineLevel="1" x14ac:dyDescent="0.25">
      <c r="A263" s="28"/>
      <c r="B263" s="29"/>
      <c r="C263" s="30" t="s">
        <v>292</v>
      </c>
      <c r="D263" s="49" t="s">
        <v>293</v>
      </c>
      <c r="E263" s="32">
        <v>43750</v>
      </c>
      <c r="F263" s="33">
        <v>30564.26</v>
      </c>
      <c r="G263" s="34">
        <f>IF(E263=0,0,F263/E263)</f>
        <v>0.69861165714285711</v>
      </c>
      <c r="H263" s="125">
        <f>F263/3*4</f>
        <v>40752.346666666665</v>
      </c>
      <c r="I263" s="125">
        <v>0</v>
      </c>
      <c r="J263" s="26">
        <f t="shared" si="50"/>
        <v>0</v>
      </c>
    </row>
    <row r="264" spans="1:10" ht="57" outlineLevel="1" x14ac:dyDescent="0.25">
      <c r="A264" s="28"/>
      <c r="B264" s="29"/>
      <c r="C264" s="30" t="s">
        <v>298</v>
      </c>
      <c r="D264" s="77" t="s">
        <v>299</v>
      </c>
      <c r="E264" s="32">
        <v>68576.59</v>
      </c>
      <c r="F264" s="33">
        <v>19784.099999999999</v>
      </c>
      <c r="G264" s="34">
        <f>IF(E264=0,0,F264/E264)</f>
        <v>0.28849640963483308</v>
      </c>
      <c r="H264" s="125">
        <v>148478.76999999999</v>
      </c>
      <c r="I264" s="125">
        <v>0</v>
      </c>
      <c r="J264" s="26">
        <f t="shared" si="50"/>
        <v>0</v>
      </c>
    </row>
    <row r="265" spans="1:10" x14ac:dyDescent="0.25">
      <c r="A265" s="28"/>
      <c r="B265" s="12" t="s">
        <v>300</v>
      </c>
      <c r="C265" s="52"/>
      <c r="D265" s="13" t="s">
        <v>301</v>
      </c>
      <c r="E265" s="14">
        <f>SUM(E266)</f>
        <v>55022.74</v>
      </c>
      <c r="F265" s="14">
        <f>SUM(F266)</f>
        <v>55022.74</v>
      </c>
      <c r="G265" s="16">
        <f>F265/E265</f>
        <v>1</v>
      </c>
      <c r="H265" s="14">
        <f>SUM(H266)</f>
        <v>55022.74</v>
      </c>
      <c r="I265" s="14">
        <f>SUM(I266)</f>
        <v>0</v>
      </c>
      <c r="J265" s="18">
        <f t="shared" si="50"/>
        <v>0</v>
      </c>
    </row>
    <row r="266" spans="1:10" ht="45" outlineLevel="1" x14ac:dyDescent="0.25">
      <c r="A266" s="19"/>
      <c r="B266" s="20"/>
      <c r="C266" s="21" t="s">
        <v>34</v>
      </c>
      <c r="D266" s="44" t="s">
        <v>35</v>
      </c>
      <c r="E266" s="23">
        <v>55022.74</v>
      </c>
      <c r="F266" s="24">
        <v>55022.74</v>
      </c>
      <c r="G266" s="25">
        <f>IF(E266=0,0,F266/E266)</f>
        <v>1</v>
      </c>
      <c r="H266" s="102">
        <v>55022.74</v>
      </c>
      <c r="I266" s="102">
        <v>0</v>
      </c>
      <c r="J266" s="26">
        <f>IF(IF(E266=0,0,I266/E266)-1=-100%,0,IF(E266=0,0,I266/E266)-1)</f>
        <v>0</v>
      </c>
    </row>
    <row r="267" spans="1:10" x14ac:dyDescent="0.25">
      <c r="A267" s="28"/>
      <c r="B267" s="108" t="s">
        <v>302</v>
      </c>
      <c r="C267" s="124"/>
      <c r="D267" s="82" t="s">
        <v>303</v>
      </c>
      <c r="E267" s="109">
        <f>SUM(E268:E269)</f>
        <v>1672200</v>
      </c>
      <c r="F267" s="109">
        <f>SUM(F268:F269)</f>
        <v>159.74</v>
      </c>
      <c r="G267" s="110">
        <f>F267/E267</f>
        <v>9.552685085516087E-5</v>
      </c>
      <c r="H267" s="109">
        <f>SUM(H268:H269)</f>
        <v>49900.24</v>
      </c>
      <c r="I267" s="109">
        <f>SUM(I268:I269)</f>
        <v>0</v>
      </c>
      <c r="J267" s="111">
        <f t="shared" ref="J267:J284" si="53">IF(IF(E267=0,0,I267/E267)-1=-100%,0,IF(E267=0,0,I267/E267)-1)</f>
        <v>0</v>
      </c>
    </row>
    <row r="268" spans="1:10" outlineLevel="1" x14ac:dyDescent="0.25">
      <c r="A268" s="28"/>
      <c r="B268" s="112"/>
      <c r="C268" s="71" t="s">
        <v>78</v>
      </c>
      <c r="D268" s="62" t="s">
        <v>79</v>
      </c>
      <c r="E268" s="50">
        <v>200</v>
      </c>
      <c r="F268" s="63">
        <v>159.74</v>
      </c>
      <c r="G268" s="73">
        <f>IF(E268=0,0,F268/E268)</f>
        <v>0.79870000000000008</v>
      </c>
      <c r="H268" s="125">
        <v>159.74</v>
      </c>
      <c r="I268" s="125">
        <v>0</v>
      </c>
      <c r="J268" s="26">
        <f t="shared" si="53"/>
        <v>0</v>
      </c>
    </row>
    <row r="269" spans="1:10" ht="34.5" customHeight="1" outlineLevel="1" x14ac:dyDescent="0.25">
      <c r="A269" s="19"/>
      <c r="B269" s="114"/>
      <c r="C269" s="48" t="s">
        <v>57</v>
      </c>
      <c r="D269" s="62" t="s">
        <v>58</v>
      </c>
      <c r="E269" s="66">
        <v>1672000</v>
      </c>
      <c r="F269" s="51">
        <v>0</v>
      </c>
      <c r="G269" s="67">
        <f>IF(E269=0,0,F269/E269)</f>
        <v>0</v>
      </c>
      <c r="H269" s="192">
        <v>49740.5</v>
      </c>
      <c r="I269" s="192">
        <v>0</v>
      </c>
      <c r="J269" s="26">
        <f t="shared" si="53"/>
        <v>0</v>
      </c>
    </row>
    <row r="270" spans="1:10" ht="22.5" x14ac:dyDescent="0.25">
      <c r="A270" s="28"/>
      <c r="B270" s="108" t="s">
        <v>304</v>
      </c>
      <c r="C270" s="108"/>
      <c r="D270" s="82" t="s">
        <v>305</v>
      </c>
      <c r="E270" s="109">
        <f>SUM(E271:E276)</f>
        <v>29300</v>
      </c>
      <c r="F270" s="109">
        <f>SUM(F271:F276)</f>
        <v>22128.05</v>
      </c>
      <c r="G270" s="110">
        <f>F270/E270</f>
        <v>0.75522354948805459</v>
      </c>
      <c r="H270" s="109">
        <f>SUM(H271:H276)</f>
        <v>29557.733333333337</v>
      </c>
      <c r="I270" s="109">
        <f>SUM(I271:I276)</f>
        <v>33150</v>
      </c>
      <c r="J270" s="111">
        <f t="shared" si="53"/>
        <v>0.13139931740614341</v>
      </c>
    </row>
    <row r="271" spans="1:10" ht="37.5" customHeight="1" outlineLevel="1" x14ac:dyDescent="0.25">
      <c r="A271" s="28"/>
      <c r="B271" s="112"/>
      <c r="C271" s="71" t="s">
        <v>159</v>
      </c>
      <c r="D271" s="126" t="s">
        <v>160</v>
      </c>
      <c r="E271" s="50">
        <v>5000</v>
      </c>
      <c r="F271" s="63">
        <v>0</v>
      </c>
      <c r="G271" s="73">
        <f t="shared" ref="G271:G276" si="54">IF(E271=0,0,F271/E271)</f>
        <v>0</v>
      </c>
      <c r="H271" s="125">
        <f t="shared" ref="H271:H276" si="55">F271/3*4</f>
        <v>0</v>
      </c>
      <c r="I271" s="125">
        <v>200</v>
      </c>
      <c r="J271" s="26">
        <f t="shared" si="53"/>
        <v>-0.96</v>
      </c>
    </row>
    <row r="272" spans="1:10" ht="22.5" outlineLevel="1" x14ac:dyDescent="0.25">
      <c r="A272" s="28"/>
      <c r="B272" s="112"/>
      <c r="C272" s="71" t="s">
        <v>47</v>
      </c>
      <c r="D272" s="62" t="s">
        <v>48</v>
      </c>
      <c r="E272" s="50">
        <v>100</v>
      </c>
      <c r="F272" s="63">
        <v>7839.92</v>
      </c>
      <c r="G272" s="73">
        <f t="shared" si="54"/>
        <v>78.399200000000008</v>
      </c>
      <c r="H272" s="125">
        <f t="shared" si="55"/>
        <v>10453.226666666667</v>
      </c>
      <c r="I272" s="125">
        <v>8000</v>
      </c>
      <c r="J272" s="26">
        <f t="shared" si="53"/>
        <v>79</v>
      </c>
    </row>
    <row r="273" spans="1:10" outlineLevel="1" x14ac:dyDescent="0.25">
      <c r="A273" s="28"/>
      <c r="B273" s="112"/>
      <c r="C273" s="71" t="s">
        <v>306</v>
      </c>
      <c r="D273" s="107" t="s">
        <v>307</v>
      </c>
      <c r="E273" s="50">
        <v>0</v>
      </c>
      <c r="F273" s="63">
        <v>217.68</v>
      </c>
      <c r="G273" s="113">
        <f t="shared" si="54"/>
        <v>0</v>
      </c>
      <c r="H273" s="125">
        <f t="shared" si="55"/>
        <v>290.24</v>
      </c>
      <c r="I273" s="125">
        <v>500</v>
      </c>
      <c r="J273" s="26">
        <f t="shared" si="53"/>
        <v>0</v>
      </c>
    </row>
    <row r="274" spans="1:10" ht="22.5" outlineLevel="1" x14ac:dyDescent="0.25">
      <c r="A274" s="28"/>
      <c r="B274" s="112"/>
      <c r="C274" s="71" t="s">
        <v>53</v>
      </c>
      <c r="D274" s="62" t="s">
        <v>54</v>
      </c>
      <c r="E274" s="50">
        <v>100</v>
      </c>
      <c r="F274" s="63">
        <v>16</v>
      </c>
      <c r="G274" s="113">
        <f t="shared" si="54"/>
        <v>0.16</v>
      </c>
      <c r="H274" s="125">
        <v>75</v>
      </c>
      <c r="I274" s="125">
        <v>100</v>
      </c>
      <c r="J274" s="26">
        <f t="shared" si="53"/>
        <v>0</v>
      </c>
    </row>
    <row r="275" spans="1:10" outlineLevel="1" x14ac:dyDescent="0.25">
      <c r="A275" s="28"/>
      <c r="B275" s="112"/>
      <c r="C275" s="71" t="s">
        <v>28</v>
      </c>
      <c r="D275" s="97" t="s">
        <v>29</v>
      </c>
      <c r="E275" s="50">
        <v>24100</v>
      </c>
      <c r="F275" s="63">
        <v>13723.04</v>
      </c>
      <c r="G275" s="113">
        <f t="shared" si="54"/>
        <v>0.56942074688796684</v>
      </c>
      <c r="H275" s="125">
        <f t="shared" si="55"/>
        <v>18297.386666666669</v>
      </c>
      <c r="I275" s="125">
        <v>24000</v>
      </c>
      <c r="J275" s="26">
        <f t="shared" si="53"/>
        <v>-4.1493775933609811E-3</v>
      </c>
    </row>
    <row r="276" spans="1:10" ht="22.5" outlineLevel="1" x14ac:dyDescent="0.25">
      <c r="A276" s="28"/>
      <c r="B276" s="112"/>
      <c r="C276" s="71" t="s">
        <v>127</v>
      </c>
      <c r="D276" s="62" t="s">
        <v>128</v>
      </c>
      <c r="E276" s="50">
        <v>0</v>
      </c>
      <c r="F276" s="63">
        <v>331.41</v>
      </c>
      <c r="G276" s="113">
        <f t="shared" si="54"/>
        <v>0</v>
      </c>
      <c r="H276" s="125">
        <f t="shared" si="55"/>
        <v>441.88000000000005</v>
      </c>
      <c r="I276" s="125">
        <v>350</v>
      </c>
      <c r="J276" s="26">
        <f t="shared" si="53"/>
        <v>0</v>
      </c>
    </row>
    <row r="277" spans="1:10" x14ac:dyDescent="0.25">
      <c r="A277" s="28"/>
      <c r="B277" s="108" t="s">
        <v>308</v>
      </c>
      <c r="C277" s="108"/>
      <c r="D277" s="82" t="s">
        <v>309</v>
      </c>
      <c r="E277" s="109">
        <f>SUM(E278:E279)</f>
        <v>26068.3</v>
      </c>
      <c r="F277" s="127">
        <f>SUM(F278:F279)</f>
        <v>26068.3</v>
      </c>
      <c r="G277" s="110">
        <f>F277/E277</f>
        <v>1</v>
      </c>
      <c r="H277" s="109">
        <f>SUM(H278:H279)</f>
        <v>26068.3</v>
      </c>
      <c r="I277" s="109">
        <f>SUM(I278:I279)</f>
        <v>0</v>
      </c>
      <c r="J277" s="111">
        <f t="shared" si="53"/>
        <v>0</v>
      </c>
    </row>
    <row r="278" spans="1:10" ht="34.5" outlineLevel="1" x14ac:dyDescent="0.25">
      <c r="A278" s="28"/>
      <c r="B278" s="112"/>
      <c r="C278" s="71" t="s">
        <v>292</v>
      </c>
      <c r="D278" s="126" t="s">
        <v>293</v>
      </c>
      <c r="E278" s="50">
        <v>25000</v>
      </c>
      <c r="F278" s="63">
        <v>25000</v>
      </c>
      <c r="G278" s="73">
        <f>IF(E278=0,0,F278/E278)</f>
        <v>1</v>
      </c>
      <c r="H278" s="125">
        <v>25000</v>
      </c>
      <c r="I278" s="125">
        <v>0</v>
      </c>
      <c r="J278" s="26">
        <f t="shared" si="53"/>
        <v>0</v>
      </c>
    </row>
    <row r="279" spans="1:10" ht="45" outlineLevel="1" x14ac:dyDescent="0.25">
      <c r="A279" s="19"/>
      <c r="B279" s="20"/>
      <c r="C279" s="21" t="s">
        <v>34</v>
      </c>
      <c r="D279" s="44" t="s">
        <v>35</v>
      </c>
      <c r="E279" s="23">
        <v>1068.3</v>
      </c>
      <c r="F279" s="24">
        <v>1068.3</v>
      </c>
      <c r="G279" s="25">
        <f>IF(E279=0,0,F279/E279)</f>
        <v>1</v>
      </c>
      <c r="H279" s="102">
        <v>1068.3</v>
      </c>
      <c r="I279" s="102">
        <v>0</v>
      </c>
      <c r="J279" s="26">
        <f t="shared" si="53"/>
        <v>0</v>
      </c>
    </row>
    <row r="280" spans="1:10" x14ac:dyDescent="0.25">
      <c r="A280" s="28"/>
      <c r="B280" s="12" t="s">
        <v>310</v>
      </c>
      <c r="C280" s="12"/>
      <c r="D280" s="13" t="s">
        <v>16</v>
      </c>
      <c r="E280" s="14">
        <f>SUM(E281:E282)</f>
        <v>9500</v>
      </c>
      <c r="F280" s="14">
        <f>SUM(F281:F282)</f>
        <v>8084.52</v>
      </c>
      <c r="G280" s="16">
        <f>F280/E280</f>
        <v>0.85100210526315789</v>
      </c>
      <c r="H280" s="14">
        <f>SUM(H281:H282)</f>
        <v>10779.36</v>
      </c>
      <c r="I280" s="14">
        <f>SUM(I281:I282)</f>
        <v>10000</v>
      </c>
      <c r="J280" s="18">
        <f t="shared" si="53"/>
        <v>5.2631578947368363E-2</v>
      </c>
    </row>
    <row r="281" spans="1:10" outlineLevel="1" x14ac:dyDescent="0.25">
      <c r="A281" s="28"/>
      <c r="B281" s="29"/>
      <c r="C281" s="30" t="s">
        <v>76</v>
      </c>
      <c r="D281" s="44" t="s">
        <v>77</v>
      </c>
      <c r="E281" s="32">
        <v>9500</v>
      </c>
      <c r="F281" s="33">
        <v>7284.52</v>
      </c>
      <c r="G281" s="34">
        <f>IF(E281=0,0,F281/E281)</f>
        <v>0.76679157894736849</v>
      </c>
      <c r="H281" s="57">
        <f>F281/3*4</f>
        <v>9712.6933333333345</v>
      </c>
      <c r="I281" s="125">
        <v>9000</v>
      </c>
      <c r="J281" s="26">
        <f t="shared" si="53"/>
        <v>-5.2631578947368474E-2</v>
      </c>
    </row>
    <row r="282" spans="1:10" outlineLevel="1" x14ac:dyDescent="0.25">
      <c r="A282" s="28"/>
      <c r="B282" s="29"/>
      <c r="C282" s="30" t="s">
        <v>198</v>
      </c>
      <c r="D282" s="44" t="s">
        <v>199</v>
      </c>
      <c r="E282" s="32">
        <v>0</v>
      </c>
      <c r="F282" s="33">
        <v>800</v>
      </c>
      <c r="G282" s="105">
        <f>IF(E282=0,0,F282/E282)</f>
        <v>0</v>
      </c>
      <c r="H282" s="57">
        <f>F282/3*4</f>
        <v>1066.6666666666667</v>
      </c>
      <c r="I282" s="125">
        <v>1000</v>
      </c>
      <c r="J282" s="26">
        <f t="shared" si="53"/>
        <v>0</v>
      </c>
    </row>
    <row r="283" spans="1:10" x14ac:dyDescent="0.25">
      <c r="A283" s="6" t="s">
        <v>311</v>
      </c>
      <c r="B283" s="38"/>
      <c r="C283" s="38"/>
      <c r="D283" s="39" t="s">
        <v>312</v>
      </c>
      <c r="E283" s="8">
        <f>E284+E287+E292+E294</f>
        <v>761666.9</v>
      </c>
      <c r="F283" s="8">
        <f>F284+F287+F292+F294</f>
        <v>50006.89</v>
      </c>
      <c r="G283" s="10">
        <f>F283/E283</f>
        <v>6.5654540062066502E-2</v>
      </c>
      <c r="H283" s="8">
        <f>H284+H287+H292+H294</f>
        <v>758320.02</v>
      </c>
      <c r="I283" s="8">
        <f>I284+I287+I292+I294</f>
        <v>45000</v>
      </c>
      <c r="J283" s="10">
        <f t="shared" si="53"/>
        <v>-0.94091905529831998</v>
      </c>
    </row>
    <row r="284" spans="1:10" x14ac:dyDescent="0.25">
      <c r="A284" s="28"/>
      <c r="B284" s="12" t="s">
        <v>313</v>
      </c>
      <c r="C284" s="12"/>
      <c r="D284" s="13" t="s">
        <v>314</v>
      </c>
      <c r="E284" s="14">
        <f>SUM(E285:E286)</f>
        <v>3000</v>
      </c>
      <c r="F284" s="14">
        <f>SUM(F285:F286)</f>
        <v>2976.84</v>
      </c>
      <c r="G284" s="16">
        <f>F284/E284</f>
        <v>0.99228000000000005</v>
      </c>
      <c r="H284" s="14">
        <f>SUM(H285:H286)</f>
        <v>2979.1733333333336</v>
      </c>
      <c r="I284" s="14">
        <f t="shared" ref="I284" si="56">SUM(I285:I286)</f>
        <v>0</v>
      </c>
      <c r="J284" s="18">
        <f t="shared" si="53"/>
        <v>0</v>
      </c>
    </row>
    <row r="285" spans="1:10" outlineLevel="1" x14ac:dyDescent="0.25">
      <c r="A285" s="28"/>
      <c r="B285" s="29"/>
      <c r="C285" s="30" t="s">
        <v>19</v>
      </c>
      <c r="D285" s="31" t="s">
        <v>20</v>
      </c>
      <c r="E285" s="32">
        <v>0</v>
      </c>
      <c r="F285" s="33">
        <v>7</v>
      </c>
      <c r="G285" s="105">
        <f>IF(E285=0,0,F285/E285)</f>
        <v>0</v>
      </c>
      <c r="H285" s="57">
        <f>F285/3*4</f>
        <v>9.3333333333333339</v>
      </c>
      <c r="I285" s="57">
        <v>0</v>
      </c>
      <c r="J285" s="26">
        <f>IF(IF(E285=0,0,I285/E285)-1=-100%,0,IF(E285=0,0,I285/E285)-1)</f>
        <v>0</v>
      </c>
    </row>
    <row r="286" spans="1:10" ht="45" outlineLevel="1" x14ac:dyDescent="0.25">
      <c r="A286" s="19"/>
      <c r="B286" s="20"/>
      <c r="C286" s="21" t="s">
        <v>34</v>
      </c>
      <c r="D286" s="44" t="s">
        <v>35</v>
      </c>
      <c r="E286" s="23">
        <v>3000</v>
      </c>
      <c r="F286" s="24">
        <v>2969.84</v>
      </c>
      <c r="G286" s="25">
        <f>IF(E286=0,0,F286/E286)</f>
        <v>0.98994666666666675</v>
      </c>
      <c r="H286" s="102">
        <v>2969.84</v>
      </c>
      <c r="I286" s="102">
        <v>0</v>
      </c>
      <c r="J286" s="26">
        <f>IF(IF(E286=0,0,I286/E286)-1=-100%,0,IF(E286=0,0,I286/E286)-1)</f>
        <v>0</v>
      </c>
    </row>
    <row r="287" spans="1:10" x14ac:dyDescent="0.25">
      <c r="A287" s="28"/>
      <c r="B287" s="12" t="s">
        <v>315</v>
      </c>
      <c r="C287" s="12"/>
      <c r="D287" s="13" t="s">
        <v>316</v>
      </c>
      <c r="E287" s="14">
        <f>SUM(E288:E291)</f>
        <v>53831</v>
      </c>
      <c r="F287" s="14">
        <f>SUM(F288:F291)</f>
        <v>34030.049999999996</v>
      </c>
      <c r="G287" s="16">
        <f>F287/E287</f>
        <v>0.63216455202392663</v>
      </c>
      <c r="H287" s="14">
        <f>SUM(H288:H291)</f>
        <v>50504.946666666663</v>
      </c>
      <c r="I287" s="14">
        <f>SUM(I288:I291)</f>
        <v>45000</v>
      </c>
      <c r="J287" s="18">
        <f t="shared" ref="J287:J292" si="57">IF(IF(E287=0,0,I287/E287)-1=-100%,0,IF(E287=0,0,I287/E287)-1)</f>
        <v>-0.16405045419925324</v>
      </c>
    </row>
    <row r="288" spans="1:10" ht="22.5" outlineLevel="1" x14ac:dyDescent="0.25">
      <c r="A288" s="28"/>
      <c r="B288" s="29"/>
      <c r="C288" s="30" t="s">
        <v>47</v>
      </c>
      <c r="D288" s="44" t="s">
        <v>48</v>
      </c>
      <c r="E288" s="32">
        <v>0</v>
      </c>
      <c r="F288" s="33">
        <v>81.78</v>
      </c>
      <c r="G288" s="105">
        <f>IF(E288=0,0,F288/E288)</f>
        <v>0</v>
      </c>
      <c r="H288" s="57">
        <f>F288/3*4</f>
        <v>109.04</v>
      </c>
      <c r="I288" s="57">
        <v>0</v>
      </c>
      <c r="J288" s="26">
        <f t="shared" si="57"/>
        <v>0</v>
      </c>
    </row>
    <row r="289" spans="1:10" outlineLevel="1" x14ac:dyDescent="0.25">
      <c r="A289" s="28"/>
      <c r="B289" s="29"/>
      <c r="C289" s="30" t="s">
        <v>76</v>
      </c>
      <c r="D289" s="44" t="s">
        <v>77</v>
      </c>
      <c r="E289" s="32">
        <v>53415</v>
      </c>
      <c r="F289" s="33">
        <v>33558.699999999997</v>
      </c>
      <c r="G289" s="34">
        <f>IF(E289=0,0,F289/E289)</f>
        <v>0.62826359636806139</v>
      </c>
      <c r="H289" s="57">
        <v>50000</v>
      </c>
      <c r="I289" s="125">
        <v>45000</v>
      </c>
      <c r="J289" s="26">
        <f t="shared" si="57"/>
        <v>-0.15754001684919972</v>
      </c>
    </row>
    <row r="290" spans="1:10" outlineLevel="1" x14ac:dyDescent="0.25">
      <c r="A290" s="28"/>
      <c r="B290" s="29"/>
      <c r="C290" s="30" t="s">
        <v>19</v>
      </c>
      <c r="D290" s="31" t="s">
        <v>20</v>
      </c>
      <c r="E290" s="32">
        <v>16</v>
      </c>
      <c r="F290" s="33">
        <v>19.010000000000002</v>
      </c>
      <c r="G290" s="34">
        <f>IF(E290=0,0,F290/E290)</f>
        <v>1.1881250000000001</v>
      </c>
      <c r="H290" s="57">
        <f>F290/3*4</f>
        <v>25.346666666666668</v>
      </c>
      <c r="I290" s="57">
        <v>0</v>
      </c>
      <c r="J290" s="26">
        <f t="shared" si="57"/>
        <v>0</v>
      </c>
    </row>
    <row r="291" spans="1:10" outlineLevel="1" x14ac:dyDescent="0.25">
      <c r="A291" s="28"/>
      <c r="B291" s="29"/>
      <c r="C291" s="30" t="s">
        <v>78</v>
      </c>
      <c r="D291" s="44" t="s">
        <v>79</v>
      </c>
      <c r="E291" s="32">
        <v>400</v>
      </c>
      <c r="F291" s="33">
        <v>370.56</v>
      </c>
      <c r="G291" s="34">
        <f>IF(E291=0,0,F291/E291)</f>
        <v>0.9264</v>
      </c>
      <c r="H291" s="57">
        <v>370.56</v>
      </c>
      <c r="I291" s="57">
        <v>0</v>
      </c>
      <c r="J291" s="26">
        <f t="shared" si="57"/>
        <v>0</v>
      </c>
    </row>
    <row r="292" spans="1:10" x14ac:dyDescent="0.25">
      <c r="A292" s="28"/>
      <c r="B292" s="12" t="s">
        <v>317</v>
      </c>
      <c r="C292" s="12"/>
      <c r="D292" s="13" t="s">
        <v>318</v>
      </c>
      <c r="E292" s="14">
        <f>E293</f>
        <v>691835.9</v>
      </c>
      <c r="F292" s="14">
        <f>F293</f>
        <v>0</v>
      </c>
      <c r="G292" s="16">
        <f>F292/E292</f>
        <v>0</v>
      </c>
      <c r="H292" s="14">
        <f>H293</f>
        <v>691835.9</v>
      </c>
      <c r="I292" s="14">
        <f>I293</f>
        <v>0</v>
      </c>
      <c r="J292" s="14">
        <f t="shared" si="57"/>
        <v>0</v>
      </c>
    </row>
    <row r="293" spans="1:10" ht="45" outlineLevel="1" x14ac:dyDescent="0.25">
      <c r="A293" s="19"/>
      <c r="B293" s="20"/>
      <c r="C293" s="21" t="s">
        <v>319</v>
      </c>
      <c r="D293" s="104" t="s">
        <v>320</v>
      </c>
      <c r="E293" s="23">
        <v>691835.9</v>
      </c>
      <c r="F293" s="24">
        <v>0</v>
      </c>
      <c r="G293" s="25">
        <f>IF(E293=0,0,F293/E293)</f>
        <v>0</v>
      </c>
      <c r="H293" s="192">
        <v>691835.9</v>
      </c>
      <c r="I293" s="192">
        <v>0</v>
      </c>
      <c r="J293" s="26">
        <f>IF(IF(E293=0,0,I293/E293)-1=-100%,0,IF(E293=0,0,I293/E293)-1)</f>
        <v>0</v>
      </c>
    </row>
    <row r="294" spans="1:10" x14ac:dyDescent="0.25">
      <c r="A294" s="19"/>
      <c r="B294" s="128">
        <v>92195</v>
      </c>
      <c r="C294" s="129"/>
      <c r="D294" s="130" t="s">
        <v>16</v>
      </c>
      <c r="E294" s="131">
        <f>E295</f>
        <v>13000</v>
      </c>
      <c r="F294" s="131">
        <f>F295</f>
        <v>13000</v>
      </c>
      <c r="G294" s="16">
        <f>F294/E294</f>
        <v>1</v>
      </c>
      <c r="H294" s="131">
        <f>H295</f>
        <v>13000</v>
      </c>
      <c r="I294" s="131">
        <f>I295</f>
        <v>0</v>
      </c>
      <c r="J294" s="131">
        <f t="shared" ref="J294" si="58">IF(IF(E294=0,0,I294/E294)-1=-100%,0,IF(E294=0,0,I294/E294)-1)</f>
        <v>0</v>
      </c>
    </row>
    <row r="295" spans="1:10" ht="34.5" outlineLevel="1" x14ac:dyDescent="0.25">
      <c r="A295" s="19"/>
      <c r="B295" s="20"/>
      <c r="C295" s="21">
        <v>2710</v>
      </c>
      <c r="D295" s="46" t="s">
        <v>14</v>
      </c>
      <c r="E295" s="23">
        <v>13000</v>
      </c>
      <c r="F295" s="24">
        <v>13000</v>
      </c>
      <c r="G295" s="25">
        <f>IF(E295=0,0,F295/E295)</f>
        <v>1</v>
      </c>
      <c r="H295" s="102">
        <f>F295</f>
        <v>13000</v>
      </c>
      <c r="I295" s="102">
        <v>0</v>
      </c>
      <c r="J295" s="26">
        <f>IF(IF(E295=0,0,I295/E295)-1=-100%,0,IF(E295=0,0,I295/E295)-1)</f>
        <v>0</v>
      </c>
    </row>
    <row r="296" spans="1:10" x14ac:dyDescent="0.25">
      <c r="A296" s="6" t="s">
        <v>321</v>
      </c>
      <c r="B296" s="38"/>
      <c r="C296" s="38"/>
      <c r="D296" s="39" t="s">
        <v>322</v>
      </c>
      <c r="E296" s="8">
        <f>E297</f>
        <v>5600</v>
      </c>
      <c r="F296" s="8">
        <f>F297</f>
        <v>6046.4500000000007</v>
      </c>
      <c r="G296" s="10">
        <f>F296/E296</f>
        <v>1.0797232142857145</v>
      </c>
      <c r="H296" s="8">
        <f>H297</f>
        <v>8047.8866666666672</v>
      </c>
      <c r="I296" s="8">
        <f>I297</f>
        <v>6000</v>
      </c>
      <c r="J296" s="10">
        <f t="shared" ref="J296:J297" si="59">IF(IF(E296=0,0,I296/E296)-1=-100%,0,IF(E296=0,0,I296/E296)-1)</f>
        <v>7.1428571428571397E-2</v>
      </c>
    </row>
    <row r="297" spans="1:10" x14ac:dyDescent="0.25">
      <c r="A297" s="28"/>
      <c r="B297" s="12" t="s">
        <v>323</v>
      </c>
      <c r="C297" s="12"/>
      <c r="D297" s="13" t="s">
        <v>324</v>
      </c>
      <c r="E297" s="14">
        <f>SUM(E298:E299)</f>
        <v>5600</v>
      </c>
      <c r="F297" s="14">
        <f>SUM(F298:F299)</f>
        <v>6046.4500000000007</v>
      </c>
      <c r="G297" s="16">
        <f>F297/E297</f>
        <v>1.0797232142857145</v>
      </c>
      <c r="H297" s="14">
        <f>SUM(H298:H299)</f>
        <v>8047.8866666666672</v>
      </c>
      <c r="I297" s="14">
        <f>SUM(I298:I299)</f>
        <v>6000</v>
      </c>
      <c r="J297" s="18">
        <f t="shared" si="59"/>
        <v>7.1428571428571397E-2</v>
      </c>
    </row>
    <row r="298" spans="1:10" outlineLevel="1" x14ac:dyDescent="0.25">
      <c r="A298" s="28"/>
      <c r="B298" s="29"/>
      <c r="C298" s="30" t="s">
        <v>76</v>
      </c>
      <c r="D298" s="44" t="s">
        <v>77</v>
      </c>
      <c r="E298" s="32">
        <v>5500</v>
      </c>
      <c r="F298" s="33">
        <v>6004.31</v>
      </c>
      <c r="G298" s="34">
        <f>IF(E298=0,0,F298/E298)</f>
        <v>1.0916927272727273</v>
      </c>
      <c r="H298" s="57">
        <f>F298/3*4</f>
        <v>8005.7466666666669</v>
      </c>
      <c r="I298" s="57">
        <v>6000</v>
      </c>
      <c r="J298" s="26">
        <f>IF(IF(E298=0,0,I298/E298)-1=-100%,0,IF(E298=0,0,I298/E298)-1)</f>
        <v>9.0909090909090828E-2</v>
      </c>
    </row>
    <row r="299" spans="1:10" outlineLevel="1" x14ac:dyDescent="0.25">
      <c r="A299" s="42"/>
      <c r="B299" s="132"/>
      <c r="C299" s="30" t="s">
        <v>78</v>
      </c>
      <c r="D299" s="44" t="s">
        <v>79</v>
      </c>
      <c r="E299" s="32">
        <v>100</v>
      </c>
      <c r="F299" s="33">
        <v>42.14</v>
      </c>
      <c r="G299" s="34">
        <f>IF(E299=0,0,F299/E299)</f>
        <v>0.4214</v>
      </c>
      <c r="H299" s="57">
        <v>42.14</v>
      </c>
      <c r="I299" s="199">
        <v>0</v>
      </c>
      <c r="J299" s="26">
        <f>IF(IF(E299=0,0,I299/E299)-1=-100%,0,IF(E299=0,0,I299/E299)-1)</f>
        <v>0</v>
      </c>
    </row>
    <row r="300" spans="1:10" x14ac:dyDescent="0.25">
      <c r="A300" s="229"/>
      <c r="B300" s="229"/>
      <c r="C300" s="229"/>
      <c r="D300" s="229"/>
      <c r="E300" s="133">
        <f>E4+E12+E15+E32+E35+E49+E52+E67+E74+E77+E80+E116+E139+E170+E173+E210+E215+E220+E249+E283+E296</f>
        <v>140837235.93000001</v>
      </c>
      <c r="F300" s="134">
        <f>F4+F12+F15+F32+F35+F49+F52+F67+F74+F77+F80+F116+F139+F170+F173+F210+F215+F220+F249+F283+F296</f>
        <v>92292183.520000011</v>
      </c>
      <c r="G300" s="135">
        <f>F300/E300</f>
        <v>0.65531095459635247</v>
      </c>
      <c r="H300" s="136">
        <f>H4+H12+H15+H32+H35+H49+H52+H67+H74+H77+H80+H116+H139+H170+H173+H210+H215+H220+H249+H283+H296</f>
        <v>127153747.95666666</v>
      </c>
      <c r="I300" s="136">
        <f>I4+I12+I15+I32+I35+I49+I52+I67+I74+I77+I80+I116+I139+I170+I173+I210+I215+I220+I249+I283+I296</f>
        <v>123310105.85000001</v>
      </c>
      <c r="J300" s="137">
        <f>IF(IF(E300=0,0,I300/E300)-1=-100%,0,IF(E300=0,0,I300/E300)-1)</f>
        <v>-0.1244495460611813</v>
      </c>
    </row>
  </sheetData>
  <mergeCells count="5">
    <mergeCell ref="A2:J2"/>
    <mergeCell ref="B114:B115"/>
    <mergeCell ref="B120:B121"/>
    <mergeCell ref="A300:D300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695"/>
  <sheetViews>
    <sheetView zoomScale="85" zoomScaleNormal="85" workbookViewId="0">
      <pane ySplit="3" topLeftCell="A4" activePane="bottomLeft" state="frozen"/>
      <selection pane="bottomLeft" activeCell="J11" sqref="J11"/>
    </sheetView>
  </sheetViews>
  <sheetFormatPr defaultRowHeight="15" outlineLevelRow="1" x14ac:dyDescent="0.25"/>
  <cols>
    <col min="1" max="1" width="8.7109375" customWidth="1"/>
    <col min="2" max="3" width="10.7109375" customWidth="1"/>
    <col min="4" max="4" width="45.7109375" customWidth="1"/>
    <col min="5" max="6" width="16.7109375" customWidth="1"/>
    <col min="7" max="7" width="10.7109375" style="138" customWidth="1"/>
    <col min="8" max="9" width="16.7109375" style="139" customWidth="1"/>
    <col min="10" max="10" width="10.7109375" customWidth="1"/>
  </cols>
  <sheetData>
    <row r="1" spans="1:10" ht="30" customHeight="1" x14ac:dyDescent="0.25">
      <c r="A1" s="230" t="s">
        <v>515</v>
      </c>
      <c r="B1" s="230"/>
      <c r="C1" s="230"/>
      <c r="D1" s="230"/>
      <c r="E1" s="190"/>
      <c r="F1" s="190"/>
      <c r="G1" s="190"/>
      <c r="H1" s="190"/>
      <c r="I1" s="190"/>
      <c r="J1" s="190"/>
    </row>
    <row r="2" spans="1:10" ht="30" customHeight="1" x14ac:dyDescent="0.25">
      <c r="A2" s="226" t="s">
        <v>516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s="140" customFormat="1" ht="75" customHeight="1" x14ac:dyDescent="0.25">
      <c r="A3" s="200" t="s">
        <v>0</v>
      </c>
      <c r="B3" s="201" t="s">
        <v>1</v>
      </c>
      <c r="C3" s="202" t="s">
        <v>2</v>
      </c>
      <c r="D3" s="202" t="s">
        <v>3</v>
      </c>
      <c r="E3" s="202" t="s">
        <v>4</v>
      </c>
      <c r="F3" s="3" t="s">
        <v>5</v>
      </c>
      <c r="G3" s="203" t="s">
        <v>6</v>
      </c>
      <c r="H3" s="204" t="s">
        <v>325</v>
      </c>
      <c r="I3" s="205" t="s">
        <v>8</v>
      </c>
      <c r="J3" s="3" t="s">
        <v>9</v>
      </c>
    </row>
    <row r="4" spans="1:10" s="140" customFormat="1" x14ac:dyDescent="0.25">
      <c r="A4" s="141" t="s">
        <v>10</v>
      </c>
      <c r="B4" s="142"/>
      <c r="C4" s="142"/>
      <c r="D4" s="142" t="s">
        <v>11</v>
      </c>
      <c r="E4" s="143">
        <f>E5+E7+E9+E11</f>
        <v>1920957.3199999998</v>
      </c>
      <c r="F4" s="143">
        <f>F5+F7+F9+F11</f>
        <v>1084776.2</v>
      </c>
      <c r="G4" s="144">
        <f t="shared" ref="G4:G69" si="0">IF(E4=0,0,F4/E4)</f>
        <v>0.56470603938248876</v>
      </c>
      <c r="H4" s="143">
        <f>H5+H7+H9+H11</f>
        <v>1462897.2533333332</v>
      </c>
      <c r="I4" s="143">
        <f>I5+I7+I9+I11</f>
        <v>127676.85</v>
      </c>
      <c r="J4" s="144">
        <f t="shared" ref="J4:J67" si="1">IF(IF(E4=0,0,I4/E4)-1=-100%,0,IF(E4=0,0,I4/E4)-1)</f>
        <v>-0.93353478046040084</v>
      </c>
    </row>
    <row r="5" spans="1:10" s="140" customFormat="1" x14ac:dyDescent="0.25">
      <c r="A5" s="145"/>
      <c r="B5" s="146" t="s">
        <v>326</v>
      </c>
      <c r="C5" s="147"/>
      <c r="D5" s="147" t="s">
        <v>327</v>
      </c>
      <c r="E5" s="148">
        <f>E6</f>
        <v>20000</v>
      </c>
      <c r="F5" s="148">
        <f>F6</f>
        <v>0</v>
      </c>
      <c r="G5" s="149">
        <f t="shared" si="0"/>
        <v>0</v>
      </c>
      <c r="H5" s="148">
        <f>H6</f>
        <v>20000</v>
      </c>
      <c r="I5" s="148">
        <f>I6</f>
        <v>30000</v>
      </c>
      <c r="J5" s="149">
        <f t="shared" si="1"/>
        <v>0.5</v>
      </c>
    </row>
    <row r="6" spans="1:10" ht="33.75" outlineLevel="1" x14ac:dyDescent="0.25">
      <c r="A6" s="145"/>
      <c r="B6" s="150"/>
      <c r="C6" s="151">
        <v>2830</v>
      </c>
      <c r="D6" s="152" t="s">
        <v>328</v>
      </c>
      <c r="E6" s="153">
        <v>20000</v>
      </c>
      <c r="F6" s="153">
        <v>0</v>
      </c>
      <c r="G6" s="154">
        <f t="shared" si="0"/>
        <v>0</v>
      </c>
      <c r="H6" s="153">
        <v>20000</v>
      </c>
      <c r="I6" s="153">
        <v>30000</v>
      </c>
      <c r="J6" s="26">
        <f t="shared" si="1"/>
        <v>0.5</v>
      </c>
    </row>
    <row r="7" spans="1:10" x14ac:dyDescent="0.25">
      <c r="A7" s="145"/>
      <c r="B7" s="146" t="s">
        <v>329</v>
      </c>
      <c r="C7" s="147"/>
      <c r="D7" s="147" t="s">
        <v>330</v>
      </c>
      <c r="E7" s="148">
        <f>E8</f>
        <v>19039.7</v>
      </c>
      <c r="F7" s="148">
        <f>F8</f>
        <v>14733</v>
      </c>
      <c r="G7" s="149">
        <f t="shared" si="0"/>
        <v>0.7738042090999333</v>
      </c>
      <c r="H7" s="148">
        <f>H8</f>
        <v>19039.7</v>
      </c>
      <c r="I7" s="148">
        <f>I8</f>
        <v>20676.849999999999</v>
      </c>
      <c r="J7" s="149">
        <f t="shared" si="1"/>
        <v>8.5986123730940944E-2</v>
      </c>
    </row>
    <row r="8" spans="1:10" ht="22.5" outlineLevel="1" x14ac:dyDescent="0.25">
      <c r="A8" s="145"/>
      <c r="B8" s="150"/>
      <c r="C8" s="151">
        <v>2850</v>
      </c>
      <c r="D8" s="152" t="s">
        <v>331</v>
      </c>
      <c r="E8" s="153">
        <v>19039.7</v>
      </c>
      <c r="F8" s="153">
        <v>14733</v>
      </c>
      <c r="G8" s="156">
        <f t="shared" si="0"/>
        <v>0.7738042090999333</v>
      </c>
      <c r="H8" s="168">
        <f>IF(F8/3*4&gt;E8,E8,F8/3*4)</f>
        <v>19039.7</v>
      </c>
      <c r="I8" s="168">
        <v>20676.849999999999</v>
      </c>
      <c r="J8" s="26">
        <f t="shared" si="1"/>
        <v>8.5986123730940944E-2</v>
      </c>
    </row>
    <row r="9" spans="1:10" x14ac:dyDescent="0.25">
      <c r="A9" s="145"/>
      <c r="B9" s="146" t="s">
        <v>12</v>
      </c>
      <c r="C9" s="147"/>
      <c r="D9" s="147" t="s">
        <v>332</v>
      </c>
      <c r="E9" s="148">
        <f>E10</f>
        <v>22000</v>
      </c>
      <c r="F9" s="148">
        <f>F10</f>
        <v>0</v>
      </c>
      <c r="G9" s="158">
        <f t="shared" si="0"/>
        <v>0</v>
      </c>
      <c r="H9" s="159">
        <f>H10</f>
        <v>0</v>
      </c>
      <c r="I9" s="159">
        <f>I10</f>
        <v>4500</v>
      </c>
      <c r="J9" s="158">
        <f t="shared" si="1"/>
        <v>-0.79545454545454541</v>
      </c>
    </row>
    <row r="10" spans="1:10" outlineLevel="1" x14ac:dyDescent="0.25">
      <c r="A10" s="145"/>
      <c r="B10" s="150"/>
      <c r="C10" s="151">
        <v>4210</v>
      </c>
      <c r="D10" s="152" t="s">
        <v>333</v>
      </c>
      <c r="E10" s="153">
        <v>22000</v>
      </c>
      <c r="F10" s="153">
        <v>0</v>
      </c>
      <c r="G10" s="156">
        <f t="shared" si="0"/>
        <v>0</v>
      </c>
      <c r="H10" s="168">
        <f>IF(F10/3*4&gt;E10,E10,F10/3*4)</f>
        <v>0</v>
      </c>
      <c r="I10" s="168">
        <v>4500</v>
      </c>
      <c r="J10" s="26">
        <f t="shared" si="1"/>
        <v>-0.79545454545454541</v>
      </c>
    </row>
    <row r="11" spans="1:10" x14ac:dyDescent="0.25">
      <c r="A11" s="145"/>
      <c r="B11" s="146" t="s">
        <v>15</v>
      </c>
      <c r="C11" s="147"/>
      <c r="D11" s="147" t="s">
        <v>16</v>
      </c>
      <c r="E11" s="148">
        <f>SUM(E12:E18)</f>
        <v>1859917.6199999999</v>
      </c>
      <c r="F11" s="148">
        <f>SUM(F12:F18)</f>
        <v>1070043.2</v>
      </c>
      <c r="G11" s="158">
        <f t="shared" si="0"/>
        <v>0.57531752400947733</v>
      </c>
      <c r="H11" s="148">
        <f>SUM(H12:H18)</f>
        <v>1423857.5533333332</v>
      </c>
      <c r="I11" s="148">
        <f>SUM(I12:I18)</f>
        <v>72500</v>
      </c>
      <c r="J11" s="158">
        <f t="shared" si="1"/>
        <v>-0.96101977892977863</v>
      </c>
    </row>
    <row r="12" spans="1:10" outlineLevel="1" x14ac:dyDescent="0.25">
      <c r="A12" s="145"/>
      <c r="B12" s="160"/>
      <c r="C12" s="151">
        <v>4010</v>
      </c>
      <c r="D12" s="152" t="s">
        <v>334</v>
      </c>
      <c r="E12" s="153">
        <v>16328.17</v>
      </c>
      <c r="F12" s="153">
        <v>7528.23</v>
      </c>
      <c r="G12" s="156">
        <f t="shared" si="0"/>
        <v>0.46105779153450749</v>
      </c>
      <c r="H12" s="168">
        <f>IF(F12/3*4&gt;E12,E12,F12/3*4)</f>
        <v>10037.64</v>
      </c>
      <c r="I12" s="168">
        <v>0</v>
      </c>
      <c r="J12" s="26">
        <f t="shared" si="1"/>
        <v>0</v>
      </c>
    </row>
    <row r="13" spans="1:10" outlineLevel="1" x14ac:dyDescent="0.25">
      <c r="A13" s="145"/>
      <c r="B13" s="145"/>
      <c r="C13" s="151">
        <v>4110</v>
      </c>
      <c r="D13" s="152" t="s">
        <v>335</v>
      </c>
      <c r="E13" s="153">
        <v>2777.17</v>
      </c>
      <c r="F13" s="153">
        <v>1287.33</v>
      </c>
      <c r="G13" s="156">
        <f t="shared" si="0"/>
        <v>0.46354022260070499</v>
      </c>
      <c r="H13" s="168">
        <f t="shared" ref="H13:H18" si="2">IF(F13/3*4&gt;E13,E13,F13/3*4)</f>
        <v>1716.4399999999998</v>
      </c>
      <c r="I13" s="168">
        <v>0</v>
      </c>
      <c r="J13" s="26">
        <f t="shared" si="1"/>
        <v>0</v>
      </c>
    </row>
    <row r="14" spans="1:10" outlineLevel="1" x14ac:dyDescent="0.25">
      <c r="A14" s="145"/>
      <c r="B14" s="145"/>
      <c r="C14" s="151">
        <v>4120</v>
      </c>
      <c r="D14" s="152" t="s">
        <v>336</v>
      </c>
      <c r="E14" s="153">
        <v>400.04</v>
      </c>
      <c r="F14" s="153">
        <v>184.44</v>
      </c>
      <c r="G14" s="156">
        <f t="shared" si="0"/>
        <v>0.46105389461053892</v>
      </c>
      <c r="H14" s="168">
        <f t="shared" si="2"/>
        <v>245.92</v>
      </c>
      <c r="I14" s="168">
        <v>0</v>
      </c>
      <c r="J14" s="26">
        <f t="shared" si="1"/>
        <v>0</v>
      </c>
    </row>
    <row r="15" spans="1:10" outlineLevel="1" x14ac:dyDescent="0.25">
      <c r="A15" s="145"/>
      <c r="B15" s="145"/>
      <c r="C15" s="151">
        <v>4210</v>
      </c>
      <c r="D15" s="152" t="s">
        <v>333</v>
      </c>
      <c r="E15" s="153">
        <v>8600.14</v>
      </c>
      <c r="F15" s="153">
        <v>8600.14</v>
      </c>
      <c r="G15" s="156">
        <f t="shared" si="0"/>
        <v>1</v>
      </c>
      <c r="H15" s="168">
        <f t="shared" si="2"/>
        <v>8600.14</v>
      </c>
      <c r="I15" s="168">
        <v>0</v>
      </c>
      <c r="J15" s="26">
        <f t="shared" si="1"/>
        <v>0</v>
      </c>
    </row>
    <row r="16" spans="1:10" outlineLevel="1" x14ac:dyDescent="0.25">
      <c r="A16" s="145"/>
      <c r="B16" s="145"/>
      <c r="C16" s="151">
        <v>4300</v>
      </c>
      <c r="D16" s="152" t="s">
        <v>337</v>
      </c>
      <c r="E16" s="153">
        <v>7775.2</v>
      </c>
      <c r="F16" s="153">
        <v>2254</v>
      </c>
      <c r="G16" s="156">
        <f t="shared" si="0"/>
        <v>0.28989607984360533</v>
      </c>
      <c r="H16" s="168">
        <f t="shared" si="2"/>
        <v>3005.3333333333335</v>
      </c>
      <c r="I16" s="168">
        <v>2000</v>
      </c>
      <c r="J16" s="26">
        <f t="shared" si="1"/>
        <v>-0.74277189011215139</v>
      </c>
    </row>
    <row r="17" spans="1:10" outlineLevel="1" x14ac:dyDescent="0.25">
      <c r="A17" s="145"/>
      <c r="B17" s="145"/>
      <c r="C17" s="151">
        <v>4430</v>
      </c>
      <c r="D17" s="152" t="s">
        <v>338</v>
      </c>
      <c r="E17" s="153">
        <v>1644036.9</v>
      </c>
      <c r="F17" s="153">
        <v>992707.88</v>
      </c>
      <c r="G17" s="156">
        <f t="shared" si="0"/>
        <v>0.60382335700615974</v>
      </c>
      <c r="H17" s="168">
        <f t="shared" si="2"/>
        <v>1323610.5066666666</v>
      </c>
      <c r="I17" s="168">
        <v>0</v>
      </c>
      <c r="J17" s="26">
        <f t="shared" si="1"/>
        <v>0</v>
      </c>
    </row>
    <row r="18" spans="1:10" outlineLevel="1" x14ac:dyDescent="0.25">
      <c r="A18" s="161"/>
      <c r="B18" s="161"/>
      <c r="C18" s="151">
        <v>6050</v>
      </c>
      <c r="D18" s="152" t="s">
        <v>339</v>
      </c>
      <c r="E18" s="153">
        <v>180000</v>
      </c>
      <c r="F18" s="153">
        <v>57481.18</v>
      </c>
      <c r="G18" s="156">
        <f t="shared" si="0"/>
        <v>0.31933988888888887</v>
      </c>
      <c r="H18" s="168">
        <f t="shared" si="2"/>
        <v>76641.573333333334</v>
      </c>
      <c r="I18" s="168">
        <v>70500</v>
      </c>
      <c r="J18" s="26">
        <f t="shared" si="1"/>
        <v>-0.60833333333333339</v>
      </c>
    </row>
    <row r="19" spans="1:10" x14ac:dyDescent="0.25">
      <c r="A19" s="141" t="s">
        <v>25</v>
      </c>
      <c r="B19" s="142"/>
      <c r="C19" s="142"/>
      <c r="D19" s="142" t="s">
        <v>26</v>
      </c>
      <c r="E19" s="143">
        <f>E20</f>
        <v>15959</v>
      </c>
      <c r="F19" s="143">
        <f>F20</f>
        <v>7714.1600000000008</v>
      </c>
      <c r="G19" s="162">
        <f t="shared" si="0"/>
        <v>0.48337364496522345</v>
      </c>
      <c r="H19" s="206">
        <f>H20</f>
        <v>10206.226666666666</v>
      </c>
      <c r="I19" s="206">
        <f>I20</f>
        <v>37500</v>
      </c>
      <c r="J19" s="162">
        <f t="shared" si="1"/>
        <v>1.3497712889278777</v>
      </c>
    </row>
    <row r="20" spans="1:10" x14ac:dyDescent="0.25">
      <c r="A20" s="145"/>
      <c r="B20" s="146" t="s">
        <v>27</v>
      </c>
      <c r="C20" s="147"/>
      <c r="D20" s="147" t="s">
        <v>16</v>
      </c>
      <c r="E20" s="148">
        <f>SUM(E21:E25)</f>
        <v>15959</v>
      </c>
      <c r="F20" s="148">
        <f>SUM(F21:F25)</f>
        <v>7714.1600000000008</v>
      </c>
      <c r="G20" s="158">
        <f t="shared" si="0"/>
        <v>0.48337364496522345</v>
      </c>
      <c r="H20" s="207">
        <f>SUM(H21:H25)</f>
        <v>10206.226666666666</v>
      </c>
      <c r="I20" s="207">
        <f>SUM(I21:I25)</f>
        <v>37500</v>
      </c>
      <c r="J20" s="158">
        <f t="shared" si="1"/>
        <v>1.3497712889278777</v>
      </c>
    </row>
    <row r="21" spans="1:10" outlineLevel="1" x14ac:dyDescent="0.25">
      <c r="A21" s="145"/>
      <c r="B21" s="160"/>
      <c r="C21" s="151">
        <v>4110</v>
      </c>
      <c r="D21" s="152" t="s">
        <v>335</v>
      </c>
      <c r="E21" s="153">
        <v>1637</v>
      </c>
      <c r="F21" s="153">
        <v>949.44</v>
      </c>
      <c r="G21" s="156">
        <f t="shared" si="0"/>
        <v>0.5799877825290165</v>
      </c>
      <c r="H21" s="168">
        <f t="shared" ref="H21:H25" si="3">IF(F21/3*4&gt;E21,E21,F21/3*4)</f>
        <v>1265.92</v>
      </c>
      <c r="I21" s="168">
        <v>2500</v>
      </c>
      <c r="J21" s="26">
        <f t="shared" si="1"/>
        <v>0.52718387293830182</v>
      </c>
    </row>
    <row r="22" spans="1:10" outlineLevel="1" x14ac:dyDescent="0.25">
      <c r="A22" s="145"/>
      <c r="B22" s="145"/>
      <c r="C22" s="151">
        <v>4170</v>
      </c>
      <c r="D22" s="152" t="s">
        <v>340</v>
      </c>
      <c r="E22" s="153">
        <v>8222</v>
      </c>
      <c r="F22" s="153">
        <v>5600</v>
      </c>
      <c r="G22" s="156">
        <f t="shared" si="0"/>
        <v>0.6810994891753831</v>
      </c>
      <c r="H22" s="168">
        <f t="shared" si="3"/>
        <v>7466.666666666667</v>
      </c>
      <c r="I22" s="168">
        <v>9000</v>
      </c>
      <c r="J22" s="26">
        <f t="shared" si="1"/>
        <v>9.4624179031865818E-2</v>
      </c>
    </row>
    <row r="23" spans="1:10" outlineLevel="1" x14ac:dyDescent="0.25">
      <c r="A23" s="145"/>
      <c r="B23" s="145"/>
      <c r="C23" s="151">
        <v>4210</v>
      </c>
      <c r="D23" s="152" t="s">
        <v>333</v>
      </c>
      <c r="E23" s="153">
        <v>3500</v>
      </c>
      <c r="F23" s="153">
        <v>94.3</v>
      </c>
      <c r="G23" s="156">
        <f t="shared" si="0"/>
        <v>2.6942857142857143E-2</v>
      </c>
      <c r="H23" s="168">
        <f t="shared" si="3"/>
        <v>125.73333333333333</v>
      </c>
      <c r="I23" s="168">
        <v>20000</v>
      </c>
      <c r="J23" s="26">
        <f t="shared" si="1"/>
        <v>4.7142857142857144</v>
      </c>
    </row>
    <row r="24" spans="1:10" outlineLevel="1" x14ac:dyDescent="0.25">
      <c r="A24" s="145"/>
      <c r="B24" s="145"/>
      <c r="C24" s="151">
        <v>4260</v>
      </c>
      <c r="D24" s="152" t="s">
        <v>341</v>
      </c>
      <c r="E24" s="153">
        <v>600</v>
      </c>
      <c r="F24" s="153">
        <v>509.49</v>
      </c>
      <c r="G24" s="156">
        <f t="shared" si="0"/>
        <v>0.84914999999999996</v>
      </c>
      <c r="H24" s="168">
        <f t="shared" si="3"/>
        <v>600</v>
      </c>
      <c r="I24" s="168">
        <v>2000</v>
      </c>
      <c r="J24" s="26">
        <f t="shared" si="1"/>
        <v>2.3333333333333335</v>
      </c>
    </row>
    <row r="25" spans="1:10" outlineLevel="1" x14ac:dyDescent="0.25">
      <c r="A25" s="161"/>
      <c r="B25" s="161"/>
      <c r="C25" s="151">
        <v>4300</v>
      </c>
      <c r="D25" s="152" t="s">
        <v>337</v>
      </c>
      <c r="E25" s="153">
        <v>2000</v>
      </c>
      <c r="F25" s="153">
        <v>560.92999999999995</v>
      </c>
      <c r="G25" s="156">
        <f t="shared" si="0"/>
        <v>0.28046499999999996</v>
      </c>
      <c r="H25" s="168">
        <f t="shared" si="3"/>
        <v>747.90666666666664</v>
      </c>
      <c r="I25" s="168">
        <v>4000</v>
      </c>
      <c r="J25" s="26">
        <f t="shared" si="1"/>
        <v>1</v>
      </c>
    </row>
    <row r="26" spans="1:10" ht="22.5" x14ac:dyDescent="0.25">
      <c r="A26" s="141" t="s">
        <v>342</v>
      </c>
      <c r="B26" s="142"/>
      <c r="C26" s="142"/>
      <c r="D26" s="142" t="s">
        <v>343</v>
      </c>
      <c r="E26" s="143">
        <f t="shared" ref="E26:F27" si="4">E27</f>
        <v>11685</v>
      </c>
      <c r="F26" s="143">
        <f t="shared" si="4"/>
        <v>11685</v>
      </c>
      <c r="G26" s="162">
        <f t="shared" si="0"/>
        <v>1</v>
      </c>
      <c r="H26" s="163">
        <f t="shared" ref="H26:I27" si="5">H27</f>
        <v>11685</v>
      </c>
      <c r="I26" s="163">
        <f t="shared" si="5"/>
        <v>0</v>
      </c>
      <c r="J26" s="162">
        <f t="shared" si="1"/>
        <v>0</v>
      </c>
    </row>
    <row r="27" spans="1:10" x14ac:dyDescent="0.25">
      <c r="A27" s="145"/>
      <c r="B27" s="146" t="s">
        <v>344</v>
      </c>
      <c r="C27" s="147"/>
      <c r="D27" s="147" t="s">
        <v>16</v>
      </c>
      <c r="E27" s="148">
        <f t="shared" si="4"/>
        <v>11685</v>
      </c>
      <c r="F27" s="148">
        <f t="shared" si="4"/>
        <v>11685</v>
      </c>
      <c r="G27" s="158">
        <f t="shared" si="0"/>
        <v>1</v>
      </c>
      <c r="H27" s="159">
        <f t="shared" si="5"/>
        <v>11685</v>
      </c>
      <c r="I27" s="159">
        <f t="shared" si="5"/>
        <v>0</v>
      </c>
      <c r="J27" s="158">
        <f t="shared" si="1"/>
        <v>0</v>
      </c>
    </row>
    <row r="28" spans="1:10" outlineLevel="1" x14ac:dyDescent="0.25">
      <c r="A28" s="145"/>
      <c r="B28" s="150"/>
      <c r="C28" s="151">
        <v>4300</v>
      </c>
      <c r="D28" s="152" t="s">
        <v>337</v>
      </c>
      <c r="E28" s="153">
        <v>11685</v>
      </c>
      <c r="F28" s="153">
        <v>11685</v>
      </c>
      <c r="G28" s="156">
        <f t="shared" si="0"/>
        <v>1</v>
      </c>
      <c r="H28" s="168">
        <f>IF(F28/3*4&gt;E28,E28,F28/3*4)</f>
        <v>11685</v>
      </c>
      <c r="I28" s="168">
        <v>0</v>
      </c>
      <c r="J28" s="26">
        <f t="shared" si="1"/>
        <v>0</v>
      </c>
    </row>
    <row r="29" spans="1:10" x14ac:dyDescent="0.25">
      <c r="A29" s="141" t="s">
        <v>30</v>
      </c>
      <c r="B29" s="142"/>
      <c r="C29" s="142"/>
      <c r="D29" s="164" t="s">
        <v>31</v>
      </c>
      <c r="E29" s="165">
        <f>E30+E32+E34+E37+E39+E41+E48</f>
        <v>21923496.129999999</v>
      </c>
      <c r="F29" s="165">
        <f>F30+F32+F34+F37+F39+F41+F48</f>
        <v>11565073.640000001</v>
      </c>
      <c r="G29" s="166">
        <f t="shared" si="0"/>
        <v>0.52751958772553675</v>
      </c>
      <c r="H29" s="167">
        <f>H30+H32+H34+H37+H39+H41+H48</f>
        <v>13574761.766666668</v>
      </c>
      <c r="I29" s="165">
        <f>I30+I32+I34+I37+I39+I41+I48</f>
        <v>10897564.52</v>
      </c>
      <c r="J29" s="162">
        <f t="shared" si="1"/>
        <v>-0.50292761449266166</v>
      </c>
    </row>
    <row r="30" spans="1:10" x14ac:dyDescent="0.25">
      <c r="A30" s="145"/>
      <c r="B30" s="146" t="s">
        <v>32</v>
      </c>
      <c r="C30" s="147"/>
      <c r="D30" s="147" t="s">
        <v>345</v>
      </c>
      <c r="E30" s="148">
        <f>E31</f>
        <v>392242</v>
      </c>
      <c r="F30" s="148">
        <f>F31</f>
        <v>294281.5</v>
      </c>
      <c r="G30" s="158">
        <f t="shared" si="0"/>
        <v>0.75025494465151621</v>
      </c>
      <c r="H30" s="159">
        <f>H31</f>
        <v>392242</v>
      </c>
      <c r="I30" s="159">
        <f>I31</f>
        <v>360838</v>
      </c>
      <c r="J30" s="158">
        <f t="shared" si="1"/>
        <v>-8.0062818362133581E-2</v>
      </c>
    </row>
    <row r="31" spans="1:10" ht="33.75" outlineLevel="1" x14ac:dyDescent="0.25">
      <c r="A31" s="145"/>
      <c r="B31" s="150"/>
      <c r="C31" s="151">
        <v>2710</v>
      </c>
      <c r="D31" s="152" t="s">
        <v>346</v>
      </c>
      <c r="E31" s="153">
        <v>392242</v>
      </c>
      <c r="F31" s="153">
        <v>294281.5</v>
      </c>
      <c r="G31" s="156">
        <f t="shared" si="0"/>
        <v>0.75025494465151621</v>
      </c>
      <c r="H31" s="168">
        <f>IF(F31/3*4&gt;E31,E31,F31/3*4)</f>
        <v>392242</v>
      </c>
      <c r="I31" s="168">
        <v>360838</v>
      </c>
      <c r="J31" s="26">
        <f t="shared" si="1"/>
        <v>-8.0062818362133581E-2</v>
      </c>
    </row>
    <row r="32" spans="1:10" x14ac:dyDescent="0.25">
      <c r="A32" s="145"/>
      <c r="B32" s="146" t="s">
        <v>347</v>
      </c>
      <c r="C32" s="147"/>
      <c r="D32" s="147" t="s">
        <v>348</v>
      </c>
      <c r="E32" s="148">
        <f>E33</f>
        <v>56700</v>
      </c>
      <c r="F32" s="148">
        <f>F33</f>
        <v>56700</v>
      </c>
      <c r="G32" s="158">
        <f t="shared" si="0"/>
        <v>1</v>
      </c>
      <c r="H32" s="159">
        <f t="shared" ref="H32:I32" si="6">H33</f>
        <v>56700</v>
      </c>
      <c r="I32" s="159">
        <f t="shared" si="6"/>
        <v>41559</v>
      </c>
      <c r="J32" s="158">
        <f t="shared" si="1"/>
        <v>-0.26703703703703707</v>
      </c>
    </row>
    <row r="33" spans="1:10" ht="33.75" outlineLevel="1" x14ac:dyDescent="0.25">
      <c r="A33" s="145"/>
      <c r="B33" s="150"/>
      <c r="C33" s="151">
        <v>6300</v>
      </c>
      <c r="D33" s="152" t="s">
        <v>349</v>
      </c>
      <c r="E33" s="153">
        <v>56700</v>
      </c>
      <c r="F33" s="153">
        <v>56700</v>
      </c>
      <c r="G33" s="156">
        <f t="shared" si="0"/>
        <v>1</v>
      </c>
      <c r="H33" s="168">
        <f>IF(F33/3*4&gt;E33,E33,F33/3*4)</f>
        <v>56700</v>
      </c>
      <c r="I33" s="168">
        <v>41559</v>
      </c>
      <c r="J33" s="26">
        <f t="shared" si="1"/>
        <v>-0.26703703703703707</v>
      </c>
    </row>
    <row r="34" spans="1:10" x14ac:dyDescent="0.25">
      <c r="A34" s="145"/>
      <c r="B34" s="146" t="s">
        <v>36</v>
      </c>
      <c r="C34" s="147"/>
      <c r="D34" s="147" t="s">
        <v>37</v>
      </c>
      <c r="E34" s="148">
        <f>SUM(E35:E36)</f>
        <v>834131.67999999993</v>
      </c>
      <c r="F34" s="148">
        <f>SUM(F35:F36)</f>
        <v>529138.47</v>
      </c>
      <c r="G34" s="158">
        <f t="shared" si="0"/>
        <v>0.63435843846621431</v>
      </c>
      <c r="H34" s="159">
        <f t="shared" ref="H34:I34" si="7">SUM(H35:H36)</f>
        <v>705517.96</v>
      </c>
      <c r="I34" s="159">
        <f t="shared" si="7"/>
        <v>850000</v>
      </c>
      <c r="J34" s="158">
        <f t="shared" si="1"/>
        <v>1.9023758934560542E-2</v>
      </c>
    </row>
    <row r="35" spans="1:10" ht="33.75" outlineLevel="1" x14ac:dyDescent="0.25">
      <c r="A35" s="145"/>
      <c r="B35" s="160"/>
      <c r="C35" s="151">
        <v>2310</v>
      </c>
      <c r="D35" s="152" t="s">
        <v>350</v>
      </c>
      <c r="E35" s="153">
        <v>420000</v>
      </c>
      <c r="F35" s="153">
        <v>277041.78000000003</v>
      </c>
      <c r="G35" s="156">
        <f t="shared" si="0"/>
        <v>0.65962328571428575</v>
      </c>
      <c r="H35" s="168">
        <f>IF(F35/3*4&gt;E35,E35,F35/3*4)</f>
        <v>369389.04000000004</v>
      </c>
      <c r="I35" s="168">
        <v>450000</v>
      </c>
      <c r="J35" s="26">
        <f t="shared" si="1"/>
        <v>7.1428571428571397E-2</v>
      </c>
    </row>
    <row r="36" spans="1:10" outlineLevel="1" x14ac:dyDescent="0.25">
      <c r="A36" s="145"/>
      <c r="B36" s="161"/>
      <c r="C36" s="151">
        <v>4300</v>
      </c>
      <c r="D36" s="152" t="s">
        <v>337</v>
      </c>
      <c r="E36" s="153">
        <v>414131.68</v>
      </c>
      <c r="F36" s="153">
        <v>252096.69</v>
      </c>
      <c r="G36" s="156">
        <f t="shared" si="0"/>
        <v>0.6087355838123758</v>
      </c>
      <c r="H36" s="168">
        <f>IF(F36/3*4&gt;E36,E36,F36/3*4)</f>
        <v>336128.92</v>
      </c>
      <c r="I36" s="168">
        <v>400000</v>
      </c>
      <c r="J36" s="26">
        <f t="shared" si="1"/>
        <v>-3.412363912850136E-2</v>
      </c>
    </row>
    <row r="37" spans="1:10" x14ac:dyDescent="0.25">
      <c r="A37" s="145"/>
      <c r="B37" s="146" t="s">
        <v>41</v>
      </c>
      <c r="C37" s="147"/>
      <c r="D37" s="147" t="s">
        <v>42</v>
      </c>
      <c r="E37" s="148">
        <f>E38</f>
        <v>29700</v>
      </c>
      <c r="F37" s="148">
        <f>F38</f>
        <v>14417.57</v>
      </c>
      <c r="G37" s="158">
        <f t="shared" si="0"/>
        <v>0.48544006734006734</v>
      </c>
      <c r="H37" s="159">
        <f t="shared" ref="H37:I39" si="8">H38</f>
        <v>19223.426666666666</v>
      </c>
      <c r="I37" s="159">
        <f t="shared" si="8"/>
        <v>15000</v>
      </c>
      <c r="J37" s="158">
        <f t="shared" si="1"/>
        <v>-0.49494949494949492</v>
      </c>
    </row>
    <row r="38" spans="1:10" outlineLevel="1" x14ac:dyDescent="0.25">
      <c r="A38" s="145"/>
      <c r="B38" s="150"/>
      <c r="C38" s="151">
        <v>4300</v>
      </c>
      <c r="D38" s="152" t="s">
        <v>337</v>
      </c>
      <c r="E38" s="153">
        <v>29700</v>
      </c>
      <c r="F38" s="153">
        <v>14417.57</v>
      </c>
      <c r="G38" s="156">
        <f t="shared" si="0"/>
        <v>0.48544006734006734</v>
      </c>
      <c r="H38" s="168">
        <f>IF(F38/3*4&gt;E38,E38,F38/3*4)</f>
        <v>19223.426666666666</v>
      </c>
      <c r="I38" s="168">
        <v>15000</v>
      </c>
      <c r="J38" s="26">
        <f t="shared" si="1"/>
        <v>-0.49494949494949492</v>
      </c>
    </row>
    <row r="39" spans="1:10" x14ac:dyDescent="0.25">
      <c r="A39" s="145"/>
      <c r="B39" s="146" t="s">
        <v>351</v>
      </c>
      <c r="C39" s="147"/>
      <c r="D39" s="147" t="s">
        <v>352</v>
      </c>
      <c r="E39" s="148">
        <f>E40</f>
        <v>0</v>
      </c>
      <c r="F39" s="148">
        <f>F40</f>
        <v>0</v>
      </c>
      <c r="G39" s="158">
        <f t="shared" si="0"/>
        <v>0</v>
      </c>
      <c r="H39" s="159">
        <f t="shared" si="8"/>
        <v>0</v>
      </c>
      <c r="I39" s="159">
        <f t="shared" si="8"/>
        <v>875000</v>
      </c>
      <c r="J39" s="158">
        <f t="shared" si="1"/>
        <v>0</v>
      </c>
    </row>
    <row r="40" spans="1:10" ht="33.75" outlineLevel="1" x14ac:dyDescent="0.25">
      <c r="A40" s="145"/>
      <c r="B40" s="150"/>
      <c r="C40" s="151">
        <v>6300</v>
      </c>
      <c r="D40" s="152" t="s">
        <v>349</v>
      </c>
      <c r="E40" s="153">
        <v>0</v>
      </c>
      <c r="F40" s="153">
        <v>0</v>
      </c>
      <c r="G40" s="156">
        <v>0</v>
      </c>
      <c r="H40" s="168">
        <v>0</v>
      </c>
      <c r="I40" s="168">
        <v>875000</v>
      </c>
      <c r="J40" s="26">
        <f t="shared" si="1"/>
        <v>0</v>
      </c>
    </row>
    <row r="41" spans="1:10" x14ac:dyDescent="0.25">
      <c r="A41" s="145"/>
      <c r="B41" s="146" t="s">
        <v>45</v>
      </c>
      <c r="C41" s="147"/>
      <c r="D41" s="147" t="s">
        <v>46</v>
      </c>
      <c r="E41" s="148">
        <f>SUM(E42:E47)</f>
        <v>20563542.449999999</v>
      </c>
      <c r="F41" s="148">
        <f>SUM(F42:F47)</f>
        <v>10665511.140000001</v>
      </c>
      <c r="G41" s="158">
        <f t="shared" si="0"/>
        <v>0.5186611774665314</v>
      </c>
      <c r="H41" s="159">
        <f>SUM(H42:H47)</f>
        <v>12394431.713333335</v>
      </c>
      <c r="I41" s="159">
        <f>SUM(I42:I47)</f>
        <v>8705167.5199999996</v>
      </c>
      <c r="J41" s="158">
        <f t="shared" si="1"/>
        <v>-0.57666984950834677</v>
      </c>
    </row>
    <row r="42" spans="1:10" outlineLevel="1" x14ac:dyDescent="0.25">
      <c r="A42" s="145"/>
      <c r="B42" s="160"/>
      <c r="C42" s="151">
        <v>4210</v>
      </c>
      <c r="D42" s="152" t="s">
        <v>333</v>
      </c>
      <c r="E42" s="153">
        <v>30000</v>
      </c>
      <c r="F42" s="153">
        <v>14300.65</v>
      </c>
      <c r="G42" s="156">
        <f t="shared" si="0"/>
        <v>0.47668833333333333</v>
      </c>
      <c r="H42" s="168">
        <f t="shared" ref="H42:H45" si="9">IF(F42/3*4&gt;E42,E42,F42/3*4)</f>
        <v>19067.533333333333</v>
      </c>
      <c r="I42" s="168">
        <v>58000</v>
      </c>
      <c r="J42" s="26">
        <f t="shared" si="1"/>
        <v>0.93333333333333335</v>
      </c>
    </row>
    <row r="43" spans="1:10" outlineLevel="1" x14ac:dyDescent="0.25">
      <c r="A43" s="145"/>
      <c r="B43" s="145"/>
      <c r="C43" s="151">
        <v>4270</v>
      </c>
      <c r="D43" s="152" t="s">
        <v>353</v>
      </c>
      <c r="E43" s="153">
        <v>987500</v>
      </c>
      <c r="F43" s="153">
        <v>874084.07</v>
      </c>
      <c r="G43" s="156">
        <f t="shared" si="0"/>
        <v>0.88514842531645566</v>
      </c>
      <c r="H43" s="168">
        <f t="shared" si="9"/>
        <v>987500</v>
      </c>
      <c r="I43" s="168">
        <v>1300000</v>
      </c>
      <c r="J43" s="26">
        <f t="shared" si="1"/>
        <v>0.31645569620253156</v>
      </c>
    </row>
    <row r="44" spans="1:10" outlineLevel="1" x14ac:dyDescent="0.25">
      <c r="A44" s="145"/>
      <c r="B44" s="145"/>
      <c r="C44" s="151">
        <v>4300</v>
      </c>
      <c r="D44" s="152" t="s">
        <v>337</v>
      </c>
      <c r="E44" s="153">
        <v>736266.46</v>
      </c>
      <c r="F44" s="153">
        <v>651730.34</v>
      </c>
      <c r="G44" s="156">
        <f t="shared" si="0"/>
        <v>0.88518270953154654</v>
      </c>
      <c r="H44" s="168">
        <f t="shared" si="9"/>
        <v>736266.46</v>
      </c>
      <c r="I44" s="168">
        <v>1042207.74</v>
      </c>
      <c r="J44" s="26">
        <f t="shared" si="1"/>
        <v>0.41553064905333326</v>
      </c>
    </row>
    <row r="45" spans="1:10" outlineLevel="1" x14ac:dyDescent="0.25">
      <c r="A45" s="145"/>
      <c r="B45" s="145"/>
      <c r="C45" s="151">
        <v>4430</v>
      </c>
      <c r="D45" s="152" t="s">
        <v>338</v>
      </c>
      <c r="E45" s="153">
        <v>11000</v>
      </c>
      <c r="F45" s="153">
        <v>9014.26</v>
      </c>
      <c r="G45" s="156">
        <f t="shared" si="0"/>
        <v>0.81947818181818188</v>
      </c>
      <c r="H45" s="168">
        <f t="shared" si="9"/>
        <v>11000</v>
      </c>
      <c r="I45" s="168">
        <v>66270</v>
      </c>
      <c r="J45" s="26">
        <f t="shared" si="1"/>
        <v>5.0245454545454544</v>
      </c>
    </row>
    <row r="46" spans="1:10" outlineLevel="1" x14ac:dyDescent="0.25">
      <c r="A46" s="145"/>
      <c r="B46" s="145"/>
      <c r="C46" s="151">
        <v>6050</v>
      </c>
      <c r="D46" s="152" t="s">
        <v>339</v>
      </c>
      <c r="E46" s="168">
        <v>3916652.66</v>
      </c>
      <c r="F46" s="168">
        <v>921294.4</v>
      </c>
      <c r="G46" s="156">
        <f t="shared" si="0"/>
        <v>0.2352249433320952</v>
      </c>
      <c r="H46" s="168">
        <v>2445510.2999999998</v>
      </c>
      <c r="I46" s="168">
        <v>1497200</v>
      </c>
      <c r="J46" s="26">
        <f t="shared" si="1"/>
        <v>-0.61773480316735574</v>
      </c>
    </row>
    <row r="47" spans="1:10" ht="33.75" outlineLevel="1" x14ac:dyDescent="0.25">
      <c r="A47" s="145"/>
      <c r="B47" s="161"/>
      <c r="C47" s="151">
        <v>6370</v>
      </c>
      <c r="D47" s="152" t="s">
        <v>354</v>
      </c>
      <c r="E47" s="168">
        <v>14882123.33</v>
      </c>
      <c r="F47" s="168">
        <v>8195087.4199999999</v>
      </c>
      <c r="G47" s="156">
        <f t="shared" si="0"/>
        <v>0.55066654389834302</v>
      </c>
      <c r="H47" s="192">
        <f>9422768.22-1077740.8-149940</f>
        <v>8195087.4200000009</v>
      </c>
      <c r="I47" s="192">
        <v>4741489.78</v>
      </c>
      <c r="J47" s="26">
        <f t="shared" si="1"/>
        <v>-0.68139695694888447</v>
      </c>
    </row>
    <row r="48" spans="1:10" x14ac:dyDescent="0.25">
      <c r="A48" s="145"/>
      <c r="B48" s="146" t="s">
        <v>355</v>
      </c>
      <c r="C48" s="147"/>
      <c r="D48" s="147" t="s">
        <v>356</v>
      </c>
      <c r="E48" s="159">
        <f>SUM(E49:E52)</f>
        <v>47180</v>
      </c>
      <c r="F48" s="159">
        <f>SUM(F49:F52)</f>
        <v>5024.96</v>
      </c>
      <c r="G48" s="158">
        <f t="shared" si="0"/>
        <v>0.10650614667231878</v>
      </c>
      <c r="H48" s="159">
        <f>SUM(H49:H52)</f>
        <v>6646.666666666667</v>
      </c>
      <c r="I48" s="159">
        <f>SUM(I49:I52)</f>
        <v>50000</v>
      </c>
      <c r="J48" s="158">
        <f t="shared" si="1"/>
        <v>5.9771089444679903E-2</v>
      </c>
    </row>
    <row r="49" spans="1:10" outlineLevel="1" x14ac:dyDescent="0.25">
      <c r="A49" s="145"/>
      <c r="B49" s="160"/>
      <c r="C49" s="151">
        <v>4210</v>
      </c>
      <c r="D49" s="152" t="s">
        <v>333</v>
      </c>
      <c r="E49" s="168">
        <v>39700</v>
      </c>
      <c r="F49" s="168">
        <v>0</v>
      </c>
      <c r="G49" s="156">
        <f t="shared" si="0"/>
        <v>0</v>
      </c>
      <c r="H49" s="168">
        <f t="shared" ref="H49:H52" si="10">IF(F49/3*4&gt;E49,E49,F49/3*4)</f>
        <v>0</v>
      </c>
      <c r="I49" s="168">
        <v>30000</v>
      </c>
      <c r="J49" s="26">
        <f t="shared" si="1"/>
        <v>-0.24433249370277077</v>
      </c>
    </row>
    <row r="50" spans="1:10" outlineLevel="1" x14ac:dyDescent="0.25">
      <c r="A50" s="145"/>
      <c r="B50" s="145"/>
      <c r="C50" s="151" t="s">
        <v>357</v>
      </c>
      <c r="D50" s="152" t="s">
        <v>353</v>
      </c>
      <c r="E50" s="168">
        <v>0</v>
      </c>
      <c r="F50" s="168">
        <v>0</v>
      </c>
      <c r="G50" s="156">
        <f t="shared" si="0"/>
        <v>0</v>
      </c>
      <c r="H50" s="168">
        <f t="shared" si="10"/>
        <v>0</v>
      </c>
      <c r="I50" s="168">
        <v>20000</v>
      </c>
      <c r="J50" s="26">
        <f t="shared" si="1"/>
        <v>0</v>
      </c>
    </row>
    <row r="51" spans="1:10" outlineLevel="1" x14ac:dyDescent="0.25">
      <c r="A51" s="145"/>
      <c r="B51" s="145"/>
      <c r="C51" s="151">
        <v>4300</v>
      </c>
      <c r="D51" s="152" t="s">
        <v>337</v>
      </c>
      <c r="E51" s="168">
        <v>7300</v>
      </c>
      <c r="F51" s="168">
        <v>4850</v>
      </c>
      <c r="G51" s="156">
        <f t="shared" si="0"/>
        <v>0.66438356164383561</v>
      </c>
      <c r="H51" s="168">
        <f t="shared" si="10"/>
        <v>6466.666666666667</v>
      </c>
      <c r="I51" s="168">
        <v>0</v>
      </c>
      <c r="J51" s="26">
        <f t="shared" si="1"/>
        <v>0</v>
      </c>
    </row>
    <row r="52" spans="1:10" outlineLevel="1" x14ac:dyDescent="0.25">
      <c r="A52" s="161"/>
      <c r="B52" s="161"/>
      <c r="C52" s="151">
        <v>4430</v>
      </c>
      <c r="D52" s="152" t="s">
        <v>338</v>
      </c>
      <c r="E52" s="168">
        <v>180</v>
      </c>
      <c r="F52" s="168">
        <v>174.96</v>
      </c>
      <c r="G52" s="156">
        <f t="shared" si="0"/>
        <v>0.97200000000000009</v>
      </c>
      <c r="H52" s="168">
        <f t="shared" si="10"/>
        <v>180</v>
      </c>
      <c r="I52" s="168">
        <v>0</v>
      </c>
      <c r="J52" s="26">
        <f t="shared" si="1"/>
        <v>0</v>
      </c>
    </row>
    <row r="53" spans="1:10" x14ac:dyDescent="0.25">
      <c r="A53" s="141" t="s">
        <v>59</v>
      </c>
      <c r="B53" s="142"/>
      <c r="C53" s="142"/>
      <c r="D53" s="142" t="s">
        <v>60</v>
      </c>
      <c r="E53" s="163">
        <f>E54</f>
        <v>222000</v>
      </c>
      <c r="F53" s="163">
        <f>F54</f>
        <v>153301.69</v>
      </c>
      <c r="G53" s="162">
        <f t="shared" si="0"/>
        <v>0.69054815315315321</v>
      </c>
      <c r="H53" s="163">
        <f>H54</f>
        <v>174402.26666666666</v>
      </c>
      <c r="I53" s="163">
        <f>I54</f>
        <v>434140.03</v>
      </c>
      <c r="J53" s="162">
        <f t="shared" si="1"/>
        <v>0.95558572072072079</v>
      </c>
    </row>
    <row r="54" spans="1:10" x14ac:dyDescent="0.25">
      <c r="A54" s="145"/>
      <c r="B54" s="146" t="s">
        <v>61</v>
      </c>
      <c r="C54" s="147"/>
      <c r="D54" s="147" t="s">
        <v>16</v>
      </c>
      <c r="E54" s="159">
        <f>SUM(E55:E57)</f>
        <v>222000</v>
      </c>
      <c r="F54" s="159">
        <f>SUM(F55:F57)</f>
        <v>153301.69</v>
      </c>
      <c r="G54" s="158">
        <f t="shared" si="0"/>
        <v>0.69054815315315321</v>
      </c>
      <c r="H54" s="159">
        <f>SUM(H55:H57)</f>
        <v>174402.26666666666</v>
      </c>
      <c r="I54" s="159">
        <f>SUM(I55:I57)</f>
        <v>434140.03</v>
      </c>
      <c r="J54" s="158">
        <f t="shared" si="1"/>
        <v>0.95558572072072079</v>
      </c>
    </row>
    <row r="55" spans="1:10" outlineLevel="1" x14ac:dyDescent="0.25">
      <c r="A55" s="145"/>
      <c r="B55" s="160"/>
      <c r="C55" s="151">
        <v>4210</v>
      </c>
      <c r="D55" s="152" t="s">
        <v>333</v>
      </c>
      <c r="E55" s="168">
        <v>17000</v>
      </c>
      <c r="F55" s="168">
        <v>9377.4</v>
      </c>
      <c r="G55" s="156">
        <f t="shared" si="0"/>
        <v>0.55161176470588236</v>
      </c>
      <c r="H55" s="168">
        <f t="shared" ref="H55:H57" si="11">IF(F55/3*4&gt;E55,E55,F55/3*4)</f>
        <v>12503.199999999999</v>
      </c>
      <c r="I55" s="168">
        <v>17000</v>
      </c>
      <c r="J55" s="26">
        <f t="shared" si="1"/>
        <v>0</v>
      </c>
    </row>
    <row r="56" spans="1:10" outlineLevel="1" x14ac:dyDescent="0.25">
      <c r="A56" s="145"/>
      <c r="B56" s="145"/>
      <c r="C56" s="151">
        <v>4300</v>
      </c>
      <c r="D56" s="152" t="s">
        <v>337</v>
      </c>
      <c r="E56" s="168">
        <v>115000</v>
      </c>
      <c r="F56" s="168">
        <v>53924.3</v>
      </c>
      <c r="G56" s="156">
        <f t="shared" si="0"/>
        <v>0.46890695652173914</v>
      </c>
      <c r="H56" s="168">
        <f t="shared" si="11"/>
        <v>71899.066666666666</v>
      </c>
      <c r="I56" s="168">
        <v>139500</v>
      </c>
      <c r="J56" s="26">
        <f t="shared" si="1"/>
        <v>0.21304347826086967</v>
      </c>
    </row>
    <row r="57" spans="1:10" outlineLevel="1" x14ac:dyDescent="0.25">
      <c r="A57" s="161"/>
      <c r="B57" s="161"/>
      <c r="C57" s="151">
        <v>6050</v>
      </c>
      <c r="D57" s="152" t="s">
        <v>339</v>
      </c>
      <c r="E57" s="168">
        <v>90000</v>
      </c>
      <c r="F57" s="168">
        <v>89999.99</v>
      </c>
      <c r="G57" s="156">
        <f t="shared" si="0"/>
        <v>0.99999988888888891</v>
      </c>
      <c r="H57" s="168">
        <f t="shared" si="11"/>
        <v>90000</v>
      </c>
      <c r="I57" s="168">
        <v>277640.03000000003</v>
      </c>
      <c r="J57" s="26">
        <f t="shared" si="1"/>
        <v>2.0848892222222224</v>
      </c>
    </row>
    <row r="58" spans="1:10" x14ac:dyDescent="0.25">
      <c r="A58" s="141" t="s">
        <v>62</v>
      </c>
      <c r="B58" s="142"/>
      <c r="C58" s="142"/>
      <c r="D58" s="142" t="s">
        <v>63</v>
      </c>
      <c r="E58" s="163">
        <f>E59+E61</f>
        <v>994582.62</v>
      </c>
      <c r="F58" s="163">
        <f>F59+F61</f>
        <v>905381.84999999986</v>
      </c>
      <c r="G58" s="162">
        <f t="shared" si="0"/>
        <v>0.91031336340866265</v>
      </c>
      <c r="H58" s="163">
        <f>H59+H61</f>
        <v>965348.19333333336</v>
      </c>
      <c r="I58" s="163">
        <f>I59+I61</f>
        <v>1855665.94</v>
      </c>
      <c r="J58" s="162">
        <f t="shared" si="1"/>
        <v>0.86577354428332964</v>
      </c>
    </row>
    <row r="59" spans="1:10" x14ac:dyDescent="0.25">
      <c r="A59" s="145"/>
      <c r="B59" s="146" t="s">
        <v>64</v>
      </c>
      <c r="C59" s="147"/>
      <c r="D59" s="147" t="s">
        <v>65</v>
      </c>
      <c r="E59" s="159">
        <f>E60</f>
        <v>637898.62</v>
      </c>
      <c r="F59" s="159">
        <f>F60</f>
        <v>637898.62</v>
      </c>
      <c r="G59" s="158">
        <f t="shared" si="0"/>
        <v>1</v>
      </c>
      <c r="H59" s="159">
        <f>H60</f>
        <v>637898.62</v>
      </c>
      <c r="I59" s="159">
        <f>I60</f>
        <v>837032.87</v>
      </c>
      <c r="J59" s="158">
        <f t="shared" si="1"/>
        <v>0.3121722539547116</v>
      </c>
    </row>
    <row r="60" spans="1:10" ht="22.5" outlineLevel="1" x14ac:dyDescent="0.25">
      <c r="A60" s="145"/>
      <c r="B60" s="150"/>
      <c r="C60" s="151">
        <v>2650</v>
      </c>
      <c r="D60" s="152" t="s">
        <v>358</v>
      </c>
      <c r="E60" s="168">
        <v>637898.62</v>
      </c>
      <c r="F60" s="168">
        <v>637898.62</v>
      </c>
      <c r="G60" s="156">
        <f t="shared" si="0"/>
        <v>1</v>
      </c>
      <c r="H60" s="168">
        <f>IF(F60/3*4&gt;E60,E60,F60/3*4)</f>
        <v>637898.62</v>
      </c>
      <c r="I60" s="168">
        <v>837032.87</v>
      </c>
      <c r="J60" s="26">
        <f t="shared" si="1"/>
        <v>0.3121722539547116</v>
      </c>
    </row>
    <row r="61" spans="1:10" x14ac:dyDescent="0.25">
      <c r="A61" s="145"/>
      <c r="B61" s="146" t="s">
        <v>66</v>
      </c>
      <c r="C61" s="147"/>
      <c r="D61" s="147" t="s">
        <v>67</v>
      </c>
      <c r="E61" s="159">
        <f>SUM(E62:E73)</f>
        <v>356684</v>
      </c>
      <c r="F61" s="159">
        <f t="shared" ref="F61" si="12">SUM(F62:F73)</f>
        <v>267483.22999999992</v>
      </c>
      <c r="G61" s="158">
        <f t="shared" si="0"/>
        <v>0.74991653676643732</v>
      </c>
      <c r="H61" s="159">
        <f>SUM(H62:H73)</f>
        <v>327449.57333333336</v>
      </c>
      <c r="I61" s="159">
        <f>SUM(I62:I73)</f>
        <v>1018633.07</v>
      </c>
      <c r="J61" s="158">
        <f t="shared" si="1"/>
        <v>1.8558417815208981</v>
      </c>
    </row>
    <row r="62" spans="1:10" outlineLevel="1" x14ac:dyDescent="0.25">
      <c r="A62" s="145"/>
      <c r="B62" s="160"/>
      <c r="C62" s="151">
        <v>4210</v>
      </c>
      <c r="D62" s="152" t="s">
        <v>333</v>
      </c>
      <c r="E62" s="168">
        <v>0</v>
      </c>
      <c r="F62" s="168">
        <v>0</v>
      </c>
      <c r="G62" s="156">
        <f t="shared" si="0"/>
        <v>0</v>
      </c>
      <c r="H62" s="168">
        <f t="shared" ref="H62:H73" si="13">IF(F62/3*4&gt;E62,E62,F62/3*4)</f>
        <v>0</v>
      </c>
      <c r="I62" s="168">
        <v>11000</v>
      </c>
      <c r="J62" s="26">
        <f t="shared" si="1"/>
        <v>0</v>
      </c>
    </row>
    <row r="63" spans="1:10" outlineLevel="1" x14ac:dyDescent="0.25">
      <c r="A63" s="145"/>
      <c r="B63" s="145"/>
      <c r="C63" s="151">
        <v>4260</v>
      </c>
      <c r="D63" s="152" t="s">
        <v>341</v>
      </c>
      <c r="E63" s="168">
        <v>150000</v>
      </c>
      <c r="F63" s="168">
        <v>97793.4</v>
      </c>
      <c r="G63" s="156">
        <f t="shared" si="0"/>
        <v>0.65195599999999998</v>
      </c>
      <c r="H63" s="168">
        <f t="shared" si="13"/>
        <v>130391.2</v>
      </c>
      <c r="I63" s="168">
        <v>172000</v>
      </c>
      <c r="J63" s="26">
        <f t="shared" si="1"/>
        <v>0.14666666666666672</v>
      </c>
    </row>
    <row r="64" spans="1:10" outlineLevel="1" x14ac:dyDescent="0.25">
      <c r="A64" s="145"/>
      <c r="B64" s="145"/>
      <c r="C64" s="151" t="s">
        <v>357</v>
      </c>
      <c r="D64" s="152" t="s">
        <v>353</v>
      </c>
      <c r="E64" s="168">
        <v>0</v>
      </c>
      <c r="F64" s="168">
        <v>0</v>
      </c>
      <c r="G64" s="156">
        <f t="shared" si="0"/>
        <v>0</v>
      </c>
      <c r="H64" s="168">
        <f t="shared" si="13"/>
        <v>0</v>
      </c>
      <c r="I64" s="168">
        <v>50000</v>
      </c>
      <c r="J64" s="26">
        <f t="shared" si="1"/>
        <v>0</v>
      </c>
    </row>
    <row r="65" spans="1:10" outlineLevel="1" x14ac:dyDescent="0.25">
      <c r="A65" s="145"/>
      <c r="B65" s="145"/>
      <c r="C65" s="151">
        <v>4300</v>
      </c>
      <c r="D65" s="152" t="s">
        <v>337</v>
      </c>
      <c r="E65" s="168">
        <v>186900</v>
      </c>
      <c r="F65" s="168">
        <v>161166.10999999999</v>
      </c>
      <c r="G65" s="156">
        <f t="shared" si="0"/>
        <v>0.86231198501872652</v>
      </c>
      <c r="H65" s="168">
        <f t="shared" si="13"/>
        <v>186900</v>
      </c>
      <c r="I65" s="168">
        <v>291638.83999999997</v>
      </c>
      <c r="J65" s="26">
        <f t="shared" si="1"/>
        <v>0.56040042803638301</v>
      </c>
    </row>
    <row r="66" spans="1:10" outlineLevel="1" x14ac:dyDescent="0.25">
      <c r="A66" s="145"/>
      <c r="B66" s="145"/>
      <c r="C66" s="151">
        <v>4430</v>
      </c>
      <c r="D66" s="152" t="s">
        <v>338</v>
      </c>
      <c r="E66" s="168">
        <v>2800</v>
      </c>
      <c r="F66" s="168">
        <v>1070</v>
      </c>
      <c r="G66" s="156">
        <f t="shared" si="0"/>
        <v>0.38214285714285712</v>
      </c>
      <c r="H66" s="168">
        <f t="shared" si="13"/>
        <v>1426.6666666666667</v>
      </c>
      <c r="I66" s="168">
        <v>1000</v>
      </c>
      <c r="J66" s="26">
        <f t="shared" si="1"/>
        <v>-0.64285714285714279</v>
      </c>
    </row>
    <row r="67" spans="1:10" ht="22.5" outlineLevel="1" x14ac:dyDescent="0.25">
      <c r="A67" s="145"/>
      <c r="B67" s="145"/>
      <c r="C67" s="151">
        <v>4500</v>
      </c>
      <c r="D67" s="152" t="s">
        <v>359</v>
      </c>
      <c r="E67" s="168">
        <v>1084</v>
      </c>
      <c r="F67" s="168">
        <v>1084</v>
      </c>
      <c r="G67" s="156">
        <f t="shared" si="0"/>
        <v>1</v>
      </c>
      <c r="H67" s="168">
        <f t="shared" si="13"/>
        <v>1084</v>
      </c>
      <c r="I67" s="168">
        <v>0</v>
      </c>
      <c r="J67" s="26">
        <f t="shared" si="1"/>
        <v>0</v>
      </c>
    </row>
    <row r="68" spans="1:10" ht="22.5" outlineLevel="1" x14ac:dyDescent="0.25">
      <c r="A68" s="145"/>
      <c r="B68" s="145"/>
      <c r="C68" s="151">
        <v>4520</v>
      </c>
      <c r="D68" s="152" t="s">
        <v>360</v>
      </c>
      <c r="E68" s="168">
        <v>7000</v>
      </c>
      <c r="F68" s="168">
        <v>5883.94</v>
      </c>
      <c r="G68" s="156">
        <f t="shared" si="0"/>
        <v>0.84056285714285706</v>
      </c>
      <c r="H68" s="168">
        <f t="shared" si="13"/>
        <v>7000</v>
      </c>
      <c r="I68" s="168">
        <v>6500</v>
      </c>
      <c r="J68" s="26">
        <f t="shared" ref="J68:J131" si="14">IF(IF(E68=0,0,I68/E68)-1=-100%,0,IF(E68=0,0,I68/E68)-1)</f>
        <v>-7.1428571428571397E-2</v>
      </c>
    </row>
    <row r="69" spans="1:10" outlineLevel="1" x14ac:dyDescent="0.25">
      <c r="A69" s="145"/>
      <c r="B69" s="145"/>
      <c r="C69" s="151">
        <v>4580</v>
      </c>
      <c r="D69" s="169" t="s">
        <v>361</v>
      </c>
      <c r="E69" s="170">
        <v>500</v>
      </c>
      <c r="F69" s="170">
        <v>0.42</v>
      </c>
      <c r="G69" s="156">
        <f t="shared" si="0"/>
        <v>8.3999999999999993E-4</v>
      </c>
      <c r="H69" s="168">
        <f t="shared" si="13"/>
        <v>0.55999999999999994</v>
      </c>
      <c r="I69" s="170">
        <v>1000</v>
      </c>
      <c r="J69" s="26">
        <f t="shared" si="14"/>
        <v>1</v>
      </c>
    </row>
    <row r="70" spans="1:10" outlineLevel="1" x14ac:dyDescent="0.25">
      <c r="A70" s="145"/>
      <c r="B70" s="145"/>
      <c r="C70" s="151">
        <v>4590</v>
      </c>
      <c r="D70" s="152" t="s">
        <v>362</v>
      </c>
      <c r="E70" s="168">
        <v>5000</v>
      </c>
      <c r="F70" s="168">
        <v>101.36</v>
      </c>
      <c r="G70" s="156">
        <f t="shared" ref="G70:G133" si="15">IF(E70=0,0,F70/E70)</f>
        <v>2.0271999999999998E-2</v>
      </c>
      <c r="H70" s="168">
        <f t="shared" si="13"/>
        <v>135.14666666666668</v>
      </c>
      <c r="I70" s="168">
        <v>290796</v>
      </c>
      <c r="J70" s="26">
        <f t="shared" si="14"/>
        <v>57.159199999999998</v>
      </c>
    </row>
    <row r="71" spans="1:10" ht="22.5" outlineLevel="1" x14ac:dyDescent="0.25">
      <c r="A71" s="145"/>
      <c r="B71" s="145"/>
      <c r="C71" s="151">
        <v>4600</v>
      </c>
      <c r="D71" s="152" t="s">
        <v>363</v>
      </c>
      <c r="E71" s="168">
        <v>3000</v>
      </c>
      <c r="F71" s="168">
        <v>384</v>
      </c>
      <c r="G71" s="156">
        <f t="shared" si="15"/>
        <v>0.128</v>
      </c>
      <c r="H71" s="168">
        <f t="shared" si="13"/>
        <v>512</v>
      </c>
      <c r="I71" s="168">
        <v>56281.23</v>
      </c>
      <c r="J71" s="26">
        <f t="shared" si="14"/>
        <v>17.76041</v>
      </c>
    </row>
    <row r="72" spans="1:10" outlineLevel="1" x14ac:dyDescent="0.25">
      <c r="A72" s="145"/>
      <c r="B72" s="145"/>
      <c r="C72" s="151">
        <v>4610</v>
      </c>
      <c r="D72" s="152" t="s">
        <v>364</v>
      </c>
      <c r="E72" s="168">
        <v>400</v>
      </c>
      <c r="F72" s="168">
        <v>0</v>
      </c>
      <c r="G72" s="156">
        <f t="shared" si="15"/>
        <v>0</v>
      </c>
      <c r="H72" s="168">
        <f t="shared" si="13"/>
        <v>0</v>
      </c>
      <c r="I72" s="168">
        <v>35000</v>
      </c>
      <c r="J72" s="26">
        <f t="shared" si="14"/>
        <v>86.5</v>
      </c>
    </row>
    <row r="73" spans="1:10" outlineLevel="1" x14ac:dyDescent="0.25">
      <c r="A73" s="161"/>
      <c r="B73" s="161"/>
      <c r="C73" s="151" t="s">
        <v>365</v>
      </c>
      <c r="D73" s="152" t="s">
        <v>366</v>
      </c>
      <c r="E73" s="168">
        <v>0</v>
      </c>
      <c r="F73" s="168">
        <v>0</v>
      </c>
      <c r="G73" s="156">
        <f t="shared" si="15"/>
        <v>0</v>
      </c>
      <c r="H73" s="168">
        <f t="shared" si="13"/>
        <v>0</v>
      </c>
      <c r="I73" s="168">
        <v>103417</v>
      </c>
      <c r="J73" s="26">
        <f t="shared" si="14"/>
        <v>0</v>
      </c>
    </row>
    <row r="74" spans="1:10" x14ac:dyDescent="0.25">
      <c r="A74" s="141" t="s">
        <v>82</v>
      </c>
      <c r="B74" s="142"/>
      <c r="C74" s="142"/>
      <c r="D74" s="142" t="s">
        <v>83</v>
      </c>
      <c r="E74" s="143">
        <f>E75+E78</f>
        <v>199754</v>
      </c>
      <c r="F74" s="143">
        <f>F75+F78</f>
        <v>98536.79</v>
      </c>
      <c r="G74" s="143">
        <f t="shared" si="15"/>
        <v>0.49329069755799632</v>
      </c>
      <c r="H74" s="143">
        <f>H75+H78</f>
        <v>126644.4</v>
      </c>
      <c r="I74" s="143">
        <f>I75+I78</f>
        <v>348457.16000000003</v>
      </c>
      <c r="J74" s="144">
        <f t="shared" si="14"/>
        <v>0.74443145068434191</v>
      </c>
    </row>
    <row r="75" spans="1:10" x14ac:dyDescent="0.25">
      <c r="A75" s="145"/>
      <c r="B75" s="146" t="s">
        <v>367</v>
      </c>
      <c r="C75" s="147"/>
      <c r="D75" s="147" t="s">
        <v>368</v>
      </c>
      <c r="E75" s="148">
        <f>SUM(E76:E77)</f>
        <v>114754</v>
      </c>
      <c r="F75" s="148">
        <f>SUM(F76:F77)</f>
        <v>89618.989999999991</v>
      </c>
      <c r="G75" s="148">
        <f t="shared" si="15"/>
        <v>0.78096615368527456</v>
      </c>
      <c r="H75" s="148">
        <f>SUM(H76:H77)</f>
        <v>114754</v>
      </c>
      <c r="I75" s="148">
        <f>SUM(I76:I77)</f>
        <v>338457.16000000003</v>
      </c>
      <c r="J75" s="149">
        <f t="shared" si="14"/>
        <v>1.9494149223556478</v>
      </c>
    </row>
    <row r="76" spans="1:10" outlineLevel="1" x14ac:dyDescent="0.25">
      <c r="A76" s="145"/>
      <c r="B76" s="160"/>
      <c r="C76" s="151">
        <v>4170</v>
      </c>
      <c r="D76" s="152" t="s">
        <v>340</v>
      </c>
      <c r="E76" s="153">
        <v>55400</v>
      </c>
      <c r="F76" s="153">
        <v>44983</v>
      </c>
      <c r="G76" s="154">
        <f t="shared" si="15"/>
        <v>0.81196750902527071</v>
      </c>
      <c r="H76" s="153">
        <f>IF(F76/3*4&gt;E76,E76,F76/3*4)</f>
        <v>55400</v>
      </c>
      <c r="I76" s="153">
        <v>131450</v>
      </c>
      <c r="J76" s="26">
        <f t="shared" si="14"/>
        <v>1.3727436823104693</v>
      </c>
    </row>
    <row r="77" spans="1:10" outlineLevel="1" x14ac:dyDescent="0.25">
      <c r="A77" s="145"/>
      <c r="B77" s="161"/>
      <c r="C77" s="151">
        <v>4300</v>
      </c>
      <c r="D77" s="152" t="s">
        <v>337</v>
      </c>
      <c r="E77" s="153">
        <v>59354</v>
      </c>
      <c r="F77" s="153">
        <v>44635.99</v>
      </c>
      <c r="G77" s="154">
        <f t="shared" si="15"/>
        <v>0.75203002325032853</v>
      </c>
      <c r="H77" s="153">
        <f t="shared" ref="H77" si="16">IF(F77/3*4&gt;E77,E77,F77/3*4)</f>
        <v>59354</v>
      </c>
      <c r="I77" s="153">
        <v>207007.16</v>
      </c>
      <c r="J77" s="26">
        <f t="shared" si="14"/>
        <v>2.4876699127270276</v>
      </c>
    </row>
    <row r="78" spans="1:10" x14ac:dyDescent="0.25">
      <c r="A78" s="145"/>
      <c r="B78" s="146" t="s">
        <v>84</v>
      </c>
      <c r="C78" s="147"/>
      <c r="D78" s="147" t="s">
        <v>85</v>
      </c>
      <c r="E78" s="148">
        <f>SUM(E79:E81)</f>
        <v>85000</v>
      </c>
      <c r="F78" s="148">
        <f>SUM(F79:F81)</f>
        <v>8917.7999999999993</v>
      </c>
      <c r="G78" s="148">
        <f t="shared" si="15"/>
        <v>0.10491529411764705</v>
      </c>
      <c r="H78" s="148">
        <f>SUM(H79:H81)</f>
        <v>11890.4</v>
      </c>
      <c r="I78" s="148">
        <f>SUM(I79:I81)</f>
        <v>10000</v>
      </c>
      <c r="J78" s="149">
        <f t="shared" si="14"/>
        <v>-0.88235294117647056</v>
      </c>
    </row>
    <row r="79" spans="1:10" outlineLevel="1" x14ac:dyDescent="0.25">
      <c r="A79" s="145"/>
      <c r="B79" s="160"/>
      <c r="C79" s="151">
        <v>4210</v>
      </c>
      <c r="D79" s="152" t="s">
        <v>333</v>
      </c>
      <c r="E79" s="153">
        <v>13000</v>
      </c>
      <c r="F79" s="153">
        <v>4300</v>
      </c>
      <c r="G79" s="154">
        <f t="shared" si="15"/>
        <v>0.33076923076923076</v>
      </c>
      <c r="H79" s="153">
        <f t="shared" ref="H79:H81" si="17">IF(F79/3*4&gt;E79,E79,F79/3*4)</f>
        <v>5733.333333333333</v>
      </c>
      <c r="I79" s="153">
        <v>4000</v>
      </c>
      <c r="J79" s="26">
        <f t="shared" si="14"/>
        <v>-0.69230769230769229</v>
      </c>
    </row>
    <row r="80" spans="1:10" outlineLevel="1" x14ac:dyDescent="0.25">
      <c r="A80" s="145"/>
      <c r="B80" s="145"/>
      <c r="C80" s="151">
        <v>4270</v>
      </c>
      <c r="D80" s="152" t="s">
        <v>353</v>
      </c>
      <c r="E80" s="153">
        <v>48000</v>
      </c>
      <c r="F80" s="153">
        <v>0</v>
      </c>
      <c r="G80" s="154">
        <f t="shared" si="15"/>
        <v>0</v>
      </c>
      <c r="H80" s="153">
        <f t="shared" si="17"/>
        <v>0</v>
      </c>
      <c r="I80" s="153">
        <v>0</v>
      </c>
      <c r="J80" s="26">
        <f t="shared" si="14"/>
        <v>0</v>
      </c>
    </row>
    <row r="81" spans="1:10" outlineLevel="1" x14ac:dyDescent="0.25">
      <c r="A81" s="161"/>
      <c r="B81" s="161"/>
      <c r="C81" s="151">
        <v>4300</v>
      </c>
      <c r="D81" s="152" t="s">
        <v>337</v>
      </c>
      <c r="E81" s="153">
        <v>24000</v>
      </c>
      <c r="F81" s="153">
        <v>4617.8</v>
      </c>
      <c r="G81" s="154">
        <f t="shared" si="15"/>
        <v>0.19240833333333335</v>
      </c>
      <c r="H81" s="153">
        <f t="shared" si="17"/>
        <v>6157.0666666666666</v>
      </c>
      <c r="I81" s="153">
        <v>6000</v>
      </c>
      <c r="J81" s="26">
        <f t="shared" si="14"/>
        <v>-0.75</v>
      </c>
    </row>
    <row r="82" spans="1:10" x14ac:dyDescent="0.25">
      <c r="A82" s="141" t="s">
        <v>88</v>
      </c>
      <c r="B82" s="142"/>
      <c r="C82" s="142"/>
      <c r="D82" s="142" t="s">
        <v>89</v>
      </c>
      <c r="E82" s="143">
        <f>E83+E88+E95+E120+E124+E142</f>
        <v>9845675.0199999996</v>
      </c>
      <c r="F82" s="143">
        <f>F83+F88+F95+F120+F124+F142</f>
        <v>7510932.1200000001</v>
      </c>
      <c r="G82" s="144">
        <f t="shared" si="15"/>
        <v>0.76286614221398508</v>
      </c>
      <c r="H82" s="143">
        <f>H83+H88+H95+H120+H124+H142</f>
        <v>9607325.8166666701</v>
      </c>
      <c r="I82" s="143">
        <v>10817370.73</v>
      </c>
      <c r="J82" s="144">
        <f t="shared" si="14"/>
        <v>9.8692645047307348E-2</v>
      </c>
    </row>
    <row r="83" spans="1:10" x14ac:dyDescent="0.25">
      <c r="A83" s="145"/>
      <c r="B83" s="146" t="s">
        <v>90</v>
      </c>
      <c r="C83" s="147"/>
      <c r="D83" s="147" t="s">
        <v>91</v>
      </c>
      <c r="E83" s="148">
        <f>SUM(E84:E87)</f>
        <v>237882.99999999997</v>
      </c>
      <c r="F83" s="148">
        <f t="shared" ref="F83" si="18">SUM(F84:F87)</f>
        <v>174041.25</v>
      </c>
      <c r="G83" s="149">
        <f t="shared" si="15"/>
        <v>0.73162542090019056</v>
      </c>
      <c r="H83" s="148">
        <f>SUM(H84:H87)</f>
        <v>232055</v>
      </c>
      <c r="I83" s="148">
        <f>SUM(I84:I87)</f>
        <v>247047.99999999997</v>
      </c>
      <c r="J83" s="149">
        <f t="shared" si="14"/>
        <v>3.8527343273794257E-2</v>
      </c>
    </row>
    <row r="84" spans="1:10" outlineLevel="1" x14ac:dyDescent="0.25">
      <c r="A84" s="145"/>
      <c r="B84" s="160"/>
      <c r="C84" s="151">
        <v>4010</v>
      </c>
      <c r="D84" s="152" t="s">
        <v>334</v>
      </c>
      <c r="E84" s="153">
        <v>199010.77</v>
      </c>
      <c r="F84" s="153">
        <v>145696.71</v>
      </c>
      <c r="G84" s="154">
        <f t="shared" si="15"/>
        <v>0.73210464941168762</v>
      </c>
      <c r="H84" s="153">
        <f t="shared" ref="H84:H87" si="19">IF(F84/3*4&gt;E84,E84,F84/3*4)</f>
        <v>194262.28</v>
      </c>
      <c r="I84" s="153">
        <v>199855.93</v>
      </c>
      <c r="J84" s="26">
        <f t="shared" si="14"/>
        <v>4.2468053362136882E-3</v>
      </c>
    </row>
    <row r="85" spans="1:10" outlineLevel="1" x14ac:dyDescent="0.25">
      <c r="A85" s="145"/>
      <c r="B85" s="145"/>
      <c r="C85" s="151">
        <v>4110</v>
      </c>
      <c r="D85" s="152" t="s">
        <v>335</v>
      </c>
      <c r="E85" s="153">
        <v>33996.46</v>
      </c>
      <c r="F85" s="153">
        <v>24774.98</v>
      </c>
      <c r="G85" s="154">
        <f t="shared" si="15"/>
        <v>0.72875175827130234</v>
      </c>
      <c r="H85" s="153">
        <f t="shared" si="19"/>
        <v>33033.306666666664</v>
      </c>
      <c r="I85" s="153">
        <v>33835.61</v>
      </c>
      <c r="J85" s="26">
        <f t="shared" si="14"/>
        <v>-4.73137497257059E-3</v>
      </c>
    </row>
    <row r="86" spans="1:10" outlineLevel="1" x14ac:dyDescent="0.25">
      <c r="A86" s="145"/>
      <c r="B86" s="145"/>
      <c r="C86" s="151">
        <v>4120</v>
      </c>
      <c r="D86" s="152" t="s">
        <v>336</v>
      </c>
      <c r="E86" s="153">
        <v>4875.7700000000004</v>
      </c>
      <c r="F86" s="153">
        <v>3569.56</v>
      </c>
      <c r="G86" s="154">
        <f t="shared" si="15"/>
        <v>0.7321018013565036</v>
      </c>
      <c r="H86" s="153">
        <f t="shared" si="19"/>
        <v>4759.413333333333</v>
      </c>
      <c r="I86" s="153">
        <v>4896.47</v>
      </c>
      <c r="J86" s="26">
        <f t="shared" si="14"/>
        <v>4.2454832775129514E-3</v>
      </c>
    </row>
    <row r="87" spans="1:10" outlineLevel="1" x14ac:dyDescent="0.25">
      <c r="A87" s="145"/>
      <c r="B87" s="161"/>
      <c r="C87" s="151">
        <v>4440</v>
      </c>
      <c r="D87" s="152" t="s">
        <v>369</v>
      </c>
      <c r="E87" s="153">
        <v>0</v>
      </c>
      <c r="F87" s="153">
        <v>0</v>
      </c>
      <c r="G87" s="154">
        <f t="shared" si="15"/>
        <v>0</v>
      </c>
      <c r="H87" s="153">
        <f t="shared" si="19"/>
        <v>0</v>
      </c>
      <c r="I87" s="153">
        <v>8459.99</v>
      </c>
      <c r="J87" s="26">
        <f t="shared" si="14"/>
        <v>0</v>
      </c>
    </row>
    <row r="88" spans="1:10" x14ac:dyDescent="0.25">
      <c r="A88" s="145"/>
      <c r="B88" s="146" t="s">
        <v>370</v>
      </c>
      <c r="C88" s="147"/>
      <c r="D88" s="147" t="s">
        <v>371</v>
      </c>
      <c r="E88" s="148">
        <f>SUM(E89:E94)</f>
        <v>514832.68</v>
      </c>
      <c r="F88" s="148">
        <f>SUM(F89:F94)</f>
        <v>327545.57</v>
      </c>
      <c r="G88" s="149">
        <f t="shared" si="15"/>
        <v>0.63621751828186202</v>
      </c>
      <c r="H88" s="148">
        <f>SUM(H89:H94)</f>
        <v>440440.04</v>
      </c>
      <c r="I88" s="148">
        <f>SUM(I89:I94)</f>
        <v>535032.67999999993</v>
      </c>
      <c r="J88" s="149">
        <f t="shared" si="14"/>
        <v>3.9236048496377407E-2</v>
      </c>
    </row>
    <row r="89" spans="1:10" outlineLevel="1" x14ac:dyDescent="0.25">
      <c r="A89" s="145"/>
      <c r="B89" s="160"/>
      <c r="C89" s="151">
        <v>3030</v>
      </c>
      <c r="D89" s="152" t="s">
        <v>372</v>
      </c>
      <c r="E89" s="153">
        <v>479532.68</v>
      </c>
      <c r="F89" s="153">
        <v>309366.64</v>
      </c>
      <c r="G89" s="154">
        <f t="shared" si="15"/>
        <v>0.6451419327667095</v>
      </c>
      <c r="H89" s="153">
        <f t="shared" ref="H89:H94" si="20">IF(F89/3*4&gt;E89,E89,F89/3*4)</f>
        <v>412488.85333333333</v>
      </c>
      <c r="I89" s="153">
        <v>487532.68</v>
      </c>
      <c r="J89" s="26">
        <f t="shared" si="14"/>
        <v>1.6682908868692836E-2</v>
      </c>
    </row>
    <row r="90" spans="1:10" outlineLevel="1" x14ac:dyDescent="0.25">
      <c r="A90" s="145"/>
      <c r="B90" s="145"/>
      <c r="C90" s="151">
        <v>4210</v>
      </c>
      <c r="D90" s="152" t="s">
        <v>333</v>
      </c>
      <c r="E90" s="153">
        <v>15200</v>
      </c>
      <c r="F90" s="153">
        <v>5225.37</v>
      </c>
      <c r="G90" s="154">
        <f t="shared" si="15"/>
        <v>0.34377434210526314</v>
      </c>
      <c r="H90" s="153">
        <v>10000</v>
      </c>
      <c r="I90" s="153">
        <v>10000</v>
      </c>
      <c r="J90" s="26">
        <f t="shared" si="14"/>
        <v>-0.34210526315789469</v>
      </c>
    </row>
    <row r="91" spans="1:10" outlineLevel="1" x14ac:dyDescent="0.25">
      <c r="A91" s="145"/>
      <c r="B91" s="145"/>
      <c r="C91" s="151">
        <v>4220</v>
      </c>
      <c r="D91" s="152" t="s">
        <v>373</v>
      </c>
      <c r="E91" s="153">
        <v>2500</v>
      </c>
      <c r="F91" s="153">
        <v>1365.17</v>
      </c>
      <c r="G91" s="154">
        <f t="shared" si="15"/>
        <v>0.546068</v>
      </c>
      <c r="H91" s="153">
        <v>2500</v>
      </c>
      <c r="I91" s="153">
        <v>8000</v>
      </c>
      <c r="J91" s="26">
        <f t="shared" si="14"/>
        <v>2.2000000000000002</v>
      </c>
    </row>
    <row r="92" spans="1:10" outlineLevel="1" x14ac:dyDescent="0.25">
      <c r="A92" s="145"/>
      <c r="B92" s="145"/>
      <c r="C92" s="151">
        <v>4300</v>
      </c>
      <c r="D92" s="152" t="s">
        <v>337</v>
      </c>
      <c r="E92" s="153">
        <v>16000</v>
      </c>
      <c r="F92" s="153">
        <v>10492.46</v>
      </c>
      <c r="G92" s="154">
        <f t="shared" si="15"/>
        <v>0.65577874999999997</v>
      </c>
      <c r="H92" s="153">
        <f t="shared" si="20"/>
        <v>13989.946666666665</v>
      </c>
      <c r="I92" s="153">
        <v>26000</v>
      </c>
      <c r="J92" s="26">
        <f t="shared" si="14"/>
        <v>0.625</v>
      </c>
    </row>
    <row r="93" spans="1:10" outlineLevel="1" x14ac:dyDescent="0.25">
      <c r="A93" s="145"/>
      <c r="B93" s="145"/>
      <c r="C93" s="151">
        <v>4360</v>
      </c>
      <c r="D93" s="152" t="s">
        <v>374</v>
      </c>
      <c r="E93" s="153">
        <v>1600</v>
      </c>
      <c r="F93" s="153">
        <v>1095.93</v>
      </c>
      <c r="G93" s="154">
        <f t="shared" si="15"/>
        <v>0.68495625000000004</v>
      </c>
      <c r="H93" s="153">
        <f t="shared" si="20"/>
        <v>1461.24</v>
      </c>
      <c r="I93" s="153">
        <v>3500</v>
      </c>
      <c r="J93" s="26">
        <f t="shared" si="14"/>
        <v>1.1875</v>
      </c>
    </row>
    <row r="94" spans="1:10" outlineLevel="1" x14ac:dyDescent="0.25">
      <c r="A94" s="145"/>
      <c r="B94" s="161"/>
      <c r="C94" s="151" t="s">
        <v>375</v>
      </c>
      <c r="D94" s="152" t="s">
        <v>376</v>
      </c>
      <c r="E94" s="153">
        <v>0</v>
      </c>
      <c r="F94" s="153">
        <v>0</v>
      </c>
      <c r="G94" s="154">
        <f t="shared" si="15"/>
        <v>0</v>
      </c>
      <c r="H94" s="153">
        <f t="shared" si="20"/>
        <v>0</v>
      </c>
      <c r="I94" s="153">
        <v>0</v>
      </c>
      <c r="J94" s="26">
        <f t="shared" si="14"/>
        <v>0</v>
      </c>
    </row>
    <row r="95" spans="1:10" x14ac:dyDescent="0.25">
      <c r="A95" s="145"/>
      <c r="B95" s="146" t="s">
        <v>94</v>
      </c>
      <c r="C95" s="147"/>
      <c r="D95" s="147" t="s">
        <v>95</v>
      </c>
      <c r="E95" s="148">
        <f>SUM(E96:E119)</f>
        <v>7202172.4800000004</v>
      </c>
      <c r="F95" s="148">
        <f>SUM(F96:F119)</f>
        <v>5393423.4499999993</v>
      </c>
      <c r="G95" s="149">
        <f t="shared" si="15"/>
        <v>0.74886063406245984</v>
      </c>
      <c r="H95" s="148">
        <f>SUM(H96:H119)</f>
        <v>7052239.9300000016</v>
      </c>
      <c r="I95" s="148">
        <f>SUM(I96:I119)</f>
        <v>7775705.7800000012</v>
      </c>
      <c r="J95" s="149">
        <f t="shared" si="14"/>
        <v>7.9633374734174645E-2</v>
      </c>
    </row>
    <row r="96" spans="1:10" outlineLevel="1" x14ac:dyDescent="0.25">
      <c r="A96" s="145"/>
      <c r="B96" s="160"/>
      <c r="C96" s="151">
        <v>3020</v>
      </c>
      <c r="D96" s="152" t="s">
        <v>377</v>
      </c>
      <c r="E96" s="153">
        <v>6300</v>
      </c>
      <c r="F96" s="153">
        <v>1500</v>
      </c>
      <c r="G96" s="154">
        <f t="shared" si="15"/>
        <v>0.23809523809523808</v>
      </c>
      <c r="H96" s="153">
        <f t="shared" ref="H96:H119" si="21">IF(F96/3*4&gt;E96,E96,F96/3*4)</f>
        <v>2000</v>
      </c>
      <c r="I96" s="153">
        <v>11500</v>
      </c>
      <c r="J96" s="26">
        <f t="shared" si="14"/>
        <v>0.82539682539682535</v>
      </c>
    </row>
    <row r="97" spans="1:10" outlineLevel="1" x14ac:dyDescent="0.25">
      <c r="A97" s="145"/>
      <c r="B97" s="145"/>
      <c r="C97" s="151">
        <v>4010</v>
      </c>
      <c r="D97" s="152" t="s">
        <v>334</v>
      </c>
      <c r="E97" s="153">
        <v>4446944.1900000004</v>
      </c>
      <c r="F97" s="153">
        <v>3279290.19</v>
      </c>
      <c r="G97" s="154">
        <f t="shared" si="15"/>
        <v>0.73742553310523995</v>
      </c>
      <c r="H97" s="168">
        <f t="shared" si="21"/>
        <v>4372386.92</v>
      </c>
      <c r="I97" s="168">
        <v>4910915.07</v>
      </c>
      <c r="J97" s="26">
        <f t="shared" si="14"/>
        <v>0.10433476566747735</v>
      </c>
    </row>
    <row r="98" spans="1:10" outlineLevel="1" x14ac:dyDescent="0.25">
      <c r="A98" s="145"/>
      <c r="B98" s="145"/>
      <c r="C98" s="151">
        <v>4040</v>
      </c>
      <c r="D98" s="152" t="s">
        <v>378</v>
      </c>
      <c r="E98" s="153">
        <v>353095.4</v>
      </c>
      <c r="F98" s="153">
        <v>299944.57</v>
      </c>
      <c r="G98" s="154">
        <f t="shared" si="15"/>
        <v>0.84947175749103498</v>
      </c>
      <c r="H98" s="168">
        <f t="shared" si="21"/>
        <v>353095.4</v>
      </c>
      <c r="I98" s="168">
        <v>374615.47</v>
      </c>
      <c r="J98" s="26">
        <f t="shared" si="14"/>
        <v>6.0946899902972307E-2</v>
      </c>
    </row>
    <row r="99" spans="1:10" outlineLevel="1" x14ac:dyDescent="0.25">
      <c r="A99" s="145"/>
      <c r="B99" s="145"/>
      <c r="C99" s="151">
        <v>4110</v>
      </c>
      <c r="D99" s="152" t="s">
        <v>335</v>
      </c>
      <c r="E99" s="153">
        <v>749790.74</v>
      </c>
      <c r="F99" s="153">
        <v>570470.91</v>
      </c>
      <c r="G99" s="154">
        <f t="shared" si="15"/>
        <v>0.76084016455044512</v>
      </c>
      <c r="H99" s="168">
        <f t="shared" si="21"/>
        <v>749790.74</v>
      </c>
      <c r="I99" s="168">
        <v>877195.19</v>
      </c>
      <c r="J99" s="26">
        <f t="shared" si="14"/>
        <v>0.16992000994837575</v>
      </c>
    </row>
    <row r="100" spans="1:10" outlineLevel="1" x14ac:dyDescent="0.25">
      <c r="A100" s="145"/>
      <c r="B100" s="145"/>
      <c r="C100" s="151">
        <v>4120</v>
      </c>
      <c r="D100" s="152" t="s">
        <v>336</v>
      </c>
      <c r="E100" s="153">
        <v>80407.64</v>
      </c>
      <c r="F100" s="153">
        <v>57491.26</v>
      </c>
      <c r="G100" s="154">
        <f t="shared" si="15"/>
        <v>0.71499748033893296</v>
      </c>
      <c r="H100" s="168">
        <f t="shared" si="21"/>
        <v>76655.013333333336</v>
      </c>
      <c r="I100" s="168">
        <v>100058.19</v>
      </c>
      <c r="J100" s="26">
        <f t="shared" si="14"/>
        <v>0.24438660306408688</v>
      </c>
    </row>
    <row r="101" spans="1:10" ht="22.5" outlineLevel="1" x14ac:dyDescent="0.25">
      <c r="A101" s="145"/>
      <c r="B101" s="145"/>
      <c r="C101" s="151">
        <v>4140</v>
      </c>
      <c r="D101" s="152" t="s">
        <v>379</v>
      </c>
      <c r="E101" s="153">
        <v>820</v>
      </c>
      <c r="F101" s="153">
        <v>503</v>
      </c>
      <c r="G101" s="154">
        <f t="shared" si="15"/>
        <v>0.61341463414634145</v>
      </c>
      <c r="H101" s="168">
        <f t="shared" si="21"/>
        <v>670.66666666666663</v>
      </c>
      <c r="I101" s="168">
        <v>1000</v>
      </c>
      <c r="J101" s="26">
        <f t="shared" si="14"/>
        <v>0.21951219512195119</v>
      </c>
    </row>
    <row r="102" spans="1:10" outlineLevel="1" x14ac:dyDescent="0.25">
      <c r="A102" s="145"/>
      <c r="B102" s="145"/>
      <c r="C102" s="151">
        <v>4170</v>
      </c>
      <c r="D102" s="152" t="s">
        <v>340</v>
      </c>
      <c r="E102" s="153">
        <v>200720</v>
      </c>
      <c r="F102" s="153">
        <v>169224.24</v>
      </c>
      <c r="G102" s="154">
        <f t="shared" si="15"/>
        <v>0.84308609007572732</v>
      </c>
      <c r="H102" s="168">
        <f t="shared" si="21"/>
        <v>200720</v>
      </c>
      <c r="I102" s="168">
        <v>110700</v>
      </c>
      <c r="J102" s="26">
        <f t="shared" si="14"/>
        <v>-0.44848545237146276</v>
      </c>
    </row>
    <row r="103" spans="1:10" outlineLevel="1" x14ac:dyDescent="0.25">
      <c r="A103" s="145"/>
      <c r="B103" s="145"/>
      <c r="C103" s="151">
        <v>4210</v>
      </c>
      <c r="D103" s="152" t="s">
        <v>333</v>
      </c>
      <c r="E103" s="153">
        <v>98900</v>
      </c>
      <c r="F103" s="153">
        <v>66337.850000000006</v>
      </c>
      <c r="G103" s="154">
        <f t="shared" si="15"/>
        <v>0.67075682507583423</v>
      </c>
      <c r="H103" s="168">
        <f t="shared" si="21"/>
        <v>88450.466666666674</v>
      </c>
      <c r="I103" s="168">
        <v>141000</v>
      </c>
      <c r="J103" s="26">
        <f t="shared" si="14"/>
        <v>0.42568250758341764</v>
      </c>
    </row>
    <row r="104" spans="1:10" outlineLevel="1" x14ac:dyDescent="0.25">
      <c r="A104" s="145"/>
      <c r="B104" s="145"/>
      <c r="C104" s="151">
        <v>4220</v>
      </c>
      <c r="D104" s="152" t="s">
        <v>373</v>
      </c>
      <c r="E104" s="153">
        <v>3000</v>
      </c>
      <c r="F104" s="153">
        <v>1245.54</v>
      </c>
      <c r="G104" s="154">
        <f t="shared" si="15"/>
        <v>0.41517999999999999</v>
      </c>
      <c r="H104" s="168">
        <f t="shared" si="21"/>
        <v>1660.72</v>
      </c>
      <c r="I104" s="168">
        <v>4000</v>
      </c>
      <c r="J104" s="26">
        <f t="shared" si="14"/>
        <v>0.33333333333333326</v>
      </c>
    </row>
    <row r="105" spans="1:10" outlineLevel="1" x14ac:dyDescent="0.25">
      <c r="A105" s="145"/>
      <c r="B105" s="145"/>
      <c r="C105" s="151">
        <v>4260</v>
      </c>
      <c r="D105" s="152" t="s">
        <v>341</v>
      </c>
      <c r="E105" s="153">
        <v>158000</v>
      </c>
      <c r="F105" s="153">
        <v>135644.64000000001</v>
      </c>
      <c r="G105" s="154">
        <f t="shared" si="15"/>
        <v>0.85851037974683553</v>
      </c>
      <c r="H105" s="168">
        <v>180000</v>
      </c>
      <c r="I105" s="168">
        <v>163000</v>
      </c>
      <c r="J105" s="26">
        <f t="shared" si="14"/>
        <v>3.1645569620253111E-2</v>
      </c>
    </row>
    <row r="106" spans="1:10" outlineLevel="1" x14ac:dyDescent="0.25">
      <c r="A106" s="145"/>
      <c r="B106" s="145"/>
      <c r="C106" s="151">
        <v>4270</v>
      </c>
      <c r="D106" s="152" t="s">
        <v>353</v>
      </c>
      <c r="E106" s="153">
        <v>40000</v>
      </c>
      <c r="F106" s="153">
        <v>30189.119999999999</v>
      </c>
      <c r="G106" s="154">
        <f t="shared" si="15"/>
        <v>0.75472799999999995</v>
      </c>
      <c r="H106" s="168">
        <f t="shared" si="21"/>
        <v>40000</v>
      </c>
      <c r="I106" s="168">
        <v>45000</v>
      </c>
      <c r="J106" s="26">
        <f t="shared" si="14"/>
        <v>0.125</v>
      </c>
    </row>
    <row r="107" spans="1:10" outlineLevel="1" x14ac:dyDescent="0.25">
      <c r="A107" s="145"/>
      <c r="B107" s="145"/>
      <c r="C107" s="151">
        <v>4280</v>
      </c>
      <c r="D107" s="152" t="s">
        <v>380</v>
      </c>
      <c r="E107" s="153">
        <v>9000</v>
      </c>
      <c r="F107" s="153">
        <v>7390</v>
      </c>
      <c r="G107" s="154">
        <f t="shared" si="15"/>
        <v>0.82111111111111112</v>
      </c>
      <c r="H107" s="168">
        <f t="shared" si="21"/>
        <v>9000</v>
      </c>
      <c r="I107" s="168">
        <v>7000</v>
      </c>
      <c r="J107" s="26">
        <f t="shared" si="14"/>
        <v>-0.22222222222222221</v>
      </c>
    </row>
    <row r="108" spans="1:10" outlineLevel="1" x14ac:dyDescent="0.25">
      <c r="A108" s="145"/>
      <c r="B108" s="145"/>
      <c r="C108" s="151">
        <v>4300</v>
      </c>
      <c r="D108" s="152" t="s">
        <v>337</v>
      </c>
      <c r="E108" s="153">
        <v>567835</v>
      </c>
      <c r="F108" s="153">
        <v>414243.44</v>
      </c>
      <c r="G108" s="154">
        <f t="shared" si="15"/>
        <v>0.72951374959275139</v>
      </c>
      <c r="H108" s="168">
        <f t="shared" si="21"/>
        <v>552324.58666666667</v>
      </c>
      <c r="I108" s="168">
        <v>600000</v>
      </c>
      <c r="J108" s="26">
        <f t="shared" si="14"/>
        <v>5.6644976093407351E-2</v>
      </c>
    </row>
    <row r="109" spans="1:10" outlineLevel="1" x14ac:dyDescent="0.25">
      <c r="A109" s="145"/>
      <c r="B109" s="145"/>
      <c r="C109" s="151">
        <v>4360</v>
      </c>
      <c r="D109" s="152" t="s">
        <v>374</v>
      </c>
      <c r="E109" s="153">
        <v>38000</v>
      </c>
      <c r="F109" s="153">
        <v>29997.85</v>
      </c>
      <c r="G109" s="154">
        <f t="shared" si="15"/>
        <v>0.78941710526315789</v>
      </c>
      <c r="H109" s="168">
        <v>40000</v>
      </c>
      <c r="I109" s="168">
        <v>42000</v>
      </c>
      <c r="J109" s="26">
        <f t="shared" si="14"/>
        <v>0.10526315789473695</v>
      </c>
    </row>
    <row r="110" spans="1:10" outlineLevel="1" x14ac:dyDescent="0.25">
      <c r="A110" s="145"/>
      <c r="B110" s="145"/>
      <c r="C110" s="151" t="s">
        <v>381</v>
      </c>
      <c r="D110" s="152" t="s">
        <v>382</v>
      </c>
      <c r="E110" s="153">
        <v>0</v>
      </c>
      <c r="F110" s="153">
        <v>0</v>
      </c>
      <c r="G110" s="154">
        <f t="shared" si="15"/>
        <v>0</v>
      </c>
      <c r="H110" s="168">
        <f t="shared" si="21"/>
        <v>0</v>
      </c>
      <c r="I110" s="168">
        <v>1000</v>
      </c>
      <c r="J110" s="26">
        <f t="shared" si="14"/>
        <v>0</v>
      </c>
    </row>
    <row r="111" spans="1:10" outlineLevel="1" x14ac:dyDescent="0.25">
      <c r="A111" s="145"/>
      <c r="B111" s="145"/>
      <c r="C111" s="151">
        <v>4390</v>
      </c>
      <c r="D111" s="152" t="s">
        <v>383</v>
      </c>
      <c r="E111" s="153">
        <v>67000</v>
      </c>
      <c r="F111" s="153">
        <v>46500</v>
      </c>
      <c r="G111" s="154">
        <f t="shared" si="15"/>
        <v>0.69402985074626866</v>
      </c>
      <c r="H111" s="168">
        <f t="shared" si="21"/>
        <v>62000</v>
      </c>
      <c r="I111" s="168">
        <v>60000</v>
      </c>
      <c r="J111" s="26">
        <f t="shared" si="14"/>
        <v>-0.10447761194029848</v>
      </c>
    </row>
    <row r="112" spans="1:10" outlineLevel="1" x14ac:dyDescent="0.25">
      <c r="A112" s="145"/>
      <c r="B112" s="145"/>
      <c r="C112" s="151">
        <v>4410</v>
      </c>
      <c r="D112" s="152" t="s">
        <v>384</v>
      </c>
      <c r="E112" s="153">
        <v>30000</v>
      </c>
      <c r="F112" s="153">
        <v>22346.29</v>
      </c>
      <c r="G112" s="154">
        <f t="shared" si="15"/>
        <v>0.74487633333333336</v>
      </c>
      <c r="H112" s="168">
        <f t="shared" si="21"/>
        <v>29795.053333333333</v>
      </c>
      <c r="I112" s="168">
        <v>30000</v>
      </c>
      <c r="J112" s="26">
        <f t="shared" si="14"/>
        <v>0</v>
      </c>
    </row>
    <row r="113" spans="1:10" outlineLevel="1" x14ac:dyDescent="0.25">
      <c r="A113" s="145"/>
      <c r="B113" s="145"/>
      <c r="C113" s="151" t="s">
        <v>375</v>
      </c>
      <c r="D113" s="152" t="s">
        <v>376</v>
      </c>
      <c r="E113" s="153">
        <v>0</v>
      </c>
      <c r="F113" s="153">
        <v>0</v>
      </c>
      <c r="G113" s="154">
        <f t="shared" si="15"/>
        <v>0</v>
      </c>
      <c r="H113" s="168">
        <f t="shared" si="21"/>
        <v>0</v>
      </c>
      <c r="I113" s="168">
        <v>0</v>
      </c>
      <c r="J113" s="26">
        <f t="shared" si="14"/>
        <v>0</v>
      </c>
    </row>
    <row r="114" spans="1:10" outlineLevel="1" x14ac:dyDescent="0.25">
      <c r="A114" s="145"/>
      <c r="B114" s="145"/>
      <c r="C114" s="151">
        <v>4430</v>
      </c>
      <c r="D114" s="152" t="s">
        <v>338</v>
      </c>
      <c r="E114" s="153">
        <v>97320</v>
      </c>
      <c r="F114" s="153">
        <v>73831.08</v>
      </c>
      <c r="G114" s="154">
        <f t="shared" si="15"/>
        <v>0.75864241676942046</v>
      </c>
      <c r="H114" s="168">
        <f t="shared" si="21"/>
        <v>97320</v>
      </c>
      <c r="I114" s="168">
        <v>100000</v>
      </c>
      <c r="J114" s="26">
        <f t="shared" si="14"/>
        <v>2.7538018906699602E-2</v>
      </c>
    </row>
    <row r="115" spans="1:10" outlineLevel="1" x14ac:dyDescent="0.25">
      <c r="A115" s="145"/>
      <c r="B115" s="145"/>
      <c r="C115" s="151">
        <v>4440</v>
      </c>
      <c r="D115" s="152" t="s">
        <v>369</v>
      </c>
      <c r="E115" s="153">
        <v>133083.79</v>
      </c>
      <c r="F115" s="153">
        <v>133083.79</v>
      </c>
      <c r="G115" s="154">
        <f t="shared" si="15"/>
        <v>1</v>
      </c>
      <c r="H115" s="168">
        <f t="shared" si="21"/>
        <v>133083.79</v>
      </c>
      <c r="I115" s="168">
        <v>125461.74</v>
      </c>
      <c r="J115" s="26">
        <f t="shared" si="14"/>
        <v>-5.7272564900653911E-2</v>
      </c>
    </row>
    <row r="116" spans="1:10" outlineLevel="1" x14ac:dyDescent="0.25">
      <c r="A116" s="145"/>
      <c r="B116" s="145"/>
      <c r="C116" s="151">
        <v>4610</v>
      </c>
      <c r="D116" s="152" t="s">
        <v>364</v>
      </c>
      <c r="E116" s="153">
        <v>10176</v>
      </c>
      <c r="F116" s="153">
        <v>9622.2000000000007</v>
      </c>
      <c r="G116" s="154">
        <f t="shared" si="15"/>
        <v>0.94557783018867936</v>
      </c>
      <c r="H116" s="168">
        <f t="shared" si="21"/>
        <v>10176</v>
      </c>
      <c r="I116" s="168">
        <v>0</v>
      </c>
      <c r="J116" s="26">
        <f t="shared" si="14"/>
        <v>0</v>
      </c>
    </row>
    <row r="117" spans="1:10" ht="22.5" outlineLevel="1" x14ac:dyDescent="0.25">
      <c r="A117" s="145"/>
      <c r="B117" s="145"/>
      <c r="C117" s="151">
        <v>4700</v>
      </c>
      <c r="D117" s="152" t="s">
        <v>385</v>
      </c>
      <c r="E117" s="153">
        <v>27000</v>
      </c>
      <c r="F117" s="153">
        <v>24984.55</v>
      </c>
      <c r="G117" s="154">
        <f t="shared" si="15"/>
        <v>0.92535370370370362</v>
      </c>
      <c r="H117" s="168">
        <f t="shared" si="21"/>
        <v>27000</v>
      </c>
      <c r="I117" s="168">
        <v>35000</v>
      </c>
      <c r="J117" s="26">
        <f t="shared" si="14"/>
        <v>0.29629629629629628</v>
      </c>
    </row>
    <row r="118" spans="1:10" outlineLevel="1" x14ac:dyDescent="0.25">
      <c r="A118" s="145"/>
      <c r="B118" s="145"/>
      <c r="C118" s="151">
        <v>4710</v>
      </c>
      <c r="D118" s="152" t="s">
        <v>386</v>
      </c>
      <c r="E118" s="153">
        <v>33784.17</v>
      </c>
      <c r="F118" s="153">
        <v>19582.93</v>
      </c>
      <c r="G118" s="154">
        <f t="shared" si="15"/>
        <v>0.57964810146290413</v>
      </c>
      <c r="H118" s="168">
        <f t="shared" si="21"/>
        <v>26110.573333333334</v>
      </c>
      <c r="I118" s="168">
        <v>36260.120000000003</v>
      </c>
      <c r="J118" s="26">
        <f t="shared" si="14"/>
        <v>7.3287282179790303E-2</v>
      </c>
    </row>
    <row r="119" spans="1:10" outlineLevel="1" x14ac:dyDescent="0.25">
      <c r="A119" s="145"/>
      <c r="B119" s="161"/>
      <c r="C119" s="151">
        <v>6060</v>
      </c>
      <c r="D119" s="152" t="s">
        <v>387</v>
      </c>
      <c r="E119" s="153">
        <v>50995.55</v>
      </c>
      <c r="F119" s="153">
        <v>0</v>
      </c>
      <c r="G119" s="154">
        <f t="shared" si="15"/>
        <v>0</v>
      </c>
      <c r="H119" s="168">
        <f t="shared" si="21"/>
        <v>0</v>
      </c>
      <c r="I119" s="168">
        <v>0</v>
      </c>
      <c r="J119" s="26">
        <f t="shared" si="14"/>
        <v>0</v>
      </c>
    </row>
    <row r="120" spans="1:10" x14ac:dyDescent="0.25">
      <c r="A120" s="145"/>
      <c r="B120" s="146" t="s">
        <v>98</v>
      </c>
      <c r="C120" s="147"/>
      <c r="D120" s="147" t="s">
        <v>388</v>
      </c>
      <c r="E120" s="148">
        <f>SUM(E121:E123)</f>
        <v>173000</v>
      </c>
      <c r="F120" s="148">
        <f>SUM(F121:F123)</f>
        <v>107380.38</v>
      </c>
      <c r="G120" s="149">
        <f t="shared" si="15"/>
        <v>0.62069583815028906</v>
      </c>
      <c r="H120" s="159">
        <f>SUM(H121:H123)</f>
        <v>170000</v>
      </c>
      <c r="I120" s="159">
        <f>SUM(I121:I123)</f>
        <v>196000</v>
      </c>
      <c r="J120" s="158">
        <f t="shared" si="14"/>
        <v>0.13294797687861282</v>
      </c>
    </row>
    <row r="121" spans="1:10" outlineLevel="1" x14ac:dyDescent="0.25">
      <c r="A121" s="145"/>
      <c r="B121" s="160"/>
      <c r="C121" s="151">
        <v>4210</v>
      </c>
      <c r="D121" s="152" t="s">
        <v>333</v>
      </c>
      <c r="E121" s="153">
        <v>22000</v>
      </c>
      <c r="F121" s="153">
        <v>9583.58</v>
      </c>
      <c r="G121" s="154">
        <f t="shared" si="15"/>
        <v>0.43561727272727274</v>
      </c>
      <c r="H121" s="168">
        <v>20000</v>
      </c>
      <c r="I121" s="168">
        <v>35000</v>
      </c>
      <c r="J121" s="26">
        <f t="shared" si="14"/>
        <v>0.59090909090909083</v>
      </c>
    </row>
    <row r="122" spans="1:10" outlineLevel="1" x14ac:dyDescent="0.25">
      <c r="A122" s="145"/>
      <c r="B122" s="145"/>
      <c r="C122" s="151">
        <v>4220</v>
      </c>
      <c r="D122" s="152" t="s">
        <v>373</v>
      </c>
      <c r="E122" s="153">
        <v>11000</v>
      </c>
      <c r="F122" s="153">
        <v>3849.53</v>
      </c>
      <c r="G122" s="154">
        <f t="shared" si="15"/>
        <v>0.34995727272727273</v>
      </c>
      <c r="H122" s="168">
        <v>10000</v>
      </c>
      <c r="I122" s="168">
        <v>11000</v>
      </c>
      <c r="J122" s="26">
        <f t="shared" si="14"/>
        <v>0</v>
      </c>
    </row>
    <row r="123" spans="1:10" outlineLevel="1" x14ac:dyDescent="0.25">
      <c r="A123" s="145"/>
      <c r="B123" s="161"/>
      <c r="C123" s="151">
        <v>4300</v>
      </c>
      <c r="D123" s="152" t="s">
        <v>337</v>
      </c>
      <c r="E123" s="153">
        <v>140000</v>
      </c>
      <c r="F123" s="153">
        <v>93947.27</v>
      </c>
      <c r="G123" s="154">
        <f t="shared" si="15"/>
        <v>0.67105192857142859</v>
      </c>
      <c r="H123" s="168">
        <v>140000</v>
      </c>
      <c r="I123" s="168">
        <v>150000</v>
      </c>
      <c r="J123" s="26">
        <f t="shared" si="14"/>
        <v>7.1428571428571397E-2</v>
      </c>
    </row>
    <row r="124" spans="1:10" x14ac:dyDescent="0.25">
      <c r="A124" s="145"/>
      <c r="B124" s="146" t="s">
        <v>389</v>
      </c>
      <c r="C124" s="147"/>
      <c r="D124" s="147" t="s">
        <v>390</v>
      </c>
      <c r="E124" s="148">
        <f>SUM(E125:E141)</f>
        <v>1334705</v>
      </c>
      <c r="F124" s="148">
        <f>SUM(F125:F141)</f>
        <v>1189146.7800000003</v>
      </c>
      <c r="G124" s="149">
        <f t="shared" si="15"/>
        <v>0.89094352684675659</v>
      </c>
      <c r="H124" s="159">
        <f>SUM(H125:H141)</f>
        <v>1330077.3866666667</v>
      </c>
      <c r="I124" s="159">
        <f>SUM(I125:I141)</f>
        <v>1700000</v>
      </c>
      <c r="J124" s="158">
        <f t="shared" si="14"/>
        <v>0.2736896917296332</v>
      </c>
    </row>
    <row r="125" spans="1:10" outlineLevel="1" x14ac:dyDescent="0.25">
      <c r="A125" s="145"/>
      <c r="B125" s="160"/>
      <c r="C125" s="151">
        <v>3020</v>
      </c>
      <c r="D125" s="152" t="s">
        <v>377</v>
      </c>
      <c r="E125" s="153">
        <v>700</v>
      </c>
      <c r="F125" s="153">
        <v>618</v>
      </c>
      <c r="G125" s="154">
        <f t="shared" si="15"/>
        <v>0.8828571428571429</v>
      </c>
      <c r="H125" s="168">
        <f t="shared" ref="H125:H141" si="22">IF(F125/3*4&gt;E125,E125,F125/3*4)</f>
        <v>700</v>
      </c>
      <c r="I125" s="168">
        <v>1700</v>
      </c>
      <c r="J125" s="26">
        <f t="shared" si="14"/>
        <v>1.4285714285714284</v>
      </c>
    </row>
    <row r="126" spans="1:10" outlineLevel="1" x14ac:dyDescent="0.25">
      <c r="A126" s="145"/>
      <c r="B126" s="145"/>
      <c r="C126" s="151">
        <v>4010</v>
      </c>
      <c r="D126" s="152" t="s">
        <v>334</v>
      </c>
      <c r="E126" s="153">
        <v>864118</v>
      </c>
      <c r="F126" s="153">
        <v>799410.83</v>
      </c>
      <c r="G126" s="154">
        <f t="shared" si="15"/>
        <v>0.92511766911463478</v>
      </c>
      <c r="H126" s="168">
        <f t="shared" si="22"/>
        <v>864118</v>
      </c>
      <c r="I126" s="168">
        <v>1127354</v>
      </c>
      <c r="J126" s="26">
        <f t="shared" si="14"/>
        <v>0.30462969177820631</v>
      </c>
    </row>
    <row r="127" spans="1:10" outlineLevel="1" x14ac:dyDescent="0.25">
      <c r="A127" s="145"/>
      <c r="B127" s="145"/>
      <c r="C127" s="151">
        <v>4040</v>
      </c>
      <c r="D127" s="152" t="s">
        <v>378</v>
      </c>
      <c r="E127" s="153">
        <v>66200.5</v>
      </c>
      <c r="F127" s="153">
        <v>66200.5</v>
      </c>
      <c r="G127" s="154">
        <f t="shared" si="15"/>
        <v>1</v>
      </c>
      <c r="H127" s="168">
        <f t="shared" si="22"/>
        <v>66200.5</v>
      </c>
      <c r="I127" s="168">
        <v>84000</v>
      </c>
      <c r="J127" s="26">
        <f t="shared" si="14"/>
        <v>0.26887259159674026</v>
      </c>
    </row>
    <row r="128" spans="1:10" outlineLevel="1" x14ac:dyDescent="0.25">
      <c r="A128" s="145"/>
      <c r="B128" s="145"/>
      <c r="C128" s="151">
        <v>4110</v>
      </c>
      <c r="D128" s="152" t="s">
        <v>335</v>
      </c>
      <c r="E128" s="153">
        <v>162883.5</v>
      </c>
      <c r="F128" s="153">
        <v>130349.67</v>
      </c>
      <c r="G128" s="154">
        <f t="shared" si="15"/>
        <v>0.80026319424619441</v>
      </c>
      <c r="H128" s="153">
        <f t="shared" si="22"/>
        <v>162883.5</v>
      </c>
      <c r="I128" s="153">
        <v>209572</v>
      </c>
      <c r="J128" s="26">
        <f t="shared" si="14"/>
        <v>0.28663738193248545</v>
      </c>
    </row>
    <row r="129" spans="1:10" outlineLevel="1" x14ac:dyDescent="0.25">
      <c r="A129" s="145"/>
      <c r="B129" s="145"/>
      <c r="C129" s="151">
        <v>4120</v>
      </c>
      <c r="D129" s="152" t="s">
        <v>336</v>
      </c>
      <c r="E129" s="153">
        <v>20919</v>
      </c>
      <c r="F129" s="153">
        <v>15066.1</v>
      </c>
      <c r="G129" s="154">
        <f t="shared" si="15"/>
        <v>0.72021129117070604</v>
      </c>
      <c r="H129" s="153">
        <f t="shared" si="22"/>
        <v>20088.133333333335</v>
      </c>
      <c r="I129" s="153">
        <v>21003</v>
      </c>
      <c r="J129" s="26">
        <f t="shared" si="14"/>
        <v>4.0154883120608886E-3</v>
      </c>
    </row>
    <row r="130" spans="1:10" outlineLevel="1" x14ac:dyDescent="0.25">
      <c r="A130" s="145"/>
      <c r="B130" s="145"/>
      <c r="C130" s="151">
        <v>4170</v>
      </c>
      <c r="D130" s="152" t="s">
        <v>340</v>
      </c>
      <c r="E130" s="153">
        <v>58000</v>
      </c>
      <c r="F130" s="153">
        <v>41491.5</v>
      </c>
      <c r="G130" s="154">
        <f t="shared" si="15"/>
        <v>0.71537068965517236</v>
      </c>
      <c r="H130" s="153">
        <f t="shared" si="22"/>
        <v>55322</v>
      </c>
      <c r="I130" s="153">
        <v>59700</v>
      </c>
      <c r="J130" s="26">
        <f t="shared" si="14"/>
        <v>2.931034482758621E-2</v>
      </c>
    </row>
    <row r="131" spans="1:10" outlineLevel="1" x14ac:dyDescent="0.25">
      <c r="A131" s="145"/>
      <c r="B131" s="145"/>
      <c r="C131" s="151">
        <v>4210</v>
      </c>
      <c r="D131" s="152" t="s">
        <v>333</v>
      </c>
      <c r="E131" s="153">
        <v>12000</v>
      </c>
      <c r="F131" s="153">
        <v>9083.84</v>
      </c>
      <c r="G131" s="154">
        <f t="shared" si="15"/>
        <v>0.7569866666666667</v>
      </c>
      <c r="H131" s="153">
        <f t="shared" si="22"/>
        <v>12000</v>
      </c>
      <c r="I131" s="153">
        <v>15000</v>
      </c>
      <c r="J131" s="26">
        <f t="shared" si="14"/>
        <v>0.25</v>
      </c>
    </row>
    <row r="132" spans="1:10" outlineLevel="1" x14ac:dyDescent="0.25">
      <c r="A132" s="145"/>
      <c r="B132" s="145"/>
      <c r="C132" s="151">
        <v>4260</v>
      </c>
      <c r="D132" s="152" t="s">
        <v>341</v>
      </c>
      <c r="E132" s="153">
        <v>3000</v>
      </c>
      <c r="F132" s="153">
        <v>2758.39</v>
      </c>
      <c r="G132" s="154">
        <f t="shared" si="15"/>
        <v>0.9194633333333333</v>
      </c>
      <c r="H132" s="153">
        <f t="shared" si="22"/>
        <v>3000</v>
      </c>
      <c r="I132" s="153">
        <v>6000</v>
      </c>
      <c r="J132" s="26">
        <f t="shared" ref="J132:J194" si="23">IF(IF(E132=0,0,I132/E132)-1=-100%,0,IF(E132=0,0,I132/E132)-1)</f>
        <v>1</v>
      </c>
    </row>
    <row r="133" spans="1:10" outlineLevel="1" x14ac:dyDescent="0.25">
      <c r="A133" s="145"/>
      <c r="B133" s="145"/>
      <c r="C133" s="151">
        <v>4280</v>
      </c>
      <c r="D133" s="152" t="s">
        <v>380</v>
      </c>
      <c r="E133" s="153">
        <v>1200</v>
      </c>
      <c r="F133" s="153">
        <v>920</v>
      </c>
      <c r="G133" s="154">
        <f t="shared" si="15"/>
        <v>0.76666666666666672</v>
      </c>
      <c r="H133" s="153">
        <f t="shared" si="22"/>
        <v>1200</v>
      </c>
      <c r="I133" s="153">
        <v>1500</v>
      </c>
      <c r="J133" s="26">
        <f t="shared" si="23"/>
        <v>0.25</v>
      </c>
    </row>
    <row r="134" spans="1:10" outlineLevel="1" x14ac:dyDescent="0.25">
      <c r="A134" s="145"/>
      <c r="B134" s="145"/>
      <c r="C134" s="151">
        <v>4300</v>
      </c>
      <c r="D134" s="152" t="s">
        <v>337</v>
      </c>
      <c r="E134" s="153">
        <v>93097</v>
      </c>
      <c r="F134" s="153">
        <v>75179.86</v>
      </c>
      <c r="G134" s="154">
        <f t="shared" ref="G134:G199" si="24">IF(E134=0,0,F134/E134)</f>
        <v>0.80754331503700438</v>
      </c>
      <c r="H134" s="153">
        <f t="shared" si="22"/>
        <v>93097</v>
      </c>
      <c r="I134" s="153">
        <v>115000</v>
      </c>
      <c r="J134" s="26">
        <f t="shared" si="23"/>
        <v>0.23527073912156138</v>
      </c>
    </row>
    <row r="135" spans="1:10" outlineLevel="1" x14ac:dyDescent="0.25">
      <c r="A135" s="145"/>
      <c r="B135" s="145"/>
      <c r="C135" s="151">
        <v>4360</v>
      </c>
      <c r="D135" s="152" t="s">
        <v>374</v>
      </c>
      <c r="E135" s="153">
        <v>6400</v>
      </c>
      <c r="F135" s="153">
        <v>4759.6400000000003</v>
      </c>
      <c r="G135" s="154">
        <f t="shared" si="24"/>
        <v>0.74369375000000004</v>
      </c>
      <c r="H135" s="153">
        <f t="shared" si="22"/>
        <v>6346.1866666666674</v>
      </c>
      <c r="I135" s="153">
        <v>6400</v>
      </c>
      <c r="J135" s="26">
        <f t="shared" si="23"/>
        <v>0</v>
      </c>
    </row>
    <row r="136" spans="1:10" outlineLevel="1" x14ac:dyDescent="0.25">
      <c r="A136" s="145"/>
      <c r="B136" s="145"/>
      <c r="C136" s="151" t="s">
        <v>391</v>
      </c>
      <c r="D136" s="152" t="s">
        <v>383</v>
      </c>
      <c r="E136" s="153">
        <v>0</v>
      </c>
      <c r="F136" s="153">
        <v>0</v>
      </c>
      <c r="G136" s="154">
        <f t="shared" si="24"/>
        <v>0</v>
      </c>
      <c r="H136" s="153">
        <f t="shared" si="22"/>
        <v>0</v>
      </c>
      <c r="I136" s="153">
        <v>0</v>
      </c>
      <c r="J136" s="26">
        <f t="shared" si="23"/>
        <v>0</v>
      </c>
    </row>
    <row r="137" spans="1:10" outlineLevel="1" x14ac:dyDescent="0.25">
      <c r="A137" s="145"/>
      <c r="B137" s="145"/>
      <c r="C137" s="151">
        <v>4410</v>
      </c>
      <c r="D137" s="152" t="s">
        <v>384</v>
      </c>
      <c r="E137" s="153">
        <v>3500</v>
      </c>
      <c r="F137" s="153">
        <v>2709.87</v>
      </c>
      <c r="G137" s="154">
        <f t="shared" si="24"/>
        <v>0.7742485714285714</v>
      </c>
      <c r="H137" s="153">
        <f t="shared" si="22"/>
        <v>3500</v>
      </c>
      <c r="I137" s="153">
        <v>4000</v>
      </c>
      <c r="J137" s="26">
        <f t="shared" si="23"/>
        <v>0.14285714285714279</v>
      </c>
    </row>
    <row r="138" spans="1:10" outlineLevel="1" x14ac:dyDescent="0.25">
      <c r="A138" s="145"/>
      <c r="B138" s="145"/>
      <c r="C138" s="151">
        <v>4430</v>
      </c>
      <c r="D138" s="152" t="s">
        <v>338</v>
      </c>
      <c r="E138" s="153">
        <v>200</v>
      </c>
      <c r="F138" s="153">
        <v>43</v>
      </c>
      <c r="G138" s="154">
        <f t="shared" si="24"/>
        <v>0.215</v>
      </c>
      <c r="H138" s="153">
        <f t="shared" si="22"/>
        <v>57.333333333333336</v>
      </c>
      <c r="I138" s="153">
        <v>300</v>
      </c>
      <c r="J138" s="26">
        <f t="shared" si="23"/>
        <v>0.5</v>
      </c>
    </row>
    <row r="139" spans="1:10" outlineLevel="1" x14ac:dyDescent="0.25">
      <c r="A139" s="145"/>
      <c r="B139" s="145"/>
      <c r="C139" s="151">
        <v>4440</v>
      </c>
      <c r="D139" s="152" t="s">
        <v>369</v>
      </c>
      <c r="E139" s="153">
        <v>32187</v>
      </c>
      <c r="F139" s="153">
        <v>32187</v>
      </c>
      <c r="G139" s="154">
        <f t="shared" si="24"/>
        <v>1</v>
      </c>
      <c r="H139" s="153">
        <f t="shared" si="22"/>
        <v>32187</v>
      </c>
      <c r="I139" s="153">
        <v>33010</v>
      </c>
      <c r="J139" s="26">
        <f t="shared" si="23"/>
        <v>2.556932923229871E-2</v>
      </c>
    </row>
    <row r="140" spans="1:10" ht="22.5" outlineLevel="1" x14ac:dyDescent="0.25">
      <c r="A140" s="145"/>
      <c r="B140" s="145"/>
      <c r="C140" s="151">
        <v>4700</v>
      </c>
      <c r="D140" s="152" t="s">
        <v>385</v>
      </c>
      <c r="E140" s="153">
        <v>3000</v>
      </c>
      <c r="F140" s="153">
        <v>1558.3</v>
      </c>
      <c r="G140" s="154">
        <f t="shared" si="24"/>
        <v>0.5194333333333333</v>
      </c>
      <c r="H140" s="153">
        <f t="shared" si="22"/>
        <v>2077.7333333333331</v>
      </c>
      <c r="I140" s="153">
        <v>4000</v>
      </c>
      <c r="J140" s="26">
        <f t="shared" si="23"/>
        <v>0.33333333333333326</v>
      </c>
    </row>
    <row r="141" spans="1:10" outlineLevel="1" x14ac:dyDescent="0.25">
      <c r="A141" s="145"/>
      <c r="B141" s="161"/>
      <c r="C141" s="151">
        <v>4710</v>
      </c>
      <c r="D141" s="152" t="s">
        <v>386</v>
      </c>
      <c r="E141" s="153">
        <v>7300</v>
      </c>
      <c r="F141" s="153">
        <v>6810.28</v>
      </c>
      <c r="G141" s="154">
        <f t="shared" si="24"/>
        <v>0.93291506849315065</v>
      </c>
      <c r="H141" s="153">
        <f t="shared" si="22"/>
        <v>7300</v>
      </c>
      <c r="I141" s="153">
        <v>11461</v>
      </c>
      <c r="J141" s="26">
        <f t="shared" si="23"/>
        <v>0.57000000000000006</v>
      </c>
    </row>
    <row r="142" spans="1:10" x14ac:dyDescent="0.25">
      <c r="A142" s="145"/>
      <c r="B142" s="146" t="s">
        <v>102</v>
      </c>
      <c r="C142" s="147"/>
      <c r="D142" s="147" t="s">
        <v>16</v>
      </c>
      <c r="E142" s="148">
        <f>SUM(E143:E148)</f>
        <v>383081.85999999993</v>
      </c>
      <c r="F142" s="148">
        <f>SUM(F143:F148)</f>
        <v>319394.69</v>
      </c>
      <c r="G142" s="149">
        <f t="shared" si="24"/>
        <v>0.83375049395447764</v>
      </c>
      <c r="H142" s="148">
        <f>SUM(H143:H148)</f>
        <v>382513.45999999996</v>
      </c>
      <c r="I142" s="148">
        <f>SUM(I143:I148)</f>
        <v>363584.27</v>
      </c>
      <c r="J142" s="149">
        <f t="shared" si="23"/>
        <v>-5.0896667359816794E-2</v>
      </c>
    </row>
    <row r="143" spans="1:10" outlineLevel="1" x14ac:dyDescent="0.25">
      <c r="A143" s="145"/>
      <c r="B143" s="160"/>
      <c r="C143" s="151">
        <v>3030</v>
      </c>
      <c r="D143" s="152" t="s">
        <v>372</v>
      </c>
      <c r="E143" s="153">
        <v>251134.8</v>
      </c>
      <c r="F143" s="153">
        <v>187924.8</v>
      </c>
      <c r="G143" s="154">
        <f t="shared" si="24"/>
        <v>0.74830250526808706</v>
      </c>
      <c r="H143" s="153">
        <f t="shared" ref="H143:H146" si="25">IF(F143/3*4&gt;E143,E143,F143/3*4)</f>
        <v>250566.39999999999</v>
      </c>
      <c r="I143" s="153">
        <v>274360.8</v>
      </c>
      <c r="J143" s="26">
        <f t="shared" si="23"/>
        <v>9.2484195738702812E-2</v>
      </c>
    </row>
    <row r="144" spans="1:10" outlineLevel="1" x14ac:dyDescent="0.25">
      <c r="A144" s="145"/>
      <c r="B144" s="145"/>
      <c r="C144" s="151">
        <v>4100</v>
      </c>
      <c r="D144" s="152" t="s">
        <v>392</v>
      </c>
      <c r="E144" s="153">
        <v>1500</v>
      </c>
      <c r="F144" s="153">
        <v>1181</v>
      </c>
      <c r="G144" s="154">
        <f t="shared" si="24"/>
        <v>0.78733333333333333</v>
      </c>
      <c r="H144" s="153">
        <f t="shared" si="25"/>
        <v>1500</v>
      </c>
      <c r="I144" s="153">
        <v>2000</v>
      </c>
      <c r="J144" s="26">
        <f t="shared" si="23"/>
        <v>0.33333333333333326</v>
      </c>
    </row>
    <row r="145" spans="1:10" outlineLevel="1" x14ac:dyDescent="0.25">
      <c r="A145" s="145"/>
      <c r="B145" s="145"/>
      <c r="C145" s="151">
        <v>4370</v>
      </c>
      <c r="D145" s="152" t="s">
        <v>393</v>
      </c>
      <c r="E145" s="153">
        <v>120</v>
      </c>
      <c r="F145" s="153">
        <v>90</v>
      </c>
      <c r="G145" s="154">
        <f t="shared" si="24"/>
        <v>0.75</v>
      </c>
      <c r="H145" s="153">
        <f t="shared" si="25"/>
        <v>120</v>
      </c>
      <c r="I145" s="153">
        <v>0</v>
      </c>
      <c r="J145" s="26">
        <f t="shared" si="23"/>
        <v>0</v>
      </c>
    </row>
    <row r="146" spans="1:10" outlineLevel="1" x14ac:dyDescent="0.25">
      <c r="A146" s="145"/>
      <c r="B146" s="145"/>
      <c r="C146" s="151">
        <v>4430</v>
      </c>
      <c r="D146" s="152" t="s">
        <v>338</v>
      </c>
      <c r="E146" s="153">
        <v>129825.4</v>
      </c>
      <c r="F146" s="153">
        <v>129825.38</v>
      </c>
      <c r="G146" s="154">
        <f t="shared" si="24"/>
        <v>0.99999984594694113</v>
      </c>
      <c r="H146" s="153">
        <f t="shared" si="25"/>
        <v>129825.4</v>
      </c>
      <c r="I146" s="153">
        <v>87223.47</v>
      </c>
      <c r="J146" s="26">
        <f t="shared" si="23"/>
        <v>-0.3281478816934128</v>
      </c>
    </row>
    <row r="147" spans="1:10" ht="22.5" outlineLevel="1" x14ac:dyDescent="0.25">
      <c r="A147" s="145"/>
      <c r="B147" s="145"/>
      <c r="C147" s="151">
        <v>4740</v>
      </c>
      <c r="D147" s="152" t="s">
        <v>394</v>
      </c>
      <c r="E147" s="153">
        <v>420.22</v>
      </c>
      <c r="F147" s="153">
        <v>312.87</v>
      </c>
      <c r="G147" s="154">
        <f t="shared" si="24"/>
        <v>0.74453857503212595</v>
      </c>
      <c r="H147" s="153">
        <v>420.22</v>
      </c>
      <c r="I147" s="153">
        <v>0</v>
      </c>
      <c r="J147" s="26">
        <f t="shared" si="23"/>
        <v>0</v>
      </c>
    </row>
    <row r="148" spans="1:10" ht="22.5" outlineLevel="1" x14ac:dyDescent="0.25">
      <c r="A148" s="161"/>
      <c r="B148" s="161"/>
      <c r="C148" s="151">
        <v>4850</v>
      </c>
      <c r="D148" s="152" t="s">
        <v>395</v>
      </c>
      <c r="E148" s="153">
        <v>81.44</v>
      </c>
      <c r="F148" s="153">
        <v>60.64</v>
      </c>
      <c r="G148" s="154">
        <f t="shared" si="24"/>
        <v>0.74459724950884087</v>
      </c>
      <c r="H148" s="153">
        <v>81.44</v>
      </c>
      <c r="I148" s="153">
        <v>0</v>
      </c>
      <c r="J148" s="26">
        <f t="shared" si="23"/>
        <v>0</v>
      </c>
    </row>
    <row r="149" spans="1:10" ht="22.5" x14ac:dyDescent="0.25">
      <c r="A149" s="141" t="s">
        <v>105</v>
      </c>
      <c r="B149" s="142"/>
      <c r="C149" s="142"/>
      <c r="D149" s="142" t="s">
        <v>106</v>
      </c>
      <c r="E149" s="143">
        <f>E150+E154+E163</f>
        <v>403566</v>
      </c>
      <c r="F149" s="143">
        <f>F150+F154+F163</f>
        <v>401990.80999999994</v>
      </c>
      <c r="G149" s="144">
        <f t="shared" si="24"/>
        <v>0.99609682183335546</v>
      </c>
      <c r="H149" s="143">
        <f>H150+H154+H163</f>
        <v>403499.71333333332</v>
      </c>
      <c r="I149" s="143">
        <f>I150+I154+I163</f>
        <v>3536</v>
      </c>
      <c r="J149" s="144">
        <f t="shared" si="23"/>
        <v>-0.99123811222947422</v>
      </c>
    </row>
    <row r="150" spans="1:10" ht="22.5" x14ac:dyDescent="0.25">
      <c r="A150" s="145"/>
      <c r="B150" s="146" t="s">
        <v>107</v>
      </c>
      <c r="C150" s="147"/>
      <c r="D150" s="147" t="s">
        <v>108</v>
      </c>
      <c r="E150" s="148">
        <f>SUM(E151:E153)</f>
        <v>3531</v>
      </c>
      <c r="F150" s="148">
        <f>SUM(F151:F153)</f>
        <v>2649</v>
      </c>
      <c r="G150" s="149">
        <f t="shared" si="24"/>
        <v>0.75021240441801185</v>
      </c>
      <c r="H150" s="148">
        <f>SUM(H151:H153)</f>
        <v>3528.78</v>
      </c>
      <c r="I150" s="148">
        <f>SUM(I151:I153)</f>
        <v>3536</v>
      </c>
      <c r="J150" s="149">
        <f t="shared" si="23"/>
        <v>1.4160294534126816E-3</v>
      </c>
    </row>
    <row r="151" spans="1:10" outlineLevel="1" x14ac:dyDescent="0.25">
      <c r="A151" s="145"/>
      <c r="B151" s="160"/>
      <c r="C151" s="151">
        <v>4010</v>
      </c>
      <c r="D151" s="152" t="s">
        <v>334</v>
      </c>
      <c r="E151" s="153">
        <v>2953.58</v>
      </c>
      <c r="F151" s="153">
        <v>2217.54</v>
      </c>
      <c r="G151" s="154">
        <f t="shared" si="24"/>
        <v>0.75079733746842814</v>
      </c>
      <c r="H151" s="153">
        <f t="shared" ref="H151:H153" si="26">IF(F151/3*4&gt;E151,E151,F151/3*4)</f>
        <v>2953.58</v>
      </c>
      <c r="I151" s="153">
        <v>2961.97</v>
      </c>
      <c r="J151" s="26">
        <f t="shared" si="23"/>
        <v>2.8406205350794966E-3</v>
      </c>
    </row>
    <row r="152" spans="1:10" outlineLevel="1" x14ac:dyDescent="0.25">
      <c r="A152" s="145"/>
      <c r="B152" s="145"/>
      <c r="C152" s="151">
        <v>4110</v>
      </c>
      <c r="D152" s="152" t="s">
        <v>335</v>
      </c>
      <c r="E152" s="153">
        <v>505.06</v>
      </c>
      <c r="F152" s="153">
        <v>377.13</v>
      </c>
      <c r="G152" s="154">
        <f t="shared" si="24"/>
        <v>0.74670336197679488</v>
      </c>
      <c r="H152" s="153">
        <f t="shared" si="26"/>
        <v>502.84</v>
      </c>
      <c r="I152" s="153">
        <v>501.46</v>
      </c>
      <c r="J152" s="26">
        <f t="shared" si="23"/>
        <v>-7.1278659961193647E-3</v>
      </c>
    </row>
    <row r="153" spans="1:10" outlineLevel="1" x14ac:dyDescent="0.25">
      <c r="A153" s="145"/>
      <c r="B153" s="161"/>
      <c r="C153" s="151">
        <v>4120</v>
      </c>
      <c r="D153" s="152" t="s">
        <v>336</v>
      </c>
      <c r="E153" s="153">
        <v>72.36</v>
      </c>
      <c r="F153" s="153">
        <v>54.33</v>
      </c>
      <c r="G153" s="154">
        <f t="shared" si="24"/>
        <v>0.75082918739635152</v>
      </c>
      <c r="H153" s="153">
        <f t="shared" si="26"/>
        <v>72.36</v>
      </c>
      <c r="I153" s="153">
        <v>72.569999999999993</v>
      </c>
      <c r="J153" s="26">
        <f t="shared" si="23"/>
        <v>2.9021558872304176E-3</v>
      </c>
    </row>
    <row r="154" spans="1:10" ht="45" x14ac:dyDescent="0.25">
      <c r="A154" s="145"/>
      <c r="B154" s="146" t="s">
        <v>109</v>
      </c>
      <c r="C154" s="147"/>
      <c r="D154" s="147" t="s">
        <v>396</v>
      </c>
      <c r="E154" s="148">
        <f>SUM(E155:E162)</f>
        <v>249183.99999999997</v>
      </c>
      <c r="F154" s="148">
        <f>SUM(F155:F162)</f>
        <v>248490.80999999997</v>
      </c>
      <c r="G154" s="149">
        <f t="shared" si="24"/>
        <v>0.99721816007448305</v>
      </c>
      <c r="H154" s="148">
        <f>SUM(H155:H162)</f>
        <v>249119.93333333332</v>
      </c>
      <c r="I154" s="148">
        <f>SUM(I155:I162)</f>
        <v>0</v>
      </c>
      <c r="J154" s="149">
        <f t="shared" si="23"/>
        <v>0</v>
      </c>
    </row>
    <row r="155" spans="1:10" outlineLevel="1" x14ac:dyDescent="0.25">
      <c r="A155" s="145"/>
      <c r="B155" s="160"/>
      <c r="C155" s="151">
        <v>3030</v>
      </c>
      <c r="D155" s="152" t="s">
        <v>372</v>
      </c>
      <c r="E155" s="153">
        <v>151020</v>
      </c>
      <c r="F155" s="153">
        <v>150695</v>
      </c>
      <c r="G155" s="154">
        <f t="shared" si="24"/>
        <v>0.99784796715666801</v>
      </c>
      <c r="H155" s="153">
        <f t="shared" ref="H155:H162" si="27">IF(F155/3*4&gt;E155,E155,F155/3*4)</f>
        <v>151020</v>
      </c>
      <c r="I155" s="153">
        <v>0</v>
      </c>
      <c r="J155" s="26">
        <f t="shared" si="23"/>
        <v>0</v>
      </c>
    </row>
    <row r="156" spans="1:10" outlineLevel="1" x14ac:dyDescent="0.25">
      <c r="A156" s="145"/>
      <c r="B156" s="145"/>
      <c r="C156" s="151">
        <v>4110</v>
      </c>
      <c r="D156" s="152" t="s">
        <v>335</v>
      </c>
      <c r="E156" s="153">
        <v>7362.58</v>
      </c>
      <c r="F156" s="153">
        <v>7322.09</v>
      </c>
      <c r="G156" s="154">
        <f t="shared" si="24"/>
        <v>0.9945005690939861</v>
      </c>
      <c r="H156" s="153">
        <f t="shared" si="27"/>
        <v>7362.58</v>
      </c>
      <c r="I156" s="153">
        <v>0</v>
      </c>
      <c r="J156" s="26">
        <f t="shared" si="23"/>
        <v>0</v>
      </c>
    </row>
    <row r="157" spans="1:10" outlineLevel="1" x14ac:dyDescent="0.25">
      <c r="A157" s="145"/>
      <c r="B157" s="145"/>
      <c r="C157" s="151">
        <v>4120</v>
      </c>
      <c r="D157" s="152" t="s">
        <v>336</v>
      </c>
      <c r="E157" s="153">
        <v>207.8</v>
      </c>
      <c r="F157" s="153">
        <v>107.8</v>
      </c>
      <c r="G157" s="154">
        <f t="shared" si="24"/>
        <v>0.51876804619826755</v>
      </c>
      <c r="H157" s="153">
        <f t="shared" si="27"/>
        <v>143.73333333333332</v>
      </c>
      <c r="I157" s="153">
        <v>0</v>
      </c>
      <c r="J157" s="26">
        <f t="shared" si="23"/>
        <v>0</v>
      </c>
    </row>
    <row r="158" spans="1:10" outlineLevel="1" x14ac:dyDescent="0.25">
      <c r="A158" s="145"/>
      <c r="B158" s="145"/>
      <c r="C158" s="151">
        <v>4170</v>
      </c>
      <c r="D158" s="152" t="s">
        <v>340</v>
      </c>
      <c r="E158" s="153">
        <v>53900</v>
      </c>
      <c r="F158" s="153">
        <v>53900</v>
      </c>
      <c r="G158" s="154">
        <f t="shared" si="24"/>
        <v>1</v>
      </c>
      <c r="H158" s="153">
        <f t="shared" si="27"/>
        <v>53900</v>
      </c>
      <c r="I158" s="153">
        <v>0</v>
      </c>
      <c r="J158" s="26">
        <f t="shared" si="23"/>
        <v>0</v>
      </c>
    </row>
    <row r="159" spans="1:10" outlineLevel="1" x14ac:dyDescent="0.25">
      <c r="A159" s="145"/>
      <c r="B159" s="145"/>
      <c r="C159" s="151">
        <v>4210</v>
      </c>
      <c r="D159" s="152" t="s">
        <v>333</v>
      </c>
      <c r="E159" s="153">
        <v>17751.990000000002</v>
      </c>
      <c r="F159" s="153">
        <v>17751.990000000002</v>
      </c>
      <c r="G159" s="154">
        <f t="shared" si="24"/>
        <v>1</v>
      </c>
      <c r="H159" s="153">
        <f t="shared" si="27"/>
        <v>17751.990000000002</v>
      </c>
      <c r="I159" s="153">
        <v>0</v>
      </c>
      <c r="J159" s="26">
        <f t="shared" si="23"/>
        <v>0</v>
      </c>
    </row>
    <row r="160" spans="1:10" outlineLevel="1" x14ac:dyDescent="0.25">
      <c r="A160" s="145"/>
      <c r="B160" s="145"/>
      <c r="C160" s="151">
        <v>4260</v>
      </c>
      <c r="D160" s="152" t="s">
        <v>341</v>
      </c>
      <c r="E160" s="153">
        <v>300</v>
      </c>
      <c r="F160" s="153">
        <v>300</v>
      </c>
      <c r="G160" s="154">
        <f t="shared" si="24"/>
        <v>1</v>
      </c>
      <c r="H160" s="153">
        <f t="shared" si="27"/>
        <v>300</v>
      </c>
      <c r="I160" s="153">
        <v>0</v>
      </c>
      <c r="J160" s="26">
        <f t="shared" si="23"/>
        <v>0</v>
      </c>
    </row>
    <row r="161" spans="1:10" outlineLevel="1" x14ac:dyDescent="0.25">
      <c r="A161" s="145"/>
      <c r="B161" s="145"/>
      <c r="C161" s="151">
        <v>4300</v>
      </c>
      <c r="D161" s="152" t="s">
        <v>337</v>
      </c>
      <c r="E161" s="153">
        <v>16647.68</v>
      </c>
      <c r="F161" s="153">
        <v>16647.68</v>
      </c>
      <c r="G161" s="154">
        <f t="shared" si="24"/>
        <v>1</v>
      </c>
      <c r="H161" s="153">
        <f t="shared" si="27"/>
        <v>16647.68</v>
      </c>
      <c r="I161" s="153">
        <v>0</v>
      </c>
      <c r="J161" s="26">
        <f t="shared" si="23"/>
        <v>0</v>
      </c>
    </row>
    <row r="162" spans="1:10" outlineLevel="1" x14ac:dyDescent="0.25">
      <c r="A162" s="145"/>
      <c r="B162" s="161"/>
      <c r="C162" s="151">
        <v>4410</v>
      </c>
      <c r="D162" s="152" t="s">
        <v>384</v>
      </c>
      <c r="E162" s="153">
        <v>1993.95</v>
      </c>
      <c r="F162" s="153">
        <v>1766.25</v>
      </c>
      <c r="G162" s="154">
        <f t="shared" si="24"/>
        <v>0.88580455879034081</v>
      </c>
      <c r="H162" s="153">
        <f t="shared" si="27"/>
        <v>1993.95</v>
      </c>
      <c r="I162" s="153">
        <v>0</v>
      </c>
      <c r="J162" s="26">
        <f t="shared" si="23"/>
        <v>0</v>
      </c>
    </row>
    <row r="163" spans="1:10" x14ac:dyDescent="0.25">
      <c r="A163" s="145"/>
      <c r="B163" s="146" t="s">
        <v>111</v>
      </c>
      <c r="C163" s="147"/>
      <c r="D163" s="147" t="s">
        <v>397</v>
      </c>
      <c r="E163" s="148">
        <f>SUM(E164:E170)</f>
        <v>150851</v>
      </c>
      <c r="F163" s="148">
        <f>SUM(F164:F170)</f>
        <v>150851</v>
      </c>
      <c r="G163" s="149">
        <f t="shared" si="24"/>
        <v>1</v>
      </c>
      <c r="H163" s="148">
        <f>SUM(H164:H170)</f>
        <v>150851</v>
      </c>
      <c r="I163" s="148">
        <f>SUM(I164:I170)</f>
        <v>0</v>
      </c>
      <c r="J163" s="149">
        <f t="shared" si="23"/>
        <v>0</v>
      </c>
    </row>
    <row r="164" spans="1:10" outlineLevel="1" x14ac:dyDescent="0.25">
      <c r="A164" s="145"/>
      <c r="B164" s="160"/>
      <c r="C164" s="151">
        <v>3030</v>
      </c>
      <c r="D164" s="152" t="s">
        <v>372</v>
      </c>
      <c r="E164" s="153">
        <v>89800</v>
      </c>
      <c r="F164" s="153">
        <v>89800</v>
      </c>
      <c r="G164" s="154">
        <f t="shared" si="24"/>
        <v>1</v>
      </c>
      <c r="H164" s="153">
        <f>IF(F164/3*4&gt;E164,E164,F164/3*4)</f>
        <v>89800</v>
      </c>
      <c r="I164" s="153">
        <v>0</v>
      </c>
      <c r="J164" s="26">
        <f t="shared" si="23"/>
        <v>0</v>
      </c>
    </row>
    <row r="165" spans="1:10" outlineLevel="1" x14ac:dyDescent="0.25">
      <c r="A165" s="145"/>
      <c r="B165" s="145"/>
      <c r="C165" s="151">
        <v>4110</v>
      </c>
      <c r="D165" s="152" t="s">
        <v>335</v>
      </c>
      <c r="E165" s="153">
        <v>5375.32</v>
      </c>
      <c r="F165" s="153">
        <v>5375.32</v>
      </c>
      <c r="G165" s="154">
        <f t="shared" si="24"/>
        <v>1</v>
      </c>
      <c r="H165" s="153">
        <f t="shared" ref="H165:H170" si="28">IF(F165/3*4&gt;E165,E165,F165/3*4)</f>
        <v>5375.32</v>
      </c>
      <c r="I165" s="153">
        <v>0</v>
      </c>
      <c r="J165" s="26">
        <f t="shared" si="23"/>
        <v>0</v>
      </c>
    </row>
    <row r="166" spans="1:10" outlineLevel="1" x14ac:dyDescent="0.25">
      <c r="A166" s="145"/>
      <c r="B166" s="145"/>
      <c r="C166" s="151">
        <v>4170</v>
      </c>
      <c r="D166" s="152" t="s">
        <v>340</v>
      </c>
      <c r="E166" s="153">
        <v>41200</v>
      </c>
      <c r="F166" s="153">
        <v>41200</v>
      </c>
      <c r="G166" s="154">
        <f t="shared" si="24"/>
        <v>1</v>
      </c>
      <c r="H166" s="153">
        <f t="shared" si="28"/>
        <v>41200</v>
      </c>
      <c r="I166" s="153">
        <v>0</v>
      </c>
      <c r="J166" s="26">
        <f t="shared" si="23"/>
        <v>0</v>
      </c>
    </row>
    <row r="167" spans="1:10" outlineLevel="1" x14ac:dyDescent="0.25">
      <c r="A167" s="145"/>
      <c r="B167" s="145"/>
      <c r="C167" s="151">
        <v>4210</v>
      </c>
      <c r="D167" s="152" t="s">
        <v>333</v>
      </c>
      <c r="E167" s="153">
        <v>12506.1</v>
      </c>
      <c r="F167" s="153">
        <v>12506.1</v>
      </c>
      <c r="G167" s="154">
        <f t="shared" si="24"/>
        <v>1</v>
      </c>
      <c r="H167" s="153">
        <f t="shared" si="28"/>
        <v>12506.1</v>
      </c>
      <c r="I167" s="153">
        <v>0</v>
      </c>
      <c r="J167" s="26">
        <f t="shared" si="23"/>
        <v>0</v>
      </c>
    </row>
    <row r="168" spans="1:10" outlineLevel="1" x14ac:dyDescent="0.25">
      <c r="A168" s="145"/>
      <c r="B168" s="145"/>
      <c r="C168" s="151">
        <v>4260</v>
      </c>
      <c r="D168" s="152" t="s">
        <v>341</v>
      </c>
      <c r="E168" s="153">
        <v>150</v>
      </c>
      <c r="F168" s="153">
        <v>150</v>
      </c>
      <c r="G168" s="154">
        <f t="shared" si="24"/>
        <v>1</v>
      </c>
      <c r="H168" s="153">
        <f t="shared" si="28"/>
        <v>150</v>
      </c>
      <c r="I168" s="153">
        <v>0</v>
      </c>
      <c r="J168" s="26">
        <f t="shared" si="23"/>
        <v>0</v>
      </c>
    </row>
    <row r="169" spans="1:10" outlineLevel="1" x14ac:dyDescent="0.25">
      <c r="A169" s="145"/>
      <c r="B169" s="145"/>
      <c r="C169" s="151">
        <v>4300</v>
      </c>
      <c r="D169" s="152" t="s">
        <v>337</v>
      </c>
      <c r="E169" s="153">
        <v>996.18</v>
      </c>
      <c r="F169" s="153">
        <v>996.18</v>
      </c>
      <c r="G169" s="154">
        <f t="shared" si="24"/>
        <v>1</v>
      </c>
      <c r="H169" s="153">
        <f t="shared" si="28"/>
        <v>996.18</v>
      </c>
      <c r="I169" s="153">
        <v>0</v>
      </c>
      <c r="J169" s="26">
        <f t="shared" si="23"/>
        <v>0</v>
      </c>
    </row>
    <row r="170" spans="1:10" outlineLevel="1" x14ac:dyDescent="0.25">
      <c r="A170" s="161"/>
      <c r="B170" s="161"/>
      <c r="C170" s="151">
        <v>4410</v>
      </c>
      <c r="D170" s="152" t="s">
        <v>384</v>
      </c>
      <c r="E170" s="153">
        <v>823.4</v>
      </c>
      <c r="F170" s="153">
        <v>823.4</v>
      </c>
      <c r="G170" s="154">
        <f t="shared" si="24"/>
        <v>1</v>
      </c>
      <c r="H170" s="153">
        <f t="shared" si="28"/>
        <v>823.4</v>
      </c>
      <c r="I170" s="153">
        <v>0</v>
      </c>
      <c r="J170" s="26">
        <f t="shared" si="23"/>
        <v>0</v>
      </c>
    </row>
    <row r="171" spans="1:10" x14ac:dyDescent="0.25">
      <c r="A171" s="141" t="s">
        <v>113</v>
      </c>
      <c r="B171" s="142"/>
      <c r="C171" s="142"/>
      <c r="D171" s="142" t="s">
        <v>398</v>
      </c>
      <c r="E171" s="143">
        <f t="shared" ref="E171:F172" si="29">E172</f>
        <v>360</v>
      </c>
      <c r="F171" s="143">
        <f t="shared" si="29"/>
        <v>360</v>
      </c>
      <c r="G171" s="144">
        <f t="shared" si="24"/>
        <v>1</v>
      </c>
      <c r="H171" s="143">
        <f t="shared" ref="H171:I172" si="30">H172</f>
        <v>360</v>
      </c>
      <c r="I171" s="143">
        <f t="shared" si="30"/>
        <v>0</v>
      </c>
      <c r="J171" s="144">
        <f t="shared" si="23"/>
        <v>0</v>
      </c>
    </row>
    <row r="172" spans="1:10" x14ac:dyDescent="0.25">
      <c r="A172" s="145"/>
      <c r="B172" s="146" t="s">
        <v>115</v>
      </c>
      <c r="C172" s="147"/>
      <c r="D172" s="147" t="s">
        <v>116</v>
      </c>
      <c r="E172" s="148">
        <f t="shared" si="29"/>
        <v>360</v>
      </c>
      <c r="F172" s="148">
        <f>F173</f>
        <v>360</v>
      </c>
      <c r="G172" s="149">
        <f t="shared" si="24"/>
        <v>1</v>
      </c>
      <c r="H172" s="148">
        <f t="shared" si="30"/>
        <v>360</v>
      </c>
      <c r="I172" s="148">
        <f t="shared" si="30"/>
        <v>0</v>
      </c>
      <c r="J172" s="149">
        <f t="shared" si="23"/>
        <v>0</v>
      </c>
    </row>
    <row r="173" spans="1:10" outlineLevel="1" x14ac:dyDescent="0.25">
      <c r="A173" s="145"/>
      <c r="B173" s="150"/>
      <c r="C173" s="151">
        <v>3030</v>
      </c>
      <c r="D173" s="152" t="s">
        <v>372</v>
      </c>
      <c r="E173" s="153">
        <v>360</v>
      </c>
      <c r="F173" s="153">
        <v>360</v>
      </c>
      <c r="G173" s="154">
        <f t="shared" si="24"/>
        <v>1</v>
      </c>
      <c r="H173" s="153">
        <f>IF(F173/3*4&gt;E173,E173,F173/3*4)</f>
        <v>360</v>
      </c>
      <c r="I173" s="153">
        <v>0</v>
      </c>
      <c r="J173" s="26">
        <f t="shared" si="23"/>
        <v>0</v>
      </c>
    </row>
    <row r="174" spans="1:10" x14ac:dyDescent="0.25">
      <c r="A174" s="141" t="s">
        <v>117</v>
      </c>
      <c r="B174" s="142"/>
      <c r="C174" s="142"/>
      <c r="D174" s="142" t="s">
        <v>118</v>
      </c>
      <c r="E174" s="143">
        <f>E175+E177+E193+E199+E201+E212</f>
        <v>1077386.6200000001</v>
      </c>
      <c r="F174" s="143">
        <f>F175+F177+F193+F199+F201+F212</f>
        <v>907604.4099999998</v>
      </c>
      <c r="G174" s="144">
        <f t="shared" si="24"/>
        <v>0.8424129213707886</v>
      </c>
      <c r="H174" s="143">
        <f>H175+H177+H193+H199+H201+H212</f>
        <v>1011892.4566666665</v>
      </c>
      <c r="I174" s="143">
        <f>I175+I177+I193+I199+I201+I212</f>
        <v>2445329.9900000002</v>
      </c>
      <c r="J174" s="144">
        <f t="shared" si="23"/>
        <v>1.269686614448581</v>
      </c>
    </row>
    <row r="175" spans="1:10" x14ac:dyDescent="0.25">
      <c r="A175" s="145"/>
      <c r="B175" s="146" t="s">
        <v>399</v>
      </c>
      <c r="C175" s="147"/>
      <c r="D175" s="147" t="s">
        <v>400</v>
      </c>
      <c r="E175" s="148">
        <f>E176</f>
        <v>10000</v>
      </c>
      <c r="F175" s="148">
        <f>F176</f>
        <v>0</v>
      </c>
      <c r="G175" s="149">
        <f t="shared" si="24"/>
        <v>0</v>
      </c>
      <c r="H175" s="148">
        <f t="shared" ref="H175:I175" si="31">H176</f>
        <v>0</v>
      </c>
      <c r="I175" s="148">
        <f t="shared" si="31"/>
        <v>0</v>
      </c>
      <c r="J175" s="149">
        <f t="shared" si="23"/>
        <v>0</v>
      </c>
    </row>
    <row r="176" spans="1:10" ht="22.5" outlineLevel="1" x14ac:dyDescent="0.25">
      <c r="A176" s="145"/>
      <c r="B176" s="150"/>
      <c r="C176" s="151">
        <v>6170</v>
      </c>
      <c r="D176" s="171" t="s">
        <v>401</v>
      </c>
      <c r="E176" s="172">
        <v>10000</v>
      </c>
      <c r="F176" s="172">
        <v>0</v>
      </c>
      <c r="G176" s="156">
        <f t="shared" si="24"/>
        <v>0</v>
      </c>
      <c r="H176" s="168">
        <f>IF(F176/3*4&gt;E176,E176,F176/3*4)</f>
        <v>0</v>
      </c>
      <c r="I176" s="172">
        <v>0</v>
      </c>
      <c r="J176" s="26">
        <f t="shared" si="23"/>
        <v>0</v>
      </c>
    </row>
    <row r="177" spans="1:10" x14ac:dyDescent="0.25">
      <c r="A177" s="145"/>
      <c r="B177" s="146" t="s">
        <v>119</v>
      </c>
      <c r="C177" s="147"/>
      <c r="D177" s="147" t="s">
        <v>120</v>
      </c>
      <c r="E177" s="159">
        <f>SUM(E178:E192)</f>
        <v>532338.02</v>
      </c>
      <c r="F177" s="159">
        <f>SUM(F178:F192)</f>
        <v>449567.72999999992</v>
      </c>
      <c r="G177" s="158">
        <f t="shared" si="24"/>
        <v>0.84451553920570976</v>
      </c>
      <c r="H177" s="159">
        <f>SUM(H178:H192)</f>
        <v>507772.99333333329</v>
      </c>
      <c r="I177" s="159">
        <f>SUM(I178:I192)</f>
        <v>1801874.56</v>
      </c>
      <c r="J177" s="158">
        <f t="shared" si="23"/>
        <v>2.3848316150704396</v>
      </c>
    </row>
    <row r="178" spans="1:10" outlineLevel="1" x14ac:dyDescent="0.25">
      <c r="A178" s="145"/>
      <c r="B178" s="145"/>
      <c r="C178" s="151">
        <v>3030</v>
      </c>
      <c r="D178" s="152" t="s">
        <v>372</v>
      </c>
      <c r="E178" s="168">
        <v>86000</v>
      </c>
      <c r="F178" s="168">
        <v>72920</v>
      </c>
      <c r="G178" s="156">
        <f t="shared" si="24"/>
        <v>0.84790697674418603</v>
      </c>
      <c r="H178" s="168">
        <f t="shared" ref="H178:H192" si="32">IF(F178/3*4&gt;E178,E178,F178/3*4)</f>
        <v>86000</v>
      </c>
      <c r="I178" s="168">
        <v>120000</v>
      </c>
      <c r="J178" s="26">
        <f t="shared" si="23"/>
        <v>0.39534883720930236</v>
      </c>
    </row>
    <row r="179" spans="1:10" outlineLevel="1" x14ac:dyDescent="0.25">
      <c r="A179" s="145"/>
      <c r="B179" s="145"/>
      <c r="C179" s="151">
        <v>4110</v>
      </c>
      <c r="D179" s="152" t="s">
        <v>335</v>
      </c>
      <c r="E179" s="168">
        <v>10132.799999999999</v>
      </c>
      <c r="F179" s="168">
        <v>5828.9</v>
      </c>
      <c r="G179" s="156">
        <f t="shared" si="24"/>
        <v>0.57525067108795203</v>
      </c>
      <c r="H179" s="168">
        <f t="shared" si="32"/>
        <v>7771.8666666666659</v>
      </c>
      <c r="I179" s="168">
        <v>15440.16</v>
      </c>
      <c r="J179" s="26">
        <f t="shared" si="23"/>
        <v>0.52378019895783989</v>
      </c>
    </row>
    <row r="180" spans="1:10" outlineLevel="1" x14ac:dyDescent="0.25">
      <c r="A180" s="145"/>
      <c r="B180" s="145"/>
      <c r="C180" s="151" t="s">
        <v>403</v>
      </c>
      <c r="D180" s="152" t="s">
        <v>336</v>
      </c>
      <c r="E180" s="168">
        <v>0</v>
      </c>
      <c r="F180" s="168">
        <v>0</v>
      </c>
      <c r="G180" s="156">
        <f t="shared" si="24"/>
        <v>0</v>
      </c>
      <c r="H180" s="168">
        <f t="shared" si="32"/>
        <v>0</v>
      </c>
      <c r="I180" s="168">
        <v>2234.4</v>
      </c>
      <c r="J180" s="26">
        <f t="shared" si="23"/>
        <v>0</v>
      </c>
    </row>
    <row r="181" spans="1:10" outlineLevel="1" x14ac:dyDescent="0.25">
      <c r="A181" s="145"/>
      <c r="B181" s="145"/>
      <c r="C181" s="151">
        <v>4170</v>
      </c>
      <c r="D181" s="152" t="s">
        <v>340</v>
      </c>
      <c r="E181" s="168">
        <v>58200</v>
      </c>
      <c r="F181" s="168">
        <v>28155.919999999998</v>
      </c>
      <c r="G181" s="156">
        <f t="shared" si="24"/>
        <v>0.48377869415807556</v>
      </c>
      <c r="H181" s="168">
        <f t="shared" si="32"/>
        <v>37541.226666666662</v>
      </c>
      <c r="I181" s="168">
        <v>91200</v>
      </c>
      <c r="J181" s="26">
        <f t="shared" si="23"/>
        <v>0.5670103092783505</v>
      </c>
    </row>
    <row r="182" spans="1:10" outlineLevel="1" x14ac:dyDescent="0.25">
      <c r="A182" s="145"/>
      <c r="B182" s="145"/>
      <c r="C182" s="151">
        <v>4190</v>
      </c>
      <c r="D182" s="152" t="s">
        <v>404</v>
      </c>
      <c r="E182" s="168">
        <v>1350</v>
      </c>
      <c r="F182" s="168">
        <v>1350</v>
      </c>
      <c r="G182" s="156">
        <f t="shared" si="24"/>
        <v>1</v>
      </c>
      <c r="H182" s="168">
        <f t="shared" si="32"/>
        <v>1350</v>
      </c>
      <c r="I182" s="168">
        <v>3000</v>
      </c>
      <c r="J182" s="26">
        <f t="shared" si="23"/>
        <v>1.2222222222222223</v>
      </c>
    </row>
    <row r="183" spans="1:10" outlineLevel="1" x14ac:dyDescent="0.25">
      <c r="A183" s="145"/>
      <c r="B183" s="145"/>
      <c r="C183" s="151">
        <v>4210</v>
      </c>
      <c r="D183" s="152" t="s">
        <v>333</v>
      </c>
      <c r="E183" s="168">
        <v>130495</v>
      </c>
      <c r="F183" s="168">
        <v>117388.15</v>
      </c>
      <c r="G183" s="156">
        <f t="shared" si="24"/>
        <v>0.89956051956013638</v>
      </c>
      <c r="H183" s="168">
        <f t="shared" si="32"/>
        <v>130495</v>
      </c>
      <c r="I183" s="168">
        <v>144000</v>
      </c>
      <c r="J183" s="26">
        <f t="shared" si="23"/>
        <v>0.10349055519368555</v>
      </c>
    </row>
    <row r="184" spans="1:10" outlineLevel="1" x14ac:dyDescent="0.25">
      <c r="A184" s="145"/>
      <c r="B184" s="145"/>
      <c r="C184" s="151">
        <v>4220</v>
      </c>
      <c r="D184" s="152" t="s">
        <v>373</v>
      </c>
      <c r="E184" s="168">
        <v>3000</v>
      </c>
      <c r="F184" s="168">
        <v>2013.78</v>
      </c>
      <c r="G184" s="156">
        <f t="shared" si="24"/>
        <v>0.67125999999999997</v>
      </c>
      <c r="H184" s="168">
        <f t="shared" si="32"/>
        <v>2685.04</v>
      </c>
      <c r="I184" s="168">
        <v>3000</v>
      </c>
      <c r="J184" s="26">
        <f t="shared" si="23"/>
        <v>0</v>
      </c>
    </row>
    <row r="185" spans="1:10" outlineLevel="1" x14ac:dyDescent="0.25">
      <c r="A185" s="145"/>
      <c r="B185" s="145"/>
      <c r="C185" s="151">
        <v>4260</v>
      </c>
      <c r="D185" s="152" t="s">
        <v>341</v>
      </c>
      <c r="E185" s="168">
        <v>85000</v>
      </c>
      <c r="F185" s="168">
        <v>79966.95</v>
      </c>
      <c r="G185" s="156">
        <f t="shared" si="24"/>
        <v>0.94078764705882345</v>
      </c>
      <c r="H185" s="168">
        <f t="shared" si="32"/>
        <v>85000</v>
      </c>
      <c r="I185" s="168">
        <v>100000</v>
      </c>
      <c r="J185" s="26">
        <f t="shared" si="23"/>
        <v>0.17647058823529416</v>
      </c>
    </row>
    <row r="186" spans="1:10" outlineLevel="1" x14ac:dyDescent="0.25">
      <c r="A186" s="145"/>
      <c r="B186" s="145"/>
      <c r="C186" s="151">
        <v>4280</v>
      </c>
      <c r="D186" s="152" t="s">
        <v>380</v>
      </c>
      <c r="E186" s="168">
        <v>8000</v>
      </c>
      <c r="F186" s="168">
        <v>6470</v>
      </c>
      <c r="G186" s="156">
        <f t="shared" si="24"/>
        <v>0.80874999999999997</v>
      </c>
      <c r="H186" s="168">
        <f t="shared" si="32"/>
        <v>8000</v>
      </c>
      <c r="I186" s="168">
        <v>45000</v>
      </c>
      <c r="J186" s="26">
        <f t="shared" si="23"/>
        <v>4.625</v>
      </c>
    </row>
    <row r="187" spans="1:10" outlineLevel="1" x14ac:dyDescent="0.25">
      <c r="A187" s="145"/>
      <c r="B187" s="145"/>
      <c r="C187" s="151">
        <v>4300</v>
      </c>
      <c r="D187" s="152" t="s">
        <v>337</v>
      </c>
      <c r="E187" s="168">
        <v>77710.22</v>
      </c>
      <c r="F187" s="168">
        <v>69085.8</v>
      </c>
      <c r="G187" s="156">
        <f t="shared" si="24"/>
        <v>0.88901820120957065</v>
      </c>
      <c r="H187" s="168">
        <f t="shared" si="32"/>
        <v>77710.22</v>
      </c>
      <c r="I187" s="168">
        <v>213000</v>
      </c>
      <c r="J187" s="26">
        <f t="shared" si="23"/>
        <v>1.7409522196694334</v>
      </c>
    </row>
    <row r="188" spans="1:10" outlineLevel="1" x14ac:dyDescent="0.25">
      <c r="A188" s="145"/>
      <c r="B188" s="145"/>
      <c r="C188" s="151">
        <v>4360</v>
      </c>
      <c r="D188" s="152" t="s">
        <v>374</v>
      </c>
      <c r="E188" s="168">
        <v>6000</v>
      </c>
      <c r="F188" s="168">
        <v>3577.23</v>
      </c>
      <c r="G188" s="156">
        <f t="shared" si="24"/>
        <v>0.59620499999999998</v>
      </c>
      <c r="H188" s="168">
        <f t="shared" si="32"/>
        <v>4769.6400000000003</v>
      </c>
      <c r="I188" s="168">
        <v>6000</v>
      </c>
      <c r="J188" s="26">
        <f t="shared" si="23"/>
        <v>0</v>
      </c>
    </row>
    <row r="189" spans="1:10" outlineLevel="1" x14ac:dyDescent="0.25">
      <c r="A189" s="145"/>
      <c r="B189" s="145"/>
      <c r="C189" s="151">
        <v>4430</v>
      </c>
      <c r="D189" s="152" t="s">
        <v>338</v>
      </c>
      <c r="E189" s="168">
        <v>20450</v>
      </c>
      <c r="F189" s="168">
        <v>19811</v>
      </c>
      <c r="G189" s="156">
        <f t="shared" si="24"/>
        <v>0.96875305623471886</v>
      </c>
      <c r="H189" s="168">
        <f t="shared" si="32"/>
        <v>20450</v>
      </c>
      <c r="I189" s="168">
        <v>52000</v>
      </c>
      <c r="J189" s="26">
        <f t="shared" si="23"/>
        <v>1.5427872860635699</v>
      </c>
    </row>
    <row r="190" spans="1:10" outlineLevel="1" x14ac:dyDescent="0.25">
      <c r="A190" s="145"/>
      <c r="B190" s="145"/>
      <c r="C190" s="151">
        <v>6050</v>
      </c>
      <c r="D190" s="152" t="s">
        <v>339</v>
      </c>
      <c r="E190" s="168">
        <v>46000</v>
      </c>
      <c r="F190" s="168">
        <v>43000</v>
      </c>
      <c r="G190" s="156">
        <f t="shared" si="24"/>
        <v>0.93478260869565222</v>
      </c>
      <c r="H190" s="168">
        <f t="shared" si="32"/>
        <v>46000</v>
      </c>
      <c r="I190" s="168">
        <v>214000</v>
      </c>
      <c r="J190" s="26">
        <f t="shared" si="23"/>
        <v>3.6521739130434785</v>
      </c>
    </row>
    <row r="191" spans="1:10" outlineLevel="1" x14ac:dyDescent="0.25">
      <c r="A191" s="145"/>
      <c r="B191" s="145"/>
      <c r="C191" s="151" t="s">
        <v>365</v>
      </c>
      <c r="D191" s="152" t="s">
        <v>405</v>
      </c>
      <c r="E191" s="168">
        <v>0</v>
      </c>
      <c r="F191" s="168">
        <v>0</v>
      </c>
      <c r="G191" s="156">
        <f t="shared" si="24"/>
        <v>0</v>
      </c>
      <c r="H191" s="168">
        <f t="shared" si="32"/>
        <v>0</v>
      </c>
      <c r="I191" s="168">
        <v>43000</v>
      </c>
      <c r="J191" s="26">
        <f t="shared" si="23"/>
        <v>0</v>
      </c>
    </row>
    <row r="192" spans="1:10" outlineLevel="1" x14ac:dyDescent="0.25">
      <c r="A192" s="145"/>
      <c r="B192" s="161"/>
      <c r="C192" s="151" t="s">
        <v>406</v>
      </c>
      <c r="D192" s="152" t="s">
        <v>405</v>
      </c>
      <c r="E192" s="168">
        <v>0</v>
      </c>
      <c r="F192" s="168">
        <v>0</v>
      </c>
      <c r="G192" s="156">
        <f t="shared" si="24"/>
        <v>0</v>
      </c>
      <c r="H192" s="168">
        <f t="shared" si="32"/>
        <v>0</v>
      </c>
      <c r="I192" s="168">
        <v>750000</v>
      </c>
      <c r="J192" s="26">
        <f t="shared" si="23"/>
        <v>0</v>
      </c>
    </row>
    <row r="193" spans="1:10" x14ac:dyDescent="0.25">
      <c r="A193" s="145"/>
      <c r="B193" s="146" t="s">
        <v>407</v>
      </c>
      <c r="C193" s="147"/>
      <c r="D193" s="147" t="s">
        <v>408</v>
      </c>
      <c r="E193" s="159">
        <f>SUM(E194:E198)</f>
        <v>8700</v>
      </c>
      <c r="F193" s="159">
        <f t="shared" ref="F193" si="33">SUM(F194:F198)</f>
        <v>5272.89</v>
      </c>
      <c r="G193" s="158">
        <f t="shared" si="24"/>
        <v>0.60607931034482765</v>
      </c>
      <c r="H193" s="159">
        <f>SUM(H194:H198)</f>
        <v>7030.52</v>
      </c>
      <c r="I193" s="159">
        <f>SUM(I194:I198)</f>
        <v>23700</v>
      </c>
      <c r="J193" s="158">
        <f t="shared" si="23"/>
        <v>1.7241379310344827</v>
      </c>
    </row>
    <row r="194" spans="1:10" outlineLevel="1" x14ac:dyDescent="0.25">
      <c r="A194" s="145"/>
      <c r="B194" s="160"/>
      <c r="C194" s="151" t="s">
        <v>409</v>
      </c>
      <c r="D194" s="152" t="s">
        <v>333</v>
      </c>
      <c r="E194" s="168">
        <v>0</v>
      </c>
      <c r="F194" s="168">
        <v>0</v>
      </c>
      <c r="G194" s="156">
        <f t="shared" si="24"/>
        <v>0</v>
      </c>
      <c r="H194" s="168">
        <f t="shared" ref="H194:H198" si="34">IF(F194/3*4&gt;E194,E194,F194/3*4)</f>
        <v>0</v>
      </c>
      <c r="I194" s="168">
        <v>5000</v>
      </c>
      <c r="J194" s="26">
        <f t="shared" si="23"/>
        <v>0</v>
      </c>
    </row>
    <row r="195" spans="1:10" outlineLevel="1" x14ac:dyDescent="0.25">
      <c r="A195" s="145"/>
      <c r="B195" s="145"/>
      <c r="C195" s="151">
        <v>4260</v>
      </c>
      <c r="D195" s="152" t="s">
        <v>341</v>
      </c>
      <c r="E195" s="168">
        <v>2500</v>
      </c>
      <c r="F195" s="168">
        <v>1627.15</v>
      </c>
      <c r="G195" s="156">
        <f t="shared" si="24"/>
        <v>0.65085999999999999</v>
      </c>
      <c r="H195" s="168">
        <f t="shared" si="34"/>
        <v>2169.5333333333333</v>
      </c>
      <c r="I195" s="168">
        <v>2500</v>
      </c>
      <c r="J195" s="26">
        <f t="shared" ref="J195:J258" si="35">IF(IF(E195=0,0,I195/E195)-1=-100%,0,IF(E195=0,0,I195/E195)-1)</f>
        <v>0</v>
      </c>
    </row>
    <row r="196" spans="1:10" outlineLevel="1" x14ac:dyDescent="0.25">
      <c r="A196" s="145"/>
      <c r="B196" s="145"/>
      <c r="C196" s="151">
        <v>4300</v>
      </c>
      <c r="D196" s="152" t="s">
        <v>337</v>
      </c>
      <c r="E196" s="168">
        <v>5000</v>
      </c>
      <c r="F196" s="168">
        <v>2823.39</v>
      </c>
      <c r="G196" s="156">
        <f t="shared" si="24"/>
        <v>0.56467800000000001</v>
      </c>
      <c r="H196" s="168">
        <f t="shared" si="34"/>
        <v>3764.52</v>
      </c>
      <c r="I196" s="168">
        <v>15000</v>
      </c>
      <c r="J196" s="26">
        <f t="shared" si="35"/>
        <v>2</v>
      </c>
    </row>
    <row r="197" spans="1:10" outlineLevel="1" x14ac:dyDescent="0.25">
      <c r="A197" s="145"/>
      <c r="B197" s="145"/>
      <c r="C197" s="151">
        <v>4360</v>
      </c>
      <c r="D197" s="152" t="s">
        <v>374</v>
      </c>
      <c r="E197" s="168">
        <v>1200</v>
      </c>
      <c r="F197" s="168">
        <v>822.35</v>
      </c>
      <c r="G197" s="156">
        <f t="shared" si="24"/>
        <v>0.68529166666666663</v>
      </c>
      <c r="H197" s="168">
        <f t="shared" si="34"/>
        <v>1096.4666666666667</v>
      </c>
      <c r="I197" s="168">
        <v>1200</v>
      </c>
      <c r="J197" s="26">
        <f t="shared" si="35"/>
        <v>0</v>
      </c>
    </row>
    <row r="198" spans="1:10" outlineLevel="1" x14ac:dyDescent="0.25">
      <c r="A198" s="145"/>
      <c r="B198" s="161"/>
      <c r="C198" s="151" t="s">
        <v>365</v>
      </c>
      <c r="D198" s="152" t="s">
        <v>366</v>
      </c>
      <c r="E198" s="153">
        <v>0</v>
      </c>
      <c r="F198" s="153">
        <v>0</v>
      </c>
      <c r="G198" s="154">
        <f t="shared" si="24"/>
        <v>0</v>
      </c>
      <c r="H198" s="168">
        <f t="shared" si="34"/>
        <v>0</v>
      </c>
      <c r="I198" s="168">
        <v>0</v>
      </c>
      <c r="J198" s="26">
        <f t="shared" si="35"/>
        <v>0</v>
      </c>
    </row>
    <row r="199" spans="1:10" x14ac:dyDescent="0.25">
      <c r="A199" s="145"/>
      <c r="B199" s="146" t="s">
        <v>410</v>
      </c>
      <c r="C199" s="147"/>
      <c r="D199" s="147" t="s">
        <v>411</v>
      </c>
      <c r="E199" s="148">
        <f>E200</f>
        <v>160000</v>
      </c>
      <c r="F199" s="148">
        <f>F200</f>
        <v>160000</v>
      </c>
      <c r="G199" s="149">
        <f t="shared" si="24"/>
        <v>1</v>
      </c>
      <c r="H199" s="159">
        <f>H200</f>
        <v>160000</v>
      </c>
      <c r="I199" s="159">
        <f>I200</f>
        <v>170000</v>
      </c>
      <c r="J199" s="149">
        <f t="shared" si="35"/>
        <v>6.25E-2</v>
      </c>
    </row>
    <row r="200" spans="1:10" ht="45" outlineLevel="1" x14ac:dyDescent="0.25">
      <c r="A200" s="145"/>
      <c r="B200" s="150"/>
      <c r="C200" s="151">
        <v>2360</v>
      </c>
      <c r="D200" s="152" t="s">
        <v>412</v>
      </c>
      <c r="E200" s="153">
        <v>160000</v>
      </c>
      <c r="F200" s="153">
        <v>160000</v>
      </c>
      <c r="G200" s="154">
        <f t="shared" ref="G200:G263" si="36">IF(E200=0,0,F200/E200)</f>
        <v>1</v>
      </c>
      <c r="H200" s="157">
        <f>IF(F200/3*4&gt;E200,E200,F200/3*4)</f>
        <v>160000</v>
      </c>
      <c r="I200" s="168">
        <v>170000</v>
      </c>
      <c r="J200" s="26">
        <f t="shared" si="35"/>
        <v>6.25E-2</v>
      </c>
    </row>
    <row r="201" spans="1:10" x14ac:dyDescent="0.25">
      <c r="A201" s="145"/>
      <c r="B201" s="146" t="s">
        <v>413</v>
      </c>
      <c r="C201" s="147"/>
      <c r="D201" s="147" t="s">
        <v>414</v>
      </c>
      <c r="E201" s="148">
        <f>SUM(E202:E211)</f>
        <v>342848.6</v>
      </c>
      <c r="F201" s="148">
        <f>SUM(F202:F211)</f>
        <v>282521.63999999996</v>
      </c>
      <c r="G201" s="149">
        <f t="shared" si="36"/>
        <v>0.82404198237939419</v>
      </c>
      <c r="H201" s="159">
        <f>SUM(H202:H211)</f>
        <v>323432.74333333329</v>
      </c>
      <c r="I201" s="159">
        <f>SUM(I202:I211)</f>
        <v>449755.42999999993</v>
      </c>
      <c r="J201" s="149">
        <f t="shared" si="35"/>
        <v>0.31181935699897845</v>
      </c>
    </row>
    <row r="202" spans="1:10" outlineLevel="1" x14ac:dyDescent="0.25">
      <c r="A202" s="145"/>
      <c r="B202" s="160"/>
      <c r="C202" s="151">
        <v>3020</v>
      </c>
      <c r="D202" s="152" t="s">
        <v>377</v>
      </c>
      <c r="E202" s="153">
        <v>14500</v>
      </c>
      <c r="F202" s="153">
        <v>7500</v>
      </c>
      <c r="G202" s="154">
        <f t="shared" si="36"/>
        <v>0.51724137931034486</v>
      </c>
      <c r="H202" s="168">
        <f t="shared" ref="H202:H211" si="37">IF(F202/3*4&gt;E202,E202,F202/3*4)</f>
        <v>10000</v>
      </c>
      <c r="I202" s="168">
        <v>12000</v>
      </c>
      <c r="J202" s="26">
        <f t="shared" si="35"/>
        <v>-0.17241379310344829</v>
      </c>
    </row>
    <row r="203" spans="1:10" outlineLevel="1" x14ac:dyDescent="0.25">
      <c r="A203" s="145"/>
      <c r="B203" s="145"/>
      <c r="C203" s="151">
        <v>4010</v>
      </c>
      <c r="D203" s="152" t="s">
        <v>334</v>
      </c>
      <c r="E203" s="153">
        <v>220569.60000000001</v>
      </c>
      <c r="F203" s="153">
        <v>193953.26</v>
      </c>
      <c r="G203" s="154">
        <f t="shared" si="36"/>
        <v>0.87932906438602598</v>
      </c>
      <c r="H203" s="153">
        <f t="shared" si="37"/>
        <v>220569.60000000001</v>
      </c>
      <c r="I203" s="153">
        <v>322660.8</v>
      </c>
      <c r="J203" s="26">
        <f t="shared" si="35"/>
        <v>0.46285254178272961</v>
      </c>
    </row>
    <row r="204" spans="1:10" outlineLevel="1" x14ac:dyDescent="0.25">
      <c r="A204" s="145"/>
      <c r="B204" s="145"/>
      <c r="C204" s="151">
        <v>4040</v>
      </c>
      <c r="D204" s="152" t="s">
        <v>378</v>
      </c>
      <c r="E204" s="153">
        <v>23758.3</v>
      </c>
      <c r="F204" s="153">
        <v>22187.85</v>
      </c>
      <c r="G204" s="154">
        <f t="shared" si="36"/>
        <v>0.93389889007210114</v>
      </c>
      <c r="H204" s="153">
        <f t="shared" si="37"/>
        <v>23758.3</v>
      </c>
      <c r="I204" s="153">
        <v>21705.599999999999</v>
      </c>
      <c r="J204" s="26">
        <f t="shared" si="35"/>
        <v>-8.6399279409722141E-2</v>
      </c>
    </row>
    <row r="205" spans="1:10" outlineLevel="1" x14ac:dyDescent="0.25">
      <c r="A205" s="145"/>
      <c r="B205" s="145"/>
      <c r="C205" s="151">
        <v>4110</v>
      </c>
      <c r="D205" s="152" t="s">
        <v>335</v>
      </c>
      <c r="E205" s="153">
        <v>42911.59</v>
      </c>
      <c r="F205" s="153">
        <v>37213.61</v>
      </c>
      <c r="G205" s="154">
        <f t="shared" si="36"/>
        <v>0.86721582677313991</v>
      </c>
      <c r="H205" s="153">
        <f t="shared" si="37"/>
        <v>42911.59</v>
      </c>
      <c r="I205" s="153">
        <v>48204.18</v>
      </c>
      <c r="J205" s="26">
        <f t="shared" si="35"/>
        <v>0.12333707513517922</v>
      </c>
    </row>
    <row r="206" spans="1:10" outlineLevel="1" x14ac:dyDescent="0.25">
      <c r="A206" s="145"/>
      <c r="B206" s="145"/>
      <c r="C206" s="151">
        <v>4120</v>
      </c>
      <c r="D206" s="152" t="s">
        <v>336</v>
      </c>
      <c r="E206" s="153">
        <v>3943.38</v>
      </c>
      <c r="F206" s="153">
        <v>3166.66</v>
      </c>
      <c r="G206" s="154">
        <f t="shared" si="36"/>
        <v>0.80303191678204988</v>
      </c>
      <c r="H206" s="153">
        <f t="shared" si="37"/>
        <v>3943.38</v>
      </c>
      <c r="I206" s="153">
        <v>4486.5600000000004</v>
      </c>
      <c r="J206" s="26">
        <f t="shared" si="35"/>
        <v>0.13774477732300716</v>
      </c>
    </row>
    <row r="207" spans="1:10" outlineLevel="1" x14ac:dyDescent="0.25">
      <c r="A207" s="145"/>
      <c r="B207" s="145"/>
      <c r="C207" s="151">
        <v>4210</v>
      </c>
      <c r="D207" s="152" t="s">
        <v>333</v>
      </c>
      <c r="E207" s="153">
        <v>18000</v>
      </c>
      <c r="F207" s="153">
        <v>7985.85</v>
      </c>
      <c r="G207" s="154">
        <f t="shared" si="36"/>
        <v>0.44365833333333338</v>
      </c>
      <c r="H207" s="153">
        <f t="shared" si="37"/>
        <v>10647.800000000001</v>
      </c>
      <c r="I207" s="153">
        <v>20000</v>
      </c>
      <c r="J207" s="26">
        <f t="shared" si="35"/>
        <v>0.11111111111111116</v>
      </c>
    </row>
    <row r="208" spans="1:10" outlineLevel="1" x14ac:dyDescent="0.25">
      <c r="A208" s="145"/>
      <c r="B208" s="145"/>
      <c r="C208" s="151">
        <v>4300</v>
      </c>
      <c r="D208" s="152" t="s">
        <v>337</v>
      </c>
      <c r="E208" s="153">
        <v>5300</v>
      </c>
      <c r="F208" s="153">
        <v>600.99</v>
      </c>
      <c r="G208" s="154">
        <f t="shared" si="36"/>
        <v>0.1133943396226415</v>
      </c>
      <c r="H208" s="153">
        <f t="shared" si="37"/>
        <v>801.32</v>
      </c>
      <c r="I208" s="153">
        <v>6500</v>
      </c>
      <c r="J208" s="26">
        <f t="shared" si="35"/>
        <v>0.22641509433962259</v>
      </c>
    </row>
    <row r="209" spans="1:10" outlineLevel="1" x14ac:dyDescent="0.25">
      <c r="A209" s="145"/>
      <c r="B209" s="145"/>
      <c r="C209" s="151">
        <v>4430</v>
      </c>
      <c r="D209" s="152" t="s">
        <v>338</v>
      </c>
      <c r="E209" s="153">
        <v>4200</v>
      </c>
      <c r="F209" s="153">
        <v>2662</v>
      </c>
      <c r="G209" s="154">
        <f t="shared" si="36"/>
        <v>0.63380952380952382</v>
      </c>
      <c r="H209" s="153">
        <f t="shared" si="37"/>
        <v>3549.3333333333335</v>
      </c>
      <c r="I209" s="153">
        <v>4200</v>
      </c>
      <c r="J209" s="26">
        <f t="shared" si="35"/>
        <v>0</v>
      </c>
    </row>
    <row r="210" spans="1:10" outlineLevel="1" x14ac:dyDescent="0.25">
      <c r="A210" s="145"/>
      <c r="B210" s="145"/>
      <c r="C210" s="151">
        <v>4440</v>
      </c>
      <c r="D210" s="152" t="s">
        <v>369</v>
      </c>
      <c r="E210" s="153">
        <v>7251.42</v>
      </c>
      <c r="F210" s="153">
        <v>7251.42</v>
      </c>
      <c r="G210" s="154">
        <f t="shared" si="36"/>
        <v>1</v>
      </c>
      <c r="H210" s="153">
        <f t="shared" si="37"/>
        <v>7251.42</v>
      </c>
      <c r="I210" s="153">
        <v>7251.42</v>
      </c>
      <c r="J210" s="26">
        <f t="shared" si="35"/>
        <v>0</v>
      </c>
    </row>
    <row r="211" spans="1:10" outlineLevel="1" x14ac:dyDescent="0.25">
      <c r="A211" s="145"/>
      <c r="B211" s="161"/>
      <c r="C211" s="151">
        <v>4710</v>
      </c>
      <c r="D211" s="152" t="s">
        <v>386</v>
      </c>
      <c r="E211" s="153">
        <v>2414.31</v>
      </c>
      <c r="F211" s="153">
        <v>0</v>
      </c>
      <c r="G211" s="154">
        <f t="shared" si="36"/>
        <v>0</v>
      </c>
      <c r="H211" s="153">
        <f t="shared" si="37"/>
        <v>0</v>
      </c>
      <c r="I211" s="153">
        <v>2746.87</v>
      </c>
      <c r="J211" s="26">
        <f t="shared" si="35"/>
        <v>0.13774535995791748</v>
      </c>
    </row>
    <row r="212" spans="1:10" x14ac:dyDescent="0.25">
      <c r="A212" s="145"/>
      <c r="B212" s="146" t="s">
        <v>415</v>
      </c>
      <c r="C212" s="147"/>
      <c r="D212" s="147" t="s">
        <v>416</v>
      </c>
      <c r="E212" s="148">
        <f>SUM(E213:E214)</f>
        <v>23500</v>
      </c>
      <c r="F212" s="148">
        <f>SUM(F213:F214)</f>
        <v>10242.150000000001</v>
      </c>
      <c r="G212" s="149">
        <f t="shared" si="36"/>
        <v>0.43583617021276599</v>
      </c>
      <c r="H212" s="148">
        <f>SUM(H213:H214)</f>
        <v>13656.2</v>
      </c>
      <c r="I212" s="148">
        <f>SUM(I213:I214)</f>
        <v>0</v>
      </c>
      <c r="J212" s="149">
        <f t="shared" si="35"/>
        <v>0</v>
      </c>
    </row>
    <row r="213" spans="1:10" outlineLevel="1" x14ac:dyDescent="0.25">
      <c r="A213" s="145"/>
      <c r="B213" s="160"/>
      <c r="C213" s="151">
        <v>4210</v>
      </c>
      <c r="D213" s="152" t="s">
        <v>333</v>
      </c>
      <c r="E213" s="153">
        <v>14000</v>
      </c>
      <c r="F213" s="153">
        <v>9486.86</v>
      </c>
      <c r="G213" s="154">
        <f t="shared" si="36"/>
        <v>0.67763285714285715</v>
      </c>
      <c r="H213" s="153">
        <f t="shared" ref="H213:H214" si="38">IF(F213/3*4&gt;E213,E213,F213/3*4)</f>
        <v>12649.146666666667</v>
      </c>
      <c r="I213" s="153">
        <v>0</v>
      </c>
      <c r="J213" s="26">
        <f t="shared" si="35"/>
        <v>0</v>
      </c>
    </row>
    <row r="214" spans="1:10" outlineLevel="1" x14ac:dyDescent="0.25">
      <c r="A214" s="161"/>
      <c r="B214" s="161"/>
      <c r="C214" s="151">
        <v>4300</v>
      </c>
      <c r="D214" s="152" t="s">
        <v>337</v>
      </c>
      <c r="E214" s="153">
        <v>9500</v>
      </c>
      <c r="F214" s="153">
        <v>755.29</v>
      </c>
      <c r="G214" s="154">
        <f t="shared" si="36"/>
        <v>7.9504210526315788E-2</v>
      </c>
      <c r="H214" s="153">
        <f t="shared" si="38"/>
        <v>1007.0533333333333</v>
      </c>
      <c r="I214" s="153">
        <v>0</v>
      </c>
      <c r="J214" s="26">
        <f t="shared" si="35"/>
        <v>0</v>
      </c>
    </row>
    <row r="215" spans="1:10" x14ac:dyDescent="0.25">
      <c r="A215" s="141" t="s">
        <v>417</v>
      </c>
      <c r="B215" s="142"/>
      <c r="C215" s="142"/>
      <c r="D215" s="142" t="s">
        <v>418</v>
      </c>
      <c r="E215" s="143">
        <f>E216</f>
        <v>1384360</v>
      </c>
      <c r="F215" s="143">
        <f>F216</f>
        <v>815805.78</v>
      </c>
      <c r="G215" s="144">
        <f t="shared" si="36"/>
        <v>0.58930175676847063</v>
      </c>
      <c r="H215" s="143">
        <f>H216</f>
        <v>1081621.04</v>
      </c>
      <c r="I215" s="143">
        <f>I216</f>
        <v>1290000</v>
      </c>
      <c r="J215" s="144">
        <f t="shared" si="35"/>
        <v>-6.8161460891675629E-2</v>
      </c>
    </row>
    <row r="216" spans="1:10" ht="22.5" x14ac:dyDescent="0.25">
      <c r="A216" s="145"/>
      <c r="B216" s="146" t="s">
        <v>419</v>
      </c>
      <c r="C216" s="147"/>
      <c r="D216" s="147" t="s">
        <v>420</v>
      </c>
      <c r="E216" s="148">
        <f>SUM(E217:E218)</f>
        <v>1384360</v>
      </c>
      <c r="F216" s="148">
        <f>SUM(F217:F218)</f>
        <v>815805.78</v>
      </c>
      <c r="G216" s="149">
        <f t="shared" si="36"/>
        <v>0.58930175676847063</v>
      </c>
      <c r="H216" s="148">
        <f>SUM(H217:H218)</f>
        <v>1081621.04</v>
      </c>
      <c r="I216" s="148">
        <f>SUM(I217:I218)</f>
        <v>1290000</v>
      </c>
      <c r="J216" s="149">
        <f t="shared" si="35"/>
        <v>-6.8161460891675629E-2</v>
      </c>
    </row>
    <row r="217" spans="1:10" ht="22.5" outlineLevel="1" x14ac:dyDescent="0.25">
      <c r="A217" s="145"/>
      <c r="B217" s="160"/>
      <c r="C217" s="151">
        <v>8090</v>
      </c>
      <c r="D217" s="152" t="s">
        <v>421</v>
      </c>
      <c r="E217" s="153">
        <v>65400</v>
      </c>
      <c r="F217" s="153">
        <v>53640</v>
      </c>
      <c r="G217" s="154">
        <f t="shared" si="36"/>
        <v>0.8201834862385321</v>
      </c>
      <c r="H217" s="153">
        <f t="shared" ref="H217:H218" si="39">IF(F217/3*4&gt;E217,E217,F217/3*4)</f>
        <v>65400</v>
      </c>
      <c r="I217" s="153">
        <v>40000</v>
      </c>
      <c r="J217" s="26">
        <f t="shared" si="35"/>
        <v>-0.3883792048929664</v>
      </c>
    </row>
    <row r="218" spans="1:10" ht="33.75" outlineLevel="1" x14ac:dyDescent="0.25">
      <c r="A218" s="161"/>
      <c r="B218" s="161"/>
      <c r="C218" s="151">
        <v>8110</v>
      </c>
      <c r="D218" s="152" t="s">
        <v>422</v>
      </c>
      <c r="E218" s="153">
        <v>1318960</v>
      </c>
      <c r="F218" s="153">
        <v>762165.78</v>
      </c>
      <c r="G218" s="154">
        <f t="shared" si="36"/>
        <v>0.57785359677321524</v>
      </c>
      <c r="H218" s="153">
        <f t="shared" si="39"/>
        <v>1016221.04</v>
      </c>
      <c r="I218" s="153">
        <v>1250000</v>
      </c>
      <c r="J218" s="26">
        <f t="shared" si="35"/>
        <v>-5.2283617395523785E-2</v>
      </c>
    </row>
    <row r="219" spans="1:10" x14ac:dyDescent="0.25">
      <c r="A219" s="141" t="s">
        <v>166</v>
      </c>
      <c r="B219" s="142"/>
      <c r="C219" s="142"/>
      <c r="D219" s="142" t="s">
        <v>167</v>
      </c>
      <c r="E219" s="143">
        <f>E220</f>
        <v>375000</v>
      </c>
      <c r="F219" s="143">
        <f>F220</f>
        <v>0</v>
      </c>
      <c r="G219" s="144">
        <f t="shared" si="36"/>
        <v>0</v>
      </c>
      <c r="H219" s="143">
        <f t="shared" ref="H219:I220" si="40">H220</f>
        <v>0</v>
      </c>
      <c r="I219" s="143">
        <f t="shared" si="40"/>
        <v>410000</v>
      </c>
      <c r="J219" s="144">
        <f t="shared" si="35"/>
        <v>9.3333333333333268E-2</v>
      </c>
    </row>
    <row r="220" spans="1:10" x14ac:dyDescent="0.25">
      <c r="A220" s="145"/>
      <c r="B220" s="146" t="s">
        <v>423</v>
      </c>
      <c r="C220" s="147"/>
      <c r="D220" s="173" t="s">
        <v>424</v>
      </c>
      <c r="E220" s="148">
        <f>E221</f>
        <v>375000</v>
      </c>
      <c r="F220" s="148">
        <f>F221</f>
        <v>0</v>
      </c>
      <c r="G220" s="149">
        <f t="shared" si="36"/>
        <v>0</v>
      </c>
      <c r="H220" s="148">
        <f t="shared" si="40"/>
        <v>0</v>
      </c>
      <c r="I220" s="148">
        <f t="shared" si="40"/>
        <v>410000</v>
      </c>
      <c r="J220" s="149">
        <f t="shared" si="35"/>
        <v>9.3333333333333268E-2</v>
      </c>
    </row>
    <row r="221" spans="1:10" outlineLevel="1" x14ac:dyDescent="0.25">
      <c r="A221" s="145"/>
      <c r="B221" s="150"/>
      <c r="C221" s="151">
        <v>4810</v>
      </c>
      <c r="D221" s="152" t="s">
        <v>425</v>
      </c>
      <c r="E221" s="153">
        <v>375000</v>
      </c>
      <c r="F221" s="153">
        <v>0</v>
      </c>
      <c r="G221" s="154">
        <f t="shared" si="36"/>
        <v>0</v>
      </c>
      <c r="H221" s="153">
        <f>IF(F221/3*4&gt;E221,E221,F221/3*4)</f>
        <v>0</v>
      </c>
      <c r="I221" s="153">
        <v>410000</v>
      </c>
      <c r="J221" s="26">
        <f t="shared" si="35"/>
        <v>9.3333333333333268E-2</v>
      </c>
    </row>
    <row r="222" spans="1:10" x14ac:dyDescent="0.25">
      <c r="A222" s="141" t="s">
        <v>194</v>
      </c>
      <c r="B222" s="142"/>
      <c r="C222" s="142"/>
      <c r="D222" s="142" t="s">
        <v>195</v>
      </c>
      <c r="E222" s="143">
        <f>E223+E252+E268+E295+E310+E312+E335+E338+E350+E362+E382+E385+E375</f>
        <v>58147891.850000009</v>
      </c>
      <c r="F222" s="143">
        <f>F223+F252+F268+F295+F310+F312+F335+F338+F350+F362+F382+F385+F375</f>
        <v>43020156.119999997</v>
      </c>
      <c r="G222" s="144">
        <f t="shared" si="36"/>
        <v>0.73984034074659222</v>
      </c>
      <c r="H222" s="143">
        <f>H223+H252+H268+H295+H310+H312+H335+H338+H350+H362+H382+H385+H375</f>
        <v>54665420.686666667</v>
      </c>
      <c r="I222" s="143">
        <f>I223+I252+I268+I295+I310+I312+I335+I338+I350+I362+I382+I385+I375</f>
        <v>52459981.160000004</v>
      </c>
      <c r="J222" s="143">
        <f t="shared" si="35"/>
        <v>-9.7818003525780517E-2</v>
      </c>
    </row>
    <row r="223" spans="1:10" x14ac:dyDescent="0.25">
      <c r="A223" s="145"/>
      <c r="B223" s="146" t="s">
        <v>196</v>
      </c>
      <c r="C223" s="147"/>
      <c r="D223" s="147" t="s">
        <v>197</v>
      </c>
      <c r="E223" s="148">
        <f>SUM(E224:E251)</f>
        <v>34776610.200000003</v>
      </c>
      <c r="F223" s="148">
        <f>SUM(F224:F251)</f>
        <v>25994404</v>
      </c>
      <c r="G223" s="149">
        <f t="shared" si="36"/>
        <v>0.74746802090561426</v>
      </c>
      <c r="H223" s="148">
        <f>SUM(H224:H251)</f>
        <v>33592964.016666666</v>
      </c>
      <c r="I223" s="148">
        <f>SUM(I224:I251)</f>
        <v>25033209.300000004</v>
      </c>
      <c r="J223" s="149">
        <f t="shared" si="35"/>
        <v>-0.28017109327118939</v>
      </c>
    </row>
    <row r="224" spans="1:10" outlineLevel="1" x14ac:dyDescent="0.25">
      <c r="A224" s="145"/>
      <c r="B224" s="160"/>
      <c r="C224" s="151">
        <v>3020</v>
      </c>
      <c r="D224" s="152" t="s">
        <v>377</v>
      </c>
      <c r="E224" s="153">
        <v>517257</v>
      </c>
      <c r="F224" s="153">
        <v>383916.39</v>
      </c>
      <c r="G224" s="154">
        <f t="shared" si="36"/>
        <v>0.74221593907863981</v>
      </c>
      <c r="H224" s="153">
        <f t="shared" ref="H224:H250" si="41">IF(F224/3*4&gt;E224,E224,F224/3*4)</f>
        <v>511888.52</v>
      </c>
      <c r="I224" s="153">
        <v>522273</v>
      </c>
      <c r="J224" s="26">
        <f t="shared" si="35"/>
        <v>9.6973071413244405E-3</v>
      </c>
    </row>
    <row r="225" spans="1:10" outlineLevel="1" x14ac:dyDescent="0.25">
      <c r="A225" s="145"/>
      <c r="B225" s="145"/>
      <c r="C225" s="151">
        <v>4010</v>
      </c>
      <c r="D225" s="152" t="s">
        <v>334</v>
      </c>
      <c r="E225" s="153">
        <v>2625240.3199999998</v>
      </c>
      <c r="F225" s="153">
        <v>2073946.11</v>
      </c>
      <c r="G225" s="154">
        <f t="shared" si="36"/>
        <v>0.79000238347702978</v>
      </c>
      <c r="H225" s="153">
        <f t="shared" si="41"/>
        <v>2625240.3199999998</v>
      </c>
      <c r="I225" s="153">
        <v>2985543</v>
      </c>
      <c r="J225" s="26">
        <f t="shared" si="35"/>
        <v>0.13724559890958865</v>
      </c>
    </row>
    <row r="226" spans="1:10" outlineLevel="1" x14ac:dyDescent="0.25">
      <c r="A226" s="145"/>
      <c r="B226" s="145"/>
      <c r="C226" s="151">
        <v>4040</v>
      </c>
      <c r="D226" s="152" t="s">
        <v>378</v>
      </c>
      <c r="E226" s="153">
        <v>186550.28</v>
      </c>
      <c r="F226" s="153">
        <v>186549.4</v>
      </c>
      <c r="G226" s="154">
        <f t="shared" si="36"/>
        <v>0.99999528277309468</v>
      </c>
      <c r="H226" s="153">
        <f t="shared" si="41"/>
        <v>186550.28</v>
      </c>
      <c r="I226" s="153">
        <v>275000</v>
      </c>
      <c r="J226" s="26">
        <f t="shared" si="35"/>
        <v>0.47413340789410774</v>
      </c>
    </row>
    <row r="227" spans="1:10" outlineLevel="1" x14ac:dyDescent="0.25">
      <c r="A227" s="145"/>
      <c r="B227" s="145"/>
      <c r="C227" s="151">
        <v>4110</v>
      </c>
      <c r="D227" s="152" t="s">
        <v>335</v>
      </c>
      <c r="E227" s="153">
        <v>2707794</v>
      </c>
      <c r="F227" s="153">
        <v>2248813.75</v>
      </c>
      <c r="G227" s="154">
        <f t="shared" si="36"/>
        <v>0.83049661458737256</v>
      </c>
      <c r="H227" s="153">
        <f t="shared" si="41"/>
        <v>2707794</v>
      </c>
      <c r="I227" s="153">
        <v>3304907</v>
      </c>
      <c r="J227" s="26">
        <f t="shared" si="35"/>
        <v>0.2205164056054485</v>
      </c>
    </row>
    <row r="228" spans="1:10" outlineLevel="1" x14ac:dyDescent="0.25">
      <c r="A228" s="145"/>
      <c r="B228" s="145"/>
      <c r="C228" s="151">
        <v>4120</v>
      </c>
      <c r="D228" s="152" t="s">
        <v>336</v>
      </c>
      <c r="E228" s="153">
        <v>298504</v>
      </c>
      <c r="F228" s="153">
        <v>227022.89</v>
      </c>
      <c r="G228" s="154">
        <f t="shared" si="36"/>
        <v>0.76053550371184309</v>
      </c>
      <c r="H228" s="153">
        <f t="shared" si="41"/>
        <v>298504</v>
      </c>
      <c r="I228" s="153">
        <v>470866</v>
      </c>
      <c r="J228" s="26">
        <f t="shared" si="35"/>
        <v>0.57741939806501752</v>
      </c>
    </row>
    <row r="229" spans="1:10" outlineLevel="1" x14ac:dyDescent="0.25">
      <c r="A229" s="145"/>
      <c r="B229" s="145"/>
      <c r="C229" s="151">
        <v>4170</v>
      </c>
      <c r="D229" s="152" t="s">
        <v>340</v>
      </c>
      <c r="E229" s="153">
        <v>60960</v>
      </c>
      <c r="F229" s="153">
        <v>31764.54</v>
      </c>
      <c r="G229" s="154">
        <f t="shared" si="36"/>
        <v>0.52107185039370085</v>
      </c>
      <c r="H229" s="153">
        <f t="shared" si="41"/>
        <v>42352.72</v>
      </c>
      <c r="I229" s="153">
        <v>69560</v>
      </c>
      <c r="J229" s="26">
        <f t="shared" si="35"/>
        <v>0.1410761154855642</v>
      </c>
    </row>
    <row r="230" spans="1:10" outlineLevel="1" x14ac:dyDescent="0.25">
      <c r="A230" s="145"/>
      <c r="B230" s="145"/>
      <c r="C230" s="151">
        <v>4210</v>
      </c>
      <c r="D230" s="152" t="s">
        <v>333</v>
      </c>
      <c r="E230" s="153">
        <v>302506</v>
      </c>
      <c r="F230" s="153">
        <v>207350.2</v>
      </c>
      <c r="G230" s="154">
        <f t="shared" si="36"/>
        <v>0.68544161107548285</v>
      </c>
      <c r="H230" s="153">
        <f t="shared" si="41"/>
        <v>276466.93333333335</v>
      </c>
      <c r="I230" s="153">
        <v>403000</v>
      </c>
      <c r="J230" s="26">
        <f t="shared" si="35"/>
        <v>0.33220498105822704</v>
      </c>
    </row>
    <row r="231" spans="1:10" outlineLevel="1" x14ac:dyDescent="0.25">
      <c r="A231" s="145"/>
      <c r="B231" s="145"/>
      <c r="C231" s="151">
        <v>4240</v>
      </c>
      <c r="D231" s="152" t="s">
        <v>426</v>
      </c>
      <c r="E231" s="153">
        <v>104240</v>
      </c>
      <c r="F231" s="153">
        <v>6126.53</v>
      </c>
      <c r="G231" s="154">
        <f t="shared" si="36"/>
        <v>5.8773311588641595E-2</v>
      </c>
      <c r="H231" s="153">
        <f t="shared" si="41"/>
        <v>8168.706666666666</v>
      </c>
      <c r="I231" s="153">
        <v>43500</v>
      </c>
      <c r="J231" s="26">
        <f t="shared" si="35"/>
        <v>-0.58269378357636226</v>
      </c>
    </row>
    <row r="232" spans="1:10" outlineLevel="1" x14ac:dyDescent="0.25">
      <c r="A232" s="145"/>
      <c r="B232" s="145"/>
      <c r="C232" s="151">
        <v>4260</v>
      </c>
      <c r="D232" s="152" t="s">
        <v>341</v>
      </c>
      <c r="E232" s="153">
        <v>667000</v>
      </c>
      <c r="F232" s="153">
        <v>564473.65</v>
      </c>
      <c r="G232" s="154">
        <f t="shared" si="36"/>
        <v>0.84628733133433287</v>
      </c>
      <c r="H232" s="153">
        <f t="shared" si="41"/>
        <v>667000</v>
      </c>
      <c r="I232" s="153">
        <v>796000</v>
      </c>
      <c r="J232" s="26">
        <f t="shared" si="35"/>
        <v>0.19340329835082448</v>
      </c>
    </row>
    <row r="233" spans="1:10" outlineLevel="1" x14ac:dyDescent="0.25">
      <c r="A233" s="145"/>
      <c r="B233" s="145"/>
      <c r="C233" s="151">
        <v>4270</v>
      </c>
      <c r="D233" s="152" t="s">
        <v>353</v>
      </c>
      <c r="E233" s="153">
        <v>50637.85</v>
      </c>
      <c r="F233" s="153">
        <v>22526.19</v>
      </c>
      <c r="G233" s="154">
        <f t="shared" si="36"/>
        <v>0.44484886305401988</v>
      </c>
      <c r="H233" s="153">
        <f t="shared" si="41"/>
        <v>30034.92</v>
      </c>
      <c r="I233" s="153">
        <v>35000</v>
      </c>
      <c r="J233" s="26">
        <f t="shared" si="35"/>
        <v>-0.30881741622126535</v>
      </c>
    </row>
    <row r="234" spans="1:10" outlineLevel="1" x14ac:dyDescent="0.25">
      <c r="A234" s="145"/>
      <c r="B234" s="145"/>
      <c r="C234" s="151">
        <v>4280</v>
      </c>
      <c r="D234" s="152" t="s">
        <v>380</v>
      </c>
      <c r="E234" s="153">
        <v>25349</v>
      </c>
      <c r="F234" s="153">
        <v>12455.85</v>
      </c>
      <c r="G234" s="154">
        <f t="shared" si="36"/>
        <v>0.49137441319184189</v>
      </c>
      <c r="H234" s="153">
        <f t="shared" si="41"/>
        <v>16607.8</v>
      </c>
      <c r="I234" s="153">
        <v>29000</v>
      </c>
      <c r="J234" s="26">
        <f t="shared" si="35"/>
        <v>0.14402935027022767</v>
      </c>
    </row>
    <row r="235" spans="1:10" outlineLevel="1" x14ac:dyDescent="0.25">
      <c r="A235" s="145"/>
      <c r="B235" s="145"/>
      <c r="C235" s="151">
        <v>4300</v>
      </c>
      <c r="D235" s="152" t="s">
        <v>337</v>
      </c>
      <c r="E235" s="153">
        <v>394599</v>
      </c>
      <c r="F235" s="153">
        <v>240899.11</v>
      </c>
      <c r="G235" s="154">
        <f t="shared" si="36"/>
        <v>0.61049092876565825</v>
      </c>
      <c r="H235" s="153">
        <f t="shared" si="41"/>
        <v>321198.8133333333</v>
      </c>
      <c r="I235" s="153">
        <v>327000</v>
      </c>
      <c r="J235" s="26">
        <f t="shared" si="35"/>
        <v>-0.17131062166908684</v>
      </c>
    </row>
    <row r="236" spans="1:10" ht="22.5" outlineLevel="1" x14ac:dyDescent="0.25">
      <c r="A236" s="145"/>
      <c r="B236" s="145"/>
      <c r="C236" s="151">
        <v>4330</v>
      </c>
      <c r="D236" s="152" t="s">
        <v>427</v>
      </c>
      <c r="E236" s="153">
        <v>24000</v>
      </c>
      <c r="F236" s="153">
        <v>15645.6</v>
      </c>
      <c r="G236" s="154">
        <f t="shared" si="36"/>
        <v>0.65190000000000003</v>
      </c>
      <c r="H236" s="153">
        <f t="shared" si="41"/>
        <v>20860.8</v>
      </c>
      <c r="I236" s="153">
        <v>0</v>
      </c>
      <c r="J236" s="26">
        <f t="shared" si="35"/>
        <v>0</v>
      </c>
    </row>
    <row r="237" spans="1:10" outlineLevel="1" x14ac:dyDescent="0.25">
      <c r="A237" s="145"/>
      <c r="B237" s="145"/>
      <c r="C237" s="151">
        <v>4360</v>
      </c>
      <c r="D237" s="152" t="s">
        <v>374</v>
      </c>
      <c r="E237" s="153">
        <v>32100</v>
      </c>
      <c r="F237" s="153">
        <v>18855.91</v>
      </c>
      <c r="G237" s="154">
        <f t="shared" si="36"/>
        <v>0.58741152647975081</v>
      </c>
      <c r="H237" s="153">
        <f t="shared" si="41"/>
        <v>25141.213333333333</v>
      </c>
      <c r="I237" s="153">
        <v>31000</v>
      </c>
      <c r="J237" s="26">
        <f t="shared" si="35"/>
        <v>-3.4267912772585674E-2</v>
      </c>
    </row>
    <row r="238" spans="1:10" outlineLevel="1" x14ac:dyDescent="0.25">
      <c r="A238" s="145"/>
      <c r="B238" s="145"/>
      <c r="C238" s="151">
        <v>4410</v>
      </c>
      <c r="D238" s="152" t="s">
        <v>384</v>
      </c>
      <c r="E238" s="153">
        <v>19250</v>
      </c>
      <c r="F238" s="153">
        <v>9969.43</v>
      </c>
      <c r="G238" s="154">
        <f t="shared" si="36"/>
        <v>0.51789246753246754</v>
      </c>
      <c r="H238" s="153">
        <f t="shared" si="41"/>
        <v>13292.573333333334</v>
      </c>
      <c r="I238" s="153">
        <v>20000</v>
      </c>
      <c r="J238" s="26">
        <f t="shared" si="35"/>
        <v>3.8961038961038863E-2</v>
      </c>
    </row>
    <row r="239" spans="1:10" outlineLevel="1" x14ac:dyDescent="0.25">
      <c r="A239" s="145"/>
      <c r="B239" s="145"/>
      <c r="C239" s="151">
        <v>4430</v>
      </c>
      <c r="D239" s="152" t="s">
        <v>338</v>
      </c>
      <c r="E239" s="153">
        <v>38712</v>
      </c>
      <c r="F239" s="153">
        <v>16088.75</v>
      </c>
      <c r="G239" s="154">
        <f t="shared" si="36"/>
        <v>0.41560110560033064</v>
      </c>
      <c r="H239" s="153">
        <f t="shared" si="41"/>
        <v>21451.666666666668</v>
      </c>
      <c r="I239" s="153">
        <v>30000</v>
      </c>
      <c r="J239" s="26">
        <f t="shared" si="35"/>
        <v>-0.22504649721016734</v>
      </c>
    </row>
    <row r="240" spans="1:10" outlineLevel="1" x14ac:dyDescent="0.25">
      <c r="A240" s="145"/>
      <c r="B240" s="145"/>
      <c r="C240" s="151">
        <v>4440</v>
      </c>
      <c r="D240" s="152" t="s">
        <v>369</v>
      </c>
      <c r="E240" s="153">
        <v>1159517</v>
      </c>
      <c r="F240" s="153">
        <v>1159517</v>
      </c>
      <c r="G240" s="154">
        <f t="shared" si="36"/>
        <v>1</v>
      </c>
      <c r="H240" s="153">
        <f t="shared" si="41"/>
        <v>1159517</v>
      </c>
      <c r="I240" s="153">
        <v>1184069</v>
      </c>
      <c r="J240" s="26">
        <f t="shared" si="35"/>
        <v>2.1174333795882294E-2</v>
      </c>
    </row>
    <row r="241" spans="1:10" outlineLevel="1" x14ac:dyDescent="0.25">
      <c r="A241" s="145"/>
      <c r="B241" s="145"/>
      <c r="C241" s="151">
        <v>4480</v>
      </c>
      <c r="D241" s="152" t="s">
        <v>428</v>
      </c>
      <c r="E241" s="153">
        <v>100</v>
      </c>
      <c r="F241" s="153">
        <v>84</v>
      </c>
      <c r="G241" s="154">
        <f t="shared" si="36"/>
        <v>0.84</v>
      </c>
      <c r="H241" s="153">
        <f t="shared" si="41"/>
        <v>100</v>
      </c>
      <c r="I241" s="153">
        <v>110</v>
      </c>
      <c r="J241" s="26">
        <f t="shared" si="35"/>
        <v>0.10000000000000009</v>
      </c>
    </row>
    <row r="242" spans="1:10" ht="22.5" outlineLevel="1" x14ac:dyDescent="0.25">
      <c r="A242" s="145"/>
      <c r="B242" s="145"/>
      <c r="C242" s="151">
        <v>4700</v>
      </c>
      <c r="D242" s="152" t="s">
        <v>385</v>
      </c>
      <c r="E242" s="153">
        <v>1900</v>
      </c>
      <c r="F242" s="153">
        <v>1020.29</v>
      </c>
      <c r="G242" s="154">
        <f t="shared" si="36"/>
        <v>0.53699473684210519</v>
      </c>
      <c r="H242" s="153">
        <f t="shared" si="41"/>
        <v>1360.3866666666665</v>
      </c>
      <c r="I242" s="153">
        <v>2000</v>
      </c>
      <c r="J242" s="26">
        <f t="shared" si="35"/>
        <v>5.2631578947368363E-2</v>
      </c>
    </row>
    <row r="243" spans="1:10" outlineLevel="1" x14ac:dyDescent="0.25">
      <c r="A243" s="145"/>
      <c r="B243" s="145"/>
      <c r="C243" s="151">
        <v>4710</v>
      </c>
      <c r="D243" s="152" t="s">
        <v>386</v>
      </c>
      <c r="E243" s="153">
        <v>37070</v>
      </c>
      <c r="F243" s="153">
        <v>24693.4</v>
      </c>
      <c r="G243" s="154">
        <f t="shared" si="36"/>
        <v>0.66612894523873756</v>
      </c>
      <c r="H243" s="153">
        <f t="shared" si="41"/>
        <v>32924.533333333333</v>
      </c>
      <c r="I243" s="153">
        <v>35000</v>
      </c>
      <c r="J243" s="26">
        <f t="shared" si="35"/>
        <v>-5.5840302131103359E-2</v>
      </c>
    </row>
    <row r="244" spans="1:10" outlineLevel="1" x14ac:dyDescent="0.25">
      <c r="A244" s="145"/>
      <c r="B244" s="145"/>
      <c r="C244" s="151">
        <v>4790</v>
      </c>
      <c r="D244" s="152" t="s">
        <v>429</v>
      </c>
      <c r="E244" s="153">
        <v>13222898</v>
      </c>
      <c r="F244" s="168">
        <v>10580095.189999999</v>
      </c>
      <c r="G244" s="156">
        <f t="shared" si="36"/>
        <v>0.80013437220796824</v>
      </c>
      <c r="H244" s="168">
        <f t="shared" si="41"/>
        <v>13222898</v>
      </c>
      <c r="I244" s="168">
        <v>13260381.300000003</v>
      </c>
      <c r="J244" s="26">
        <f t="shared" si="35"/>
        <v>2.8347265478416706E-3</v>
      </c>
    </row>
    <row r="245" spans="1:10" outlineLevel="1" x14ac:dyDescent="0.25">
      <c r="A245" s="145"/>
      <c r="B245" s="145"/>
      <c r="C245" s="151">
        <v>4800</v>
      </c>
      <c r="D245" s="152" t="s">
        <v>430</v>
      </c>
      <c r="E245" s="153">
        <v>871201.4</v>
      </c>
      <c r="F245" s="168">
        <v>871199.05</v>
      </c>
      <c r="G245" s="156">
        <f t="shared" si="36"/>
        <v>0.9999973025755009</v>
      </c>
      <c r="H245" s="168">
        <f t="shared" si="41"/>
        <v>871201.4</v>
      </c>
      <c r="I245" s="168">
        <v>1209000</v>
      </c>
      <c r="J245" s="26">
        <f t="shared" si="35"/>
        <v>0.38773881676498689</v>
      </c>
    </row>
    <row r="246" spans="1:10" outlineLevel="1" x14ac:dyDescent="0.25">
      <c r="A246" s="145"/>
      <c r="B246" s="145"/>
      <c r="C246" s="151">
        <v>6050</v>
      </c>
      <c r="D246" s="152" t="s">
        <v>339</v>
      </c>
      <c r="E246" s="155">
        <v>940155</v>
      </c>
      <c r="F246" s="168">
        <v>128214.19</v>
      </c>
      <c r="G246" s="156">
        <f t="shared" si="36"/>
        <v>0.13637558700427058</v>
      </c>
      <c r="H246" s="168">
        <v>975387.85</v>
      </c>
      <c r="I246" s="168">
        <v>0</v>
      </c>
      <c r="J246" s="26">
        <f t="shared" si="35"/>
        <v>0</v>
      </c>
    </row>
    <row r="247" spans="1:10" outlineLevel="1" x14ac:dyDescent="0.25">
      <c r="A247" s="145"/>
      <c r="B247" s="145"/>
      <c r="C247" s="151">
        <v>6056</v>
      </c>
      <c r="D247" s="152" t="s">
        <v>339</v>
      </c>
      <c r="E247" s="153">
        <v>764956.16000000003</v>
      </c>
      <c r="F247" s="168">
        <v>683514.34</v>
      </c>
      <c r="G247" s="156">
        <f t="shared" si="36"/>
        <v>0.89353400330811106</v>
      </c>
      <c r="H247" s="168">
        <v>683514.34</v>
      </c>
      <c r="I247" s="168">
        <v>0</v>
      </c>
      <c r="J247" s="26">
        <f t="shared" si="35"/>
        <v>0</v>
      </c>
    </row>
    <row r="248" spans="1:10" outlineLevel="1" x14ac:dyDescent="0.25">
      <c r="A248" s="145"/>
      <c r="B248" s="145"/>
      <c r="C248" s="151">
        <v>6057</v>
      </c>
      <c r="D248" s="152" t="s">
        <v>339</v>
      </c>
      <c r="E248" s="153">
        <v>4334751.53</v>
      </c>
      <c r="F248" s="168">
        <v>3861685.11</v>
      </c>
      <c r="G248" s="156">
        <f t="shared" si="36"/>
        <v>0.89086654293193124</v>
      </c>
      <c r="H248" s="168">
        <v>3861685.11</v>
      </c>
      <c r="I248" s="168">
        <v>0</v>
      </c>
      <c r="J248" s="26">
        <f t="shared" si="35"/>
        <v>0</v>
      </c>
    </row>
    <row r="249" spans="1:10" outlineLevel="1" x14ac:dyDescent="0.25">
      <c r="A249" s="145"/>
      <c r="B249" s="145"/>
      <c r="C249" s="151">
        <v>6059</v>
      </c>
      <c r="D249" s="152" t="s">
        <v>339</v>
      </c>
      <c r="E249" s="153">
        <v>2309256.66</v>
      </c>
      <c r="F249" s="168">
        <v>2130837.13</v>
      </c>
      <c r="G249" s="156">
        <f t="shared" si="36"/>
        <v>0.92273724567281301</v>
      </c>
      <c r="H249" s="168">
        <v>2130837.13</v>
      </c>
      <c r="I249" s="168">
        <v>0</v>
      </c>
      <c r="J249" s="26">
        <f t="shared" si="35"/>
        <v>0</v>
      </c>
    </row>
    <row r="250" spans="1:10" ht="33.75" outlineLevel="1" x14ac:dyDescent="0.25">
      <c r="A250" s="145"/>
      <c r="B250" s="145"/>
      <c r="C250" s="151">
        <v>6100</v>
      </c>
      <c r="D250" s="152" t="s">
        <v>431</v>
      </c>
      <c r="E250" s="153">
        <v>199120</v>
      </c>
      <c r="F250" s="168">
        <v>0</v>
      </c>
      <c r="G250" s="156">
        <f t="shared" si="36"/>
        <v>0</v>
      </c>
      <c r="H250" s="168">
        <f t="shared" si="41"/>
        <v>0</v>
      </c>
      <c r="I250" s="168">
        <v>0</v>
      </c>
      <c r="J250" s="26">
        <f t="shared" si="35"/>
        <v>0</v>
      </c>
    </row>
    <row r="251" spans="1:10" ht="33.75" outlineLevel="1" x14ac:dyDescent="0.25">
      <c r="A251" s="145"/>
      <c r="B251" s="161"/>
      <c r="C251" s="151">
        <v>6370</v>
      </c>
      <c r="D251" s="152" t="s">
        <v>354</v>
      </c>
      <c r="E251" s="153">
        <v>2880985</v>
      </c>
      <c r="F251" s="168">
        <v>287140</v>
      </c>
      <c r="G251" s="156">
        <f t="shared" si="36"/>
        <v>9.9667301287580459E-2</v>
      </c>
      <c r="H251" s="168">
        <v>2880985</v>
      </c>
      <c r="I251" s="168">
        <v>0</v>
      </c>
      <c r="J251" s="26">
        <f t="shared" si="35"/>
        <v>0</v>
      </c>
    </row>
    <row r="252" spans="1:10" x14ac:dyDescent="0.25">
      <c r="A252" s="145"/>
      <c r="B252" s="146" t="s">
        <v>206</v>
      </c>
      <c r="C252" s="147"/>
      <c r="D252" s="147" t="s">
        <v>207</v>
      </c>
      <c r="E252" s="148">
        <f>SUM(E253:E267)</f>
        <v>1429624</v>
      </c>
      <c r="F252" s="148">
        <f>SUM(F253:F267)</f>
        <v>952847.69</v>
      </c>
      <c r="G252" s="149">
        <f t="shared" si="36"/>
        <v>0.66650230410233735</v>
      </c>
      <c r="H252" s="148">
        <f>SUM(H253:H267)</f>
        <v>1205936.8533333333</v>
      </c>
      <c r="I252" s="148">
        <f>SUM(I253:I267)</f>
        <v>1524938</v>
      </c>
      <c r="J252" s="149">
        <f t="shared" si="35"/>
        <v>6.6670677045153059E-2</v>
      </c>
    </row>
    <row r="253" spans="1:10" outlineLevel="1" x14ac:dyDescent="0.25">
      <c r="A253" s="145"/>
      <c r="B253" s="160"/>
      <c r="C253" s="151">
        <v>3020</v>
      </c>
      <c r="D253" s="152" t="s">
        <v>377</v>
      </c>
      <c r="E253" s="153">
        <v>41430</v>
      </c>
      <c r="F253" s="153">
        <v>814.84</v>
      </c>
      <c r="G253" s="154">
        <f t="shared" si="36"/>
        <v>1.9667873521602704E-2</v>
      </c>
      <c r="H253" s="153">
        <f t="shared" ref="H253:H267" si="42">IF(F253/3*4&gt;E253,E253,F253/3*4)</f>
        <v>1086.4533333333334</v>
      </c>
      <c r="I253" s="153">
        <v>22344</v>
      </c>
      <c r="J253" s="26">
        <f t="shared" si="35"/>
        <v>-0.46068066618392467</v>
      </c>
    </row>
    <row r="254" spans="1:10" outlineLevel="1" x14ac:dyDescent="0.25">
      <c r="A254" s="145"/>
      <c r="B254" s="145"/>
      <c r="C254" s="151">
        <v>4010</v>
      </c>
      <c r="D254" s="152" t="s">
        <v>334</v>
      </c>
      <c r="E254" s="153">
        <v>394322</v>
      </c>
      <c r="F254" s="153">
        <v>199058.68</v>
      </c>
      <c r="G254" s="154">
        <f t="shared" si="36"/>
        <v>0.50481251363099189</v>
      </c>
      <c r="H254" s="153">
        <f t="shared" si="42"/>
        <v>265411.5733333333</v>
      </c>
      <c r="I254" s="153">
        <v>304714</v>
      </c>
      <c r="J254" s="26">
        <f t="shared" si="35"/>
        <v>-0.2272457534705139</v>
      </c>
    </row>
    <row r="255" spans="1:10" outlineLevel="1" x14ac:dyDescent="0.25">
      <c r="A255" s="145"/>
      <c r="B255" s="145"/>
      <c r="C255" s="151">
        <v>4040</v>
      </c>
      <c r="D255" s="152" t="s">
        <v>378</v>
      </c>
      <c r="E255" s="153">
        <v>15000</v>
      </c>
      <c r="F255" s="153">
        <v>15000</v>
      </c>
      <c r="G255" s="154">
        <f t="shared" si="36"/>
        <v>1</v>
      </c>
      <c r="H255" s="153">
        <f t="shared" si="42"/>
        <v>15000</v>
      </c>
      <c r="I255" s="153">
        <v>22000</v>
      </c>
      <c r="J255" s="26">
        <f t="shared" si="35"/>
        <v>0.46666666666666656</v>
      </c>
    </row>
    <row r="256" spans="1:10" outlineLevel="1" x14ac:dyDescent="0.25">
      <c r="A256" s="145"/>
      <c r="B256" s="145"/>
      <c r="C256" s="151">
        <v>4110</v>
      </c>
      <c r="D256" s="152" t="s">
        <v>335</v>
      </c>
      <c r="E256" s="153">
        <v>172268</v>
      </c>
      <c r="F256" s="153">
        <v>119977.16</v>
      </c>
      <c r="G256" s="154">
        <f t="shared" si="36"/>
        <v>0.69645645157545222</v>
      </c>
      <c r="H256" s="153">
        <f t="shared" si="42"/>
        <v>159969.54666666666</v>
      </c>
      <c r="I256" s="153">
        <v>208134</v>
      </c>
      <c r="J256" s="26">
        <f t="shared" si="35"/>
        <v>0.20819885295005447</v>
      </c>
    </row>
    <row r="257" spans="1:10" outlineLevel="1" x14ac:dyDescent="0.25">
      <c r="A257" s="145"/>
      <c r="B257" s="145"/>
      <c r="C257" s="151">
        <v>4120</v>
      </c>
      <c r="D257" s="152" t="s">
        <v>336</v>
      </c>
      <c r="E257" s="153">
        <v>17237</v>
      </c>
      <c r="F257" s="153">
        <v>8346.61</v>
      </c>
      <c r="G257" s="154">
        <f t="shared" si="36"/>
        <v>0.48422637349886877</v>
      </c>
      <c r="H257" s="153">
        <f t="shared" si="42"/>
        <v>11128.813333333334</v>
      </c>
      <c r="I257" s="153">
        <v>31337</v>
      </c>
      <c r="J257" s="26">
        <f t="shared" si="35"/>
        <v>0.81800777397458946</v>
      </c>
    </row>
    <row r="258" spans="1:10" outlineLevel="1" x14ac:dyDescent="0.25">
      <c r="A258" s="145"/>
      <c r="B258" s="145"/>
      <c r="C258" s="151">
        <v>4210</v>
      </c>
      <c r="D258" s="152" t="s">
        <v>333</v>
      </c>
      <c r="E258" s="153">
        <v>17700</v>
      </c>
      <c r="F258" s="153">
        <v>4795.46</v>
      </c>
      <c r="G258" s="154">
        <f t="shared" si="36"/>
        <v>0.27092994350282484</v>
      </c>
      <c r="H258" s="153">
        <f t="shared" si="42"/>
        <v>6393.9466666666667</v>
      </c>
      <c r="I258" s="153">
        <v>19500</v>
      </c>
      <c r="J258" s="26">
        <f t="shared" si="35"/>
        <v>0.10169491525423724</v>
      </c>
    </row>
    <row r="259" spans="1:10" outlineLevel="1" x14ac:dyDescent="0.25">
      <c r="A259" s="145"/>
      <c r="B259" s="145"/>
      <c r="C259" s="151">
        <v>4240</v>
      </c>
      <c r="D259" s="152" t="s">
        <v>426</v>
      </c>
      <c r="E259" s="153">
        <v>9000</v>
      </c>
      <c r="F259" s="153">
        <v>1661.5</v>
      </c>
      <c r="G259" s="154">
        <f t="shared" si="36"/>
        <v>0.18461111111111111</v>
      </c>
      <c r="H259" s="153">
        <f t="shared" si="42"/>
        <v>2215.3333333333335</v>
      </c>
      <c r="I259" s="153">
        <v>7000</v>
      </c>
      <c r="J259" s="26">
        <f t="shared" ref="J259:J322" si="43">IF(IF(E259=0,0,I259/E259)-1=-100%,0,IF(E259=0,0,I259/E259)-1)</f>
        <v>-0.22222222222222221</v>
      </c>
    </row>
    <row r="260" spans="1:10" outlineLevel="1" x14ac:dyDescent="0.25">
      <c r="A260" s="145"/>
      <c r="B260" s="145"/>
      <c r="C260" s="151">
        <v>4260</v>
      </c>
      <c r="D260" s="152" t="s">
        <v>341</v>
      </c>
      <c r="E260" s="153">
        <v>18000</v>
      </c>
      <c r="F260" s="153">
        <v>11363.19</v>
      </c>
      <c r="G260" s="154">
        <f t="shared" si="36"/>
        <v>0.63128833333333334</v>
      </c>
      <c r="H260" s="153">
        <f t="shared" si="42"/>
        <v>15150.92</v>
      </c>
      <c r="I260" s="153">
        <v>18000</v>
      </c>
      <c r="J260" s="26">
        <f t="shared" si="43"/>
        <v>0</v>
      </c>
    </row>
    <row r="261" spans="1:10" outlineLevel="1" x14ac:dyDescent="0.25">
      <c r="A261" s="145"/>
      <c r="B261" s="145"/>
      <c r="C261" s="151">
        <v>4280</v>
      </c>
      <c r="D261" s="152" t="s">
        <v>380</v>
      </c>
      <c r="E261" s="153">
        <v>1200</v>
      </c>
      <c r="F261" s="153">
        <v>280</v>
      </c>
      <c r="G261" s="154">
        <f t="shared" si="36"/>
        <v>0.23333333333333334</v>
      </c>
      <c r="H261" s="153">
        <f t="shared" si="42"/>
        <v>373.33333333333331</v>
      </c>
      <c r="I261" s="153">
        <v>2000</v>
      </c>
      <c r="J261" s="26">
        <f t="shared" si="43"/>
        <v>0.66666666666666674</v>
      </c>
    </row>
    <row r="262" spans="1:10" outlineLevel="1" x14ac:dyDescent="0.25">
      <c r="A262" s="145"/>
      <c r="B262" s="145"/>
      <c r="C262" s="151">
        <v>4300</v>
      </c>
      <c r="D262" s="152" t="s">
        <v>337</v>
      </c>
      <c r="E262" s="153">
        <v>6500</v>
      </c>
      <c r="F262" s="153">
        <v>1300.71</v>
      </c>
      <c r="G262" s="154">
        <f t="shared" si="36"/>
        <v>0.20010923076923076</v>
      </c>
      <c r="H262" s="153">
        <f t="shared" si="42"/>
        <v>1734.28</v>
      </c>
      <c r="I262" s="153">
        <v>9000</v>
      </c>
      <c r="J262" s="26">
        <f t="shared" si="43"/>
        <v>0.38461538461538458</v>
      </c>
    </row>
    <row r="263" spans="1:10" ht="22.5" outlineLevel="1" x14ac:dyDescent="0.25">
      <c r="A263" s="145"/>
      <c r="B263" s="145"/>
      <c r="C263" s="151">
        <v>4330</v>
      </c>
      <c r="D263" s="152" t="s">
        <v>427</v>
      </c>
      <c r="E263" s="153">
        <v>35000</v>
      </c>
      <c r="F263" s="153">
        <v>19803</v>
      </c>
      <c r="G263" s="154">
        <f t="shared" si="36"/>
        <v>0.56579999999999997</v>
      </c>
      <c r="H263" s="153">
        <f t="shared" si="42"/>
        <v>26404</v>
      </c>
      <c r="I263" s="153">
        <v>38400</v>
      </c>
      <c r="J263" s="26">
        <f t="shared" si="43"/>
        <v>9.7142857142857197E-2</v>
      </c>
    </row>
    <row r="264" spans="1:10" outlineLevel="1" x14ac:dyDescent="0.25">
      <c r="A264" s="145"/>
      <c r="B264" s="145"/>
      <c r="C264" s="151">
        <v>4440</v>
      </c>
      <c r="D264" s="152" t="s">
        <v>369</v>
      </c>
      <c r="E264" s="153">
        <v>50320</v>
      </c>
      <c r="F264" s="153">
        <v>50320</v>
      </c>
      <c r="G264" s="154">
        <f t="shared" ref="G264:G348" si="44">IF(E264=0,0,F264/E264)</f>
        <v>1</v>
      </c>
      <c r="H264" s="153">
        <f t="shared" si="42"/>
        <v>50320</v>
      </c>
      <c r="I264" s="153">
        <v>51178</v>
      </c>
      <c r="J264" s="26">
        <f t="shared" si="43"/>
        <v>1.7050874403815586E-2</v>
      </c>
    </row>
    <row r="265" spans="1:10" outlineLevel="1" x14ac:dyDescent="0.25">
      <c r="A265" s="145"/>
      <c r="B265" s="145"/>
      <c r="C265" s="151">
        <v>4710</v>
      </c>
      <c r="D265" s="152" t="s">
        <v>386</v>
      </c>
      <c r="E265" s="153">
        <v>1000</v>
      </c>
      <c r="F265" s="153">
        <v>76.239999999999995</v>
      </c>
      <c r="G265" s="154">
        <f t="shared" si="44"/>
        <v>7.6239999999999988E-2</v>
      </c>
      <c r="H265" s="153">
        <f t="shared" si="42"/>
        <v>101.65333333333332</v>
      </c>
      <c r="I265" s="153">
        <v>1500</v>
      </c>
      <c r="J265" s="26">
        <f t="shared" si="43"/>
        <v>0.5</v>
      </c>
    </row>
    <row r="266" spans="1:10" outlineLevel="1" x14ac:dyDescent="0.25">
      <c r="A266" s="145"/>
      <c r="B266" s="145"/>
      <c r="C266" s="151">
        <v>4790</v>
      </c>
      <c r="D266" s="152" t="s">
        <v>429</v>
      </c>
      <c r="E266" s="153">
        <v>613647</v>
      </c>
      <c r="F266" s="153">
        <v>483050.3</v>
      </c>
      <c r="G266" s="154">
        <f t="shared" si="44"/>
        <v>0.78717943703790616</v>
      </c>
      <c r="H266" s="153">
        <f t="shared" si="42"/>
        <v>613647</v>
      </c>
      <c r="I266" s="153">
        <v>752831</v>
      </c>
      <c r="J266" s="26">
        <f t="shared" si="43"/>
        <v>0.22681443892009567</v>
      </c>
    </row>
    <row r="267" spans="1:10" outlineLevel="1" x14ac:dyDescent="0.25">
      <c r="A267" s="145"/>
      <c r="B267" s="161"/>
      <c r="C267" s="151">
        <v>4800</v>
      </c>
      <c r="D267" s="152" t="s">
        <v>430</v>
      </c>
      <c r="E267" s="153">
        <v>37000</v>
      </c>
      <c r="F267" s="153">
        <v>37000</v>
      </c>
      <c r="G267" s="154">
        <f t="shared" si="44"/>
        <v>1</v>
      </c>
      <c r="H267" s="153">
        <f t="shared" si="42"/>
        <v>37000</v>
      </c>
      <c r="I267" s="153">
        <v>37000</v>
      </c>
      <c r="J267" s="26">
        <f t="shared" si="43"/>
        <v>0</v>
      </c>
    </row>
    <row r="268" spans="1:10" x14ac:dyDescent="0.25">
      <c r="A268" s="145"/>
      <c r="B268" s="146" t="s">
        <v>210</v>
      </c>
      <c r="C268" s="147"/>
      <c r="D268" s="147" t="s">
        <v>211</v>
      </c>
      <c r="E268" s="148">
        <f>SUM(E269:E294)</f>
        <v>12614518.449999999</v>
      </c>
      <c r="F268" s="148">
        <f>SUM(F269:F294)</f>
        <v>9848149.709999999</v>
      </c>
      <c r="G268" s="149">
        <f t="shared" si="44"/>
        <v>0.78069961600476312</v>
      </c>
      <c r="H268" s="148">
        <f>SUM(H269:H294)</f>
        <v>11869499.413333332</v>
      </c>
      <c r="I268" s="148">
        <f>SUM(I269:I294)</f>
        <v>14607761.859999999</v>
      </c>
      <c r="J268" s="149">
        <f t="shared" si="43"/>
        <v>0.15801185101917237</v>
      </c>
    </row>
    <row r="269" spans="1:10" ht="33.75" outlineLevel="1" x14ac:dyDescent="0.25">
      <c r="A269" s="145"/>
      <c r="B269" s="160"/>
      <c r="C269" s="151">
        <v>2310</v>
      </c>
      <c r="D269" s="152" t="s">
        <v>350</v>
      </c>
      <c r="E269" s="153">
        <v>84562.25</v>
      </c>
      <c r="F269" s="153">
        <v>37035.26</v>
      </c>
      <c r="G269" s="154">
        <f t="shared" si="44"/>
        <v>0.43796445813587037</v>
      </c>
      <c r="H269" s="153">
        <f t="shared" ref="H269:H294" si="45">IF(F269/3*4&gt;E269,E269,F269/3*4)</f>
        <v>49380.346666666672</v>
      </c>
      <c r="I269" s="153">
        <v>70000</v>
      </c>
      <c r="J269" s="26">
        <f t="shared" si="43"/>
        <v>-0.17220745663697457</v>
      </c>
    </row>
    <row r="270" spans="1:10" ht="22.5" outlineLevel="1" x14ac:dyDescent="0.25">
      <c r="A270" s="145"/>
      <c r="B270" s="145"/>
      <c r="C270" s="151">
        <v>2540</v>
      </c>
      <c r="D270" s="152" t="s">
        <v>432</v>
      </c>
      <c r="E270" s="153">
        <v>3190817.84</v>
      </c>
      <c r="F270" s="153">
        <v>3167997.53</v>
      </c>
      <c r="G270" s="154">
        <f t="shared" si="44"/>
        <v>0.99284813137436889</v>
      </c>
      <c r="H270" s="153">
        <f t="shared" si="45"/>
        <v>3190817.84</v>
      </c>
      <c r="I270" s="168">
        <v>5337519.96</v>
      </c>
      <c r="J270" s="26">
        <f t="shared" si="43"/>
        <v>0.67277488958755494</v>
      </c>
    </row>
    <row r="271" spans="1:10" ht="33.75" outlineLevel="1" x14ac:dyDescent="0.25">
      <c r="A271" s="145"/>
      <c r="B271" s="145"/>
      <c r="C271" s="151">
        <v>2590</v>
      </c>
      <c r="D271" s="152" t="s">
        <v>433</v>
      </c>
      <c r="E271" s="153">
        <v>905485.4</v>
      </c>
      <c r="F271" s="153">
        <v>448611.44</v>
      </c>
      <c r="G271" s="154">
        <f t="shared" si="44"/>
        <v>0.49543751892631288</v>
      </c>
      <c r="H271" s="153">
        <f t="shared" si="45"/>
        <v>598148.58666666667</v>
      </c>
      <c r="I271" s="168">
        <v>862717.8</v>
      </c>
      <c r="J271" s="26">
        <f t="shared" si="43"/>
        <v>-4.7231683691421167E-2</v>
      </c>
    </row>
    <row r="272" spans="1:10" outlineLevel="1" x14ac:dyDescent="0.25">
      <c r="A272" s="145"/>
      <c r="B272" s="145"/>
      <c r="C272" s="151">
        <v>3020</v>
      </c>
      <c r="D272" s="152" t="s">
        <v>377</v>
      </c>
      <c r="E272" s="153">
        <v>85361</v>
      </c>
      <c r="F272" s="153">
        <v>52065.91</v>
      </c>
      <c r="G272" s="154">
        <f t="shared" si="44"/>
        <v>0.60994962570729028</v>
      </c>
      <c r="H272" s="153">
        <f t="shared" si="45"/>
        <v>69421.213333333333</v>
      </c>
      <c r="I272" s="168">
        <v>87442</v>
      </c>
      <c r="J272" s="26">
        <f t="shared" si="43"/>
        <v>2.4378814681177641E-2</v>
      </c>
    </row>
    <row r="273" spans="1:10" outlineLevel="1" x14ac:dyDescent="0.25">
      <c r="A273" s="145"/>
      <c r="B273" s="145"/>
      <c r="C273" s="151">
        <v>4010</v>
      </c>
      <c r="D273" s="152" t="s">
        <v>334</v>
      </c>
      <c r="E273" s="153">
        <v>2133750</v>
      </c>
      <c r="F273" s="153">
        <v>1559699.45</v>
      </c>
      <c r="G273" s="154">
        <f t="shared" si="44"/>
        <v>0.7309663503222027</v>
      </c>
      <c r="H273" s="153">
        <f t="shared" si="45"/>
        <v>2079599.2666666666</v>
      </c>
      <c r="I273" s="153">
        <v>2319949</v>
      </c>
      <c r="J273" s="26">
        <f t="shared" si="43"/>
        <v>8.726373755125949E-2</v>
      </c>
    </row>
    <row r="274" spans="1:10" outlineLevel="1" x14ac:dyDescent="0.25">
      <c r="A274" s="145"/>
      <c r="B274" s="145"/>
      <c r="C274" s="151">
        <v>4040</v>
      </c>
      <c r="D274" s="152" t="s">
        <v>378</v>
      </c>
      <c r="E274" s="153">
        <v>143991</v>
      </c>
      <c r="F274" s="153">
        <v>143988.51</v>
      </c>
      <c r="G274" s="154">
        <f t="shared" si="44"/>
        <v>0.99998270725253668</v>
      </c>
      <c r="H274" s="153">
        <f t="shared" si="45"/>
        <v>143991</v>
      </c>
      <c r="I274" s="153">
        <v>181000</v>
      </c>
      <c r="J274" s="26">
        <f t="shared" si="43"/>
        <v>0.25702300838246828</v>
      </c>
    </row>
    <row r="275" spans="1:10" outlineLevel="1" x14ac:dyDescent="0.25">
      <c r="A275" s="145"/>
      <c r="B275" s="145"/>
      <c r="C275" s="151">
        <v>4110</v>
      </c>
      <c r="D275" s="152" t="s">
        <v>335</v>
      </c>
      <c r="E275" s="153">
        <v>909956</v>
      </c>
      <c r="F275" s="153">
        <v>667448.67000000004</v>
      </c>
      <c r="G275" s="154">
        <f t="shared" si="44"/>
        <v>0.73349554264162231</v>
      </c>
      <c r="H275" s="153">
        <f t="shared" si="45"/>
        <v>889931.56</v>
      </c>
      <c r="I275" s="153">
        <v>951161</v>
      </c>
      <c r="J275" s="26">
        <f t="shared" si="43"/>
        <v>4.5282409259348899E-2</v>
      </c>
    </row>
    <row r="276" spans="1:10" outlineLevel="1" x14ac:dyDescent="0.25">
      <c r="A276" s="145"/>
      <c r="B276" s="145"/>
      <c r="C276" s="151">
        <v>4120</v>
      </c>
      <c r="D276" s="152" t="s">
        <v>336</v>
      </c>
      <c r="E276" s="153">
        <v>122491</v>
      </c>
      <c r="F276" s="153">
        <v>68307.649999999994</v>
      </c>
      <c r="G276" s="154">
        <f t="shared" si="44"/>
        <v>0.55765443991803476</v>
      </c>
      <c r="H276" s="153">
        <f t="shared" si="45"/>
        <v>91076.866666666654</v>
      </c>
      <c r="I276" s="153">
        <v>131195</v>
      </c>
      <c r="J276" s="26">
        <f t="shared" si="43"/>
        <v>7.1058281832951042E-2</v>
      </c>
    </row>
    <row r="277" spans="1:10" outlineLevel="1" x14ac:dyDescent="0.25">
      <c r="A277" s="145"/>
      <c r="B277" s="145"/>
      <c r="C277" s="151">
        <v>4210</v>
      </c>
      <c r="D277" s="152" t="s">
        <v>333</v>
      </c>
      <c r="E277" s="153">
        <v>181380.96</v>
      </c>
      <c r="F277" s="153">
        <v>83915.64</v>
      </c>
      <c r="G277" s="154">
        <f t="shared" si="44"/>
        <v>0.46264856024579426</v>
      </c>
      <c r="H277" s="153">
        <f t="shared" si="45"/>
        <v>111887.52</v>
      </c>
      <c r="I277" s="153">
        <v>190300</v>
      </c>
      <c r="J277" s="26">
        <f t="shared" si="43"/>
        <v>4.9172967217727903E-2</v>
      </c>
    </row>
    <row r="278" spans="1:10" outlineLevel="1" x14ac:dyDescent="0.25">
      <c r="A278" s="145"/>
      <c r="B278" s="145"/>
      <c r="C278" s="151">
        <v>4220</v>
      </c>
      <c r="D278" s="152" t="s">
        <v>373</v>
      </c>
      <c r="E278" s="153">
        <v>680000</v>
      </c>
      <c r="F278" s="153">
        <v>378364.85</v>
      </c>
      <c r="G278" s="154">
        <f t="shared" si="44"/>
        <v>0.55641889705882353</v>
      </c>
      <c r="H278" s="153">
        <f t="shared" si="45"/>
        <v>504486.46666666662</v>
      </c>
      <c r="I278" s="153">
        <v>660000</v>
      </c>
      <c r="J278" s="26">
        <f t="shared" si="43"/>
        <v>-2.9411764705882359E-2</v>
      </c>
    </row>
    <row r="279" spans="1:10" outlineLevel="1" x14ac:dyDescent="0.25">
      <c r="A279" s="145"/>
      <c r="B279" s="145"/>
      <c r="C279" s="151">
        <v>4240</v>
      </c>
      <c r="D279" s="152" t="s">
        <v>426</v>
      </c>
      <c r="E279" s="153">
        <v>38100</v>
      </c>
      <c r="F279" s="153">
        <v>33605.480000000003</v>
      </c>
      <c r="G279" s="154">
        <f t="shared" si="44"/>
        <v>0.88203359580052498</v>
      </c>
      <c r="H279" s="153">
        <f t="shared" si="45"/>
        <v>38100</v>
      </c>
      <c r="I279" s="153">
        <v>30000</v>
      </c>
      <c r="J279" s="26">
        <f t="shared" si="43"/>
        <v>-0.21259842519685035</v>
      </c>
    </row>
    <row r="280" spans="1:10" outlineLevel="1" x14ac:dyDescent="0.25">
      <c r="A280" s="145"/>
      <c r="B280" s="145"/>
      <c r="C280" s="151">
        <v>4260</v>
      </c>
      <c r="D280" s="152" t="s">
        <v>341</v>
      </c>
      <c r="E280" s="153">
        <v>411524</v>
      </c>
      <c r="F280" s="153">
        <v>307310.33</v>
      </c>
      <c r="G280" s="154">
        <f t="shared" si="44"/>
        <v>0.74676162265141288</v>
      </c>
      <c r="H280" s="153">
        <f t="shared" si="45"/>
        <v>409747.10666666669</v>
      </c>
      <c r="I280" s="153">
        <v>400000</v>
      </c>
      <c r="J280" s="26">
        <f t="shared" si="43"/>
        <v>-2.800322702928626E-2</v>
      </c>
    </row>
    <row r="281" spans="1:10" outlineLevel="1" x14ac:dyDescent="0.25">
      <c r="A281" s="145"/>
      <c r="B281" s="145"/>
      <c r="C281" s="151">
        <v>4270</v>
      </c>
      <c r="D281" s="152" t="s">
        <v>353</v>
      </c>
      <c r="E281" s="153">
        <v>8400</v>
      </c>
      <c r="F281" s="153">
        <v>0</v>
      </c>
      <c r="G281" s="154">
        <f t="shared" si="44"/>
        <v>0</v>
      </c>
      <c r="H281" s="153">
        <f t="shared" si="45"/>
        <v>0</v>
      </c>
      <c r="I281" s="153">
        <v>35000</v>
      </c>
      <c r="J281" s="26">
        <f t="shared" si="43"/>
        <v>3.166666666666667</v>
      </c>
    </row>
    <row r="282" spans="1:10" outlineLevel="1" x14ac:dyDescent="0.25">
      <c r="A282" s="145"/>
      <c r="B282" s="145"/>
      <c r="C282" s="151">
        <v>4280</v>
      </c>
      <c r="D282" s="152" t="s">
        <v>380</v>
      </c>
      <c r="E282" s="153">
        <v>9310</v>
      </c>
      <c r="F282" s="153">
        <v>3580</v>
      </c>
      <c r="G282" s="154">
        <f t="shared" si="44"/>
        <v>0.38453276047261009</v>
      </c>
      <c r="H282" s="153">
        <f t="shared" si="45"/>
        <v>4773.333333333333</v>
      </c>
      <c r="I282" s="153">
        <v>8500</v>
      </c>
      <c r="J282" s="26">
        <f t="shared" si="43"/>
        <v>-8.7003222341568209E-2</v>
      </c>
    </row>
    <row r="283" spans="1:10" outlineLevel="1" x14ac:dyDescent="0.25">
      <c r="A283" s="145"/>
      <c r="B283" s="145"/>
      <c r="C283" s="151">
        <v>4300</v>
      </c>
      <c r="D283" s="152" t="s">
        <v>337</v>
      </c>
      <c r="E283" s="153">
        <v>171500</v>
      </c>
      <c r="F283" s="153">
        <v>119745.22</v>
      </c>
      <c r="G283" s="154">
        <f t="shared" si="44"/>
        <v>0.69822285714285715</v>
      </c>
      <c r="H283" s="153">
        <f t="shared" si="45"/>
        <v>159660.29333333333</v>
      </c>
      <c r="I283" s="153">
        <v>127000</v>
      </c>
      <c r="J283" s="26">
        <f t="shared" si="43"/>
        <v>-0.25947521865889212</v>
      </c>
    </row>
    <row r="284" spans="1:10" ht="22.5" outlineLevel="1" x14ac:dyDescent="0.25">
      <c r="A284" s="145"/>
      <c r="B284" s="145"/>
      <c r="C284" s="151">
        <v>4330</v>
      </c>
      <c r="D284" s="152" t="s">
        <v>427</v>
      </c>
      <c r="E284" s="153">
        <v>91000</v>
      </c>
      <c r="F284" s="153">
        <v>67727.08</v>
      </c>
      <c r="G284" s="154">
        <f t="shared" si="44"/>
        <v>0.74425362637362635</v>
      </c>
      <c r="H284" s="153">
        <f t="shared" si="45"/>
        <v>90302.773333333331</v>
      </c>
      <c r="I284" s="153">
        <v>100000</v>
      </c>
      <c r="J284" s="26">
        <f t="shared" si="43"/>
        <v>9.8901098901098994E-2</v>
      </c>
    </row>
    <row r="285" spans="1:10" outlineLevel="1" x14ac:dyDescent="0.25">
      <c r="A285" s="145"/>
      <c r="B285" s="145"/>
      <c r="C285" s="151">
        <v>4360</v>
      </c>
      <c r="D285" s="152" t="s">
        <v>374</v>
      </c>
      <c r="E285" s="153">
        <v>13800</v>
      </c>
      <c r="F285" s="153">
        <v>9479.1299999999992</v>
      </c>
      <c r="G285" s="154">
        <f t="shared" si="44"/>
        <v>0.68689347826086955</v>
      </c>
      <c r="H285" s="153">
        <f t="shared" si="45"/>
        <v>12638.839999999998</v>
      </c>
      <c r="I285" s="153">
        <v>13800</v>
      </c>
      <c r="J285" s="26">
        <f t="shared" si="43"/>
        <v>0</v>
      </c>
    </row>
    <row r="286" spans="1:10" outlineLevel="1" x14ac:dyDescent="0.25">
      <c r="A286" s="145"/>
      <c r="B286" s="145"/>
      <c r="C286" s="151">
        <v>4410</v>
      </c>
      <c r="D286" s="152" t="s">
        <v>384</v>
      </c>
      <c r="E286" s="153">
        <v>1997</v>
      </c>
      <c r="F286" s="153">
        <v>768.2</v>
      </c>
      <c r="G286" s="154">
        <f t="shared" si="44"/>
        <v>0.38467701552328493</v>
      </c>
      <c r="H286" s="153">
        <f t="shared" si="45"/>
        <v>1024.2666666666667</v>
      </c>
      <c r="I286" s="153">
        <v>2300</v>
      </c>
      <c r="J286" s="26">
        <f t="shared" si="43"/>
        <v>0.15172759138708058</v>
      </c>
    </row>
    <row r="287" spans="1:10" outlineLevel="1" x14ac:dyDescent="0.25">
      <c r="A287" s="145"/>
      <c r="B287" s="145"/>
      <c r="C287" s="151">
        <v>4430</v>
      </c>
      <c r="D287" s="152" t="s">
        <v>338</v>
      </c>
      <c r="E287" s="153">
        <v>9300</v>
      </c>
      <c r="F287" s="153">
        <v>3202.5</v>
      </c>
      <c r="G287" s="154">
        <f t="shared" si="44"/>
        <v>0.34435483870967742</v>
      </c>
      <c r="H287" s="153">
        <f t="shared" si="45"/>
        <v>4270</v>
      </c>
      <c r="I287" s="153">
        <v>7100</v>
      </c>
      <c r="J287" s="26">
        <f t="shared" si="43"/>
        <v>-0.23655913978494625</v>
      </c>
    </row>
    <row r="288" spans="1:10" outlineLevel="1" x14ac:dyDescent="0.25">
      <c r="A288" s="145"/>
      <c r="B288" s="145"/>
      <c r="C288" s="151">
        <v>4440</v>
      </c>
      <c r="D288" s="152" t="s">
        <v>369</v>
      </c>
      <c r="E288" s="153">
        <v>279641</v>
      </c>
      <c r="F288" s="153">
        <v>279641</v>
      </c>
      <c r="G288" s="154">
        <f t="shared" si="44"/>
        <v>1</v>
      </c>
      <c r="H288" s="153">
        <f t="shared" si="45"/>
        <v>279641</v>
      </c>
      <c r="I288" s="153">
        <v>260067</v>
      </c>
      <c r="J288" s="26">
        <f t="shared" si="43"/>
        <v>-6.9996888868227525E-2</v>
      </c>
    </row>
    <row r="289" spans="1:10" outlineLevel="1" x14ac:dyDescent="0.25">
      <c r="A289" s="145"/>
      <c r="B289" s="145"/>
      <c r="C289" s="151">
        <v>4480</v>
      </c>
      <c r="D289" s="152" t="s">
        <v>428</v>
      </c>
      <c r="E289" s="153">
        <v>123</v>
      </c>
      <c r="F289" s="153">
        <v>123</v>
      </c>
      <c r="G289" s="154">
        <f t="shared" si="44"/>
        <v>1</v>
      </c>
      <c r="H289" s="153">
        <f t="shared" si="45"/>
        <v>123</v>
      </c>
      <c r="I289" s="153">
        <v>150</v>
      </c>
      <c r="J289" s="26">
        <f t="shared" si="43"/>
        <v>0.21951219512195119</v>
      </c>
    </row>
    <row r="290" spans="1:10" ht="22.5" outlineLevel="1" x14ac:dyDescent="0.25">
      <c r="A290" s="145"/>
      <c r="B290" s="145"/>
      <c r="C290" s="151">
        <v>4700</v>
      </c>
      <c r="D290" s="152" t="s">
        <v>385</v>
      </c>
      <c r="E290" s="153">
        <v>600</v>
      </c>
      <c r="F290" s="153">
        <v>0</v>
      </c>
      <c r="G290" s="154">
        <f t="shared" si="44"/>
        <v>0</v>
      </c>
      <c r="H290" s="153">
        <f t="shared" si="45"/>
        <v>0</v>
      </c>
      <c r="I290" s="153">
        <v>1200</v>
      </c>
      <c r="J290" s="26">
        <f t="shared" si="43"/>
        <v>1</v>
      </c>
    </row>
    <row r="291" spans="1:10" outlineLevel="1" x14ac:dyDescent="0.25">
      <c r="A291" s="145"/>
      <c r="B291" s="145"/>
      <c r="C291" s="151">
        <v>4710</v>
      </c>
      <c r="D291" s="152" t="s">
        <v>386</v>
      </c>
      <c r="E291" s="153">
        <v>2200</v>
      </c>
      <c r="F291" s="153">
        <v>937.6</v>
      </c>
      <c r="G291" s="154">
        <f t="shared" si="44"/>
        <v>0.42618181818181822</v>
      </c>
      <c r="H291" s="153">
        <f t="shared" si="45"/>
        <v>1250.1333333333334</v>
      </c>
      <c r="I291" s="153">
        <v>1700</v>
      </c>
      <c r="J291" s="26">
        <f t="shared" si="43"/>
        <v>-0.22727272727272729</v>
      </c>
    </row>
    <row r="292" spans="1:10" outlineLevel="1" x14ac:dyDescent="0.25">
      <c r="A292" s="145"/>
      <c r="B292" s="145"/>
      <c r="C292" s="151">
        <v>4790</v>
      </c>
      <c r="D292" s="152" t="s">
        <v>429</v>
      </c>
      <c r="E292" s="153">
        <v>2947195</v>
      </c>
      <c r="F292" s="153">
        <v>2223602.0099999998</v>
      </c>
      <c r="G292" s="154">
        <f t="shared" si="44"/>
        <v>0.75448078936073104</v>
      </c>
      <c r="H292" s="153">
        <f t="shared" si="45"/>
        <v>2947195</v>
      </c>
      <c r="I292" s="153">
        <v>2570660.1</v>
      </c>
      <c r="J292" s="26">
        <f t="shared" si="43"/>
        <v>-0.12776042983243385</v>
      </c>
    </row>
    <row r="293" spans="1:10" outlineLevel="1" x14ac:dyDescent="0.25">
      <c r="A293" s="145"/>
      <c r="B293" s="145"/>
      <c r="C293" s="151">
        <v>4800</v>
      </c>
      <c r="D293" s="152" t="s">
        <v>430</v>
      </c>
      <c r="E293" s="153">
        <v>178533</v>
      </c>
      <c r="F293" s="153">
        <v>178531.86</v>
      </c>
      <c r="G293" s="154">
        <f t="shared" si="44"/>
        <v>0.99999361462586744</v>
      </c>
      <c r="H293" s="153">
        <f t="shared" si="45"/>
        <v>178533</v>
      </c>
      <c r="I293" s="153">
        <v>247000</v>
      </c>
      <c r="J293" s="26">
        <f t="shared" si="43"/>
        <v>0.38349772871121868</v>
      </c>
    </row>
    <row r="294" spans="1:10" outlineLevel="1" x14ac:dyDescent="0.25">
      <c r="A294" s="145"/>
      <c r="B294" s="161"/>
      <c r="C294" s="151">
        <v>6050</v>
      </c>
      <c r="D294" s="152" t="s">
        <v>339</v>
      </c>
      <c r="E294" s="153">
        <v>13500</v>
      </c>
      <c r="F294" s="153">
        <v>12461.39</v>
      </c>
      <c r="G294" s="154">
        <f t="shared" si="44"/>
        <v>0.92306592592592585</v>
      </c>
      <c r="H294" s="153">
        <f t="shared" si="45"/>
        <v>13500</v>
      </c>
      <c r="I294" s="168">
        <v>12000</v>
      </c>
      <c r="J294" s="26">
        <f t="shared" si="43"/>
        <v>-0.11111111111111116</v>
      </c>
    </row>
    <row r="295" spans="1:10" x14ac:dyDescent="0.25">
      <c r="A295" s="145"/>
      <c r="B295" s="146" t="s">
        <v>434</v>
      </c>
      <c r="C295" s="147"/>
      <c r="D295" s="147" t="s">
        <v>435</v>
      </c>
      <c r="E295" s="148">
        <f>SUM(E296:E309)</f>
        <v>1927159</v>
      </c>
      <c r="F295" s="148">
        <f>SUM(F296:F309)</f>
        <v>1453691.57</v>
      </c>
      <c r="G295" s="149">
        <f t="shared" si="44"/>
        <v>0.75431843973434476</v>
      </c>
      <c r="H295" s="148">
        <f>SUM(H296:H309)</f>
        <v>1871846.8266666667</v>
      </c>
      <c r="I295" s="148">
        <f>SUM(I296:I309)</f>
        <v>2064679</v>
      </c>
      <c r="J295" s="149">
        <f t="shared" si="43"/>
        <v>7.1358927831071561E-2</v>
      </c>
    </row>
    <row r="296" spans="1:10" outlineLevel="1" x14ac:dyDescent="0.25">
      <c r="A296" s="145"/>
      <c r="B296" s="160"/>
      <c r="C296" s="151">
        <v>3020</v>
      </c>
      <c r="D296" s="152" t="s">
        <v>377</v>
      </c>
      <c r="E296" s="153">
        <v>3974</v>
      </c>
      <c r="F296" s="153">
        <v>1068.75</v>
      </c>
      <c r="G296" s="154">
        <f t="shared" si="44"/>
        <v>0.26893558127830902</v>
      </c>
      <c r="H296" s="153">
        <f t="shared" ref="H296:H309" si="46">IF(F296/3*4&gt;E296,E296,F296/3*4)</f>
        <v>1425</v>
      </c>
      <c r="I296" s="153">
        <v>4279</v>
      </c>
      <c r="J296" s="26">
        <f t="shared" si="43"/>
        <v>7.6748867639657714E-2</v>
      </c>
    </row>
    <row r="297" spans="1:10" outlineLevel="1" x14ac:dyDescent="0.25">
      <c r="A297" s="145"/>
      <c r="B297" s="145"/>
      <c r="C297" s="151">
        <v>4010</v>
      </c>
      <c r="D297" s="152" t="s">
        <v>334</v>
      </c>
      <c r="E297" s="153">
        <v>93649</v>
      </c>
      <c r="F297" s="153">
        <v>71238.77</v>
      </c>
      <c r="G297" s="154">
        <f t="shared" si="44"/>
        <v>0.76069974052045408</v>
      </c>
      <c r="H297" s="153">
        <f t="shared" si="46"/>
        <v>93649</v>
      </c>
      <c r="I297" s="153">
        <v>100961</v>
      </c>
      <c r="J297" s="26">
        <f t="shared" si="43"/>
        <v>7.8078783542803398E-2</v>
      </c>
    </row>
    <row r="298" spans="1:10" outlineLevel="1" x14ac:dyDescent="0.25">
      <c r="A298" s="145"/>
      <c r="B298" s="145"/>
      <c r="C298" s="151">
        <v>4040</v>
      </c>
      <c r="D298" s="152" t="s">
        <v>378</v>
      </c>
      <c r="E298" s="153">
        <v>7000</v>
      </c>
      <c r="F298" s="153">
        <v>7000</v>
      </c>
      <c r="G298" s="154">
        <f t="shared" si="44"/>
        <v>1</v>
      </c>
      <c r="H298" s="153">
        <f t="shared" si="46"/>
        <v>7000</v>
      </c>
      <c r="I298" s="153">
        <v>10000</v>
      </c>
      <c r="J298" s="26">
        <f t="shared" si="43"/>
        <v>0.4285714285714286</v>
      </c>
    </row>
    <row r="299" spans="1:10" outlineLevel="1" x14ac:dyDescent="0.25">
      <c r="A299" s="145"/>
      <c r="B299" s="145"/>
      <c r="C299" s="151">
        <v>4110</v>
      </c>
      <c r="D299" s="152" t="s">
        <v>335</v>
      </c>
      <c r="E299" s="153">
        <v>226455</v>
      </c>
      <c r="F299" s="153">
        <v>174993.83</v>
      </c>
      <c r="G299" s="154">
        <f t="shared" si="44"/>
        <v>0.77275321807864694</v>
      </c>
      <c r="H299" s="153">
        <f t="shared" si="46"/>
        <v>226455</v>
      </c>
      <c r="I299" s="153">
        <v>275201</v>
      </c>
      <c r="J299" s="26">
        <f t="shared" si="43"/>
        <v>0.21525689430571204</v>
      </c>
    </row>
    <row r="300" spans="1:10" outlineLevel="1" x14ac:dyDescent="0.25">
      <c r="A300" s="145"/>
      <c r="B300" s="145"/>
      <c r="C300" s="151">
        <v>4120</v>
      </c>
      <c r="D300" s="152" t="s">
        <v>336</v>
      </c>
      <c r="E300" s="153">
        <v>27484</v>
      </c>
      <c r="F300" s="153">
        <v>16197.12</v>
      </c>
      <c r="G300" s="154">
        <f t="shared" si="44"/>
        <v>0.58932906418279729</v>
      </c>
      <c r="H300" s="153">
        <f t="shared" si="46"/>
        <v>21596.16</v>
      </c>
      <c r="I300" s="153">
        <v>37105</v>
      </c>
      <c r="J300" s="26">
        <f t="shared" si="43"/>
        <v>0.35005821568912832</v>
      </c>
    </row>
    <row r="301" spans="1:10" outlineLevel="1" x14ac:dyDescent="0.25">
      <c r="A301" s="145"/>
      <c r="B301" s="145"/>
      <c r="C301" s="151">
        <v>4210</v>
      </c>
      <c r="D301" s="152" t="s">
        <v>333</v>
      </c>
      <c r="E301" s="153">
        <v>2500</v>
      </c>
      <c r="F301" s="153">
        <v>0</v>
      </c>
      <c r="G301" s="154">
        <f t="shared" si="44"/>
        <v>0</v>
      </c>
      <c r="H301" s="153">
        <f t="shared" si="46"/>
        <v>0</v>
      </c>
      <c r="I301" s="153">
        <v>11000</v>
      </c>
      <c r="J301" s="26">
        <f t="shared" si="43"/>
        <v>3.4000000000000004</v>
      </c>
    </row>
    <row r="302" spans="1:10" outlineLevel="1" x14ac:dyDescent="0.25">
      <c r="A302" s="145"/>
      <c r="B302" s="145"/>
      <c r="C302" s="151">
        <v>4240</v>
      </c>
      <c r="D302" s="152" t="s">
        <v>426</v>
      </c>
      <c r="E302" s="153">
        <v>14100</v>
      </c>
      <c r="F302" s="153">
        <v>912.64</v>
      </c>
      <c r="G302" s="154">
        <f t="shared" si="44"/>
        <v>6.4726241134751769E-2</v>
      </c>
      <c r="H302" s="153">
        <f t="shared" si="46"/>
        <v>1216.8533333333332</v>
      </c>
      <c r="I302" s="153">
        <v>14600</v>
      </c>
      <c r="J302" s="26">
        <f t="shared" si="43"/>
        <v>3.5460992907801359E-2</v>
      </c>
    </row>
    <row r="303" spans="1:10" outlineLevel="1" x14ac:dyDescent="0.25">
      <c r="A303" s="145"/>
      <c r="B303" s="145"/>
      <c r="C303" s="151">
        <v>4260</v>
      </c>
      <c r="D303" s="152" t="s">
        <v>341</v>
      </c>
      <c r="E303" s="153">
        <v>7500</v>
      </c>
      <c r="F303" s="153">
        <v>5438.28</v>
      </c>
      <c r="G303" s="154">
        <f t="shared" si="44"/>
        <v>0.72510399999999997</v>
      </c>
      <c r="H303" s="153">
        <f t="shared" si="46"/>
        <v>7251.04</v>
      </c>
      <c r="I303" s="153">
        <v>9000</v>
      </c>
      <c r="J303" s="26">
        <f t="shared" si="43"/>
        <v>0.19999999999999996</v>
      </c>
    </row>
    <row r="304" spans="1:10" outlineLevel="1" x14ac:dyDescent="0.25">
      <c r="A304" s="145"/>
      <c r="B304" s="145"/>
      <c r="C304" s="151">
        <v>4270</v>
      </c>
      <c r="D304" s="152" t="s">
        <v>353</v>
      </c>
      <c r="E304" s="153">
        <v>1700</v>
      </c>
      <c r="F304" s="153">
        <v>1247.58</v>
      </c>
      <c r="G304" s="154">
        <f t="shared" si="44"/>
        <v>0.73387058823529405</v>
      </c>
      <c r="H304" s="153">
        <f t="shared" si="46"/>
        <v>1663.4399999999998</v>
      </c>
      <c r="I304" s="153">
        <v>1800</v>
      </c>
      <c r="J304" s="26">
        <f t="shared" si="43"/>
        <v>5.8823529411764719E-2</v>
      </c>
    </row>
    <row r="305" spans="1:10" outlineLevel="1" x14ac:dyDescent="0.25">
      <c r="A305" s="145"/>
      <c r="B305" s="145"/>
      <c r="C305" s="151">
        <v>4300</v>
      </c>
      <c r="D305" s="152" t="s">
        <v>337</v>
      </c>
      <c r="E305" s="153">
        <v>2500</v>
      </c>
      <c r="F305" s="153">
        <v>1830.21</v>
      </c>
      <c r="G305" s="154">
        <f t="shared" si="44"/>
        <v>0.73208400000000007</v>
      </c>
      <c r="H305" s="153">
        <f t="shared" si="46"/>
        <v>2440.2800000000002</v>
      </c>
      <c r="I305" s="153">
        <v>3500</v>
      </c>
      <c r="J305" s="26">
        <f t="shared" si="43"/>
        <v>0.39999999999999991</v>
      </c>
    </row>
    <row r="306" spans="1:10" outlineLevel="1" x14ac:dyDescent="0.25">
      <c r="A306" s="145"/>
      <c r="B306" s="145"/>
      <c r="C306" s="151">
        <v>4440</v>
      </c>
      <c r="D306" s="152" t="s">
        <v>369</v>
      </c>
      <c r="E306" s="153">
        <v>78383</v>
      </c>
      <c r="F306" s="153">
        <v>78383</v>
      </c>
      <c r="G306" s="154">
        <f t="shared" si="44"/>
        <v>1</v>
      </c>
      <c r="H306" s="153">
        <f t="shared" si="46"/>
        <v>78383</v>
      </c>
      <c r="I306" s="153">
        <v>82256</v>
      </c>
      <c r="J306" s="26">
        <f t="shared" si="43"/>
        <v>4.9411224372631901E-2</v>
      </c>
    </row>
    <row r="307" spans="1:10" outlineLevel="1" x14ac:dyDescent="0.25">
      <c r="A307" s="145"/>
      <c r="B307" s="145"/>
      <c r="C307" s="151">
        <v>4710</v>
      </c>
      <c r="D307" s="152" t="s">
        <v>386</v>
      </c>
      <c r="E307" s="153">
        <v>3500</v>
      </c>
      <c r="F307" s="153">
        <v>2681.1</v>
      </c>
      <c r="G307" s="154">
        <f t="shared" si="44"/>
        <v>0.76602857142857139</v>
      </c>
      <c r="H307" s="153">
        <f t="shared" si="46"/>
        <v>3500</v>
      </c>
      <c r="I307" s="153">
        <v>5000</v>
      </c>
      <c r="J307" s="26">
        <f t="shared" si="43"/>
        <v>0.4285714285714286</v>
      </c>
    </row>
    <row r="308" spans="1:10" outlineLevel="1" x14ac:dyDescent="0.25">
      <c r="A308" s="145"/>
      <c r="B308" s="145"/>
      <c r="C308" s="151">
        <v>4790</v>
      </c>
      <c r="D308" s="152" t="s">
        <v>429</v>
      </c>
      <c r="E308" s="153">
        <v>1369414</v>
      </c>
      <c r="F308" s="153">
        <v>1003700.29</v>
      </c>
      <c r="G308" s="154">
        <f t="shared" si="44"/>
        <v>0.73294145525020193</v>
      </c>
      <c r="H308" s="153">
        <f t="shared" si="46"/>
        <v>1338267.0533333335</v>
      </c>
      <c r="I308" s="153">
        <v>1389977</v>
      </c>
      <c r="J308" s="26">
        <f t="shared" si="43"/>
        <v>1.5015911915607694E-2</v>
      </c>
    </row>
    <row r="309" spans="1:10" outlineLevel="1" x14ac:dyDescent="0.25">
      <c r="A309" s="145"/>
      <c r="B309" s="161"/>
      <c r="C309" s="151">
        <v>4800</v>
      </c>
      <c r="D309" s="152" t="s">
        <v>430</v>
      </c>
      <c r="E309" s="153">
        <v>89000</v>
      </c>
      <c r="F309" s="153">
        <v>89000</v>
      </c>
      <c r="G309" s="154">
        <f t="shared" si="44"/>
        <v>1</v>
      </c>
      <c r="H309" s="153">
        <f t="shared" si="46"/>
        <v>89000</v>
      </c>
      <c r="I309" s="153">
        <v>120000</v>
      </c>
      <c r="J309" s="26">
        <f t="shared" si="43"/>
        <v>0.348314606741573</v>
      </c>
    </row>
    <row r="310" spans="1:10" x14ac:dyDescent="0.25">
      <c r="A310" s="145"/>
      <c r="B310" s="146" t="s">
        <v>436</v>
      </c>
      <c r="C310" s="147"/>
      <c r="D310" s="147" t="s">
        <v>437</v>
      </c>
      <c r="E310" s="148">
        <f>E311</f>
        <v>2179195</v>
      </c>
      <c r="F310" s="148">
        <f>F311</f>
        <v>1299836.19</v>
      </c>
      <c r="G310" s="149">
        <f t="shared" si="44"/>
        <v>0.59647539114214188</v>
      </c>
      <c r="H310" s="148">
        <f>H311</f>
        <v>1733114.92</v>
      </c>
      <c r="I310" s="148">
        <f>I311</f>
        <v>1346167</v>
      </c>
      <c r="J310" s="149">
        <f t="shared" si="43"/>
        <v>-0.38226409293339969</v>
      </c>
    </row>
    <row r="311" spans="1:10" outlineLevel="1" x14ac:dyDescent="0.25">
      <c r="A311" s="145"/>
      <c r="B311" s="150"/>
      <c r="C311" s="151">
        <v>4300</v>
      </c>
      <c r="D311" s="152" t="s">
        <v>337</v>
      </c>
      <c r="E311" s="153">
        <v>2179195</v>
      </c>
      <c r="F311" s="153">
        <v>1299836.19</v>
      </c>
      <c r="G311" s="154">
        <f t="shared" si="44"/>
        <v>0.59647539114214188</v>
      </c>
      <c r="H311" s="153">
        <f>IF(F311/3*4&gt;E311,E311,F311/3*4)</f>
        <v>1733114.92</v>
      </c>
      <c r="I311" s="153">
        <v>1346167</v>
      </c>
      <c r="J311" s="26">
        <f t="shared" si="43"/>
        <v>-0.38226409293339969</v>
      </c>
    </row>
    <row r="312" spans="1:10" x14ac:dyDescent="0.25">
      <c r="A312" s="145"/>
      <c r="B312" s="146" t="s">
        <v>216</v>
      </c>
      <c r="C312" s="147"/>
      <c r="D312" s="147" t="s">
        <v>217</v>
      </c>
      <c r="E312" s="148">
        <f>SUM(E313:E334)</f>
        <v>10000</v>
      </c>
      <c r="F312" s="148">
        <f>SUM(F313:F334)</f>
        <v>10000</v>
      </c>
      <c r="G312" s="149">
        <f t="shared" si="44"/>
        <v>1</v>
      </c>
      <c r="H312" s="148">
        <f>SUM(H313:H334)</f>
        <v>10000</v>
      </c>
      <c r="I312" s="148">
        <f>SUM(I313:I334)</f>
        <v>3063994</v>
      </c>
      <c r="J312" s="149">
        <f t="shared" si="43"/>
        <v>305.39940000000001</v>
      </c>
    </row>
    <row r="313" spans="1:10" ht="33.75" outlineLevel="1" x14ac:dyDescent="0.25">
      <c r="A313" s="145"/>
      <c r="B313" s="160"/>
      <c r="C313" s="151">
        <v>6300</v>
      </c>
      <c r="D313" s="152" t="s">
        <v>349</v>
      </c>
      <c r="E313" s="153">
        <v>10000</v>
      </c>
      <c r="F313" s="153">
        <v>10000</v>
      </c>
      <c r="G313" s="154">
        <f t="shared" si="44"/>
        <v>1</v>
      </c>
      <c r="H313" s="153">
        <f>IF(F313/3*4&gt;E313,E313,F313/3*4)</f>
        <v>10000</v>
      </c>
      <c r="I313" s="153">
        <v>0</v>
      </c>
      <c r="J313" s="26">
        <f t="shared" si="43"/>
        <v>0</v>
      </c>
    </row>
    <row r="314" spans="1:10" outlineLevel="1" x14ac:dyDescent="0.25">
      <c r="A314" s="145"/>
      <c r="B314" s="145"/>
      <c r="C314" s="151">
        <v>3020</v>
      </c>
      <c r="D314" s="152" t="s">
        <v>377</v>
      </c>
      <c r="E314" s="153">
        <v>0</v>
      </c>
      <c r="F314" s="153">
        <v>0</v>
      </c>
      <c r="G314" s="154">
        <f>IF(E314=0,0,F314/E314)</f>
        <v>0</v>
      </c>
      <c r="H314" s="153">
        <v>0</v>
      </c>
      <c r="I314" s="153">
        <v>13230</v>
      </c>
      <c r="J314" s="26">
        <f t="shared" si="43"/>
        <v>0</v>
      </c>
    </row>
    <row r="315" spans="1:10" outlineLevel="1" x14ac:dyDescent="0.25">
      <c r="A315" s="145"/>
      <c r="B315" s="145"/>
      <c r="C315" s="151">
        <v>4010</v>
      </c>
      <c r="D315" s="152" t="s">
        <v>334</v>
      </c>
      <c r="E315" s="153">
        <v>0</v>
      </c>
      <c r="F315" s="153">
        <v>0</v>
      </c>
      <c r="G315" s="154">
        <f t="shared" ref="G315:G334" si="47">IF(E315=0,0,F315/E315)</f>
        <v>0</v>
      </c>
      <c r="H315" s="153">
        <v>0</v>
      </c>
      <c r="I315" s="153">
        <v>344523</v>
      </c>
      <c r="J315" s="26">
        <f t="shared" si="43"/>
        <v>0</v>
      </c>
    </row>
    <row r="316" spans="1:10" outlineLevel="1" x14ac:dyDescent="0.25">
      <c r="A316" s="145"/>
      <c r="B316" s="145"/>
      <c r="C316" s="151">
        <v>4040</v>
      </c>
      <c r="D316" s="152" t="s">
        <v>378</v>
      </c>
      <c r="E316" s="153">
        <v>0</v>
      </c>
      <c r="F316" s="153">
        <v>0</v>
      </c>
      <c r="G316" s="154">
        <f t="shared" si="47"/>
        <v>0</v>
      </c>
      <c r="H316" s="153">
        <v>0</v>
      </c>
      <c r="I316" s="153">
        <v>26371</v>
      </c>
      <c r="J316" s="26">
        <f t="shared" si="43"/>
        <v>0</v>
      </c>
    </row>
    <row r="317" spans="1:10" outlineLevel="1" x14ac:dyDescent="0.25">
      <c r="A317" s="145"/>
      <c r="B317" s="145"/>
      <c r="C317" s="151">
        <v>4110</v>
      </c>
      <c r="D317" s="152" t="s">
        <v>335</v>
      </c>
      <c r="E317" s="153">
        <v>0</v>
      </c>
      <c r="F317" s="153">
        <v>0</v>
      </c>
      <c r="G317" s="154">
        <f t="shared" si="47"/>
        <v>0</v>
      </c>
      <c r="H317" s="153">
        <v>0</v>
      </c>
      <c r="I317" s="153">
        <v>379769</v>
      </c>
      <c r="J317" s="26">
        <f t="shared" si="43"/>
        <v>0</v>
      </c>
    </row>
    <row r="318" spans="1:10" outlineLevel="1" x14ac:dyDescent="0.25">
      <c r="A318" s="145"/>
      <c r="B318" s="145"/>
      <c r="C318" s="151">
        <v>4120</v>
      </c>
      <c r="D318" s="152" t="s">
        <v>336</v>
      </c>
      <c r="E318" s="153">
        <v>0</v>
      </c>
      <c r="F318" s="153">
        <v>0</v>
      </c>
      <c r="G318" s="154">
        <f t="shared" si="47"/>
        <v>0</v>
      </c>
      <c r="H318" s="153">
        <v>0</v>
      </c>
      <c r="I318" s="153">
        <v>54127</v>
      </c>
      <c r="J318" s="26">
        <f t="shared" si="43"/>
        <v>0</v>
      </c>
    </row>
    <row r="319" spans="1:10" outlineLevel="1" x14ac:dyDescent="0.25">
      <c r="A319" s="145"/>
      <c r="B319" s="145"/>
      <c r="C319" s="151" t="s">
        <v>438</v>
      </c>
      <c r="D319" s="152" t="s">
        <v>340</v>
      </c>
      <c r="E319" s="153">
        <v>0</v>
      </c>
      <c r="F319" s="153">
        <v>0</v>
      </c>
      <c r="G319" s="154">
        <f t="shared" si="47"/>
        <v>0</v>
      </c>
      <c r="H319" s="153">
        <v>0</v>
      </c>
      <c r="I319" s="153">
        <v>600</v>
      </c>
      <c r="J319" s="26">
        <f t="shared" si="43"/>
        <v>0</v>
      </c>
    </row>
    <row r="320" spans="1:10" outlineLevel="1" x14ac:dyDescent="0.25">
      <c r="A320" s="145"/>
      <c r="B320" s="145"/>
      <c r="C320" s="151">
        <v>4210</v>
      </c>
      <c r="D320" s="152" t="s">
        <v>333</v>
      </c>
      <c r="E320" s="153">
        <v>0</v>
      </c>
      <c r="F320" s="153">
        <v>0</v>
      </c>
      <c r="G320" s="154">
        <f t="shared" si="47"/>
        <v>0</v>
      </c>
      <c r="H320" s="153">
        <v>0</v>
      </c>
      <c r="I320" s="153">
        <v>19000</v>
      </c>
      <c r="J320" s="26">
        <f t="shared" si="43"/>
        <v>0</v>
      </c>
    </row>
    <row r="321" spans="1:10" outlineLevel="1" x14ac:dyDescent="0.25">
      <c r="A321" s="145"/>
      <c r="B321" s="145"/>
      <c r="C321" s="151">
        <v>4240</v>
      </c>
      <c r="D321" s="152" t="s">
        <v>426</v>
      </c>
      <c r="E321" s="153">
        <v>0</v>
      </c>
      <c r="F321" s="153">
        <v>0</v>
      </c>
      <c r="G321" s="154">
        <f t="shared" si="47"/>
        <v>0</v>
      </c>
      <c r="H321" s="153">
        <v>0</v>
      </c>
      <c r="I321" s="153">
        <v>3500</v>
      </c>
      <c r="J321" s="26">
        <f t="shared" si="43"/>
        <v>0</v>
      </c>
    </row>
    <row r="322" spans="1:10" outlineLevel="1" x14ac:dyDescent="0.25">
      <c r="A322" s="145"/>
      <c r="B322" s="145"/>
      <c r="C322" s="151">
        <v>4260</v>
      </c>
      <c r="D322" s="152" t="s">
        <v>341</v>
      </c>
      <c r="E322" s="153">
        <v>0</v>
      </c>
      <c r="F322" s="153">
        <v>0</v>
      </c>
      <c r="G322" s="154">
        <f t="shared" si="47"/>
        <v>0</v>
      </c>
      <c r="H322" s="153">
        <v>0</v>
      </c>
      <c r="I322" s="153">
        <v>171474</v>
      </c>
      <c r="J322" s="26">
        <f t="shared" si="43"/>
        <v>0</v>
      </c>
    </row>
    <row r="323" spans="1:10" outlineLevel="1" x14ac:dyDescent="0.25">
      <c r="A323" s="145"/>
      <c r="B323" s="145"/>
      <c r="C323" s="151">
        <v>4270</v>
      </c>
      <c r="D323" s="152" t="s">
        <v>353</v>
      </c>
      <c r="E323" s="153">
        <v>0</v>
      </c>
      <c r="F323" s="153">
        <v>0</v>
      </c>
      <c r="G323" s="154">
        <f t="shared" si="47"/>
        <v>0</v>
      </c>
      <c r="H323" s="153">
        <v>0</v>
      </c>
      <c r="I323" s="153">
        <v>12000</v>
      </c>
      <c r="J323" s="26">
        <f t="shared" ref="J323:J386" si="48">IF(IF(E323=0,0,I323/E323)-1=-100%,0,IF(E323=0,0,I323/E323)-1)</f>
        <v>0</v>
      </c>
    </row>
    <row r="324" spans="1:10" outlineLevel="1" x14ac:dyDescent="0.25">
      <c r="A324" s="145"/>
      <c r="B324" s="145"/>
      <c r="C324" s="151" t="s">
        <v>439</v>
      </c>
      <c r="D324" s="152" t="s">
        <v>380</v>
      </c>
      <c r="E324" s="153">
        <v>0</v>
      </c>
      <c r="F324" s="153">
        <v>0</v>
      </c>
      <c r="G324" s="154">
        <f t="shared" si="47"/>
        <v>0</v>
      </c>
      <c r="H324" s="153">
        <v>0</v>
      </c>
      <c r="I324" s="153">
        <v>3000</v>
      </c>
      <c r="J324" s="26">
        <f t="shared" si="48"/>
        <v>0</v>
      </c>
    </row>
    <row r="325" spans="1:10" outlineLevel="1" x14ac:dyDescent="0.25">
      <c r="A325" s="145"/>
      <c r="B325" s="145"/>
      <c r="C325" s="151" t="s">
        <v>440</v>
      </c>
      <c r="D325" s="152" t="s">
        <v>337</v>
      </c>
      <c r="E325" s="153">
        <v>0</v>
      </c>
      <c r="F325" s="153">
        <v>0</v>
      </c>
      <c r="G325" s="154">
        <f t="shared" si="47"/>
        <v>0</v>
      </c>
      <c r="H325" s="153">
        <v>0</v>
      </c>
      <c r="I325" s="153">
        <v>59400</v>
      </c>
      <c r="J325" s="26">
        <f t="shared" si="48"/>
        <v>0</v>
      </c>
    </row>
    <row r="326" spans="1:10" outlineLevel="1" x14ac:dyDescent="0.25">
      <c r="A326" s="145"/>
      <c r="B326" s="145"/>
      <c r="C326" s="151" t="s">
        <v>441</v>
      </c>
      <c r="D326" s="152" t="s">
        <v>374</v>
      </c>
      <c r="E326" s="153">
        <v>0</v>
      </c>
      <c r="F326" s="153">
        <v>0</v>
      </c>
      <c r="G326" s="154">
        <f t="shared" si="47"/>
        <v>0</v>
      </c>
      <c r="H326" s="153">
        <v>0</v>
      </c>
      <c r="I326" s="153">
        <v>8746</v>
      </c>
      <c r="J326" s="26">
        <f t="shared" si="48"/>
        <v>0</v>
      </c>
    </row>
    <row r="327" spans="1:10" outlineLevel="1" x14ac:dyDescent="0.25">
      <c r="A327" s="145"/>
      <c r="B327" s="145"/>
      <c r="C327" s="151" t="s">
        <v>442</v>
      </c>
      <c r="D327" s="152" t="s">
        <v>384</v>
      </c>
      <c r="E327" s="153">
        <v>0</v>
      </c>
      <c r="F327" s="153">
        <v>0</v>
      </c>
      <c r="G327" s="154">
        <f t="shared" si="47"/>
        <v>0</v>
      </c>
      <c r="H327" s="153">
        <v>0</v>
      </c>
      <c r="I327" s="153">
        <v>2400</v>
      </c>
      <c r="J327" s="26">
        <f t="shared" si="48"/>
        <v>0</v>
      </c>
    </row>
    <row r="328" spans="1:10" outlineLevel="1" x14ac:dyDescent="0.25">
      <c r="A328" s="145"/>
      <c r="B328" s="145"/>
      <c r="C328" s="151" t="s">
        <v>443</v>
      </c>
      <c r="D328" s="152" t="s">
        <v>338</v>
      </c>
      <c r="E328" s="153">
        <v>0</v>
      </c>
      <c r="F328" s="153">
        <v>0</v>
      </c>
      <c r="G328" s="154">
        <f t="shared" si="47"/>
        <v>0</v>
      </c>
      <c r="H328" s="153">
        <v>0</v>
      </c>
      <c r="I328" s="153">
        <v>200</v>
      </c>
      <c r="J328" s="26">
        <f t="shared" si="48"/>
        <v>0</v>
      </c>
    </row>
    <row r="329" spans="1:10" outlineLevel="1" x14ac:dyDescent="0.25">
      <c r="A329" s="145"/>
      <c r="B329" s="145"/>
      <c r="C329" s="151" t="s">
        <v>444</v>
      </c>
      <c r="D329" s="152" t="s">
        <v>369</v>
      </c>
      <c r="E329" s="153">
        <v>0</v>
      </c>
      <c r="F329" s="153">
        <v>0</v>
      </c>
      <c r="G329" s="154">
        <f t="shared" si="47"/>
        <v>0</v>
      </c>
      <c r="H329" s="153">
        <v>0</v>
      </c>
      <c r="I329" s="153">
        <v>134994</v>
      </c>
      <c r="J329" s="26">
        <f t="shared" si="48"/>
        <v>0</v>
      </c>
    </row>
    <row r="330" spans="1:10" outlineLevel="1" x14ac:dyDescent="0.25">
      <c r="A330" s="145"/>
      <c r="B330" s="145"/>
      <c r="C330" s="151" t="s">
        <v>445</v>
      </c>
      <c r="D330" s="152" t="s">
        <v>446</v>
      </c>
      <c r="E330" s="153">
        <v>0</v>
      </c>
      <c r="F330" s="153">
        <v>0</v>
      </c>
      <c r="G330" s="154">
        <f t="shared" si="47"/>
        <v>0</v>
      </c>
      <c r="H330" s="153">
        <v>0</v>
      </c>
      <c r="I330" s="153">
        <v>1000</v>
      </c>
      <c r="J330" s="26">
        <f t="shared" si="48"/>
        <v>0</v>
      </c>
    </row>
    <row r="331" spans="1:10" ht="22.5" outlineLevel="1" x14ac:dyDescent="0.25">
      <c r="A331" s="145"/>
      <c r="B331" s="145"/>
      <c r="C331" s="151" t="s">
        <v>447</v>
      </c>
      <c r="D331" s="152" t="s">
        <v>385</v>
      </c>
      <c r="E331" s="153">
        <v>0</v>
      </c>
      <c r="F331" s="153">
        <v>0</v>
      </c>
      <c r="G331" s="154">
        <f t="shared" si="47"/>
        <v>0</v>
      </c>
      <c r="H331" s="153">
        <v>0</v>
      </c>
      <c r="I331" s="153">
        <v>1500</v>
      </c>
      <c r="J331" s="26">
        <f t="shared" si="48"/>
        <v>0</v>
      </c>
    </row>
    <row r="332" spans="1:10" outlineLevel="1" x14ac:dyDescent="0.25">
      <c r="A332" s="145"/>
      <c r="B332" s="145"/>
      <c r="C332" s="151" t="s">
        <v>448</v>
      </c>
      <c r="D332" s="152" t="s">
        <v>386</v>
      </c>
      <c r="E332" s="153">
        <v>0</v>
      </c>
      <c r="F332" s="153">
        <v>0</v>
      </c>
      <c r="G332" s="154">
        <f t="shared" si="47"/>
        <v>0</v>
      </c>
      <c r="H332" s="153">
        <v>0</v>
      </c>
      <c r="I332" s="153">
        <v>1000</v>
      </c>
      <c r="J332" s="26">
        <f t="shared" si="48"/>
        <v>0</v>
      </c>
    </row>
    <row r="333" spans="1:10" outlineLevel="1" x14ac:dyDescent="0.25">
      <c r="A333" s="145"/>
      <c r="B333" s="145"/>
      <c r="C333" s="151" t="s">
        <v>449</v>
      </c>
      <c r="D333" s="152" t="s">
        <v>429</v>
      </c>
      <c r="E333" s="153">
        <v>0</v>
      </c>
      <c r="F333" s="153">
        <v>0</v>
      </c>
      <c r="G333" s="154">
        <f t="shared" si="47"/>
        <v>0</v>
      </c>
      <c r="H333" s="153">
        <v>0</v>
      </c>
      <c r="I333" s="153">
        <v>1676527</v>
      </c>
      <c r="J333" s="26">
        <f t="shared" si="48"/>
        <v>0</v>
      </c>
    </row>
    <row r="334" spans="1:10" outlineLevel="1" x14ac:dyDescent="0.25">
      <c r="A334" s="145"/>
      <c r="B334" s="161"/>
      <c r="C334" s="151" t="s">
        <v>450</v>
      </c>
      <c r="D334" s="152" t="s">
        <v>430</v>
      </c>
      <c r="E334" s="153">
        <v>0</v>
      </c>
      <c r="F334" s="153">
        <v>0</v>
      </c>
      <c r="G334" s="154">
        <f t="shared" si="47"/>
        <v>0</v>
      </c>
      <c r="H334" s="153">
        <v>0</v>
      </c>
      <c r="I334" s="153">
        <v>150633</v>
      </c>
      <c r="J334" s="26">
        <f t="shared" si="48"/>
        <v>0</v>
      </c>
    </row>
    <row r="335" spans="1:10" x14ac:dyDescent="0.25">
      <c r="A335" s="145"/>
      <c r="B335" s="146" t="s">
        <v>451</v>
      </c>
      <c r="C335" s="147"/>
      <c r="D335" s="147" t="s">
        <v>452</v>
      </c>
      <c r="E335" s="148">
        <f>SUM(E336:E337)</f>
        <v>143155</v>
      </c>
      <c r="F335" s="148">
        <f>SUM(F336:F337)</f>
        <v>72990.570000000007</v>
      </c>
      <c r="G335" s="149">
        <f t="shared" si="44"/>
        <v>0.50987090915441313</v>
      </c>
      <c r="H335" s="148">
        <f>SUM(H336:H337)</f>
        <v>97320.760000000009</v>
      </c>
      <c r="I335" s="148">
        <f>SUM(I336:I337)</f>
        <v>179462</v>
      </c>
      <c r="J335" s="149">
        <f t="shared" si="48"/>
        <v>0.25362020187908207</v>
      </c>
    </row>
    <row r="336" spans="1:10" outlineLevel="1" x14ac:dyDescent="0.25">
      <c r="A336" s="145"/>
      <c r="B336" s="160"/>
      <c r="C336" s="151">
        <v>4300</v>
      </c>
      <c r="D336" s="152" t="s">
        <v>337</v>
      </c>
      <c r="E336" s="153">
        <v>50000</v>
      </c>
      <c r="F336" s="153">
        <v>10640</v>
      </c>
      <c r="G336" s="154">
        <f t="shared" si="44"/>
        <v>0.21279999999999999</v>
      </c>
      <c r="H336" s="153">
        <f t="shared" ref="H336:H337" si="49">IF(F336/3*4&gt;E336,E336,F336/3*4)</f>
        <v>14186.666666666666</v>
      </c>
      <c r="I336" s="153">
        <v>45500</v>
      </c>
      <c r="J336" s="26">
        <f t="shared" si="48"/>
        <v>-8.9999999999999969E-2</v>
      </c>
    </row>
    <row r="337" spans="1:10" ht="22.5" outlineLevel="1" x14ac:dyDescent="0.25">
      <c r="A337" s="145"/>
      <c r="B337" s="161"/>
      <c r="C337" s="151">
        <v>4700</v>
      </c>
      <c r="D337" s="152" t="s">
        <v>385</v>
      </c>
      <c r="E337" s="153">
        <v>93155</v>
      </c>
      <c r="F337" s="153">
        <v>62350.57</v>
      </c>
      <c r="G337" s="154">
        <f t="shared" si="44"/>
        <v>0.66932070205571359</v>
      </c>
      <c r="H337" s="153">
        <f t="shared" si="49"/>
        <v>83134.093333333338</v>
      </c>
      <c r="I337" s="153">
        <v>133962</v>
      </c>
      <c r="J337" s="26">
        <f t="shared" si="48"/>
        <v>0.43805485481187278</v>
      </c>
    </row>
    <row r="338" spans="1:10" x14ac:dyDescent="0.25">
      <c r="A338" s="145"/>
      <c r="B338" s="146" t="s">
        <v>223</v>
      </c>
      <c r="C338" s="147"/>
      <c r="D338" s="147" t="s">
        <v>224</v>
      </c>
      <c r="E338" s="148">
        <f>SUM(E339:E349)</f>
        <v>1210532</v>
      </c>
      <c r="F338" s="148">
        <f>SUM(F339:F349)</f>
        <v>762267.4800000001</v>
      </c>
      <c r="G338" s="149">
        <f t="shared" si="44"/>
        <v>0.62969626577405646</v>
      </c>
      <c r="H338" s="148">
        <f>SUM(H339:H349)</f>
        <v>995548.30666666664</v>
      </c>
      <c r="I338" s="148">
        <f>SUM(I339:I349)</f>
        <v>1511834</v>
      </c>
      <c r="J338" s="149">
        <f t="shared" si="48"/>
        <v>0.24890048342381688</v>
      </c>
    </row>
    <row r="339" spans="1:10" outlineLevel="1" x14ac:dyDescent="0.25">
      <c r="A339" s="145"/>
      <c r="B339" s="160"/>
      <c r="C339" s="151">
        <v>3020</v>
      </c>
      <c r="D339" s="152" t="s">
        <v>377</v>
      </c>
      <c r="E339" s="153">
        <v>1400</v>
      </c>
      <c r="F339" s="153">
        <v>1400</v>
      </c>
      <c r="G339" s="154">
        <f t="shared" si="44"/>
        <v>1</v>
      </c>
      <c r="H339" s="153">
        <f t="shared" ref="H339:H349" si="50">IF(F339/3*4&gt;E339,E339,F339/3*4)</f>
        <v>1400</v>
      </c>
      <c r="I339" s="153">
        <v>0</v>
      </c>
      <c r="J339" s="26">
        <f t="shared" si="48"/>
        <v>0</v>
      </c>
    </row>
    <row r="340" spans="1:10" outlineLevel="1" x14ac:dyDescent="0.25">
      <c r="A340" s="145"/>
      <c r="B340" s="145"/>
      <c r="C340" s="151">
        <v>4010</v>
      </c>
      <c r="D340" s="152" t="s">
        <v>334</v>
      </c>
      <c r="E340" s="153">
        <v>541552</v>
      </c>
      <c r="F340" s="153">
        <v>372711.77</v>
      </c>
      <c r="G340" s="154">
        <f t="shared" si="44"/>
        <v>0.68822896046917015</v>
      </c>
      <c r="H340" s="153">
        <f t="shared" si="50"/>
        <v>496949.02666666667</v>
      </c>
      <c r="I340" s="153">
        <v>709148</v>
      </c>
      <c r="J340" s="26">
        <f t="shared" si="48"/>
        <v>0.30947351316217087</v>
      </c>
    </row>
    <row r="341" spans="1:10" outlineLevel="1" x14ac:dyDescent="0.25">
      <c r="A341" s="145"/>
      <c r="B341" s="145"/>
      <c r="C341" s="151">
        <v>4040</v>
      </c>
      <c r="D341" s="152" t="s">
        <v>378</v>
      </c>
      <c r="E341" s="153">
        <v>38000</v>
      </c>
      <c r="F341" s="153">
        <v>38000</v>
      </c>
      <c r="G341" s="154">
        <f t="shared" si="44"/>
        <v>1</v>
      </c>
      <c r="H341" s="153">
        <f t="shared" si="50"/>
        <v>38000</v>
      </c>
      <c r="I341" s="153">
        <v>48000</v>
      </c>
      <c r="J341" s="26">
        <f t="shared" si="48"/>
        <v>0.26315789473684204</v>
      </c>
    </row>
    <row r="342" spans="1:10" outlineLevel="1" x14ac:dyDescent="0.25">
      <c r="A342" s="145"/>
      <c r="B342" s="145"/>
      <c r="C342" s="151">
        <v>4110</v>
      </c>
      <c r="D342" s="152" t="s">
        <v>335</v>
      </c>
      <c r="E342" s="153">
        <v>107781</v>
      </c>
      <c r="F342" s="153">
        <v>67528.95</v>
      </c>
      <c r="G342" s="154">
        <f t="shared" si="44"/>
        <v>0.62653853647674451</v>
      </c>
      <c r="H342" s="153">
        <f t="shared" si="50"/>
        <v>90038.599999999991</v>
      </c>
      <c r="I342" s="153">
        <v>126579</v>
      </c>
      <c r="J342" s="26">
        <f t="shared" si="48"/>
        <v>0.17440921869346182</v>
      </c>
    </row>
    <row r="343" spans="1:10" outlineLevel="1" x14ac:dyDescent="0.25">
      <c r="A343" s="145"/>
      <c r="B343" s="145"/>
      <c r="C343" s="151">
        <v>4120</v>
      </c>
      <c r="D343" s="152" t="s">
        <v>336</v>
      </c>
      <c r="E343" s="153">
        <v>13834</v>
      </c>
      <c r="F343" s="153">
        <v>6783.29</v>
      </c>
      <c r="G343" s="154">
        <f t="shared" si="44"/>
        <v>0.49033468266589564</v>
      </c>
      <c r="H343" s="153">
        <f t="shared" si="50"/>
        <v>9044.3866666666672</v>
      </c>
      <c r="I343" s="153">
        <v>17644</v>
      </c>
      <c r="J343" s="26">
        <f t="shared" si="48"/>
        <v>0.27540841405233474</v>
      </c>
    </row>
    <row r="344" spans="1:10" outlineLevel="1" x14ac:dyDescent="0.25">
      <c r="A344" s="145"/>
      <c r="B344" s="145"/>
      <c r="C344" s="151">
        <v>4210</v>
      </c>
      <c r="D344" s="152" t="s">
        <v>333</v>
      </c>
      <c r="E344" s="153">
        <v>14300</v>
      </c>
      <c r="F344" s="153">
        <v>3976.57</v>
      </c>
      <c r="G344" s="154">
        <f t="shared" si="44"/>
        <v>0.27808181818181821</v>
      </c>
      <c r="H344" s="153">
        <f t="shared" si="50"/>
        <v>5302.0933333333332</v>
      </c>
      <c r="I344" s="153">
        <v>13500</v>
      </c>
      <c r="J344" s="26">
        <f t="shared" si="48"/>
        <v>-5.5944055944055937E-2</v>
      </c>
    </row>
    <row r="345" spans="1:10" outlineLevel="1" x14ac:dyDescent="0.25">
      <c r="A345" s="145"/>
      <c r="B345" s="145"/>
      <c r="C345" s="151">
        <v>4220</v>
      </c>
      <c r="D345" s="152" t="s">
        <v>373</v>
      </c>
      <c r="E345" s="153">
        <v>466000</v>
      </c>
      <c r="F345" s="153">
        <v>247587</v>
      </c>
      <c r="G345" s="154">
        <f t="shared" si="44"/>
        <v>0.53130257510729617</v>
      </c>
      <c r="H345" s="153">
        <f t="shared" si="50"/>
        <v>330116</v>
      </c>
      <c r="I345" s="153">
        <v>568000</v>
      </c>
      <c r="J345" s="26">
        <f t="shared" si="48"/>
        <v>0.2188841201716738</v>
      </c>
    </row>
    <row r="346" spans="1:10" outlineLevel="1" x14ac:dyDescent="0.25">
      <c r="A346" s="145"/>
      <c r="B346" s="145"/>
      <c r="C346" s="151">
        <v>4270</v>
      </c>
      <c r="D346" s="152" t="s">
        <v>353</v>
      </c>
      <c r="E346" s="153">
        <v>2000</v>
      </c>
      <c r="F346" s="153">
        <v>0</v>
      </c>
      <c r="G346" s="154">
        <f t="shared" si="44"/>
        <v>0</v>
      </c>
      <c r="H346" s="153">
        <f t="shared" si="50"/>
        <v>0</v>
      </c>
      <c r="I346" s="153">
        <v>2000</v>
      </c>
      <c r="J346" s="26">
        <f t="shared" si="48"/>
        <v>0</v>
      </c>
    </row>
    <row r="347" spans="1:10" outlineLevel="1" x14ac:dyDescent="0.25">
      <c r="A347" s="145"/>
      <c r="B347" s="145"/>
      <c r="C347" s="151">
        <v>4280</v>
      </c>
      <c r="D347" s="152" t="s">
        <v>380</v>
      </c>
      <c r="E347" s="153">
        <v>1500</v>
      </c>
      <c r="F347" s="153">
        <v>1340</v>
      </c>
      <c r="G347" s="154">
        <f t="shared" si="44"/>
        <v>0.89333333333333331</v>
      </c>
      <c r="H347" s="153">
        <f t="shared" si="50"/>
        <v>1500</v>
      </c>
      <c r="I347" s="153">
        <v>1500</v>
      </c>
      <c r="J347" s="26">
        <f t="shared" si="48"/>
        <v>0</v>
      </c>
    </row>
    <row r="348" spans="1:10" outlineLevel="1" x14ac:dyDescent="0.25">
      <c r="A348" s="145"/>
      <c r="B348" s="145"/>
      <c r="C348" s="151">
        <v>4300</v>
      </c>
      <c r="D348" s="152" t="s">
        <v>337</v>
      </c>
      <c r="E348" s="153">
        <v>2000</v>
      </c>
      <c r="F348" s="153">
        <v>774.9</v>
      </c>
      <c r="G348" s="154">
        <f t="shared" si="44"/>
        <v>0.38744999999999996</v>
      </c>
      <c r="H348" s="153">
        <f t="shared" si="50"/>
        <v>1033.2</v>
      </c>
      <c r="I348" s="153">
        <v>2500</v>
      </c>
      <c r="J348" s="26">
        <f t="shared" si="48"/>
        <v>0.25</v>
      </c>
    </row>
    <row r="349" spans="1:10" outlineLevel="1" x14ac:dyDescent="0.25">
      <c r="A349" s="145"/>
      <c r="B349" s="161"/>
      <c r="C349" s="151">
        <v>4440</v>
      </c>
      <c r="D349" s="152" t="s">
        <v>369</v>
      </c>
      <c r="E349" s="153">
        <v>22165</v>
      </c>
      <c r="F349" s="153">
        <v>22165</v>
      </c>
      <c r="G349" s="154">
        <f t="shared" ref="G349:G384" si="51">IF(E349=0,0,F349/E349)</f>
        <v>1</v>
      </c>
      <c r="H349" s="153">
        <f t="shared" si="50"/>
        <v>22165</v>
      </c>
      <c r="I349" s="153">
        <v>22963</v>
      </c>
      <c r="J349" s="26">
        <f t="shared" si="48"/>
        <v>3.6002706970448939E-2</v>
      </c>
    </row>
    <row r="350" spans="1:10" ht="56.25" x14ac:dyDescent="0.25">
      <c r="A350" s="145"/>
      <c r="B350" s="146" t="s">
        <v>453</v>
      </c>
      <c r="C350" s="147"/>
      <c r="D350" s="147" t="s">
        <v>454</v>
      </c>
      <c r="E350" s="148">
        <f>SUM(E351:E361)</f>
        <v>983170</v>
      </c>
      <c r="F350" s="148">
        <f>SUM(F351:F361)</f>
        <v>633688.92999999993</v>
      </c>
      <c r="G350" s="149">
        <f t="shared" si="51"/>
        <v>0.64453647894056976</v>
      </c>
      <c r="H350" s="148">
        <f>SUM(H351:H361)</f>
        <v>824577.24</v>
      </c>
      <c r="I350" s="148">
        <f>SUM(I351:I361)</f>
        <v>795547</v>
      </c>
      <c r="J350" s="149">
        <f t="shared" si="48"/>
        <v>-0.19083474882268581</v>
      </c>
    </row>
    <row r="351" spans="1:10" outlineLevel="1" x14ac:dyDescent="0.25">
      <c r="A351" s="145"/>
      <c r="B351" s="160"/>
      <c r="C351" s="151">
        <v>3020</v>
      </c>
      <c r="D351" s="152" t="s">
        <v>377</v>
      </c>
      <c r="E351" s="153">
        <v>1199</v>
      </c>
      <c r="F351" s="153">
        <v>0</v>
      </c>
      <c r="G351" s="154">
        <f t="shared" si="51"/>
        <v>0</v>
      </c>
      <c r="H351" s="153">
        <f t="shared" ref="H351:H361" si="52">IF(F351/3*4&gt;E351,E351,F351/3*4)</f>
        <v>0</v>
      </c>
      <c r="I351" s="153">
        <v>893</v>
      </c>
      <c r="J351" s="26">
        <f t="shared" si="48"/>
        <v>-0.25521267723102581</v>
      </c>
    </row>
    <row r="352" spans="1:10" outlineLevel="1" x14ac:dyDescent="0.25">
      <c r="A352" s="145"/>
      <c r="B352" s="145"/>
      <c r="C352" s="151">
        <v>4010</v>
      </c>
      <c r="D352" s="152" t="s">
        <v>334</v>
      </c>
      <c r="E352" s="153">
        <v>313724</v>
      </c>
      <c r="F352" s="153">
        <v>200579.77</v>
      </c>
      <c r="G352" s="154">
        <f t="shared" si="51"/>
        <v>0.63935105379250545</v>
      </c>
      <c r="H352" s="153">
        <f t="shared" si="52"/>
        <v>267439.6933333333</v>
      </c>
      <c r="I352" s="153">
        <v>303726</v>
      </c>
      <c r="J352" s="26">
        <f t="shared" si="48"/>
        <v>-3.1868776376687835E-2</v>
      </c>
    </row>
    <row r="353" spans="1:10" outlineLevel="1" x14ac:dyDescent="0.25">
      <c r="A353" s="145"/>
      <c r="B353" s="145"/>
      <c r="C353" s="151">
        <v>4040</v>
      </c>
      <c r="D353" s="152" t="s">
        <v>378</v>
      </c>
      <c r="E353" s="153">
        <v>8000</v>
      </c>
      <c r="F353" s="153">
        <v>8000</v>
      </c>
      <c r="G353" s="154">
        <f t="shared" si="51"/>
        <v>1</v>
      </c>
      <c r="H353" s="153">
        <f t="shared" si="52"/>
        <v>8000</v>
      </c>
      <c r="I353" s="153">
        <v>16000</v>
      </c>
      <c r="J353" s="26">
        <f t="shared" si="48"/>
        <v>1</v>
      </c>
    </row>
    <row r="354" spans="1:10" outlineLevel="1" x14ac:dyDescent="0.25">
      <c r="A354" s="145"/>
      <c r="B354" s="145"/>
      <c r="C354" s="151">
        <v>4110</v>
      </c>
      <c r="D354" s="152" t="s">
        <v>335</v>
      </c>
      <c r="E354" s="153">
        <v>141998</v>
      </c>
      <c r="F354" s="153">
        <v>83420.23</v>
      </c>
      <c r="G354" s="154">
        <f t="shared" si="51"/>
        <v>0.58747468274201042</v>
      </c>
      <c r="H354" s="153">
        <f t="shared" si="52"/>
        <v>111226.97333333333</v>
      </c>
      <c r="I354" s="153">
        <v>99850</v>
      </c>
      <c r="J354" s="26">
        <f t="shared" si="48"/>
        <v>-0.29682108198707025</v>
      </c>
    </row>
    <row r="355" spans="1:10" outlineLevel="1" x14ac:dyDescent="0.25">
      <c r="A355" s="145"/>
      <c r="B355" s="145"/>
      <c r="C355" s="151">
        <v>4120</v>
      </c>
      <c r="D355" s="152" t="s">
        <v>336</v>
      </c>
      <c r="E355" s="153">
        <v>21770</v>
      </c>
      <c r="F355" s="153">
        <v>9967.8799999999992</v>
      </c>
      <c r="G355" s="154">
        <f t="shared" si="51"/>
        <v>0.45787230133210838</v>
      </c>
      <c r="H355" s="153">
        <f t="shared" si="52"/>
        <v>13290.506666666666</v>
      </c>
      <c r="I355" s="153">
        <v>14489</v>
      </c>
      <c r="J355" s="26">
        <f t="shared" si="48"/>
        <v>-0.33445107946715669</v>
      </c>
    </row>
    <row r="356" spans="1:10" outlineLevel="1" x14ac:dyDescent="0.25">
      <c r="A356" s="145"/>
      <c r="B356" s="145"/>
      <c r="C356" s="151">
        <v>4210</v>
      </c>
      <c r="D356" s="152" t="s">
        <v>333</v>
      </c>
      <c r="E356" s="153">
        <v>10000</v>
      </c>
      <c r="F356" s="153">
        <v>0</v>
      </c>
      <c r="G356" s="154">
        <f t="shared" si="51"/>
        <v>0</v>
      </c>
      <c r="H356" s="153">
        <f t="shared" si="52"/>
        <v>0</v>
      </c>
      <c r="I356" s="153">
        <v>17000</v>
      </c>
      <c r="J356" s="26">
        <f t="shared" si="48"/>
        <v>0.7</v>
      </c>
    </row>
    <row r="357" spans="1:10" outlineLevel="1" x14ac:dyDescent="0.25">
      <c r="A357" s="145"/>
      <c r="B357" s="145"/>
      <c r="C357" s="151">
        <v>4240</v>
      </c>
      <c r="D357" s="152" t="s">
        <v>426</v>
      </c>
      <c r="E357" s="153">
        <v>28500</v>
      </c>
      <c r="F357" s="153">
        <v>8500</v>
      </c>
      <c r="G357" s="154">
        <f t="shared" si="51"/>
        <v>0.2982456140350877</v>
      </c>
      <c r="H357" s="153">
        <f t="shared" si="52"/>
        <v>11333.333333333334</v>
      </c>
      <c r="I357" s="153">
        <v>43000</v>
      </c>
      <c r="J357" s="26">
        <f t="shared" si="48"/>
        <v>0.50877192982456143</v>
      </c>
    </row>
    <row r="358" spans="1:10" outlineLevel="1" x14ac:dyDescent="0.25">
      <c r="A358" s="145"/>
      <c r="B358" s="145"/>
      <c r="C358" s="151">
        <v>4440</v>
      </c>
      <c r="D358" s="152" t="s">
        <v>369</v>
      </c>
      <c r="E358" s="153">
        <v>30024</v>
      </c>
      <c r="F358" s="153">
        <v>30024</v>
      </c>
      <c r="G358" s="154">
        <f t="shared" si="51"/>
        <v>1</v>
      </c>
      <c r="H358" s="153">
        <f t="shared" si="52"/>
        <v>30024</v>
      </c>
      <c r="I358" s="153">
        <v>35825</v>
      </c>
      <c r="J358" s="26">
        <f t="shared" si="48"/>
        <v>0.19321209698907538</v>
      </c>
    </row>
    <row r="359" spans="1:10" outlineLevel="1" x14ac:dyDescent="0.25">
      <c r="A359" s="145"/>
      <c r="B359" s="145"/>
      <c r="C359" s="151">
        <v>4710</v>
      </c>
      <c r="D359" s="152" t="s">
        <v>386</v>
      </c>
      <c r="E359" s="153">
        <v>700</v>
      </c>
      <c r="F359" s="153">
        <v>269.66000000000003</v>
      </c>
      <c r="G359" s="154">
        <f t="shared" si="51"/>
        <v>0.38522857142857148</v>
      </c>
      <c r="H359" s="153">
        <f t="shared" si="52"/>
        <v>359.54666666666668</v>
      </c>
      <c r="I359" s="153">
        <v>500</v>
      </c>
      <c r="J359" s="26">
        <f t="shared" si="48"/>
        <v>-0.2857142857142857</v>
      </c>
    </row>
    <row r="360" spans="1:10" outlineLevel="1" x14ac:dyDescent="0.25">
      <c r="A360" s="145"/>
      <c r="B360" s="145"/>
      <c r="C360" s="151">
        <v>4790</v>
      </c>
      <c r="D360" s="152" t="s">
        <v>429</v>
      </c>
      <c r="E360" s="153">
        <v>404255</v>
      </c>
      <c r="F360" s="153">
        <v>269927.39</v>
      </c>
      <c r="G360" s="154">
        <f t="shared" si="51"/>
        <v>0.66771564977551301</v>
      </c>
      <c r="H360" s="153">
        <f t="shared" si="52"/>
        <v>359903.1866666667</v>
      </c>
      <c r="I360" s="153">
        <v>223264</v>
      </c>
      <c r="J360" s="26">
        <f t="shared" si="48"/>
        <v>-0.4477149324065256</v>
      </c>
    </row>
    <row r="361" spans="1:10" outlineLevel="1" x14ac:dyDescent="0.25">
      <c r="A361" s="145"/>
      <c r="B361" s="161"/>
      <c r="C361" s="151">
        <v>4800</v>
      </c>
      <c r="D361" s="152" t="s">
        <v>430</v>
      </c>
      <c r="E361" s="153">
        <v>23000</v>
      </c>
      <c r="F361" s="153">
        <v>23000</v>
      </c>
      <c r="G361" s="154">
        <f t="shared" si="51"/>
        <v>1</v>
      </c>
      <c r="H361" s="153">
        <f t="shared" si="52"/>
        <v>23000</v>
      </c>
      <c r="I361" s="153">
        <v>41000</v>
      </c>
      <c r="J361" s="26">
        <f t="shared" si="48"/>
        <v>0.78260869565217384</v>
      </c>
    </row>
    <row r="362" spans="1:10" ht="33.75" x14ac:dyDescent="0.25">
      <c r="A362" s="145"/>
      <c r="B362" s="146" t="s">
        <v>455</v>
      </c>
      <c r="C362" s="147"/>
      <c r="D362" s="147" t="s">
        <v>456</v>
      </c>
      <c r="E362" s="148">
        <f>SUM(E363:E374)</f>
        <v>2089297</v>
      </c>
      <c r="F362" s="148">
        <f>SUM(F363:F374)</f>
        <v>1336715.56</v>
      </c>
      <c r="G362" s="149">
        <f t="shared" si="51"/>
        <v>0.63979202573880112</v>
      </c>
      <c r="H362" s="148">
        <f>SUM(H363:H374)</f>
        <v>1731395.08</v>
      </c>
      <c r="I362" s="148">
        <f>SUM(I363:I374)</f>
        <v>2190884</v>
      </c>
      <c r="J362" s="149">
        <f t="shared" si="48"/>
        <v>4.8622574961817211E-2</v>
      </c>
    </row>
    <row r="363" spans="1:10" outlineLevel="1" x14ac:dyDescent="0.25">
      <c r="A363" s="145"/>
      <c r="B363" s="160"/>
      <c r="C363" s="151">
        <v>3020</v>
      </c>
      <c r="D363" s="152" t="s">
        <v>377</v>
      </c>
      <c r="E363" s="153">
        <v>15062</v>
      </c>
      <c r="F363" s="153">
        <v>2648.17</v>
      </c>
      <c r="G363" s="154">
        <f t="shared" si="51"/>
        <v>0.17581795246315232</v>
      </c>
      <c r="H363" s="153">
        <f t="shared" ref="H363:H374" si="53">IF(F363/3*4&gt;E363,E363,F363/3*4)</f>
        <v>3530.8933333333334</v>
      </c>
      <c r="I363" s="153">
        <v>17723</v>
      </c>
      <c r="J363" s="26">
        <f t="shared" si="48"/>
        <v>0.17666976497145126</v>
      </c>
    </row>
    <row r="364" spans="1:10" outlineLevel="1" x14ac:dyDescent="0.25">
      <c r="A364" s="145"/>
      <c r="B364" s="145"/>
      <c r="C364" s="151">
        <v>4010</v>
      </c>
      <c r="D364" s="152" t="s">
        <v>334</v>
      </c>
      <c r="E364" s="153">
        <v>127916</v>
      </c>
      <c r="F364" s="153">
        <v>77412.710000000006</v>
      </c>
      <c r="G364" s="154">
        <f t="shared" si="51"/>
        <v>0.60518394884142723</v>
      </c>
      <c r="H364" s="153">
        <f t="shared" si="53"/>
        <v>103216.94666666667</v>
      </c>
      <c r="I364" s="153">
        <v>191136</v>
      </c>
      <c r="J364" s="26">
        <f t="shared" si="48"/>
        <v>0.4942305888239158</v>
      </c>
    </row>
    <row r="365" spans="1:10" outlineLevel="1" x14ac:dyDescent="0.25">
      <c r="A365" s="145"/>
      <c r="B365" s="145"/>
      <c r="C365" s="151">
        <v>4040</v>
      </c>
      <c r="D365" s="152" t="s">
        <v>378</v>
      </c>
      <c r="E365" s="153">
        <v>3000</v>
      </c>
      <c r="F365" s="153">
        <v>3000</v>
      </c>
      <c r="G365" s="154">
        <f t="shared" si="51"/>
        <v>1</v>
      </c>
      <c r="H365" s="153">
        <f t="shared" si="53"/>
        <v>3000</v>
      </c>
      <c r="I365" s="153">
        <v>0</v>
      </c>
      <c r="J365" s="26">
        <f t="shared" si="48"/>
        <v>0</v>
      </c>
    </row>
    <row r="366" spans="1:10" outlineLevel="1" x14ac:dyDescent="0.25">
      <c r="A366" s="145"/>
      <c r="B366" s="145"/>
      <c r="C366" s="151">
        <v>4110</v>
      </c>
      <c r="D366" s="152" t="s">
        <v>335</v>
      </c>
      <c r="E366" s="153">
        <v>255855</v>
      </c>
      <c r="F366" s="153">
        <v>174052.02</v>
      </c>
      <c r="G366" s="154">
        <f t="shared" si="51"/>
        <v>0.68027601571202434</v>
      </c>
      <c r="H366" s="153">
        <f t="shared" si="53"/>
        <v>232069.36</v>
      </c>
      <c r="I366" s="153">
        <v>282207</v>
      </c>
      <c r="J366" s="26">
        <f t="shared" si="48"/>
        <v>0.10299583748607599</v>
      </c>
    </row>
    <row r="367" spans="1:10" outlineLevel="1" x14ac:dyDescent="0.25">
      <c r="A367" s="145"/>
      <c r="B367" s="145"/>
      <c r="C367" s="151">
        <v>4120</v>
      </c>
      <c r="D367" s="152" t="s">
        <v>336</v>
      </c>
      <c r="E367" s="153">
        <v>40442</v>
      </c>
      <c r="F367" s="153">
        <v>20436.740000000002</v>
      </c>
      <c r="G367" s="154">
        <f t="shared" si="51"/>
        <v>0.5053345531872806</v>
      </c>
      <c r="H367" s="153">
        <f t="shared" si="53"/>
        <v>27248.986666666668</v>
      </c>
      <c r="I367" s="153">
        <v>41296</v>
      </c>
      <c r="J367" s="26">
        <f t="shared" si="48"/>
        <v>2.1116660897087192E-2</v>
      </c>
    </row>
    <row r="368" spans="1:10" outlineLevel="1" x14ac:dyDescent="0.25">
      <c r="A368" s="145"/>
      <c r="B368" s="145"/>
      <c r="C368" s="151">
        <v>4210</v>
      </c>
      <c r="D368" s="152" t="s">
        <v>333</v>
      </c>
      <c r="E368" s="153">
        <v>42000</v>
      </c>
      <c r="F368" s="153">
        <v>892.3</v>
      </c>
      <c r="G368" s="154">
        <f t="shared" si="51"/>
        <v>2.1245238095238095E-2</v>
      </c>
      <c r="H368" s="153">
        <f t="shared" si="53"/>
        <v>1189.7333333333333</v>
      </c>
      <c r="I368" s="153">
        <v>46000</v>
      </c>
      <c r="J368" s="26">
        <f t="shared" si="48"/>
        <v>9.5238095238095344E-2</v>
      </c>
    </row>
    <row r="369" spans="1:10" outlineLevel="1" x14ac:dyDescent="0.25">
      <c r="A369" s="145"/>
      <c r="B369" s="145"/>
      <c r="C369" s="151">
        <v>4240</v>
      </c>
      <c r="D369" s="152" t="s">
        <v>426</v>
      </c>
      <c r="E369" s="153">
        <v>50000</v>
      </c>
      <c r="F369" s="153">
        <v>6763.01</v>
      </c>
      <c r="G369" s="154">
        <f t="shared" si="51"/>
        <v>0.1352602</v>
      </c>
      <c r="H369" s="153">
        <f t="shared" si="53"/>
        <v>9017.3466666666664</v>
      </c>
      <c r="I369" s="153">
        <v>49000</v>
      </c>
      <c r="J369" s="26">
        <f t="shared" si="48"/>
        <v>-2.0000000000000018E-2</v>
      </c>
    </row>
    <row r="370" spans="1:10" outlineLevel="1" x14ac:dyDescent="0.25">
      <c r="A370" s="145"/>
      <c r="B370" s="145"/>
      <c r="C370" s="151" t="s">
        <v>357</v>
      </c>
      <c r="D370" s="152" t="s">
        <v>353</v>
      </c>
      <c r="E370" s="153">
        <v>0</v>
      </c>
      <c r="F370" s="153">
        <v>0</v>
      </c>
      <c r="G370" s="154">
        <f t="shared" si="51"/>
        <v>0</v>
      </c>
      <c r="H370" s="153">
        <f t="shared" si="53"/>
        <v>0</v>
      </c>
      <c r="I370" s="153">
        <v>15000</v>
      </c>
      <c r="J370" s="26">
        <f t="shared" si="48"/>
        <v>0</v>
      </c>
    </row>
    <row r="371" spans="1:10" outlineLevel="1" x14ac:dyDescent="0.25">
      <c r="A371" s="145"/>
      <c r="B371" s="145"/>
      <c r="C371" s="151">
        <v>4440</v>
      </c>
      <c r="D371" s="152" t="s">
        <v>369</v>
      </c>
      <c r="E371" s="153">
        <v>81677</v>
      </c>
      <c r="F371" s="153">
        <v>81677</v>
      </c>
      <c r="G371" s="154">
        <f t="shared" si="51"/>
        <v>1</v>
      </c>
      <c r="H371" s="153">
        <f t="shared" si="53"/>
        <v>81677</v>
      </c>
      <c r="I371" s="153">
        <v>90450</v>
      </c>
      <c r="J371" s="26">
        <f t="shared" si="48"/>
        <v>0.1074108990291025</v>
      </c>
    </row>
    <row r="372" spans="1:10" outlineLevel="1" x14ac:dyDescent="0.25">
      <c r="A372" s="145"/>
      <c r="B372" s="145"/>
      <c r="C372" s="151">
        <v>4710</v>
      </c>
      <c r="D372" s="152" t="s">
        <v>386</v>
      </c>
      <c r="E372" s="153">
        <v>3500</v>
      </c>
      <c r="F372" s="153">
        <v>1222.28</v>
      </c>
      <c r="G372" s="154">
        <f t="shared" si="51"/>
        <v>0.34922285714285711</v>
      </c>
      <c r="H372" s="153">
        <f t="shared" si="53"/>
        <v>1629.7066666666667</v>
      </c>
      <c r="I372" s="153">
        <v>3000</v>
      </c>
      <c r="J372" s="26">
        <f t="shared" si="48"/>
        <v>-0.1428571428571429</v>
      </c>
    </row>
    <row r="373" spans="1:10" outlineLevel="1" x14ac:dyDescent="0.25">
      <c r="A373" s="145"/>
      <c r="B373" s="145"/>
      <c r="C373" s="151">
        <v>4790</v>
      </c>
      <c r="D373" s="152" t="s">
        <v>429</v>
      </c>
      <c r="E373" s="153">
        <v>1401845</v>
      </c>
      <c r="F373" s="153">
        <v>900611.33</v>
      </c>
      <c r="G373" s="154">
        <f t="shared" si="51"/>
        <v>0.64244715357261317</v>
      </c>
      <c r="H373" s="153">
        <f t="shared" si="53"/>
        <v>1200815.1066666667</v>
      </c>
      <c r="I373" s="153">
        <v>1331072</v>
      </c>
      <c r="J373" s="26">
        <f t="shared" si="48"/>
        <v>-5.048561003534624E-2</v>
      </c>
    </row>
    <row r="374" spans="1:10" outlineLevel="1" x14ac:dyDescent="0.25">
      <c r="A374" s="145"/>
      <c r="B374" s="161"/>
      <c r="C374" s="151">
        <v>4800</v>
      </c>
      <c r="D374" s="152" t="s">
        <v>430</v>
      </c>
      <c r="E374" s="153">
        <v>68000</v>
      </c>
      <c r="F374" s="153">
        <v>68000</v>
      </c>
      <c r="G374" s="154">
        <f t="shared" si="51"/>
        <v>1</v>
      </c>
      <c r="H374" s="153">
        <f t="shared" si="53"/>
        <v>68000</v>
      </c>
      <c r="I374" s="153">
        <v>124000</v>
      </c>
      <c r="J374" s="26">
        <f t="shared" si="48"/>
        <v>0.82352941176470584</v>
      </c>
    </row>
    <row r="375" spans="1:10" x14ac:dyDescent="0.25">
      <c r="A375" s="145"/>
      <c r="B375" s="146" t="s">
        <v>457</v>
      </c>
      <c r="C375" s="147"/>
      <c r="D375" s="147" t="s">
        <v>458</v>
      </c>
      <c r="E375" s="148">
        <f t="shared" ref="E375:F375" si="54">SUM(E376:E381)</f>
        <v>0</v>
      </c>
      <c r="F375" s="148">
        <f t="shared" si="54"/>
        <v>0</v>
      </c>
      <c r="G375" s="149">
        <f t="shared" si="51"/>
        <v>0</v>
      </c>
      <c r="H375" s="148">
        <f>SUM(H376:H381)</f>
        <v>0</v>
      </c>
      <c r="I375" s="148">
        <f>SUM(I376:I381)</f>
        <v>111505</v>
      </c>
      <c r="J375" s="149">
        <f t="shared" si="48"/>
        <v>0</v>
      </c>
    </row>
    <row r="376" spans="1:10" s="177" customFormat="1" outlineLevel="1" x14ac:dyDescent="0.25">
      <c r="A376" s="174"/>
      <c r="B376" s="175"/>
      <c r="C376" s="151">
        <v>4010</v>
      </c>
      <c r="D376" s="152" t="s">
        <v>334</v>
      </c>
      <c r="E376" s="176">
        <v>0</v>
      </c>
      <c r="F376" s="176">
        <v>0</v>
      </c>
      <c r="G376" s="156">
        <f t="shared" si="51"/>
        <v>0</v>
      </c>
      <c r="H376" s="176">
        <v>0</v>
      </c>
      <c r="I376" s="176">
        <v>39843</v>
      </c>
      <c r="J376" s="26">
        <f t="shared" si="48"/>
        <v>0</v>
      </c>
    </row>
    <row r="377" spans="1:10" s="177" customFormat="1" outlineLevel="1" x14ac:dyDescent="0.25">
      <c r="A377" s="174"/>
      <c r="B377" s="178"/>
      <c r="C377" s="151">
        <v>4040</v>
      </c>
      <c r="D377" s="152" t="s">
        <v>378</v>
      </c>
      <c r="E377" s="176">
        <v>0</v>
      </c>
      <c r="F377" s="176">
        <v>0</v>
      </c>
      <c r="G377" s="156">
        <f t="shared" si="51"/>
        <v>0</v>
      </c>
      <c r="H377" s="176">
        <v>0</v>
      </c>
      <c r="I377" s="176">
        <v>4017</v>
      </c>
      <c r="J377" s="26">
        <f t="shared" si="48"/>
        <v>0</v>
      </c>
    </row>
    <row r="378" spans="1:10" s="177" customFormat="1" outlineLevel="1" x14ac:dyDescent="0.25">
      <c r="A378" s="174"/>
      <c r="B378" s="178"/>
      <c r="C378" s="151">
        <v>4110</v>
      </c>
      <c r="D378" s="152" t="s">
        <v>335</v>
      </c>
      <c r="E378" s="176">
        <v>0</v>
      </c>
      <c r="F378" s="176">
        <v>0</v>
      </c>
      <c r="G378" s="156">
        <f t="shared" si="51"/>
        <v>0</v>
      </c>
      <c r="H378" s="176">
        <v>0</v>
      </c>
      <c r="I378" s="176">
        <v>16021</v>
      </c>
      <c r="J378" s="26">
        <f t="shared" si="48"/>
        <v>0</v>
      </c>
    </row>
    <row r="379" spans="1:10" s="177" customFormat="1" outlineLevel="1" x14ac:dyDescent="0.25">
      <c r="A379" s="174"/>
      <c r="B379" s="178"/>
      <c r="C379" s="151">
        <v>4120</v>
      </c>
      <c r="D379" s="152" t="s">
        <v>336</v>
      </c>
      <c r="E379" s="176">
        <v>0</v>
      </c>
      <c r="F379" s="176">
        <v>0</v>
      </c>
      <c r="G379" s="156">
        <f t="shared" si="51"/>
        <v>0</v>
      </c>
      <c r="H379" s="176">
        <v>0</v>
      </c>
      <c r="I379" s="176">
        <v>2283</v>
      </c>
      <c r="J379" s="26">
        <f t="shared" si="48"/>
        <v>0</v>
      </c>
    </row>
    <row r="380" spans="1:10" s="177" customFormat="1" outlineLevel="1" x14ac:dyDescent="0.25">
      <c r="A380" s="174"/>
      <c r="B380" s="178"/>
      <c r="C380" s="151">
        <v>4790</v>
      </c>
      <c r="D380" s="152" t="s">
        <v>429</v>
      </c>
      <c r="E380" s="176">
        <v>0</v>
      </c>
      <c r="F380" s="176">
        <v>0</v>
      </c>
      <c r="G380" s="156">
        <f t="shared" si="51"/>
        <v>0</v>
      </c>
      <c r="H380" s="176">
        <v>0</v>
      </c>
      <c r="I380" s="176">
        <v>44533</v>
      </c>
      <c r="J380" s="26">
        <f t="shared" si="48"/>
        <v>0</v>
      </c>
    </row>
    <row r="381" spans="1:10" s="177" customFormat="1" outlineLevel="1" x14ac:dyDescent="0.25">
      <c r="A381" s="174"/>
      <c r="B381" s="179"/>
      <c r="C381" s="151">
        <v>4800</v>
      </c>
      <c r="D381" s="152" t="s">
        <v>430</v>
      </c>
      <c r="E381" s="176">
        <v>0</v>
      </c>
      <c r="F381" s="176">
        <v>0</v>
      </c>
      <c r="G381" s="156">
        <f t="shared" si="51"/>
        <v>0</v>
      </c>
      <c r="H381" s="176">
        <v>0</v>
      </c>
      <c r="I381" s="176">
        <v>4808</v>
      </c>
      <c r="J381" s="26">
        <f t="shared" si="48"/>
        <v>0</v>
      </c>
    </row>
    <row r="382" spans="1:10" ht="33.75" x14ac:dyDescent="0.25">
      <c r="A382" s="145"/>
      <c r="B382" s="146" t="s">
        <v>227</v>
      </c>
      <c r="C382" s="147"/>
      <c r="D382" s="147" t="s">
        <v>228</v>
      </c>
      <c r="E382" s="148">
        <f>SUM(E383:E384)</f>
        <v>213460.2</v>
      </c>
      <c r="F382" s="148">
        <f>SUM(F383:F384)</f>
        <v>204255.72</v>
      </c>
      <c r="G382" s="149">
        <f t="shared" si="51"/>
        <v>0.95687964313722174</v>
      </c>
      <c r="H382" s="148">
        <f>SUM(H383:H384)</f>
        <v>211519.40333333332</v>
      </c>
      <c r="I382" s="148">
        <f>SUM(I383:I384)</f>
        <v>0</v>
      </c>
      <c r="J382" s="149">
        <f t="shared" si="48"/>
        <v>0</v>
      </c>
    </row>
    <row r="383" spans="1:10" outlineLevel="1" x14ac:dyDescent="0.25">
      <c r="A383" s="145"/>
      <c r="B383" s="160"/>
      <c r="C383" s="151">
        <v>4210</v>
      </c>
      <c r="D383" s="152" t="s">
        <v>333</v>
      </c>
      <c r="E383" s="153">
        <v>2113.4499999999998</v>
      </c>
      <c r="F383" s="153">
        <v>129.49</v>
      </c>
      <c r="G383" s="154">
        <f t="shared" si="51"/>
        <v>6.126948827746103E-2</v>
      </c>
      <c r="H383" s="153">
        <f t="shared" ref="H383:H384" si="55">IF(F383/3*4&gt;E383,E383,F383/3*4)</f>
        <v>172.65333333333334</v>
      </c>
      <c r="I383" s="153">
        <v>0</v>
      </c>
      <c r="J383" s="26">
        <f t="shared" si="48"/>
        <v>0</v>
      </c>
    </row>
    <row r="384" spans="1:10" outlineLevel="1" x14ac:dyDescent="0.25">
      <c r="A384" s="145"/>
      <c r="B384" s="161"/>
      <c r="C384" s="151">
        <v>4240</v>
      </c>
      <c r="D384" s="152" t="s">
        <v>426</v>
      </c>
      <c r="E384" s="153">
        <v>211346.75</v>
      </c>
      <c r="F384" s="153">
        <v>204126.23</v>
      </c>
      <c r="G384" s="154">
        <f t="shared" si="51"/>
        <v>0.96583567052722608</v>
      </c>
      <c r="H384" s="153">
        <f t="shared" si="55"/>
        <v>211346.75</v>
      </c>
      <c r="I384" s="153">
        <v>0</v>
      </c>
      <c r="J384" s="26">
        <f t="shared" si="48"/>
        <v>0</v>
      </c>
    </row>
    <row r="385" spans="1:10" x14ac:dyDescent="0.25">
      <c r="A385" s="145"/>
      <c r="B385" s="146" t="s">
        <v>459</v>
      </c>
      <c r="C385" s="147"/>
      <c r="D385" s="147" t="s">
        <v>16</v>
      </c>
      <c r="E385" s="148">
        <f>SUM(E386:E393)</f>
        <v>571171</v>
      </c>
      <c r="F385" s="148">
        <f>SUM(F386:F393)</f>
        <v>451308.7</v>
      </c>
      <c r="G385" s="149">
        <f>IF(E385=0,0,F385/E385)</f>
        <v>0.79014638348235466</v>
      </c>
      <c r="H385" s="148">
        <f>SUM(H386:H393)</f>
        <v>521697.8666666667</v>
      </c>
      <c r="I385" s="148">
        <f>SUM(I386:I393)</f>
        <v>30000</v>
      </c>
      <c r="J385" s="149">
        <f t="shared" si="48"/>
        <v>-0.94747632495347278</v>
      </c>
    </row>
    <row r="386" spans="1:10" ht="39" customHeight="1" outlineLevel="1" x14ac:dyDescent="0.25">
      <c r="A386" s="145"/>
      <c r="B386" s="160"/>
      <c r="C386" s="151">
        <v>2100</v>
      </c>
      <c r="D386" s="152" t="s">
        <v>460</v>
      </c>
      <c r="E386" s="153">
        <v>25745</v>
      </c>
      <c r="F386" s="153">
        <v>25745</v>
      </c>
      <c r="G386" s="154">
        <f t="shared" ref="G386:G449" si="56">IF(E386=0,0,F386/E386)</f>
        <v>1</v>
      </c>
      <c r="H386" s="153">
        <f t="shared" ref="H386:H393" si="57">IF(F386/3*4&gt;E386,E386,F386/3*4)</f>
        <v>25745</v>
      </c>
      <c r="I386" s="153">
        <v>0</v>
      </c>
      <c r="J386" s="26">
        <f t="shared" si="48"/>
        <v>0</v>
      </c>
    </row>
    <row r="387" spans="1:10" ht="45" outlineLevel="1" x14ac:dyDescent="0.25">
      <c r="A387" s="145"/>
      <c r="B387" s="145"/>
      <c r="C387" s="151">
        <v>2360</v>
      </c>
      <c r="D387" s="152" t="s">
        <v>412</v>
      </c>
      <c r="E387" s="153">
        <v>2500</v>
      </c>
      <c r="F387" s="153">
        <v>2500</v>
      </c>
      <c r="G387" s="154">
        <f t="shared" si="56"/>
        <v>1</v>
      </c>
      <c r="H387" s="153">
        <f t="shared" si="57"/>
        <v>2500</v>
      </c>
      <c r="I387" s="153">
        <v>25000</v>
      </c>
      <c r="J387" s="26">
        <f t="shared" ref="J387:J419" si="58">IF(IF(E387=0,0,I387/E387)-1=-100%,0,IF(E387=0,0,I387/E387)-1)</f>
        <v>9</v>
      </c>
    </row>
    <row r="388" spans="1:10" outlineLevel="1" x14ac:dyDescent="0.25">
      <c r="A388" s="145"/>
      <c r="B388" s="145"/>
      <c r="C388" s="151">
        <v>4170</v>
      </c>
      <c r="D388" s="152" t="s">
        <v>340</v>
      </c>
      <c r="E388" s="153">
        <v>5600</v>
      </c>
      <c r="F388" s="153">
        <v>1400</v>
      </c>
      <c r="G388" s="154">
        <f t="shared" si="56"/>
        <v>0.25</v>
      </c>
      <c r="H388" s="153">
        <f t="shared" si="57"/>
        <v>1866.6666666666667</v>
      </c>
      <c r="I388" s="153">
        <v>5000</v>
      </c>
      <c r="J388" s="26">
        <f t="shared" si="58"/>
        <v>-0.1071428571428571</v>
      </c>
    </row>
    <row r="389" spans="1:10" ht="22.5" outlineLevel="1" x14ac:dyDescent="0.25">
      <c r="A389" s="145"/>
      <c r="B389" s="145"/>
      <c r="C389" s="151">
        <v>4350</v>
      </c>
      <c r="D389" s="152" t="s">
        <v>461</v>
      </c>
      <c r="E389" s="153">
        <v>87952</v>
      </c>
      <c r="F389" s="153">
        <v>31659.15</v>
      </c>
      <c r="G389" s="154">
        <f t="shared" si="56"/>
        <v>0.35995940967800621</v>
      </c>
      <c r="H389" s="153">
        <f t="shared" si="57"/>
        <v>42212.200000000004</v>
      </c>
      <c r="I389" s="153">
        <v>0</v>
      </c>
      <c r="J389" s="26">
        <f t="shared" si="58"/>
        <v>0</v>
      </c>
    </row>
    <row r="390" spans="1:10" outlineLevel="1" x14ac:dyDescent="0.25">
      <c r="A390" s="145"/>
      <c r="B390" s="145"/>
      <c r="C390" s="151">
        <v>4370</v>
      </c>
      <c r="D390" s="152" t="s">
        <v>393</v>
      </c>
      <c r="E390" s="153">
        <v>67478</v>
      </c>
      <c r="F390" s="153">
        <v>62283.34</v>
      </c>
      <c r="G390" s="154">
        <f t="shared" si="56"/>
        <v>0.9230169833130798</v>
      </c>
      <c r="H390" s="153">
        <f t="shared" si="57"/>
        <v>67478</v>
      </c>
      <c r="I390" s="153">
        <v>0</v>
      </c>
      <c r="J390" s="26">
        <f t="shared" si="58"/>
        <v>0</v>
      </c>
    </row>
    <row r="391" spans="1:10" ht="22.5" outlineLevel="1" x14ac:dyDescent="0.25">
      <c r="A391" s="145"/>
      <c r="B391" s="145"/>
      <c r="C391" s="151">
        <v>4740</v>
      </c>
      <c r="D391" s="152" t="s">
        <v>394</v>
      </c>
      <c r="E391" s="153">
        <v>119000</v>
      </c>
      <c r="F391" s="153">
        <v>103272.67</v>
      </c>
      <c r="G391" s="154">
        <f t="shared" si="56"/>
        <v>0.86783756302521009</v>
      </c>
      <c r="H391" s="153">
        <f t="shared" si="57"/>
        <v>119000</v>
      </c>
      <c r="I391" s="153">
        <v>0</v>
      </c>
      <c r="J391" s="26">
        <f t="shared" si="58"/>
        <v>0</v>
      </c>
    </row>
    <row r="392" spans="1:10" ht="22.5" outlineLevel="1" x14ac:dyDescent="0.25">
      <c r="A392" s="145"/>
      <c r="B392" s="145"/>
      <c r="C392" s="151">
        <v>4750</v>
      </c>
      <c r="D392" s="152" t="s">
        <v>462</v>
      </c>
      <c r="E392" s="153">
        <v>193900</v>
      </c>
      <c r="F392" s="153">
        <v>164991.89000000001</v>
      </c>
      <c r="G392" s="154">
        <f t="shared" si="56"/>
        <v>0.85091227436823114</v>
      </c>
      <c r="H392" s="153">
        <f t="shared" si="57"/>
        <v>193900</v>
      </c>
      <c r="I392" s="153">
        <v>0</v>
      </c>
      <c r="J392" s="26">
        <f t="shared" si="58"/>
        <v>0</v>
      </c>
    </row>
    <row r="393" spans="1:10" ht="22.5" outlineLevel="1" x14ac:dyDescent="0.25">
      <c r="A393" s="161"/>
      <c r="B393" s="161"/>
      <c r="C393" s="151">
        <v>4850</v>
      </c>
      <c r="D393" s="152" t="s">
        <v>395</v>
      </c>
      <c r="E393" s="153">
        <v>68996</v>
      </c>
      <c r="F393" s="153">
        <v>59456.65</v>
      </c>
      <c r="G393" s="154">
        <f t="shared" si="56"/>
        <v>0.86174053568322806</v>
      </c>
      <c r="H393" s="153">
        <f t="shared" si="57"/>
        <v>68996</v>
      </c>
      <c r="I393" s="153">
        <v>0</v>
      </c>
      <c r="J393" s="26">
        <f t="shared" si="58"/>
        <v>0</v>
      </c>
    </row>
    <row r="394" spans="1:10" x14ac:dyDescent="0.25">
      <c r="A394" s="141" t="s">
        <v>230</v>
      </c>
      <c r="B394" s="142"/>
      <c r="C394" s="142"/>
      <c r="D394" s="142" t="s">
        <v>231</v>
      </c>
      <c r="E394" s="143">
        <f>E395+E399+E411</f>
        <v>886873.81</v>
      </c>
      <c r="F394" s="143">
        <f>F395+F399+F411</f>
        <v>308707.51</v>
      </c>
      <c r="G394" s="144">
        <f t="shared" si="56"/>
        <v>0.34808504492877063</v>
      </c>
      <c r="H394" s="143">
        <f>H395+H399+H411</f>
        <v>408276.68</v>
      </c>
      <c r="I394" s="143">
        <v>462000</v>
      </c>
      <c r="J394" s="144">
        <f t="shared" si="58"/>
        <v>-0.47906906846194952</v>
      </c>
    </row>
    <row r="395" spans="1:10" x14ac:dyDescent="0.25">
      <c r="A395" s="145"/>
      <c r="B395" s="146" t="s">
        <v>463</v>
      </c>
      <c r="C395" s="147"/>
      <c r="D395" s="147" t="s">
        <v>464</v>
      </c>
      <c r="E395" s="148">
        <f>SUM(E396:E398)</f>
        <v>6000</v>
      </c>
      <c r="F395" s="148">
        <f>SUM(F396:F398)</f>
        <v>544</v>
      </c>
      <c r="G395" s="149">
        <f t="shared" si="56"/>
        <v>9.0666666666666673E-2</v>
      </c>
      <c r="H395" s="148">
        <f>SUM(H396:H398)</f>
        <v>725.33333333333337</v>
      </c>
      <c r="I395" s="148">
        <v>10000</v>
      </c>
      <c r="J395" s="149">
        <f t="shared" si="58"/>
        <v>0.66666666666666674</v>
      </c>
    </row>
    <row r="396" spans="1:10" outlineLevel="1" x14ac:dyDescent="0.25">
      <c r="A396" s="145"/>
      <c r="B396" s="160"/>
      <c r="C396" s="151">
        <v>4170</v>
      </c>
      <c r="D396" s="152" t="s">
        <v>340</v>
      </c>
      <c r="E396" s="153">
        <v>2000</v>
      </c>
      <c r="F396" s="153">
        <v>0</v>
      </c>
      <c r="G396" s="154">
        <f t="shared" si="56"/>
        <v>0</v>
      </c>
      <c r="H396" s="153">
        <f t="shared" ref="H396:H398" si="59">IF(F396/3*4&gt;E396,E396,F396/3*4)</f>
        <v>0</v>
      </c>
      <c r="I396" s="153">
        <v>0</v>
      </c>
      <c r="J396" s="26">
        <f t="shared" si="58"/>
        <v>0</v>
      </c>
    </row>
    <row r="397" spans="1:10" outlineLevel="1" x14ac:dyDescent="0.25">
      <c r="A397" s="145"/>
      <c r="B397" s="145"/>
      <c r="C397" s="151">
        <v>4210</v>
      </c>
      <c r="D397" s="152" t="s">
        <v>333</v>
      </c>
      <c r="E397" s="153">
        <v>2000</v>
      </c>
      <c r="F397" s="153">
        <v>0</v>
      </c>
      <c r="G397" s="154">
        <f t="shared" si="56"/>
        <v>0</v>
      </c>
      <c r="H397" s="153">
        <f t="shared" si="59"/>
        <v>0</v>
      </c>
      <c r="I397" s="153">
        <v>0</v>
      </c>
      <c r="J397" s="26">
        <f t="shared" si="58"/>
        <v>0</v>
      </c>
    </row>
    <row r="398" spans="1:10" outlineLevel="1" x14ac:dyDescent="0.25">
      <c r="A398" s="145"/>
      <c r="B398" s="161"/>
      <c r="C398" s="151">
        <v>4300</v>
      </c>
      <c r="D398" s="152" t="s">
        <v>337</v>
      </c>
      <c r="E398" s="153">
        <v>2000</v>
      </c>
      <c r="F398" s="153">
        <v>544</v>
      </c>
      <c r="G398" s="154">
        <f t="shared" si="56"/>
        <v>0.27200000000000002</v>
      </c>
      <c r="H398" s="153">
        <f t="shared" si="59"/>
        <v>725.33333333333337</v>
      </c>
      <c r="I398" s="153">
        <v>10000</v>
      </c>
      <c r="J398" s="26">
        <f t="shared" si="58"/>
        <v>4</v>
      </c>
    </row>
    <row r="399" spans="1:10" x14ac:dyDescent="0.25">
      <c r="A399" s="145"/>
      <c r="B399" s="146" t="s">
        <v>465</v>
      </c>
      <c r="C399" s="147"/>
      <c r="D399" s="147" t="s">
        <v>466</v>
      </c>
      <c r="E399" s="148">
        <f>SUM(E400:E410)</f>
        <v>862873.81</v>
      </c>
      <c r="F399" s="148">
        <f>SUM(F400:F410)</f>
        <v>293182.7</v>
      </c>
      <c r="G399" s="149">
        <f t="shared" si="56"/>
        <v>0.33977471166960088</v>
      </c>
      <c r="H399" s="148">
        <f t="shared" ref="H399" si="60">SUM(H400:H410)</f>
        <v>390910.26666666666</v>
      </c>
      <c r="I399" s="148">
        <v>440000</v>
      </c>
      <c r="J399" s="149">
        <f t="shared" si="58"/>
        <v>-0.4900760749709161</v>
      </c>
    </row>
    <row r="400" spans="1:10" ht="45" outlineLevel="1" x14ac:dyDescent="0.25">
      <c r="A400" s="145"/>
      <c r="B400" s="160"/>
      <c r="C400" s="151">
        <v>2360</v>
      </c>
      <c r="D400" s="152" t="s">
        <v>412</v>
      </c>
      <c r="E400" s="153">
        <v>40000</v>
      </c>
      <c r="F400" s="153">
        <v>14500</v>
      </c>
      <c r="G400" s="154">
        <f t="shared" si="56"/>
        <v>0.36249999999999999</v>
      </c>
      <c r="H400" s="153">
        <f t="shared" ref="H400:H410" si="61">IF(F400/3*4&gt;E400,E400,F400/3*4)</f>
        <v>19333.333333333332</v>
      </c>
      <c r="I400" s="153">
        <v>45000</v>
      </c>
      <c r="J400" s="26">
        <f t="shared" si="58"/>
        <v>0.125</v>
      </c>
    </row>
    <row r="401" spans="1:10" outlineLevel="1" x14ac:dyDescent="0.25">
      <c r="A401" s="145"/>
      <c r="B401" s="145"/>
      <c r="C401" s="151">
        <v>4110</v>
      </c>
      <c r="D401" s="152" t="s">
        <v>335</v>
      </c>
      <c r="E401" s="153">
        <v>19091.91</v>
      </c>
      <c r="F401" s="153">
        <v>5811.65</v>
      </c>
      <c r="G401" s="154">
        <f t="shared" si="56"/>
        <v>0.3044038024482621</v>
      </c>
      <c r="H401" s="153">
        <f t="shared" si="61"/>
        <v>7748.8666666666659</v>
      </c>
      <c r="I401" s="153">
        <v>10000</v>
      </c>
      <c r="J401" s="26">
        <f t="shared" si="58"/>
        <v>-0.47621793733576157</v>
      </c>
    </row>
    <row r="402" spans="1:10" outlineLevel="1" x14ac:dyDescent="0.25">
      <c r="A402" s="145"/>
      <c r="B402" s="145"/>
      <c r="C402" s="151">
        <v>4120</v>
      </c>
      <c r="D402" s="152" t="s">
        <v>336</v>
      </c>
      <c r="E402" s="153">
        <v>2000</v>
      </c>
      <c r="F402" s="153">
        <v>0</v>
      </c>
      <c r="G402" s="154">
        <f t="shared" si="56"/>
        <v>0</v>
      </c>
      <c r="H402" s="153">
        <f t="shared" si="61"/>
        <v>0</v>
      </c>
      <c r="I402" s="153">
        <v>2000</v>
      </c>
      <c r="J402" s="26">
        <f t="shared" si="58"/>
        <v>0</v>
      </c>
    </row>
    <row r="403" spans="1:10" outlineLevel="1" x14ac:dyDescent="0.25">
      <c r="A403" s="145"/>
      <c r="B403" s="145"/>
      <c r="C403" s="151">
        <v>4170</v>
      </c>
      <c r="D403" s="152" t="s">
        <v>340</v>
      </c>
      <c r="E403" s="153">
        <v>239800</v>
      </c>
      <c r="F403" s="153">
        <v>128383.7</v>
      </c>
      <c r="G403" s="154">
        <f t="shared" si="56"/>
        <v>0.5353782318598832</v>
      </c>
      <c r="H403" s="153">
        <f t="shared" si="61"/>
        <v>171178.26666666666</v>
      </c>
      <c r="I403" s="153">
        <v>186360</v>
      </c>
      <c r="J403" s="26">
        <f t="shared" si="58"/>
        <v>-0.22285237698081739</v>
      </c>
    </row>
    <row r="404" spans="1:10" outlineLevel="1" x14ac:dyDescent="0.25">
      <c r="A404" s="145"/>
      <c r="B404" s="145"/>
      <c r="C404" s="151">
        <v>4210</v>
      </c>
      <c r="D404" s="152" t="s">
        <v>333</v>
      </c>
      <c r="E404" s="153">
        <v>104000</v>
      </c>
      <c r="F404" s="153">
        <v>24570.14</v>
      </c>
      <c r="G404" s="154">
        <f t="shared" si="56"/>
        <v>0.23625134615384616</v>
      </c>
      <c r="H404" s="153">
        <f t="shared" si="61"/>
        <v>32760.186666666665</v>
      </c>
      <c r="I404" s="153">
        <v>20000</v>
      </c>
      <c r="J404" s="26">
        <f t="shared" si="58"/>
        <v>-0.80769230769230771</v>
      </c>
    </row>
    <row r="405" spans="1:10" outlineLevel="1" x14ac:dyDescent="0.25">
      <c r="A405" s="145"/>
      <c r="B405" s="145"/>
      <c r="C405" s="151">
        <v>4220</v>
      </c>
      <c r="D405" s="152" t="s">
        <v>373</v>
      </c>
      <c r="E405" s="153">
        <v>15000</v>
      </c>
      <c r="F405" s="153">
        <v>6501.13</v>
      </c>
      <c r="G405" s="154">
        <f t="shared" si="56"/>
        <v>0.43340866666666666</v>
      </c>
      <c r="H405" s="153">
        <f t="shared" si="61"/>
        <v>8668.1733333333341</v>
      </c>
      <c r="I405" s="153">
        <v>10000</v>
      </c>
      <c r="J405" s="26">
        <f t="shared" si="58"/>
        <v>-0.33333333333333337</v>
      </c>
    </row>
    <row r="406" spans="1:10" outlineLevel="1" x14ac:dyDescent="0.25">
      <c r="A406" s="145"/>
      <c r="B406" s="145"/>
      <c r="C406" s="151">
        <v>4260</v>
      </c>
      <c r="D406" s="152" t="s">
        <v>341</v>
      </c>
      <c r="E406" s="153">
        <v>25000</v>
      </c>
      <c r="F406" s="153">
        <v>8583.2199999999993</v>
      </c>
      <c r="G406" s="154">
        <f t="shared" si="56"/>
        <v>0.34332879999999999</v>
      </c>
      <c r="H406" s="153">
        <f t="shared" si="61"/>
        <v>11444.293333333333</v>
      </c>
      <c r="I406" s="153">
        <v>15000</v>
      </c>
      <c r="J406" s="26">
        <f t="shared" si="58"/>
        <v>-0.4</v>
      </c>
    </row>
    <row r="407" spans="1:10" outlineLevel="1" x14ac:dyDescent="0.25">
      <c r="A407" s="145"/>
      <c r="B407" s="145"/>
      <c r="C407" s="151">
        <v>4300</v>
      </c>
      <c r="D407" s="152" t="s">
        <v>337</v>
      </c>
      <c r="E407" s="153">
        <v>404481.9</v>
      </c>
      <c r="F407" s="153">
        <v>98611.69</v>
      </c>
      <c r="G407" s="154">
        <f t="shared" si="56"/>
        <v>0.24379753457447662</v>
      </c>
      <c r="H407" s="153">
        <f t="shared" si="61"/>
        <v>131482.25333333333</v>
      </c>
      <c r="I407" s="153">
        <v>142140</v>
      </c>
      <c r="J407" s="26">
        <f t="shared" si="58"/>
        <v>-0.64858748932894161</v>
      </c>
    </row>
    <row r="408" spans="1:10" outlineLevel="1" x14ac:dyDescent="0.25">
      <c r="A408" s="145"/>
      <c r="B408" s="145"/>
      <c r="C408" s="151">
        <v>4360</v>
      </c>
      <c r="D408" s="152" t="s">
        <v>374</v>
      </c>
      <c r="E408" s="153">
        <v>5000</v>
      </c>
      <c r="F408" s="153">
        <v>1421.17</v>
      </c>
      <c r="G408" s="154">
        <f t="shared" si="56"/>
        <v>0.28423400000000004</v>
      </c>
      <c r="H408" s="153">
        <f t="shared" si="61"/>
        <v>1894.8933333333334</v>
      </c>
      <c r="I408" s="153">
        <v>2500</v>
      </c>
      <c r="J408" s="26">
        <f t="shared" si="58"/>
        <v>-0.5</v>
      </c>
    </row>
    <row r="409" spans="1:10" outlineLevel="1" x14ac:dyDescent="0.25">
      <c r="A409" s="145"/>
      <c r="B409" s="145"/>
      <c r="C409" s="151">
        <v>4410</v>
      </c>
      <c r="D409" s="152" t="s">
        <v>384</v>
      </c>
      <c r="E409" s="153">
        <v>1700</v>
      </c>
      <c r="F409" s="153">
        <v>0</v>
      </c>
      <c r="G409" s="154">
        <f t="shared" si="56"/>
        <v>0</v>
      </c>
      <c r="H409" s="153">
        <f t="shared" si="61"/>
        <v>0</v>
      </c>
      <c r="I409" s="153">
        <v>2000</v>
      </c>
      <c r="J409" s="26">
        <f t="shared" si="58"/>
        <v>0.17647058823529416</v>
      </c>
    </row>
    <row r="410" spans="1:10" outlineLevel="1" x14ac:dyDescent="0.25">
      <c r="A410" s="145"/>
      <c r="B410" s="161"/>
      <c r="C410" s="151">
        <v>4430</v>
      </c>
      <c r="D410" s="152" t="s">
        <v>338</v>
      </c>
      <c r="E410" s="153">
        <v>6800</v>
      </c>
      <c r="F410" s="153">
        <v>4800</v>
      </c>
      <c r="G410" s="154">
        <f t="shared" si="56"/>
        <v>0.70588235294117652</v>
      </c>
      <c r="H410" s="153">
        <f t="shared" si="61"/>
        <v>6400</v>
      </c>
      <c r="I410" s="153">
        <v>5000</v>
      </c>
      <c r="J410" s="26">
        <f t="shared" si="58"/>
        <v>-0.26470588235294112</v>
      </c>
    </row>
    <row r="411" spans="1:10" x14ac:dyDescent="0.25">
      <c r="A411" s="145"/>
      <c r="B411" s="146" t="s">
        <v>232</v>
      </c>
      <c r="C411" s="147"/>
      <c r="D411" s="147" t="s">
        <v>16</v>
      </c>
      <c r="E411" s="148">
        <f>SUM(E412:E417)</f>
        <v>18000.000000000004</v>
      </c>
      <c r="F411" s="148">
        <f t="shared" ref="F411:H411" si="62">SUM(F412:F417)</f>
        <v>14980.81</v>
      </c>
      <c r="G411" s="149">
        <f t="shared" si="56"/>
        <v>0.83226722222222205</v>
      </c>
      <c r="H411" s="148">
        <f t="shared" si="62"/>
        <v>16641.079999999998</v>
      </c>
      <c r="I411" s="148">
        <v>12000</v>
      </c>
      <c r="J411" s="149">
        <f t="shared" si="58"/>
        <v>-0.33333333333333348</v>
      </c>
    </row>
    <row r="412" spans="1:10" ht="45" outlineLevel="1" x14ac:dyDescent="0.25">
      <c r="A412" s="145"/>
      <c r="B412" s="160"/>
      <c r="C412" s="151">
        <v>2360</v>
      </c>
      <c r="D412" s="152" t="s">
        <v>412</v>
      </c>
      <c r="E412" s="153">
        <v>10000</v>
      </c>
      <c r="F412" s="153">
        <v>10000</v>
      </c>
      <c r="G412" s="154">
        <f t="shared" si="56"/>
        <v>1</v>
      </c>
      <c r="H412" s="153">
        <f t="shared" ref="H412:H417" si="63">IF(F412/3*4&gt;E412,E412,F412/3*4)</f>
        <v>10000</v>
      </c>
      <c r="I412" s="153">
        <v>10000</v>
      </c>
      <c r="J412" s="26">
        <f t="shared" si="58"/>
        <v>0</v>
      </c>
    </row>
    <row r="413" spans="1:10" outlineLevel="1" x14ac:dyDescent="0.25">
      <c r="A413" s="145"/>
      <c r="B413" s="145"/>
      <c r="C413" s="151">
        <v>4010</v>
      </c>
      <c r="D413" s="152" t="s">
        <v>334</v>
      </c>
      <c r="E413" s="153">
        <v>6691.76</v>
      </c>
      <c r="F413" s="153">
        <v>4179.78</v>
      </c>
      <c r="G413" s="154">
        <f t="shared" si="56"/>
        <v>0.62461594558083366</v>
      </c>
      <c r="H413" s="153">
        <f t="shared" si="63"/>
        <v>5573.04</v>
      </c>
      <c r="I413" s="153">
        <v>0</v>
      </c>
      <c r="J413" s="26">
        <f t="shared" si="58"/>
        <v>0</v>
      </c>
    </row>
    <row r="414" spans="1:10" outlineLevel="1" x14ac:dyDescent="0.25">
      <c r="A414" s="145"/>
      <c r="B414" s="145"/>
      <c r="C414" s="151">
        <v>4110</v>
      </c>
      <c r="D414" s="152" t="s">
        <v>335</v>
      </c>
      <c r="E414" s="153">
        <v>1144.29</v>
      </c>
      <c r="F414" s="153">
        <v>729.77</v>
      </c>
      <c r="G414" s="154">
        <f t="shared" si="56"/>
        <v>0.63774917197563552</v>
      </c>
      <c r="H414" s="153">
        <f t="shared" si="63"/>
        <v>973.02666666666664</v>
      </c>
      <c r="I414" s="153">
        <v>0</v>
      </c>
      <c r="J414" s="26">
        <f t="shared" si="58"/>
        <v>0</v>
      </c>
    </row>
    <row r="415" spans="1:10" outlineLevel="1" x14ac:dyDescent="0.25">
      <c r="A415" s="145"/>
      <c r="B415" s="145"/>
      <c r="C415" s="151">
        <v>4120</v>
      </c>
      <c r="D415" s="152" t="s">
        <v>336</v>
      </c>
      <c r="E415" s="153">
        <v>163.95</v>
      </c>
      <c r="F415" s="153">
        <v>71.260000000000005</v>
      </c>
      <c r="G415" s="154">
        <f t="shared" si="56"/>
        <v>0.43464470875266858</v>
      </c>
      <c r="H415" s="153">
        <f t="shared" si="63"/>
        <v>95.013333333333335</v>
      </c>
      <c r="I415" s="153">
        <v>0</v>
      </c>
      <c r="J415" s="26">
        <f t="shared" si="58"/>
        <v>0</v>
      </c>
    </row>
    <row r="416" spans="1:10" outlineLevel="1" x14ac:dyDescent="0.25">
      <c r="A416" s="145"/>
      <c r="B416" s="145"/>
      <c r="C416" s="151">
        <v>4210</v>
      </c>
      <c r="D416" s="152" t="s">
        <v>333</v>
      </c>
      <c r="E416" s="153">
        <v>0</v>
      </c>
      <c r="F416" s="153">
        <v>0</v>
      </c>
      <c r="G416" s="154">
        <f t="shared" si="56"/>
        <v>0</v>
      </c>
      <c r="H416" s="153">
        <f t="shared" si="63"/>
        <v>0</v>
      </c>
      <c r="I416" s="153">
        <v>1050</v>
      </c>
      <c r="J416" s="26">
        <f t="shared" si="58"/>
        <v>0</v>
      </c>
    </row>
    <row r="417" spans="1:10" outlineLevel="1" x14ac:dyDescent="0.25">
      <c r="A417" s="161"/>
      <c r="B417" s="161"/>
      <c r="C417" s="151">
        <v>4300</v>
      </c>
      <c r="D417" s="152" t="s">
        <v>337</v>
      </c>
      <c r="E417" s="153">
        <v>0</v>
      </c>
      <c r="F417" s="153">
        <v>0</v>
      </c>
      <c r="G417" s="154">
        <f t="shared" si="56"/>
        <v>0</v>
      </c>
      <c r="H417" s="153">
        <f t="shared" si="63"/>
        <v>0</v>
      </c>
      <c r="I417" s="153">
        <v>950</v>
      </c>
      <c r="J417" s="26">
        <f t="shared" si="58"/>
        <v>0</v>
      </c>
    </row>
    <row r="418" spans="1:10" x14ac:dyDescent="0.25">
      <c r="A418" s="141" t="s">
        <v>233</v>
      </c>
      <c r="B418" s="142"/>
      <c r="C418" s="142"/>
      <c r="D418" s="142" t="s">
        <v>234</v>
      </c>
      <c r="E418" s="143">
        <f>E419+E421+E438+E441+E444+E448+E450+E453+E472+E474+E480+E482+E484</f>
        <v>9594152.0499999989</v>
      </c>
      <c r="F418" s="143">
        <f>F419+F421+F438+F441+F444+F448+F450+F453+F472+F474+F480+F482+F484</f>
        <v>7233542.459999999</v>
      </c>
      <c r="G418" s="144">
        <f t="shared" si="56"/>
        <v>0.7539532855329304</v>
      </c>
      <c r="H418" s="143">
        <f>H419+H421+H438+H441+H444+H448+H450+H453+H472+H474+H480+H482+H484</f>
        <v>9082078.4433333334</v>
      </c>
      <c r="I418" s="143">
        <f>I419+I421+I438+I441+I444+I448+I450+I453+I472+I474+I480+I482+I484</f>
        <v>8522736.4000000004</v>
      </c>
      <c r="J418" s="144">
        <f t="shared" si="58"/>
        <v>-0.11167382426464656</v>
      </c>
    </row>
    <row r="419" spans="1:10" x14ac:dyDescent="0.25">
      <c r="A419" s="145"/>
      <c r="B419" s="146" t="s">
        <v>235</v>
      </c>
      <c r="C419" s="147"/>
      <c r="D419" s="147" t="s">
        <v>236</v>
      </c>
      <c r="E419" s="148">
        <f>E420</f>
        <v>1106577.1100000001</v>
      </c>
      <c r="F419" s="148">
        <f>F420</f>
        <v>841708.94</v>
      </c>
      <c r="G419" s="149">
        <f t="shared" si="56"/>
        <v>0.76064192218832349</v>
      </c>
      <c r="H419" s="148">
        <f>H420</f>
        <v>1106577.1100000001</v>
      </c>
      <c r="I419" s="148">
        <f>I420</f>
        <v>1000000</v>
      </c>
      <c r="J419" s="149">
        <f t="shared" si="58"/>
        <v>-9.6312411522772368E-2</v>
      </c>
    </row>
    <row r="420" spans="1:10" ht="22.5" outlineLevel="1" x14ac:dyDescent="0.25">
      <c r="A420" s="145"/>
      <c r="B420" s="150"/>
      <c r="C420" s="151">
        <v>4330</v>
      </c>
      <c r="D420" s="152" t="s">
        <v>427</v>
      </c>
      <c r="E420" s="153">
        <v>1106577.1100000001</v>
      </c>
      <c r="F420" s="153">
        <v>841708.94</v>
      </c>
      <c r="G420" s="154">
        <f t="shared" si="56"/>
        <v>0.76064192218832349</v>
      </c>
      <c r="H420" s="153">
        <f>IF(F420/3*4&gt;E420,E420,F420/3*4)</f>
        <v>1106577.1100000001</v>
      </c>
      <c r="I420" s="153">
        <v>1000000</v>
      </c>
      <c r="J420" s="26">
        <f>IF(IF(E420=0,0,I420/E420)-1=-100%,0,IF(E420=0,0,I420/E420)-1)</f>
        <v>-9.6312411522772368E-2</v>
      </c>
    </row>
    <row r="421" spans="1:10" x14ac:dyDescent="0.25">
      <c r="A421" s="145"/>
      <c r="B421" s="146" t="s">
        <v>239</v>
      </c>
      <c r="C421" s="147"/>
      <c r="D421" s="147" t="s">
        <v>240</v>
      </c>
      <c r="E421" s="148">
        <f>SUM(E422:E437)</f>
        <v>1025262.2200000001</v>
      </c>
      <c r="F421" s="148">
        <f>SUM(F422:F437)</f>
        <v>718163.84999999986</v>
      </c>
      <c r="G421" s="149">
        <f t="shared" si="56"/>
        <v>0.70046846161950627</v>
      </c>
      <c r="H421" s="148">
        <f>SUM(H422:H437)</f>
        <v>931656.87666666671</v>
      </c>
      <c r="I421" s="148">
        <f>SUM(I422:I437)</f>
        <v>1165169</v>
      </c>
      <c r="J421" s="149">
        <f t="shared" ref="J421:J448" si="64">IF(IF(E421=0,0,I421/E421)-1=-100%,0,IF(E421=0,0,I421/E421)-1)</f>
        <v>0.13645950984129684</v>
      </c>
    </row>
    <row r="422" spans="1:10" outlineLevel="1" x14ac:dyDescent="0.25">
      <c r="A422" s="145"/>
      <c r="B422" s="160"/>
      <c r="C422" s="151">
        <v>4010</v>
      </c>
      <c r="D422" s="152" t="s">
        <v>334</v>
      </c>
      <c r="E422" s="153">
        <v>608485</v>
      </c>
      <c r="F422" s="153">
        <v>425805.95</v>
      </c>
      <c r="G422" s="154">
        <f t="shared" si="56"/>
        <v>0.69978052047297801</v>
      </c>
      <c r="H422" s="153">
        <f t="shared" ref="H422:H437" si="65">IF(F422/3*4&gt;E422,E422,F422/3*4)</f>
        <v>567741.26666666672</v>
      </c>
      <c r="I422" s="153">
        <v>656080</v>
      </c>
      <c r="J422" s="26">
        <f t="shared" si="64"/>
        <v>7.8218855025185441E-2</v>
      </c>
    </row>
    <row r="423" spans="1:10" outlineLevel="1" x14ac:dyDescent="0.25">
      <c r="A423" s="145"/>
      <c r="B423" s="145"/>
      <c r="C423" s="151">
        <v>4040</v>
      </c>
      <c r="D423" s="152" t="s">
        <v>378</v>
      </c>
      <c r="E423" s="153">
        <v>39628.65</v>
      </c>
      <c r="F423" s="153">
        <v>39628.65</v>
      </c>
      <c r="G423" s="154">
        <f t="shared" si="56"/>
        <v>1</v>
      </c>
      <c r="H423" s="153">
        <f t="shared" si="65"/>
        <v>39628.65</v>
      </c>
      <c r="I423" s="153">
        <v>46000</v>
      </c>
      <c r="J423" s="26">
        <f t="shared" si="64"/>
        <v>0.16077635750902441</v>
      </c>
    </row>
    <row r="424" spans="1:10" outlineLevel="1" x14ac:dyDescent="0.25">
      <c r="A424" s="145"/>
      <c r="B424" s="145"/>
      <c r="C424" s="151">
        <v>4110</v>
      </c>
      <c r="D424" s="152" t="s">
        <v>335</v>
      </c>
      <c r="E424" s="153">
        <v>118075.4</v>
      </c>
      <c r="F424" s="153">
        <v>70055.37</v>
      </c>
      <c r="G424" s="154">
        <f t="shared" si="56"/>
        <v>0.59331046094275353</v>
      </c>
      <c r="H424" s="153">
        <f t="shared" si="65"/>
        <v>93407.159999999989</v>
      </c>
      <c r="I424" s="153">
        <v>110000</v>
      </c>
      <c r="J424" s="26">
        <f t="shared" si="64"/>
        <v>-6.8391891960560725E-2</v>
      </c>
    </row>
    <row r="425" spans="1:10" outlineLevel="1" x14ac:dyDescent="0.25">
      <c r="A425" s="145"/>
      <c r="B425" s="145"/>
      <c r="C425" s="151">
        <v>4120</v>
      </c>
      <c r="D425" s="152" t="s">
        <v>336</v>
      </c>
      <c r="E425" s="153">
        <v>10882</v>
      </c>
      <c r="F425" s="153">
        <v>6216.94</v>
      </c>
      <c r="G425" s="154">
        <f t="shared" si="56"/>
        <v>0.57130490718617899</v>
      </c>
      <c r="H425" s="153">
        <f t="shared" si="65"/>
        <v>8289.2533333333322</v>
      </c>
      <c r="I425" s="153">
        <v>15000</v>
      </c>
      <c r="J425" s="26">
        <f t="shared" si="64"/>
        <v>0.37842308399191316</v>
      </c>
    </row>
    <row r="426" spans="1:10" outlineLevel="1" x14ac:dyDescent="0.25">
      <c r="A426" s="145"/>
      <c r="B426" s="145"/>
      <c r="C426" s="151">
        <v>4170</v>
      </c>
      <c r="D426" s="152" t="s">
        <v>340</v>
      </c>
      <c r="E426" s="153">
        <v>28000</v>
      </c>
      <c r="F426" s="153">
        <v>19069.28</v>
      </c>
      <c r="G426" s="154">
        <f t="shared" si="56"/>
        <v>0.68104571428571425</v>
      </c>
      <c r="H426" s="153">
        <f t="shared" si="65"/>
        <v>25425.706666666665</v>
      </c>
      <c r="I426" s="153">
        <v>40000</v>
      </c>
      <c r="J426" s="26">
        <f t="shared" si="64"/>
        <v>0.4285714285714286</v>
      </c>
    </row>
    <row r="427" spans="1:10" outlineLevel="1" x14ac:dyDescent="0.25">
      <c r="A427" s="145"/>
      <c r="B427" s="145"/>
      <c r="C427" s="151">
        <v>4210</v>
      </c>
      <c r="D427" s="152" t="s">
        <v>333</v>
      </c>
      <c r="E427" s="153">
        <v>22000</v>
      </c>
      <c r="F427" s="153">
        <v>21173.45</v>
      </c>
      <c r="G427" s="154">
        <f t="shared" si="56"/>
        <v>0.96242954545454551</v>
      </c>
      <c r="H427" s="153">
        <f t="shared" si="65"/>
        <v>22000</v>
      </c>
      <c r="I427" s="153">
        <v>80000</v>
      </c>
      <c r="J427" s="26">
        <f t="shared" si="64"/>
        <v>2.6363636363636362</v>
      </c>
    </row>
    <row r="428" spans="1:10" outlineLevel="1" x14ac:dyDescent="0.25">
      <c r="A428" s="145"/>
      <c r="B428" s="145"/>
      <c r="C428" s="151">
        <v>4220</v>
      </c>
      <c r="D428" s="152" t="s">
        <v>373</v>
      </c>
      <c r="E428" s="153">
        <v>15000</v>
      </c>
      <c r="F428" s="153">
        <v>11546.33</v>
      </c>
      <c r="G428" s="154">
        <f t="shared" si="56"/>
        <v>0.76975533333333335</v>
      </c>
      <c r="H428" s="153">
        <f t="shared" si="65"/>
        <v>15000</v>
      </c>
      <c r="I428" s="153">
        <v>20000</v>
      </c>
      <c r="J428" s="26">
        <f t="shared" si="64"/>
        <v>0.33333333333333326</v>
      </c>
    </row>
    <row r="429" spans="1:10" outlineLevel="1" x14ac:dyDescent="0.25">
      <c r="A429" s="145"/>
      <c r="B429" s="145"/>
      <c r="C429" s="151">
        <v>4260</v>
      </c>
      <c r="D429" s="152" t="s">
        <v>341</v>
      </c>
      <c r="E429" s="153">
        <v>23000</v>
      </c>
      <c r="F429" s="153">
        <v>14841.43</v>
      </c>
      <c r="G429" s="154">
        <f t="shared" si="56"/>
        <v>0.64527956521739127</v>
      </c>
      <c r="H429" s="153">
        <f t="shared" si="65"/>
        <v>19788.573333333334</v>
      </c>
      <c r="I429" s="153">
        <v>32000</v>
      </c>
      <c r="J429" s="26">
        <f t="shared" si="64"/>
        <v>0.39130434782608692</v>
      </c>
    </row>
    <row r="430" spans="1:10" outlineLevel="1" x14ac:dyDescent="0.25">
      <c r="A430" s="145"/>
      <c r="B430" s="145"/>
      <c r="C430" s="151">
        <v>4280</v>
      </c>
      <c r="D430" s="152" t="s">
        <v>380</v>
      </c>
      <c r="E430" s="153">
        <v>500</v>
      </c>
      <c r="F430" s="153">
        <v>220</v>
      </c>
      <c r="G430" s="154">
        <f t="shared" si="56"/>
        <v>0.44</v>
      </c>
      <c r="H430" s="153">
        <f t="shared" si="65"/>
        <v>293.33333333333331</v>
      </c>
      <c r="I430" s="153">
        <v>1012</v>
      </c>
      <c r="J430" s="26">
        <f t="shared" si="64"/>
        <v>1.024</v>
      </c>
    </row>
    <row r="431" spans="1:10" outlineLevel="1" x14ac:dyDescent="0.25">
      <c r="A431" s="145"/>
      <c r="B431" s="145"/>
      <c r="C431" s="151">
        <v>4300</v>
      </c>
      <c r="D431" s="152" t="s">
        <v>337</v>
      </c>
      <c r="E431" s="153">
        <v>133373.17000000001</v>
      </c>
      <c r="F431" s="153">
        <v>86656.88</v>
      </c>
      <c r="G431" s="154">
        <f t="shared" si="56"/>
        <v>0.64973247617942942</v>
      </c>
      <c r="H431" s="153">
        <f t="shared" si="65"/>
        <v>115542.50666666667</v>
      </c>
      <c r="I431" s="153">
        <v>135000</v>
      </c>
      <c r="J431" s="26">
        <f t="shared" si="64"/>
        <v>1.2197580667835828E-2</v>
      </c>
    </row>
    <row r="432" spans="1:10" outlineLevel="1" x14ac:dyDescent="0.25">
      <c r="A432" s="145"/>
      <c r="B432" s="145"/>
      <c r="C432" s="151">
        <v>4360</v>
      </c>
      <c r="D432" s="152" t="s">
        <v>374</v>
      </c>
      <c r="E432" s="153">
        <v>2200</v>
      </c>
      <c r="F432" s="153">
        <v>1589.66</v>
      </c>
      <c r="G432" s="154">
        <f t="shared" si="56"/>
        <v>0.72257272727272726</v>
      </c>
      <c r="H432" s="153">
        <f t="shared" si="65"/>
        <v>2119.5466666666666</v>
      </c>
      <c r="I432" s="153">
        <v>2700</v>
      </c>
      <c r="J432" s="26">
        <f t="shared" si="64"/>
        <v>0.22727272727272729</v>
      </c>
    </row>
    <row r="433" spans="1:10" outlineLevel="1" x14ac:dyDescent="0.25">
      <c r="A433" s="145"/>
      <c r="B433" s="145"/>
      <c r="C433" s="151">
        <v>4410</v>
      </c>
      <c r="D433" s="152" t="s">
        <v>384</v>
      </c>
      <c r="E433" s="153">
        <v>3500</v>
      </c>
      <c r="F433" s="153">
        <v>2300.58</v>
      </c>
      <c r="G433" s="154">
        <f t="shared" si="56"/>
        <v>0.65730857142857135</v>
      </c>
      <c r="H433" s="153">
        <f t="shared" si="65"/>
        <v>3067.44</v>
      </c>
      <c r="I433" s="153">
        <v>4000</v>
      </c>
      <c r="J433" s="26">
        <f t="shared" si="64"/>
        <v>0.14285714285714279</v>
      </c>
    </row>
    <row r="434" spans="1:10" outlineLevel="1" x14ac:dyDescent="0.25">
      <c r="A434" s="145"/>
      <c r="B434" s="145"/>
      <c r="C434" s="151">
        <v>4430</v>
      </c>
      <c r="D434" s="152" t="s">
        <v>338</v>
      </c>
      <c r="E434" s="153">
        <v>941</v>
      </c>
      <c r="F434" s="153">
        <v>235.25</v>
      </c>
      <c r="G434" s="154">
        <f t="shared" si="56"/>
        <v>0.25</v>
      </c>
      <c r="H434" s="153">
        <f t="shared" si="65"/>
        <v>313.66666666666669</v>
      </c>
      <c r="I434" s="153">
        <v>2000</v>
      </c>
      <c r="J434" s="26">
        <f t="shared" si="64"/>
        <v>1.1253985122210413</v>
      </c>
    </row>
    <row r="435" spans="1:10" outlineLevel="1" x14ac:dyDescent="0.25">
      <c r="A435" s="145"/>
      <c r="B435" s="145"/>
      <c r="C435" s="151">
        <v>4440</v>
      </c>
      <c r="D435" s="152" t="s">
        <v>369</v>
      </c>
      <c r="E435" s="153">
        <v>18177</v>
      </c>
      <c r="F435" s="153">
        <v>18177</v>
      </c>
      <c r="G435" s="154">
        <f t="shared" si="56"/>
        <v>1</v>
      </c>
      <c r="H435" s="153">
        <f t="shared" si="65"/>
        <v>18177</v>
      </c>
      <c r="I435" s="153">
        <v>18177</v>
      </c>
      <c r="J435" s="26">
        <f t="shared" si="64"/>
        <v>0</v>
      </c>
    </row>
    <row r="436" spans="1:10" ht="22.5" outlineLevel="1" x14ac:dyDescent="0.25">
      <c r="A436" s="145"/>
      <c r="B436" s="145"/>
      <c r="C436" s="151">
        <v>4700</v>
      </c>
      <c r="D436" s="152" t="s">
        <v>385</v>
      </c>
      <c r="E436" s="153">
        <v>500</v>
      </c>
      <c r="F436" s="153">
        <v>0</v>
      </c>
      <c r="G436" s="154">
        <f t="shared" si="56"/>
        <v>0</v>
      </c>
      <c r="H436" s="153">
        <f t="shared" si="65"/>
        <v>0</v>
      </c>
      <c r="I436" s="153">
        <v>1500</v>
      </c>
      <c r="J436" s="26">
        <f t="shared" si="64"/>
        <v>2</v>
      </c>
    </row>
    <row r="437" spans="1:10" outlineLevel="1" x14ac:dyDescent="0.25">
      <c r="A437" s="145"/>
      <c r="B437" s="161"/>
      <c r="C437" s="151">
        <v>4710</v>
      </c>
      <c r="D437" s="152" t="s">
        <v>386</v>
      </c>
      <c r="E437" s="153">
        <v>1000</v>
      </c>
      <c r="F437" s="153">
        <v>647.08000000000004</v>
      </c>
      <c r="G437" s="154">
        <f t="shared" si="56"/>
        <v>0.64707999999999999</v>
      </c>
      <c r="H437" s="153">
        <f t="shared" si="65"/>
        <v>862.77333333333343</v>
      </c>
      <c r="I437" s="153">
        <v>1700</v>
      </c>
      <c r="J437" s="26">
        <f t="shared" si="64"/>
        <v>0.7</v>
      </c>
    </row>
    <row r="438" spans="1:10" ht="22.5" x14ac:dyDescent="0.25">
      <c r="A438" s="145"/>
      <c r="B438" s="146" t="s">
        <v>241</v>
      </c>
      <c r="C438" s="147"/>
      <c r="D438" s="147" t="s">
        <v>467</v>
      </c>
      <c r="E438" s="148">
        <f>SUM(E439:E440)</f>
        <v>11500</v>
      </c>
      <c r="F438" s="148">
        <f>SUM(F439:F440)</f>
        <v>80</v>
      </c>
      <c r="G438" s="149">
        <f t="shared" si="56"/>
        <v>6.956521739130435E-3</v>
      </c>
      <c r="H438" s="148">
        <f>SUM(H439:H440)</f>
        <v>106.66666666666667</v>
      </c>
      <c r="I438" s="148">
        <f>SUM(I439:I440)</f>
        <v>11500</v>
      </c>
      <c r="J438" s="149">
        <f t="shared" si="64"/>
        <v>0</v>
      </c>
    </row>
    <row r="439" spans="1:10" outlineLevel="1" x14ac:dyDescent="0.25">
      <c r="A439" s="145"/>
      <c r="B439" s="160"/>
      <c r="C439" s="151">
        <v>4210</v>
      </c>
      <c r="D439" s="152" t="s">
        <v>333</v>
      </c>
      <c r="E439" s="153">
        <v>3500</v>
      </c>
      <c r="F439" s="153">
        <v>80</v>
      </c>
      <c r="G439" s="154">
        <f t="shared" si="56"/>
        <v>2.2857142857142857E-2</v>
      </c>
      <c r="H439" s="153">
        <f t="shared" ref="H439:H440" si="66">IF(F439/3*4&gt;E439,E439,F439/3*4)</f>
        <v>106.66666666666667</v>
      </c>
      <c r="I439" s="153">
        <v>3500</v>
      </c>
      <c r="J439" s="26">
        <f t="shared" si="64"/>
        <v>0</v>
      </c>
    </row>
    <row r="440" spans="1:10" outlineLevel="1" x14ac:dyDescent="0.25">
      <c r="A440" s="145"/>
      <c r="B440" s="161"/>
      <c r="C440" s="151">
        <v>4300</v>
      </c>
      <c r="D440" s="152" t="s">
        <v>337</v>
      </c>
      <c r="E440" s="153">
        <v>8000</v>
      </c>
      <c r="F440" s="153">
        <v>0</v>
      </c>
      <c r="G440" s="154">
        <f t="shared" si="56"/>
        <v>0</v>
      </c>
      <c r="H440" s="153">
        <f t="shared" si="66"/>
        <v>0</v>
      </c>
      <c r="I440" s="153">
        <v>8000</v>
      </c>
      <c r="J440" s="26">
        <f t="shared" si="64"/>
        <v>0</v>
      </c>
    </row>
    <row r="441" spans="1:10" ht="56.25" x14ac:dyDescent="0.25">
      <c r="A441" s="145"/>
      <c r="B441" s="146" t="s">
        <v>243</v>
      </c>
      <c r="C441" s="147"/>
      <c r="D441" s="147" t="s">
        <v>244</v>
      </c>
      <c r="E441" s="148">
        <f>SUM(E442:E443)</f>
        <v>84490</v>
      </c>
      <c r="F441" s="148">
        <f>SUM(F442:F443)</f>
        <v>67890</v>
      </c>
      <c r="G441" s="149">
        <f t="shared" si="56"/>
        <v>0.80352704462066515</v>
      </c>
      <c r="H441" s="148">
        <f>SUM(H442:H443)</f>
        <v>83990</v>
      </c>
      <c r="I441" s="148">
        <f>SUM(I442:I443)</f>
        <v>84824</v>
      </c>
      <c r="J441" s="149">
        <f t="shared" si="64"/>
        <v>3.9531305479938439E-3</v>
      </c>
    </row>
    <row r="442" spans="1:10" ht="45" outlineLevel="1" x14ac:dyDescent="0.25">
      <c r="A442" s="145"/>
      <c r="B442" s="160"/>
      <c r="C442" s="151">
        <v>2910</v>
      </c>
      <c r="D442" s="152" t="s">
        <v>468</v>
      </c>
      <c r="E442" s="153">
        <v>500</v>
      </c>
      <c r="F442" s="153">
        <v>0</v>
      </c>
      <c r="G442" s="154">
        <f t="shared" si="56"/>
        <v>0</v>
      </c>
      <c r="H442" s="153">
        <f t="shared" ref="H442:H443" si="67">IF(F442/3*4&gt;E442,E442,F442/3*4)</f>
        <v>0</v>
      </c>
      <c r="I442" s="153">
        <v>500</v>
      </c>
      <c r="J442" s="26">
        <f t="shared" si="64"/>
        <v>0</v>
      </c>
    </row>
    <row r="443" spans="1:10" outlineLevel="1" x14ac:dyDescent="0.25">
      <c r="A443" s="145"/>
      <c r="B443" s="161"/>
      <c r="C443" s="151">
        <v>4130</v>
      </c>
      <c r="D443" s="152" t="s">
        <v>469</v>
      </c>
      <c r="E443" s="153">
        <v>83990</v>
      </c>
      <c r="F443" s="153">
        <v>67890</v>
      </c>
      <c r="G443" s="154">
        <f t="shared" si="56"/>
        <v>0.80831051315632818</v>
      </c>
      <c r="H443" s="153">
        <f t="shared" si="67"/>
        <v>83990</v>
      </c>
      <c r="I443" s="153">
        <v>84324</v>
      </c>
      <c r="J443" s="26">
        <f t="shared" si="64"/>
        <v>3.9766638885581074E-3</v>
      </c>
    </row>
    <row r="444" spans="1:10" ht="22.5" x14ac:dyDescent="0.25">
      <c r="A444" s="145"/>
      <c r="B444" s="146" t="s">
        <v>245</v>
      </c>
      <c r="C444" s="147"/>
      <c r="D444" s="147" t="s">
        <v>246</v>
      </c>
      <c r="E444" s="148">
        <f>SUM(E445:E447)</f>
        <v>550380</v>
      </c>
      <c r="F444" s="148">
        <f>SUM(F445:F447)</f>
        <v>243656.66</v>
      </c>
      <c r="G444" s="149">
        <f t="shared" si="56"/>
        <v>0.44270623932555692</v>
      </c>
      <c r="H444" s="148">
        <f>SUM(H445:H447)</f>
        <v>324875.54666666669</v>
      </c>
      <c r="I444" s="148">
        <f>SUM(I445:I447)</f>
        <v>600500</v>
      </c>
      <c r="J444" s="149">
        <f t="shared" si="64"/>
        <v>9.1064355536174979E-2</v>
      </c>
    </row>
    <row r="445" spans="1:10" ht="45" outlineLevel="1" x14ac:dyDescent="0.25">
      <c r="A445" s="145"/>
      <c r="B445" s="160"/>
      <c r="C445" s="151">
        <v>2360</v>
      </c>
      <c r="D445" s="152" t="s">
        <v>412</v>
      </c>
      <c r="E445" s="153">
        <v>332880</v>
      </c>
      <c r="F445" s="153">
        <v>147490.66</v>
      </c>
      <c r="G445" s="154">
        <f t="shared" si="56"/>
        <v>0.44307456140350876</v>
      </c>
      <c r="H445" s="153">
        <f t="shared" ref="H445:H447" si="68">IF(F445/3*4&gt;E445,E445,F445/3*4)</f>
        <v>196654.21333333335</v>
      </c>
      <c r="I445" s="153">
        <v>350000</v>
      </c>
      <c r="J445" s="26">
        <f t="shared" si="64"/>
        <v>5.1429944724825871E-2</v>
      </c>
    </row>
    <row r="446" spans="1:10" ht="45" outlineLevel="1" x14ac:dyDescent="0.25">
      <c r="A446" s="145"/>
      <c r="B446" s="145"/>
      <c r="C446" s="151">
        <v>2910</v>
      </c>
      <c r="D446" s="152" t="s">
        <v>468</v>
      </c>
      <c r="E446" s="153">
        <v>5000</v>
      </c>
      <c r="F446" s="153">
        <v>0</v>
      </c>
      <c r="G446" s="154">
        <f t="shared" si="56"/>
        <v>0</v>
      </c>
      <c r="H446" s="153">
        <f t="shared" si="68"/>
        <v>0</v>
      </c>
      <c r="I446" s="153">
        <v>0</v>
      </c>
      <c r="J446" s="26">
        <f t="shared" si="64"/>
        <v>0</v>
      </c>
    </row>
    <row r="447" spans="1:10" outlineLevel="1" x14ac:dyDescent="0.25">
      <c r="A447" s="145"/>
      <c r="B447" s="161"/>
      <c r="C447" s="151">
        <v>3110</v>
      </c>
      <c r="D447" s="152" t="s">
        <v>470</v>
      </c>
      <c r="E447" s="153">
        <v>212500</v>
      </c>
      <c r="F447" s="153">
        <v>96166</v>
      </c>
      <c r="G447" s="154">
        <f t="shared" si="56"/>
        <v>0.45254588235294119</v>
      </c>
      <c r="H447" s="153">
        <f t="shared" si="68"/>
        <v>128221.33333333333</v>
      </c>
      <c r="I447" s="153">
        <v>250500</v>
      </c>
      <c r="J447" s="26">
        <f t="shared" si="64"/>
        <v>0.1788235294117646</v>
      </c>
    </row>
    <row r="448" spans="1:10" x14ac:dyDescent="0.25">
      <c r="A448" s="145"/>
      <c r="B448" s="146" t="s">
        <v>471</v>
      </c>
      <c r="C448" s="147"/>
      <c r="D448" s="147" t="s">
        <v>472</v>
      </c>
      <c r="E448" s="148">
        <f>SUM(E449)</f>
        <v>680000</v>
      </c>
      <c r="F448" s="148">
        <f>SUM(F449)</f>
        <v>470345.6</v>
      </c>
      <c r="G448" s="149">
        <f t="shared" si="56"/>
        <v>0.69168470588235287</v>
      </c>
      <c r="H448" s="148">
        <f>SUM(H449)</f>
        <v>627127.46666666667</v>
      </c>
      <c r="I448" s="148">
        <f>SUM(I449)</f>
        <v>630000</v>
      </c>
      <c r="J448" s="149">
        <f t="shared" si="64"/>
        <v>-7.3529411764705843E-2</v>
      </c>
    </row>
    <row r="449" spans="1:10" outlineLevel="1" x14ac:dyDescent="0.25">
      <c r="A449" s="145"/>
      <c r="B449" s="150"/>
      <c r="C449" s="151">
        <v>3110</v>
      </c>
      <c r="D449" s="152" t="s">
        <v>470</v>
      </c>
      <c r="E449" s="153">
        <v>680000</v>
      </c>
      <c r="F449" s="153">
        <v>470345.6</v>
      </c>
      <c r="G449" s="154">
        <f t="shared" si="56"/>
        <v>0.69168470588235287</v>
      </c>
      <c r="H449" s="153">
        <f>IF(F449/3*4&gt;E449,E449,F449/3*4)</f>
        <v>627127.46666666667</v>
      </c>
      <c r="I449" s="153">
        <v>630000</v>
      </c>
      <c r="J449" s="26">
        <f>IF(IF(E449=0,0,I449/E449)-1=-100%,0,IF(E449=0,0,I449/E449)-1)</f>
        <v>-7.3529411764705843E-2</v>
      </c>
    </row>
    <row r="450" spans="1:10" x14ac:dyDescent="0.25">
      <c r="A450" s="145"/>
      <c r="B450" s="146" t="s">
        <v>247</v>
      </c>
      <c r="C450" s="147"/>
      <c r="D450" s="147" t="s">
        <v>248</v>
      </c>
      <c r="E450" s="148">
        <f>SUM(E451:E452)</f>
        <v>537285</v>
      </c>
      <c r="F450" s="148">
        <f>SUM(F451:F452)</f>
        <v>455511.76</v>
      </c>
      <c r="G450" s="149">
        <f t="shared" ref="G450:G513" si="69">IF(E450=0,0,F450/E450)</f>
        <v>0.84780286067915545</v>
      </c>
      <c r="H450" s="148">
        <f>SUM(H451:H452)</f>
        <v>536054.01333333331</v>
      </c>
      <c r="I450" s="148">
        <f>SUM(I451:I452)</f>
        <v>576720</v>
      </c>
      <c r="J450" s="149">
        <f t="shared" ref="J450:J472" si="70">IF(IF(E450=0,0,I450/E450)-1=-100%,0,IF(E450=0,0,I450/E450)-1)</f>
        <v>7.3396800580697308E-2</v>
      </c>
    </row>
    <row r="451" spans="1:10" ht="45" outlineLevel="1" x14ac:dyDescent="0.25">
      <c r="A451" s="145"/>
      <c r="B451" s="160"/>
      <c r="C451" s="151">
        <v>2910</v>
      </c>
      <c r="D451" s="152" t="s">
        <v>468</v>
      </c>
      <c r="E451" s="153">
        <v>5000</v>
      </c>
      <c r="F451" s="153">
        <v>2826.76</v>
      </c>
      <c r="G451" s="154">
        <f t="shared" si="69"/>
        <v>0.56535200000000008</v>
      </c>
      <c r="H451" s="153">
        <f t="shared" ref="H451:H452" si="71">IF(F451/3*4&gt;E451,E451,F451/3*4)</f>
        <v>3769.0133333333338</v>
      </c>
      <c r="I451" s="153">
        <v>5000</v>
      </c>
      <c r="J451" s="26">
        <f t="shared" si="70"/>
        <v>0</v>
      </c>
    </row>
    <row r="452" spans="1:10" outlineLevel="1" x14ac:dyDescent="0.25">
      <c r="A452" s="145"/>
      <c r="B452" s="161"/>
      <c r="C452" s="151">
        <v>3110</v>
      </c>
      <c r="D452" s="152" t="s">
        <v>470</v>
      </c>
      <c r="E452" s="153">
        <v>532285</v>
      </c>
      <c r="F452" s="153">
        <v>452685</v>
      </c>
      <c r="G452" s="154">
        <f t="shared" si="69"/>
        <v>0.85045605267854629</v>
      </c>
      <c r="H452" s="153">
        <f t="shared" si="71"/>
        <v>532285</v>
      </c>
      <c r="I452" s="153">
        <v>571720</v>
      </c>
      <c r="J452" s="26">
        <f t="shared" si="70"/>
        <v>7.4086250786702612E-2</v>
      </c>
    </row>
    <row r="453" spans="1:10" x14ac:dyDescent="0.25">
      <c r="A453" s="145"/>
      <c r="B453" s="146" t="s">
        <v>249</v>
      </c>
      <c r="C453" s="147"/>
      <c r="D453" s="147" t="s">
        <v>250</v>
      </c>
      <c r="E453" s="148">
        <f>SUM(E454:E471)</f>
        <v>2621105.5099999998</v>
      </c>
      <c r="F453" s="148">
        <f>SUM(F454:F471)</f>
        <v>2046214.8800000001</v>
      </c>
      <c r="G453" s="149">
        <f t="shared" si="69"/>
        <v>0.78066864236991373</v>
      </c>
      <c r="H453" s="148">
        <f>SUM(H454:H471)</f>
        <v>2581562.5633333335</v>
      </c>
      <c r="I453" s="148">
        <f>SUM(I454:I471)</f>
        <v>3175940.4</v>
      </c>
      <c r="J453" s="149">
        <f t="shared" si="70"/>
        <v>0.21167972364454735</v>
      </c>
    </row>
    <row r="454" spans="1:10" outlineLevel="1" x14ac:dyDescent="0.25">
      <c r="A454" s="145"/>
      <c r="B454" s="160"/>
      <c r="C454" s="151">
        <v>3020</v>
      </c>
      <c r="D454" s="152" t="s">
        <v>377</v>
      </c>
      <c r="E454" s="153">
        <v>10200</v>
      </c>
      <c r="F454" s="153">
        <v>2362.73</v>
      </c>
      <c r="G454" s="154">
        <f t="shared" si="69"/>
        <v>0.23164019607843137</v>
      </c>
      <c r="H454" s="153">
        <f t="shared" ref="H454:H471" si="72">IF(F454/3*4&gt;E454,E454,F454/3*4)</f>
        <v>3150.3066666666668</v>
      </c>
      <c r="I454" s="153">
        <v>11600</v>
      </c>
      <c r="J454" s="26">
        <f t="shared" si="70"/>
        <v>0.13725490196078427</v>
      </c>
    </row>
    <row r="455" spans="1:10" outlineLevel="1" x14ac:dyDescent="0.25">
      <c r="A455" s="145"/>
      <c r="B455" s="145"/>
      <c r="C455" s="151">
        <v>4010</v>
      </c>
      <c r="D455" s="152" t="s">
        <v>334</v>
      </c>
      <c r="E455" s="153">
        <v>1732419</v>
      </c>
      <c r="F455" s="153">
        <v>1356410.12</v>
      </c>
      <c r="G455" s="154">
        <f t="shared" si="69"/>
        <v>0.78295730998101509</v>
      </c>
      <c r="H455" s="153">
        <f t="shared" si="72"/>
        <v>1732419</v>
      </c>
      <c r="I455" s="153">
        <v>2088064</v>
      </c>
      <c r="J455" s="26">
        <f t="shared" si="70"/>
        <v>0.20528809716356156</v>
      </c>
    </row>
    <row r="456" spans="1:10" outlineLevel="1" x14ac:dyDescent="0.25">
      <c r="A456" s="145"/>
      <c r="B456" s="145"/>
      <c r="C456" s="151">
        <v>4040</v>
      </c>
      <c r="D456" s="152" t="s">
        <v>378</v>
      </c>
      <c r="E456" s="153">
        <v>115151.51</v>
      </c>
      <c r="F456" s="153">
        <v>115151.51</v>
      </c>
      <c r="G456" s="154">
        <f t="shared" si="69"/>
        <v>1</v>
      </c>
      <c r="H456" s="153">
        <f t="shared" si="72"/>
        <v>115151.51</v>
      </c>
      <c r="I456" s="153">
        <v>143000</v>
      </c>
      <c r="J456" s="26">
        <f t="shared" si="70"/>
        <v>0.24184216081925469</v>
      </c>
    </row>
    <row r="457" spans="1:10" outlineLevel="1" x14ac:dyDescent="0.25">
      <c r="A457" s="145"/>
      <c r="B457" s="145"/>
      <c r="C457" s="151">
        <v>4110</v>
      </c>
      <c r="D457" s="152" t="s">
        <v>335</v>
      </c>
      <c r="E457" s="153">
        <v>340800</v>
      </c>
      <c r="F457" s="153">
        <v>246015.73</v>
      </c>
      <c r="G457" s="154">
        <f t="shared" si="69"/>
        <v>0.72187714201877939</v>
      </c>
      <c r="H457" s="153">
        <f t="shared" si="72"/>
        <v>328020.97333333333</v>
      </c>
      <c r="I457" s="153">
        <v>414000</v>
      </c>
      <c r="J457" s="26">
        <f t="shared" si="70"/>
        <v>0.21478873239436624</v>
      </c>
    </row>
    <row r="458" spans="1:10" outlineLevel="1" x14ac:dyDescent="0.25">
      <c r="A458" s="145"/>
      <c r="B458" s="145"/>
      <c r="C458" s="151">
        <v>4120</v>
      </c>
      <c r="D458" s="152" t="s">
        <v>336</v>
      </c>
      <c r="E458" s="153">
        <v>37500</v>
      </c>
      <c r="F458" s="153">
        <v>24346.92</v>
      </c>
      <c r="G458" s="154">
        <f t="shared" si="69"/>
        <v>0.64925119999999992</v>
      </c>
      <c r="H458" s="153">
        <f t="shared" si="72"/>
        <v>32462.559999999998</v>
      </c>
      <c r="I458" s="153">
        <v>49700</v>
      </c>
      <c r="J458" s="26">
        <f t="shared" si="70"/>
        <v>0.32533333333333325</v>
      </c>
    </row>
    <row r="459" spans="1:10" outlineLevel="1" x14ac:dyDescent="0.25">
      <c r="A459" s="145"/>
      <c r="B459" s="145"/>
      <c r="C459" s="151">
        <v>4170</v>
      </c>
      <c r="D459" s="152" t="s">
        <v>340</v>
      </c>
      <c r="E459" s="153">
        <v>10000</v>
      </c>
      <c r="F459" s="153">
        <v>4424.3999999999996</v>
      </c>
      <c r="G459" s="154">
        <f t="shared" si="69"/>
        <v>0.44243999999999994</v>
      </c>
      <c r="H459" s="153">
        <f t="shared" si="72"/>
        <v>5899.2</v>
      </c>
      <c r="I459" s="153">
        <v>65000</v>
      </c>
      <c r="J459" s="26">
        <f t="shared" si="70"/>
        <v>5.5</v>
      </c>
    </row>
    <row r="460" spans="1:10" outlineLevel="1" x14ac:dyDescent="0.25">
      <c r="A460" s="145"/>
      <c r="B460" s="145"/>
      <c r="C460" s="151">
        <v>4210</v>
      </c>
      <c r="D460" s="152" t="s">
        <v>333</v>
      </c>
      <c r="E460" s="153">
        <v>35000</v>
      </c>
      <c r="F460" s="153">
        <v>27944.61</v>
      </c>
      <c r="G460" s="154">
        <f t="shared" si="69"/>
        <v>0.79841742857142861</v>
      </c>
      <c r="H460" s="153">
        <f t="shared" si="72"/>
        <v>35000</v>
      </c>
      <c r="I460" s="153">
        <v>50000</v>
      </c>
      <c r="J460" s="26">
        <f t="shared" si="70"/>
        <v>0.4285714285714286</v>
      </c>
    </row>
    <row r="461" spans="1:10" outlineLevel="1" x14ac:dyDescent="0.25">
      <c r="A461" s="145"/>
      <c r="B461" s="145"/>
      <c r="C461" s="151">
        <v>4260</v>
      </c>
      <c r="D461" s="152" t="s">
        <v>341</v>
      </c>
      <c r="E461" s="153">
        <v>56000</v>
      </c>
      <c r="F461" s="153">
        <v>36081.97</v>
      </c>
      <c r="G461" s="154">
        <f t="shared" si="69"/>
        <v>0.64432089285714289</v>
      </c>
      <c r="H461" s="153">
        <f t="shared" si="72"/>
        <v>48109.293333333335</v>
      </c>
      <c r="I461" s="153">
        <v>60000</v>
      </c>
      <c r="J461" s="26">
        <f t="shared" si="70"/>
        <v>7.1428571428571397E-2</v>
      </c>
    </row>
    <row r="462" spans="1:10" outlineLevel="1" x14ac:dyDescent="0.25">
      <c r="A462" s="145"/>
      <c r="B462" s="145"/>
      <c r="C462" s="151">
        <v>4270</v>
      </c>
      <c r="D462" s="152" t="s">
        <v>353</v>
      </c>
      <c r="E462" s="153">
        <v>1000</v>
      </c>
      <c r="F462" s="153">
        <v>110.7</v>
      </c>
      <c r="G462" s="154">
        <f t="shared" si="69"/>
        <v>0.11070000000000001</v>
      </c>
      <c r="H462" s="153">
        <f t="shared" si="72"/>
        <v>147.6</v>
      </c>
      <c r="I462" s="153">
        <v>2000</v>
      </c>
      <c r="J462" s="26">
        <f t="shared" si="70"/>
        <v>1</v>
      </c>
    </row>
    <row r="463" spans="1:10" outlineLevel="1" x14ac:dyDescent="0.25">
      <c r="A463" s="145"/>
      <c r="B463" s="145"/>
      <c r="C463" s="151">
        <v>4280</v>
      </c>
      <c r="D463" s="152" t="s">
        <v>380</v>
      </c>
      <c r="E463" s="153">
        <v>2850</v>
      </c>
      <c r="F463" s="153">
        <v>2072.8000000000002</v>
      </c>
      <c r="G463" s="154">
        <f t="shared" si="69"/>
        <v>0.72729824561403511</v>
      </c>
      <c r="H463" s="153">
        <f t="shared" si="72"/>
        <v>2763.7333333333336</v>
      </c>
      <c r="I463" s="153">
        <v>3500</v>
      </c>
      <c r="J463" s="26">
        <f t="shared" si="70"/>
        <v>0.22807017543859653</v>
      </c>
    </row>
    <row r="464" spans="1:10" outlineLevel="1" x14ac:dyDescent="0.25">
      <c r="A464" s="145"/>
      <c r="B464" s="145"/>
      <c r="C464" s="151">
        <v>4300</v>
      </c>
      <c r="D464" s="152" t="s">
        <v>337</v>
      </c>
      <c r="E464" s="153">
        <v>169150</v>
      </c>
      <c r="F464" s="153">
        <v>135638.07999999999</v>
      </c>
      <c r="G464" s="154">
        <f t="shared" si="69"/>
        <v>0.80188046112917521</v>
      </c>
      <c r="H464" s="153">
        <f t="shared" si="72"/>
        <v>169150</v>
      </c>
      <c r="I464" s="153">
        <v>180000</v>
      </c>
      <c r="J464" s="26">
        <f t="shared" si="70"/>
        <v>6.4144250665090219E-2</v>
      </c>
    </row>
    <row r="465" spans="1:10" outlineLevel="1" x14ac:dyDescent="0.25">
      <c r="A465" s="145"/>
      <c r="B465" s="145"/>
      <c r="C465" s="151">
        <v>4360</v>
      </c>
      <c r="D465" s="152" t="s">
        <v>374</v>
      </c>
      <c r="E465" s="153">
        <v>12000</v>
      </c>
      <c r="F465" s="153">
        <v>9290.3700000000008</v>
      </c>
      <c r="G465" s="154">
        <f t="shared" si="69"/>
        <v>0.77419750000000009</v>
      </c>
      <c r="H465" s="153">
        <f t="shared" si="72"/>
        <v>12000</v>
      </c>
      <c r="I465" s="153">
        <v>13000</v>
      </c>
      <c r="J465" s="26">
        <f t="shared" si="70"/>
        <v>8.3333333333333259E-2</v>
      </c>
    </row>
    <row r="466" spans="1:10" outlineLevel="1" x14ac:dyDescent="0.25">
      <c r="A466" s="145"/>
      <c r="B466" s="145"/>
      <c r="C466" s="151">
        <v>4390</v>
      </c>
      <c r="D466" s="152" t="s">
        <v>383</v>
      </c>
      <c r="E466" s="153">
        <v>24000</v>
      </c>
      <c r="F466" s="153">
        <v>18000</v>
      </c>
      <c r="G466" s="154">
        <f t="shared" si="69"/>
        <v>0.75</v>
      </c>
      <c r="H466" s="153">
        <f t="shared" si="72"/>
        <v>24000</v>
      </c>
      <c r="I466" s="153">
        <v>0</v>
      </c>
      <c r="J466" s="26">
        <f t="shared" si="70"/>
        <v>0</v>
      </c>
    </row>
    <row r="467" spans="1:10" outlineLevel="1" x14ac:dyDescent="0.25">
      <c r="A467" s="145"/>
      <c r="B467" s="145"/>
      <c r="C467" s="151">
        <v>4410</v>
      </c>
      <c r="D467" s="152" t="s">
        <v>384</v>
      </c>
      <c r="E467" s="153">
        <v>11000</v>
      </c>
      <c r="F467" s="153">
        <v>8689.9</v>
      </c>
      <c r="G467" s="154">
        <f t="shared" si="69"/>
        <v>0.78999090909090908</v>
      </c>
      <c r="H467" s="153">
        <f t="shared" si="72"/>
        <v>11000</v>
      </c>
      <c r="I467" s="153">
        <v>15000</v>
      </c>
      <c r="J467" s="26">
        <f t="shared" si="70"/>
        <v>0.36363636363636354</v>
      </c>
    </row>
    <row r="468" spans="1:10" outlineLevel="1" x14ac:dyDescent="0.25">
      <c r="A468" s="145"/>
      <c r="B468" s="145"/>
      <c r="C468" s="151">
        <v>4430</v>
      </c>
      <c r="D468" s="152" t="s">
        <v>338</v>
      </c>
      <c r="E468" s="153">
        <v>1500</v>
      </c>
      <c r="F468" s="153">
        <v>1005.5</v>
      </c>
      <c r="G468" s="154">
        <f t="shared" si="69"/>
        <v>0.67033333333333334</v>
      </c>
      <c r="H468" s="153">
        <f t="shared" si="72"/>
        <v>1340.6666666666667</v>
      </c>
      <c r="I468" s="153">
        <v>1000</v>
      </c>
      <c r="J468" s="26">
        <f t="shared" si="70"/>
        <v>-0.33333333333333337</v>
      </c>
    </row>
    <row r="469" spans="1:10" outlineLevel="1" x14ac:dyDescent="0.25">
      <c r="A469" s="145"/>
      <c r="B469" s="145"/>
      <c r="C469" s="151">
        <v>4440</v>
      </c>
      <c r="D469" s="152" t="s">
        <v>369</v>
      </c>
      <c r="E469" s="153">
        <v>51835</v>
      </c>
      <c r="F469" s="153">
        <v>51835</v>
      </c>
      <c r="G469" s="154">
        <f t="shared" si="69"/>
        <v>1</v>
      </c>
      <c r="H469" s="153">
        <f t="shared" si="72"/>
        <v>51835</v>
      </c>
      <c r="I469" s="153">
        <v>68076.399999999994</v>
      </c>
      <c r="J469" s="26">
        <f t="shared" si="70"/>
        <v>0.31332883187035776</v>
      </c>
    </row>
    <row r="470" spans="1:10" ht="22.5" outlineLevel="1" x14ac:dyDescent="0.25">
      <c r="A470" s="145"/>
      <c r="B470" s="145"/>
      <c r="C470" s="151">
        <v>4700</v>
      </c>
      <c r="D470" s="152" t="s">
        <v>385</v>
      </c>
      <c r="E470" s="153">
        <v>10000</v>
      </c>
      <c r="F470" s="153">
        <v>6745.8</v>
      </c>
      <c r="G470" s="154">
        <f t="shared" si="69"/>
        <v>0.67458000000000007</v>
      </c>
      <c r="H470" s="153">
        <f t="shared" si="72"/>
        <v>8994.4</v>
      </c>
      <c r="I470" s="153">
        <v>10000</v>
      </c>
      <c r="J470" s="26">
        <f t="shared" si="70"/>
        <v>0</v>
      </c>
    </row>
    <row r="471" spans="1:10" outlineLevel="1" x14ac:dyDescent="0.25">
      <c r="A471" s="145"/>
      <c r="B471" s="161"/>
      <c r="C471" s="151">
        <v>4710</v>
      </c>
      <c r="D471" s="152" t="s">
        <v>386</v>
      </c>
      <c r="E471" s="153">
        <v>700</v>
      </c>
      <c r="F471" s="153">
        <v>88.74</v>
      </c>
      <c r="G471" s="154">
        <f t="shared" si="69"/>
        <v>0.12677142857142856</v>
      </c>
      <c r="H471" s="153">
        <f t="shared" si="72"/>
        <v>118.32</v>
      </c>
      <c r="I471" s="153">
        <v>2000</v>
      </c>
      <c r="J471" s="26">
        <f t="shared" si="70"/>
        <v>1.8571428571428572</v>
      </c>
    </row>
    <row r="472" spans="1:10" ht="22.5" x14ac:dyDescent="0.25">
      <c r="A472" s="145"/>
      <c r="B472" s="146" t="s">
        <v>251</v>
      </c>
      <c r="C472" s="147"/>
      <c r="D472" s="147" t="s">
        <v>473</v>
      </c>
      <c r="E472" s="148">
        <f>E473</f>
        <v>120288.6</v>
      </c>
      <c r="F472" s="148">
        <f>F473</f>
        <v>0</v>
      </c>
      <c r="G472" s="149">
        <f t="shared" si="69"/>
        <v>0</v>
      </c>
      <c r="H472" s="148">
        <f>H473</f>
        <v>120288.6</v>
      </c>
      <c r="I472" s="148">
        <f>I473</f>
        <v>0</v>
      </c>
      <c r="J472" s="149">
        <f t="shared" si="70"/>
        <v>0</v>
      </c>
    </row>
    <row r="473" spans="1:10" ht="30" customHeight="1" outlineLevel="1" x14ac:dyDescent="0.25">
      <c r="A473" s="145"/>
      <c r="B473" s="150"/>
      <c r="C473" s="151">
        <v>2820</v>
      </c>
      <c r="D473" s="152" t="s">
        <v>402</v>
      </c>
      <c r="E473" s="153">
        <v>120288.6</v>
      </c>
      <c r="F473" s="153">
        <v>0</v>
      </c>
      <c r="G473" s="154">
        <f t="shared" si="69"/>
        <v>0</v>
      </c>
      <c r="H473" s="153">
        <v>120288.6</v>
      </c>
      <c r="I473" s="153">
        <v>0</v>
      </c>
      <c r="J473" s="26">
        <f>IF(IF(E473=0,0,I473/E473)-1=-100%,0,IF(E473=0,0,I473/E473)-1)</f>
        <v>0</v>
      </c>
    </row>
    <row r="474" spans="1:10" x14ac:dyDescent="0.25">
      <c r="A474" s="145"/>
      <c r="B474" s="146" t="s">
        <v>253</v>
      </c>
      <c r="C474" s="147"/>
      <c r="D474" s="147" t="s">
        <v>254</v>
      </c>
      <c r="E474" s="148">
        <f>SUM(E475:E479)</f>
        <v>1250667.2100000002</v>
      </c>
      <c r="F474" s="148">
        <f>SUM(F475:F479)</f>
        <v>892128</v>
      </c>
      <c r="G474" s="149">
        <f t="shared" si="69"/>
        <v>0.71332165172860007</v>
      </c>
      <c r="H474" s="148">
        <f>SUM(H475:H479)</f>
        <v>1184131.6000000001</v>
      </c>
      <c r="I474" s="148">
        <f>SUM(I475:I479)</f>
        <v>1029743</v>
      </c>
      <c r="J474" s="149">
        <f t="shared" ref="J474:J480" si="73">IF(IF(E474=0,0,I474/E474)-1=-100%,0,IF(E474=0,0,I474/E474)-1)</f>
        <v>-0.17664508050866723</v>
      </c>
    </row>
    <row r="475" spans="1:10" outlineLevel="1" x14ac:dyDescent="0.25">
      <c r="A475" s="145"/>
      <c r="B475" s="145"/>
      <c r="C475" s="151">
        <v>4010</v>
      </c>
      <c r="D475" s="152" t="s">
        <v>334</v>
      </c>
      <c r="E475" s="153">
        <v>4500</v>
      </c>
      <c r="F475" s="153">
        <v>0</v>
      </c>
      <c r="G475" s="154">
        <f t="shared" si="69"/>
        <v>0</v>
      </c>
      <c r="H475" s="153">
        <f t="shared" ref="H475:H479" si="74">IF(F475/3*4&gt;E475,E475,F475/3*4)</f>
        <v>0</v>
      </c>
      <c r="I475" s="153">
        <v>0</v>
      </c>
      <c r="J475" s="26">
        <f t="shared" si="73"/>
        <v>0</v>
      </c>
    </row>
    <row r="476" spans="1:10" outlineLevel="1" x14ac:dyDescent="0.25">
      <c r="A476" s="145"/>
      <c r="B476" s="145"/>
      <c r="C476" s="151">
        <v>4110</v>
      </c>
      <c r="D476" s="152" t="s">
        <v>335</v>
      </c>
      <c r="E476" s="153">
        <v>2000</v>
      </c>
      <c r="F476" s="153">
        <v>0</v>
      </c>
      <c r="G476" s="154">
        <f t="shared" si="69"/>
        <v>0</v>
      </c>
      <c r="H476" s="153">
        <f t="shared" si="74"/>
        <v>0</v>
      </c>
      <c r="I476" s="153">
        <v>0</v>
      </c>
      <c r="J476" s="26">
        <f t="shared" si="73"/>
        <v>0</v>
      </c>
    </row>
    <row r="477" spans="1:10" outlineLevel="1" x14ac:dyDescent="0.25">
      <c r="A477" s="145"/>
      <c r="B477" s="145"/>
      <c r="C477" s="151">
        <v>4120</v>
      </c>
      <c r="D477" s="152" t="s">
        <v>336</v>
      </c>
      <c r="E477" s="153">
        <v>600</v>
      </c>
      <c r="F477" s="153">
        <v>0</v>
      </c>
      <c r="G477" s="154">
        <f t="shared" si="69"/>
        <v>0</v>
      </c>
      <c r="H477" s="153">
        <f t="shared" si="74"/>
        <v>0</v>
      </c>
      <c r="I477" s="153">
        <v>0</v>
      </c>
      <c r="J477" s="26">
        <f t="shared" si="73"/>
        <v>0</v>
      </c>
    </row>
    <row r="478" spans="1:10" outlineLevel="1" x14ac:dyDescent="0.25">
      <c r="A478" s="145"/>
      <c r="B478" s="145"/>
      <c r="C478" s="151">
        <v>4170</v>
      </c>
      <c r="D478" s="152" t="s">
        <v>340</v>
      </c>
      <c r="E478" s="153">
        <v>59435.61</v>
      </c>
      <c r="F478" s="153">
        <v>0</v>
      </c>
      <c r="G478" s="154">
        <f t="shared" si="69"/>
        <v>0</v>
      </c>
      <c r="H478" s="153">
        <f t="shared" si="74"/>
        <v>0</v>
      </c>
      <c r="I478" s="153">
        <v>0</v>
      </c>
      <c r="J478" s="26">
        <f t="shared" si="73"/>
        <v>0</v>
      </c>
    </row>
    <row r="479" spans="1:10" outlineLevel="1" x14ac:dyDescent="0.25">
      <c r="A479" s="145"/>
      <c r="B479" s="161"/>
      <c r="C479" s="151">
        <v>4300</v>
      </c>
      <c r="D479" s="152" t="s">
        <v>337</v>
      </c>
      <c r="E479" s="153">
        <v>1184131.6000000001</v>
      </c>
      <c r="F479" s="153">
        <v>892128</v>
      </c>
      <c r="G479" s="154">
        <f t="shared" si="69"/>
        <v>0.75340274678929264</v>
      </c>
      <c r="H479" s="153">
        <f t="shared" si="74"/>
        <v>1184131.6000000001</v>
      </c>
      <c r="I479" s="153">
        <v>1029743</v>
      </c>
      <c r="J479" s="26">
        <f t="shared" si="73"/>
        <v>-0.13038128532335436</v>
      </c>
    </row>
    <row r="480" spans="1:10" x14ac:dyDescent="0.25">
      <c r="A480" s="145"/>
      <c r="B480" s="146" t="s">
        <v>255</v>
      </c>
      <c r="C480" s="147"/>
      <c r="D480" s="147" t="s">
        <v>256</v>
      </c>
      <c r="E480" s="148">
        <f>E481</f>
        <v>162662</v>
      </c>
      <c r="F480" s="148">
        <f>F481</f>
        <v>92813.5</v>
      </c>
      <c r="G480" s="149">
        <f t="shared" si="69"/>
        <v>0.57059116450062097</v>
      </c>
      <c r="H480" s="148">
        <f>H481</f>
        <v>123751.33333333333</v>
      </c>
      <c r="I480" s="148">
        <f>I481</f>
        <v>36000</v>
      </c>
      <c r="J480" s="149">
        <f t="shared" si="73"/>
        <v>-0.77868217530830797</v>
      </c>
    </row>
    <row r="481" spans="1:10" outlineLevel="1" x14ac:dyDescent="0.25">
      <c r="A481" s="145"/>
      <c r="B481" s="150"/>
      <c r="C481" s="151">
        <v>3110</v>
      </c>
      <c r="D481" s="152" t="s">
        <v>470</v>
      </c>
      <c r="E481" s="153">
        <v>162662</v>
      </c>
      <c r="F481" s="153">
        <v>92813.5</v>
      </c>
      <c r="G481" s="154">
        <f t="shared" si="69"/>
        <v>0.57059116450062097</v>
      </c>
      <c r="H481" s="153">
        <f>IF(F481/3*4&gt;E481,E481,F481/3*4)</f>
        <v>123751.33333333333</v>
      </c>
      <c r="I481" s="153">
        <v>36000</v>
      </c>
      <c r="J481" s="26">
        <f>IF(IF(E481=0,0,I481/E481)-1=-100%,0,IF(E481=0,0,I481/E481)-1)</f>
        <v>-0.77868217530830797</v>
      </c>
    </row>
    <row r="482" spans="1:10" x14ac:dyDescent="0.25">
      <c r="A482" s="145"/>
      <c r="B482" s="146" t="s">
        <v>474</v>
      </c>
      <c r="C482" s="147"/>
      <c r="D482" s="147" t="s">
        <v>475</v>
      </c>
      <c r="E482" s="148">
        <f>E483</f>
        <v>150000</v>
      </c>
      <c r="F482" s="148">
        <f>F483</f>
        <v>125000</v>
      </c>
      <c r="G482" s="149">
        <f t="shared" si="69"/>
        <v>0.83333333333333337</v>
      </c>
      <c r="H482" s="148">
        <f>H483</f>
        <v>175000</v>
      </c>
      <c r="I482" s="148">
        <f>I483</f>
        <v>180000</v>
      </c>
      <c r="J482" s="149">
        <f t="shared" ref="J482" si="75">IF(IF(E482=0,0,I482/E482)-1=-100%,0,IF(E482=0,0,I482/E482)-1)</f>
        <v>0.19999999999999996</v>
      </c>
    </row>
    <row r="483" spans="1:10" ht="22.5" outlineLevel="1" x14ac:dyDescent="0.25">
      <c r="A483" s="145"/>
      <c r="B483" s="150"/>
      <c r="C483" s="151">
        <v>2510</v>
      </c>
      <c r="D483" s="152" t="s">
        <v>476</v>
      </c>
      <c r="E483" s="153">
        <v>150000</v>
      </c>
      <c r="F483" s="153">
        <v>125000</v>
      </c>
      <c r="G483" s="154">
        <f t="shared" si="69"/>
        <v>0.83333333333333337</v>
      </c>
      <c r="H483" s="153">
        <v>175000</v>
      </c>
      <c r="I483" s="153">
        <v>180000</v>
      </c>
      <c r="J483" s="26">
        <f>IF(IF(E483=0,0,I483/E483)-1=-100%,0,IF(E483=0,0,I483/E483)-1)</f>
        <v>0.19999999999999996</v>
      </c>
    </row>
    <row r="484" spans="1:10" x14ac:dyDescent="0.25">
      <c r="A484" s="145"/>
      <c r="B484" s="146" t="s">
        <v>257</v>
      </c>
      <c r="C484" s="147"/>
      <c r="D484" s="147" t="s">
        <v>16</v>
      </c>
      <c r="E484" s="148">
        <f>SUM(E485:E495)</f>
        <v>1293934.3999999999</v>
      </c>
      <c r="F484" s="148">
        <f>SUM(F485:F495)</f>
        <v>1280029.27</v>
      </c>
      <c r="G484" s="149">
        <f t="shared" si="69"/>
        <v>0.98925360512866811</v>
      </c>
      <c r="H484" s="148">
        <f>SUM(H485:H495)</f>
        <v>1286956.6666666665</v>
      </c>
      <c r="I484" s="148">
        <f>SUM(I485:I495)</f>
        <v>32340</v>
      </c>
      <c r="J484" s="149">
        <f t="shared" ref="J484:J506" si="76">IF(IF(E484=0,0,I484/E484)-1=-100%,0,IF(E484=0,0,I484/E484)-1)</f>
        <v>-0.97500646091486554</v>
      </c>
    </row>
    <row r="485" spans="1:10" outlineLevel="1" x14ac:dyDescent="0.25">
      <c r="A485" s="145"/>
      <c r="B485" s="160"/>
      <c r="C485" s="151">
        <v>3110</v>
      </c>
      <c r="D485" s="152" t="s">
        <v>470</v>
      </c>
      <c r="E485" s="153">
        <v>519936.61</v>
      </c>
      <c r="F485" s="153">
        <v>519907.3</v>
      </c>
      <c r="G485" s="154">
        <f t="shared" si="69"/>
        <v>0.99994362774338974</v>
      </c>
      <c r="H485" s="153">
        <f t="shared" ref="H485:H495" si="77">IF(F485/3*4&gt;E485,E485,F485/3*4)</f>
        <v>519936.61</v>
      </c>
      <c r="I485" s="153">
        <v>0</v>
      </c>
      <c r="J485" s="26">
        <f t="shared" si="76"/>
        <v>0</v>
      </c>
    </row>
    <row r="486" spans="1:10" ht="22.5" outlineLevel="1" x14ac:dyDescent="0.25">
      <c r="A486" s="145"/>
      <c r="B486" s="145"/>
      <c r="C486" s="151">
        <v>3280</v>
      </c>
      <c r="D486" s="152" t="s">
        <v>477</v>
      </c>
      <c r="E486" s="153">
        <v>308080</v>
      </c>
      <c r="F486" s="153">
        <v>308080</v>
      </c>
      <c r="G486" s="154">
        <f t="shared" si="69"/>
        <v>1</v>
      </c>
      <c r="H486" s="153">
        <f t="shared" si="77"/>
        <v>308080</v>
      </c>
      <c r="I486" s="153">
        <v>0</v>
      </c>
      <c r="J486" s="26">
        <f t="shared" si="76"/>
        <v>0</v>
      </c>
    </row>
    <row r="487" spans="1:10" outlineLevel="1" x14ac:dyDescent="0.25">
      <c r="A487" s="145"/>
      <c r="B487" s="145"/>
      <c r="C487" s="151">
        <v>4010</v>
      </c>
      <c r="D487" s="152" t="s">
        <v>334</v>
      </c>
      <c r="E487" s="153">
        <v>6003.82</v>
      </c>
      <c r="F487" s="153">
        <v>5193.13</v>
      </c>
      <c r="G487" s="154">
        <f t="shared" si="69"/>
        <v>0.86497096848339894</v>
      </c>
      <c r="H487" s="153">
        <f t="shared" si="77"/>
        <v>6003.82</v>
      </c>
      <c r="I487" s="153">
        <v>0</v>
      </c>
      <c r="J487" s="26">
        <f t="shared" si="76"/>
        <v>0</v>
      </c>
    </row>
    <row r="488" spans="1:10" outlineLevel="1" x14ac:dyDescent="0.25">
      <c r="A488" s="145"/>
      <c r="B488" s="145"/>
      <c r="C488" s="151">
        <v>4110</v>
      </c>
      <c r="D488" s="152" t="s">
        <v>335</v>
      </c>
      <c r="E488" s="153">
        <v>2048.2800000000002</v>
      </c>
      <c r="F488" s="153">
        <v>1395.61</v>
      </c>
      <c r="G488" s="154">
        <f t="shared" si="69"/>
        <v>0.68135704102954664</v>
      </c>
      <c r="H488" s="153">
        <f t="shared" si="77"/>
        <v>1860.8133333333333</v>
      </c>
      <c r="I488" s="153">
        <v>1000</v>
      </c>
      <c r="J488" s="26">
        <f t="shared" si="76"/>
        <v>-0.51178549807643492</v>
      </c>
    </row>
    <row r="489" spans="1:10" outlineLevel="1" x14ac:dyDescent="0.25">
      <c r="A489" s="145"/>
      <c r="B489" s="145"/>
      <c r="C489" s="151">
        <v>4120</v>
      </c>
      <c r="D489" s="152" t="s">
        <v>336</v>
      </c>
      <c r="E489" s="153">
        <v>147.09</v>
      </c>
      <c r="F489" s="153">
        <v>127.23</v>
      </c>
      <c r="G489" s="154">
        <f t="shared" si="69"/>
        <v>0.86498062410768917</v>
      </c>
      <c r="H489" s="153">
        <f t="shared" si="77"/>
        <v>147.09</v>
      </c>
      <c r="I489" s="153">
        <v>0</v>
      </c>
      <c r="J489" s="26">
        <f t="shared" si="76"/>
        <v>0</v>
      </c>
    </row>
    <row r="490" spans="1:10" outlineLevel="1" x14ac:dyDescent="0.25">
      <c r="A490" s="145"/>
      <c r="B490" s="145"/>
      <c r="C490" s="151">
        <v>4170</v>
      </c>
      <c r="D490" s="152" t="s">
        <v>340</v>
      </c>
      <c r="E490" s="153">
        <v>6000</v>
      </c>
      <c r="F490" s="153">
        <v>3081.1</v>
      </c>
      <c r="G490" s="154">
        <f t="shared" si="69"/>
        <v>0.51351666666666662</v>
      </c>
      <c r="H490" s="153">
        <f t="shared" si="77"/>
        <v>4108.1333333333332</v>
      </c>
      <c r="I490" s="153">
        <v>6000</v>
      </c>
      <c r="J490" s="26">
        <f t="shared" si="76"/>
        <v>0</v>
      </c>
    </row>
    <row r="491" spans="1:10" outlineLevel="1" x14ac:dyDescent="0.25">
      <c r="A491" s="145"/>
      <c r="B491" s="145"/>
      <c r="C491" s="151">
        <v>4210</v>
      </c>
      <c r="D491" s="152" t="s">
        <v>333</v>
      </c>
      <c r="E491" s="153">
        <v>4333.87</v>
      </c>
      <c r="F491" s="153">
        <v>1333.87</v>
      </c>
      <c r="G491" s="154">
        <f t="shared" si="69"/>
        <v>0.3077780367200677</v>
      </c>
      <c r="H491" s="153">
        <f t="shared" si="77"/>
        <v>1778.4933333333331</v>
      </c>
      <c r="I491" s="153">
        <v>3000</v>
      </c>
      <c r="J491" s="26">
        <f t="shared" si="76"/>
        <v>-0.30777803672006776</v>
      </c>
    </row>
    <row r="492" spans="1:10" outlineLevel="1" x14ac:dyDescent="0.25">
      <c r="A492" s="145"/>
      <c r="B492" s="145"/>
      <c r="C492" s="151">
        <v>4300</v>
      </c>
      <c r="D492" s="152" t="s">
        <v>337</v>
      </c>
      <c r="E492" s="153">
        <v>18289.73</v>
      </c>
      <c r="F492" s="153">
        <v>11960.03</v>
      </c>
      <c r="G492" s="154">
        <f t="shared" si="69"/>
        <v>0.65392053354532853</v>
      </c>
      <c r="H492" s="153">
        <f t="shared" si="77"/>
        <v>15946.706666666667</v>
      </c>
      <c r="I492" s="153">
        <v>22340</v>
      </c>
      <c r="J492" s="26">
        <f t="shared" si="76"/>
        <v>0.22145050801734101</v>
      </c>
    </row>
    <row r="493" spans="1:10" outlineLevel="1" x14ac:dyDescent="0.25">
      <c r="A493" s="145"/>
      <c r="B493" s="145"/>
      <c r="C493" s="151">
        <v>4370</v>
      </c>
      <c r="D493" s="152" t="s">
        <v>393</v>
      </c>
      <c r="E493" s="153">
        <v>428295</v>
      </c>
      <c r="F493" s="153">
        <v>428295</v>
      </c>
      <c r="G493" s="154">
        <f t="shared" si="69"/>
        <v>1</v>
      </c>
      <c r="H493" s="153">
        <f t="shared" si="77"/>
        <v>428295</v>
      </c>
      <c r="I493" s="153">
        <v>0</v>
      </c>
      <c r="J493" s="26">
        <f t="shared" si="76"/>
        <v>0</v>
      </c>
    </row>
    <row r="494" spans="1:10" ht="22.5" outlineLevel="1" x14ac:dyDescent="0.25">
      <c r="A494" s="145"/>
      <c r="B494" s="145"/>
      <c r="C494" s="151">
        <v>4740</v>
      </c>
      <c r="D494" s="152" t="s">
        <v>394</v>
      </c>
      <c r="E494" s="153">
        <v>671.25</v>
      </c>
      <c r="F494" s="153">
        <v>550.64</v>
      </c>
      <c r="G494" s="154">
        <f t="shared" si="69"/>
        <v>0.8203202979515829</v>
      </c>
      <c r="H494" s="153">
        <f t="shared" si="77"/>
        <v>671.25</v>
      </c>
      <c r="I494" s="153">
        <v>0</v>
      </c>
      <c r="J494" s="26">
        <f t="shared" si="76"/>
        <v>0</v>
      </c>
    </row>
    <row r="495" spans="1:10" ht="22.5" outlineLevel="1" x14ac:dyDescent="0.25">
      <c r="A495" s="161"/>
      <c r="B495" s="161"/>
      <c r="C495" s="151">
        <v>4850</v>
      </c>
      <c r="D495" s="152" t="s">
        <v>395</v>
      </c>
      <c r="E495" s="153">
        <v>128.75</v>
      </c>
      <c r="F495" s="153">
        <v>105.36</v>
      </c>
      <c r="G495" s="154">
        <f t="shared" si="69"/>
        <v>0.81833009708737858</v>
      </c>
      <c r="H495" s="153">
        <f t="shared" si="77"/>
        <v>128.75</v>
      </c>
      <c r="I495" s="153">
        <v>0</v>
      </c>
      <c r="J495" s="26">
        <f t="shared" si="76"/>
        <v>0</v>
      </c>
    </row>
    <row r="496" spans="1:10" x14ac:dyDescent="0.25">
      <c r="A496" s="141" t="s">
        <v>260</v>
      </c>
      <c r="B496" s="142"/>
      <c r="C496" s="142"/>
      <c r="D496" s="142" t="s">
        <v>478</v>
      </c>
      <c r="E496" s="143">
        <f>E497</f>
        <v>12754</v>
      </c>
      <c r="F496" s="143">
        <f>F497</f>
        <v>11836</v>
      </c>
      <c r="G496" s="144">
        <f t="shared" si="69"/>
        <v>0.92802258115101144</v>
      </c>
      <c r="H496" s="143">
        <f>H497</f>
        <v>12448</v>
      </c>
      <c r="I496" s="143">
        <f>I497</f>
        <v>15000</v>
      </c>
      <c r="J496" s="144">
        <f t="shared" si="76"/>
        <v>0.17610161517955158</v>
      </c>
    </row>
    <row r="497" spans="1:10" x14ac:dyDescent="0.25">
      <c r="A497" s="145"/>
      <c r="B497" s="146" t="s">
        <v>262</v>
      </c>
      <c r="C497" s="147"/>
      <c r="D497" s="147" t="s">
        <v>16</v>
      </c>
      <c r="E497" s="148">
        <f>SUM(E498:E500)</f>
        <v>12754</v>
      </c>
      <c r="F497" s="148">
        <f>SUM(F498:F500)</f>
        <v>11836</v>
      </c>
      <c r="G497" s="149">
        <f t="shared" si="69"/>
        <v>0.92802258115101144</v>
      </c>
      <c r="H497" s="148">
        <f>SUM(H498:H500)</f>
        <v>12448</v>
      </c>
      <c r="I497" s="148">
        <f>SUM(I498:I500)</f>
        <v>15000</v>
      </c>
      <c r="J497" s="149">
        <f t="shared" si="76"/>
        <v>0.17610161517955158</v>
      </c>
    </row>
    <row r="498" spans="1:10" ht="45" outlineLevel="1" x14ac:dyDescent="0.25">
      <c r="A498" s="145"/>
      <c r="B498" s="160"/>
      <c r="C498" s="151">
        <v>2360</v>
      </c>
      <c r="D498" s="152" t="s">
        <v>412</v>
      </c>
      <c r="E498" s="153">
        <v>10000</v>
      </c>
      <c r="F498" s="153">
        <v>10000</v>
      </c>
      <c r="G498" s="154">
        <f t="shared" si="69"/>
        <v>1</v>
      </c>
      <c r="H498" s="153">
        <f t="shared" ref="H498:H500" si="78">IF(F498/3*4&gt;E498,E498,F498/3*4)</f>
        <v>10000</v>
      </c>
      <c r="I498" s="153">
        <v>15000</v>
      </c>
      <c r="J498" s="26">
        <f t="shared" si="76"/>
        <v>0.5</v>
      </c>
    </row>
    <row r="499" spans="1:10" ht="22.5" outlineLevel="1" x14ac:dyDescent="0.25">
      <c r="A499" s="145"/>
      <c r="B499" s="145"/>
      <c r="C499" s="151">
        <v>3290</v>
      </c>
      <c r="D499" s="152" t="s">
        <v>479</v>
      </c>
      <c r="E499" s="153">
        <v>2700</v>
      </c>
      <c r="F499" s="153">
        <v>1800</v>
      </c>
      <c r="G499" s="154">
        <f t="shared" si="69"/>
        <v>0.66666666666666663</v>
      </c>
      <c r="H499" s="153">
        <f t="shared" si="78"/>
        <v>2400</v>
      </c>
      <c r="I499" s="153">
        <v>0</v>
      </c>
      <c r="J499" s="26">
        <f t="shared" si="76"/>
        <v>0</v>
      </c>
    </row>
    <row r="500" spans="1:10" ht="22.5" outlineLevel="1" x14ac:dyDescent="0.25">
      <c r="A500" s="161"/>
      <c r="B500" s="161"/>
      <c r="C500" s="151">
        <v>4860</v>
      </c>
      <c r="D500" s="152" t="s">
        <v>480</v>
      </c>
      <c r="E500" s="153">
        <v>54</v>
      </c>
      <c r="F500" s="153">
        <v>36</v>
      </c>
      <c r="G500" s="154">
        <f t="shared" si="69"/>
        <v>0.66666666666666663</v>
      </c>
      <c r="H500" s="153">
        <f t="shared" si="78"/>
        <v>48</v>
      </c>
      <c r="I500" s="153">
        <v>0</v>
      </c>
      <c r="J500" s="26">
        <f t="shared" si="76"/>
        <v>0</v>
      </c>
    </row>
    <row r="501" spans="1:10" x14ac:dyDescent="0.25">
      <c r="A501" s="141" t="s">
        <v>263</v>
      </c>
      <c r="B501" s="142"/>
      <c r="C501" s="142"/>
      <c r="D501" s="142" t="s">
        <v>264</v>
      </c>
      <c r="E501" s="143">
        <f>E502+E506</f>
        <v>289494</v>
      </c>
      <c r="F501" s="143">
        <f>F502+F506</f>
        <v>163626.42000000001</v>
      </c>
      <c r="G501" s="144">
        <f t="shared" si="69"/>
        <v>0.56521523762150516</v>
      </c>
      <c r="H501" s="143">
        <f>H502+H506</f>
        <v>208711.36000000002</v>
      </c>
      <c r="I501" s="143">
        <f>I502+I506</f>
        <v>83000</v>
      </c>
      <c r="J501" s="144">
        <f t="shared" si="76"/>
        <v>-0.71329284890187705</v>
      </c>
    </row>
    <row r="502" spans="1:10" ht="22.5" x14ac:dyDescent="0.25">
      <c r="A502" s="145"/>
      <c r="B502" s="146" t="s">
        <v>265</v>
      </c>
      <c r="C502" s="147"/>
      <c r="D502" s="147" t="s">
        <v>266</v>
      </c>
      <c r="E502" s="148">
        <f>SUM(E503:E505)</f>
        <v>260294</v>
      </c>
      <c r="F502" s="148">
        <f>SUM(F503:F505)</f>
        <v>138276.42000000001</v>
      </c>
      <c r="G502" s="149">
        <f t="shared" si="69"/>
        <v>0.53123168417251265</v>
      </c>
      <c r="H502" s="148">
        <f>SUM(H503:H505)</f>
        <v>179511.36000000002</v>
      </c>
      <c r="I502" s="148">
        <f>SUM(I503:I505)</f>
        <v>50000</v>
      </c>
      <c r="J502" s="149">
        <f t="shared" si="76"/>
        <v>-0.80790951769921704</v>
      </c>
    </row>
    <row r="503" spans="1:10" outlineLevel="1" x14ac:dyDescent="0.25">
      <c r="A503" s="145"/>
      <c r="B503" s="160"/>
      <c r="C503" s="151">
        <v>3240</v>
      </c>
      <c r="D503" s="152" t="s">
        <v>481</v>
      </c>
      <c r="E503" s="153">
        <v>241123</v>
      </c>
      <c r="F503" s="153">
        <v>122206.02</v>
      </c>
      <c r="G503" s="154">
        <f t="shared" si="69"/>
        <v>0.506820253563534</v>
      </c>
      <c r="H503" s="153">
        <f t="shared" ref="H503:H505" si="79">IF(F503/3*4&gt;E503,E503,F503/3*4)</f>
        <v>162941.36000000002</v>
      </c>
      <c r="I503" s="153">
        <v>50000</v>
      </c>
      <c r="J503" s="26">
        <f t="shared" si="76"/>
        <v>-0.79263695292444103</v>
      </c>
    </row>
    <row r="504" spans="1:10" outlineLevel="1" x14ac:dyDescent="0.25">
      <c r="A504" s="145"/>
      <c r="B504" s="145"/>
      <c r="C504" s="151">
        <v>3260</v>
      </c>
      <c r="D504" s="152" t="s">
        <v>482</v>
      </c>
      <c r="E504" s="153">
        <v>2601</v>
      </c>
      <c r="F504" s="153">
        <v>0</v>
      </c>
      <c r="G504" s="154">
        <f t="shared" si="69"/>
        <v>0</v>
      </c>
      <c r="H504" s="153">
        <f t="shared" si="79"/>
        <v>0</v>
      </c>
      <c r="I504" s="153">
        <v>0</v>
      </c>
      <c r="J504" s="26">
        <f t="shared" si="76"/>
        <v>0</v>
      </c>
    </row>
    <row r="505" spans="1:10" ht="22.5" outlineLevel="1" x14ac:dyDescent="0.25">
      <c r="A505" s="145"/>
      <c r="B505" s="161"/>
      <c r="C505" s="151">
        <v>3290</v>
      </c>
      <c r="D505" s="152" t="s">
        <v>479</v>
      </c>
      <c r="E505" s="153">
        <v>16570</v>
      </c>
      <c r="F505" s="153">
        <v>16070.4</v>
      </c>
      <c r="G505" s="154">
        <f t="shared" si="69"/>
        <v>0.96984912492456243</v>
      </c>
      <c r="H505" s="153">
        <f t="shared" si="79"/>
        <v>16570</v>
      </c>
      <c r="I505" s="153">
        <v>0</v>
      </c>
      <c r="J505" s="26">
        <f t="shared" si="76"/>
        <v>0</v>
      </c>
    </row>
    <row r="506" spans="1:10" ht="22.5" x14ac:dyDescent="0.25">
      <c r="A506" s="145"/>
      <c r="B506" s="146" t="s">
        <v>483</v>
      </c>
      <c r="C506" s="147"/>
      <c r="D506" s="147" t="s">
        <v>484</v>
      </c>
      <c r="E506" s="148">
        <f>E507</f>
        <v>29200</v>
      </c>
      <c r="F506" s="148">
        <f>F507</f>
        <v>25350</v>
      </c>
      <c r="G506" s="149">
        <f t="shared" si="69"/>
        <v>0.86815068493150682</v>
      </c>
      <c r="H506" s="148">
        <f>H507</f>
        <v>29200</v>
      </c>
      <c r="I506" s="148">
        <f>I507</f>
        <v>33000</v>
      </c>
      <c r="J506" s="149">
        <f t="shared" si="76"/>
        <v>0.13013698630136994</v>
      </c>
    </row>
    <row r="507" spans="1:10" outlineLevel="1" x14ac:dyDescent="0.25">
      <c r="A507" s="145"/>
      <c r="B507" s="150"/>
      <c r="C507" s="151">
        <v>3240</v>
      </c>
      <c r="D507" s="152" t="s">
        <v>481</v>
      </c>
      <c r="E507" s="153">
        <v>29200</v>
      </c>
      <c r="F507" s="153">
        <v>25350</v>
      </c>
      <c r="G507" s="154">
        <f t="shared" si="69"/>
        <v>0.86815068493150682</v>
      </c>
      <c r="H507" s="153">
        <f>IF(F507/3*4&gt;E507,E507,F507/3*4)</f>
        <v>29200</v>
      </c>
      <c r="I507" s="153">
        <v>33000</v>
      </c>
      <c r="J507" s="26">
        <f>IF(IF(E507=0,0,I507/E507)-1=-100%,0,IF(E507=0,0,I507/E507)-1)</f>
        <v>0.13013698630136994</v>
      </c>
    </row>
    <row r="508" spans="1:10" x14ac:dyDescent="0.25">
      <c r="A508" s="141" t="s">
        <v>269</v>
      </c>
      <c r="B508" s="142"/>
      <c r="C508" s="142"/>
      <c r="D508" s="142" t="s">
        <v>270</v>
      </c>
      <c r="E508" s="143">
        <f>E509+E512+E525+E529+E538+E540+E542+E545+E563</f>
        <v>11617762.069999998</v>
      </c>
      <c r="F508" s="143">
        <f>F509+F512+F525+F529+F538+F540+F542+F545+F563</f>
        <v>9850911.6500000004</v>
      </c>
      <c r="G508" s="144">
        <f t="shared" si="69"/>
        <v>0.84791817827269389</v>
      </c>
      <c r="H508" s="143">
        <f>H509+H512+H525+H529+H538+H540+H542+H545+H563</f>
        <v>11364509.633333335</v>
      </c>
      <c r="I508" s="143">
        <f>I509+I512+I525+I529+I538+I540+I542+I545+I563</f>
        <v>9890434</v>
      </c>
      <c r="J508" s="144">
        <f t="shared" ref="J508:J512" si="80">IF(IF(E508=0,0,I508/E508)-1=-100%,0,IF(E508=0,0,I508/E508)-1)</f>
        <v>-0.14867993160751647</v>
      </c>
    </row>
    <row r="509" spans="1:10" x14ac:dyDescent="0.25">
      <c r="A509" s="145"/>
      <c r="B509" s="146" t="s">
        <v>271</v>
      </c>
      <c r="C509" s="147"/>
      <c r="D509" s="147" t="s">
        <v>272</v>
      </c>
      <c r="E509" s="148">
        <f>SUM(E510:E511)</f>
        <v>30000</v>
      </c>
      <c r="F509" s="148">
        <f>SUM(F510:F511)</f>
        <v>11901.89</v>
      </c>
      <c r="G509" s="149">
        <f t="shared" si="69"/>
        <v>0.39672966666666665</v>
      </c>
      <c r="H509" s="148">
        <f>SUM(H510:H511)</f>
        <v>15869.186666666666</v>
      </c>
      <c r="I509" s="148">
        <f>SUM(I510:I511)</f>
        <v>15000</v>
      </c>
      <c r="J509" s="149">
        <f t="shared" si="80"/>
        <v>-0.5</v>
      </c>
    </row>
    <row r="510" spans="1:10" ht="45" outlineLevel="1" x14ac:dyDescent="0.25">
      <c r="A510" s="145"/>
      <c r="B510" s="160"/>
      <c r="C510" s="151">
        <v>2910</v>
      </c>
      <c r="D510" s="152" t="s">
        <v>468</v>
      </c>
      <c r="E510" s="153">
        <v>20000</v>
      </c>
      <c r="F510" s="153">
        <v>9395.6299999999992</v>
      </c>
      <c r="G510" s="154">
        <f t="shared" si="69"/>
        <v>0.46978149999999996</v>
      </c>
      <c r="H510" s="153">
        <f t="shared" ref="H510:H511" si="81">IF(F510/3*4&gt;E510,E510,F510/3*4)</f>
        <v>12527.506666666666</v>
      </c>
      <c r="I510" s="153">
        <v>10000</v>
      </c>
      <c r="J510" s="26">
        <f t="shared" si="80"/>
        <v>-0.5</v>
      </c>
    </row>
    <row r="511" spans="1:10" ht="45" outlineLevel="1" x14ac:dyDescent="0.25">
      <c r="A511" s="145"/>
      <c r="B511" s="161"/>
      <c r="C511" s="151">
        <v>4560</v>
      </c>
      <c r="D511" s="152" t="s">
        <v>485</v>
      </c>
      <c r="E511" s="153">
        <v>10000</v>
      </c>
      <c r="F511" s="153">
        <v>2506.2600000000002</v>
      </c>
      <c r="G511" s="154">
        <f t="shared" si="69"/>
        <v>0.25062600000000002</v>
      </c>
      <c r="H511" s="153">
        <f t="shared" si="81"/>
        <v>3341.6800000000003</v>
      </c>
      <c r="I511" s="153">
        <v>5000</v>
      </c>
      <c r="J511" s="26">
        <f t="shared" si="80"/>
        <v>-0.5</v>
      </c>
    </row>
    <row r="512" spans="1:10" ht="33.75" x14ac:dyDescent="0.25">
      <c r="A512" s="145"/>
      <c r="B512" s="146" t="s">
        <v>273</v>
      </c>
      <c r="C512" s="147"/>
      <c r="D512" s="147" t="s">
        <v>274</v>
      </c>
      <c r="E512" s="148">
        <f>SUM(E513:E524)</f>
        <v>8620077.4399999995</v>
      </c>
      <c r="F512" s="148">
        <f>SUM(F513:F524)</f>
        <v>7590299.5199999996</v>
      </c>
      <c r="G512" s="149">
        <f t="shared" si="69"/>
        <v>0.88053727740060772</v>
      </c>
      <c r="H512" s="148">
        <f>SUM(H513:H524)</f>
        <v>8560716.3666666672</v>
      </c>
      <c r="I512" s="148">
        <f>SUM(I513:I524)</f>
        <v>6806105</v>
      </c>
      <c r="J512" s="149">
        <f t="shared" si="80"/>
        <v>-0.21043574754706607</v>
      </c>
    </row>
    <row r="513" spans="1:10" ht="45" outlineLevel="1" x14ac:dyDescent="0.25">
      <c r="A513" s="145"/>
      <c r="B513" s="160"/>
      <c r="C513" s="151">
        <v>2910</v>
      </c>
      <c r="D513" s="152" t="s">
        <v>468</v>
      </c>
      <c r="E513" s="153">
        <v>50000</v>
      </c>
      <c r="F513" s="153">
        <v>34520.269999999997</v>
      </c>
      <c r="G513" s="154">
        <f t="shared" si="69"/>
        <v>0.69040539999999995</v>
      </c>
      <c r="H513" s="153">
        <f t="shared" ref="H513:H524" si="82">IF(F513/3*4&gt;E513,E513,F513/3*4)</f>
        <v>46027.026666666665</v>
      </c>
      <c r="I513" s="153">
        <v>15000</v>
      </c>
      <c r="J513" s="26">
        <f>IF(IF(E513=0,0,I513/E513)-1=-100%,0,IF(E513=0,0,I513/E513)-1)</f>
        <v>-0.7</v>
      </c>
    </row>
    <row r="514" spans="1:10" outlineLevel="1" x14ac:dyDescent="0.25">
      <c r="A514" s="145"/>
      <c r="B514" s="145"/>
      <c r="C514" s="151">
        <v>3110</v>
      </c>
      <c r="D514" s="152" t="s">
        <v>470</v>
      </c>
      <c r="E514" s="153">
        <v>7328467.4400000004</v>
      </c>
      <c r="F514" s="153">
        <v>6538906.6699999999</v>
      </c>
      <c r="G514" s="154">
        <f t="shared" ref="G514:G577" si="83">IF(E514=0,0,F514/E514)</f>
        <v>0.89226113420516195</v>
      </c>
      <c r="H514" s="153">
        <f t="shared" si="82"/>
        <v>7328467.4400000004</v>
      </c>
      <c r="I514" s="153">
        <v>5879765</v>
      </c>
      <c r="J514" s="26">
        <f t="shared" ref="J514:J538" si="84">IF(IF(E514=0,0,I514/E514)-1=-100%,0,IF(E514=0,0,I514/E514)-1)</f>
        <v>-0.19768150051301858</v>
      </c>
    </row>
    <row r="515" spans="1:10" outlineLevel="1" x14ac:dyDescent="0.25">
      <c r="A515" s="145"/>
      <c r="B515" s="145"/>
      <c r="C515" s="151">
        <v>4010</v>
      </c>
      <c r="D515" s="152" t="s">
        <v>334</v>
      </c>
      <c r="E515" s="153">
        <v>270940.96999999997</v>
      </c>
      <c r="F515" s="153">
        <v>165112</v>
      </c>
      <c r="G515" s="154">
        <f t="shared" si="83"/>
        <v>0.60940211441628789</v>
      </c>
      <c r="H515" s="153">
        <f t="shared" si="82"/>
        <v>220149.33333333334</v>
      </c>
      <c r="I515" s="153">
        <v>216000</v>
      </c>
      <c r="J515" s="26">
        <f t="shared" si="84"/>
        <v>-0.20277837641165886</v>
      </c>
    </row>
    <row r="516" spans="1:10" outlineLevel="1" x14ac:dyDescent="0.25">
      <c r="A516" s="145"/>
      <c r="B516" s="145"/>
      <c r="C516" s="151">
        <v>4040</v>
      </c>
      <c r="D516" s="152" t="s">
        <v>378</v>
      </c>
      <c r="E516" s="153">
        <v>15383.18</v>
      </c>
      <c r="F516" s="153">
        <v>15383.18</v>
      </c>
      <c r="G516" s="154">
        <f t="shared" si="83"/>
        <v>1</v>
      </c>
      <c r="H516" s="153">
        <f t="shared" si="82"/>
        <v>15383.18</v>
      </c>
      <c r="I516" s="153">
        <v>20000</v>
      </c>
      <c r="J516" s="26">
        <f t="shared" si="84"/>
        <v>0.30012130131741288</v>
      </c>
    </row>
    <row r="517" spans="1:10" outlineLevel="1" x14ac:dyDescent="0.25">
      <c r="A517" s="145"/>
      <c r="B517" s="145"/>
      <c r="C517" s="151">
        <v>4110</v>
      </c>
      <c r="D517" s="152" t="s">
        <v>335</v>
      </c>
      <c r="E517" s="153">
        <v>907460</v>
      </c>
      <c r="F517" s="153">
        <v>802011.28</v>
      </c>
      <c r="G517" s="154">
        <f t="shared" si="83"/>
        <v>0.8837979415070637</v>
      </c>
      <c r="H517" s="153">
        <f t="shared" si="82"/>
        <v>907460</v>
      </c>
      <c r="I517" s="153">
        <v>641523</v>
      </c>
      <c r="J517" s="26">
        <f t="shared" si="84"/>
        <v>-0.29305644325920699</v>
      </c>
    </row>
    <row r="518" spans="1:10" outlineLevel="1" x14ac:dyDescent="0.25">
      <c r="A518" s="145"/>
      <c r="B518" s="145"/>
      <c r="C518" s="151">
        <v>4120</v>
      </c>
      <c r="D518" s="152" t="s">
        <v>336</v>
      </c>
      <c r="E518" s="153">
        <v>6450</v>
      </c>
      <c r="F518" s="153">
        <v>4352.54</v>
      </c>
      <c r="G518" s="154">
        <f t="shared" si="83"/>
        <v>0.67481240310077517</v>
      </c>
      <c r="H518" s="153">
        <f t="shared" si="82"/>
        <v>5803.3866666666663</v>
      </c>
      <c r="I518" s="153">
        <v>5617</v>
      </c>
      <c r="J518" s="26">
        <f t="shared" si="84"/>
        <v>-0.1291472868217054</v>
      </c>
    </row>
    <row r="519" spans="1:10" outlineLevel="1" x14ac:dyDescent="0.25">
      <c r="A519" s="145"/>
      <c r="B519" s="145"/>
      <c r="C519" s="151">
        <v>4210</v>
      </c>
      <c r="D519" s="152" t="s">
        <v>333</v>
      </c>
      <c r="E519" s="153">
        <v>8000</v>
      </c>
      <c r="F519" s="153">
        <v>6694.08</v>
      </c>
      <c r="G519" s="154">
        <f t="shared" si="83"/>
        <v>0.83675999999999995</v>
      </c>
      <c r="H519" s="153">
        <f t="shared" si="82"/>
        <v>8000</v>
      </c>
      <c r="I519" s="153">
        <v>8000</v>
      </c>
      <c r="J519" s="26">
        <f t="shared" si="84"/>
        <v>0</v>
      </c>
    </row>
    <row r="520" spans="1:10" outlineLevel="1" x14ac:dyDescent="0.25">
      <c r="A520" s="145"/>
      <c r="B520" s="145"/>
      <c r="C520" s="151">
        <v>4300</v>
      </c>
      <c r="D520" s="152" t="s">
        <v>337</v>
      </c>
      <c r="E520" s="153">
        <v>21175.85</v>
      </c>
      <c r="F520" s="153">
        <v>13861.23</v>
      </c>
      <c r="G520" s="154">
        <f t="shared" si="83"/>
        <v>0.65457726608376998</v>
      </c>
      <c r="H520" s="153">
        <f t="shared" si="82"/>
        <v>18481.64</v>
      </c>
      <c r="I520" s="153">
        <v>10000</v>
      </c>
      <c r="J520" s="26">
        <f t="shared" si="84"/>
        <v>-0.52776393863764615</v>
      </c>
    </row>
    <row r="521" spans="1:10" outlineLevel="1" x14ac:dyDescent="0.25">
      <c r="A521" s="145"/>
      <c r="B521" s="145"/>
      <c r="C521" s="151">
        <v>4430</v>
      </c>
      <c r="D521" s="152" t="s">
        <v>338</v>
      </c>
      <c r="E521" s="153">
        <v>200</v>
      </c>
      <c r="F521" s="153">
        <v>0</v>
      </c>
      <c r="G521" s="154">
        <f t="shared" si="83"/>
        <v>0</v>
      </c>
      <c r="H521" s="153">
        <f t="shared" si="82"/>
        <v>0</v>
      </c>
      <c r="I521" s="153">
        <v>200</v>
      </c>
      <c r="J521" s="26">
        <f t="shared" si="84"/>
        <v>0</v>
      </c>
    </row>
    <row r="522" spans="1:10" outlineLevel="1" x14ac:dyDescent="0.25">
      <c r="A522" s="145"/>
      <c r="B522" s="145"/>
      <c r="C522" s="151">
        <v>4440</v>
      </c>
      <c r="D522" s="152" t="s">
        <v>369</v>
      </c>
      <c r="E522" s="153">
        <v>5000</v>
      </c>
      <c r="F522" s="153">
        <v>5000</v>
      </c>
      <c r="G522" s="154">
        <f t="shared" si="83"/>
        <v>1</v>
      </c>
      <c r="H522" s="153">
        <f t="shared" si="82"/>
        <v>5000</v>
      </c>
      <c r="I522" s="153">
        <v>6000</v>
      </c>
      <c r="J522" s="26">
        <f t="shared" si="84"/>
        <v>0.19999999999999996</v>
      </c>
    </row>
    <row r="523" spans="1:10" ht="45" outlineLevel="1" x14ac:dyDescent="0.25">
      <c r="A523" s="145"/>
      <c r="B523" s="145"/>
      <c r="C523" s="151">
        <v>4560</v>
      </c>
      <c r="D523" s="152" t="s">
        <v>485</v>
      </c>
      <c r="E523" s="153">
        <v>5000</v>
      </c>
      <c r="F523" s="153">
        <v>3735.47</v>
      </c>
      <c r="G523" s="154">
        <f t="shared" si="83"/>
        <v>0.74709399999999992</v>
      </c>
      <c r="H523" s="153">
        <f t="shared" si="82"/>
        <v>4980.6266666666661</v>
      </c>
      <c r="I523" s="153">
        <v>2000</v>
      </c>
      <c r="J523" s="26">
        <f t="shared" si="84"/>
        <v>-0.6</v>
      </c>
    </row>
    <row r="524" spans="1:10" ht="22.5" outlineLevel="1" x14ac:dyDescent="0.25">
      <c r="A524" s="145"/>
      <c r="B524" s="161"/>
      <c r="C524" s="151">
        <v>4700</v>
      </c>
      <c r="D524" s="152" t="s">
        <v>385</v>
      </c>
      <c r="E524" s="153">
        <v>2000</v>
      </c>
      <c r="F524" s="153">
        <v>722.8</v>
      </c>
      <c r="G524" s="154">
        <f t="shared" si="83"/>
        <v>0.3614</v>
      </c>
      <c r="H524" s="153">
        <f t="shared" si="82"/>
        <v>963.73333333333323</v>
      </c>
      <c r="I524" s="153">
        <v>2000</v>
      </c>
      <c r="J524" s="26">
        <f t="shared" si="84"/>
        <v>0</v>
      </c>
    </row>
    <row r="525" spans="1:10" x14ac:dyDescent="0.25">
      <c r="A525" s="145"/>
      <c r="B525" s="146" t="s">
        <v>278</v>
      </c>
      <c r="C525" s="147"/>
      <c r="D525" s="147" t="s">
        <v>279</v>
      </c>
      <c r="E525" s="148">
        <f>SUM(E526:E528)</f>
        <v>1231</v>
      </c>
      <c r="F525" s="148">
        <f>SUM(F526:F528)</f>
        <v>1231</v>
      </c>
      <c r="G525" s="149">
        <f t="shared" si="83"/>
        <v>1</v>
      </c>
      <c r="H525" s="148">
        <f>SUM(H526:H528)</f>
        <v>1231</v>
      </c>
      <c r="I525" s="148">
        <f>SUM(I526:I528)</f>
        <v>1230</v>
      </c>
      <c r="J525" s="149">
        <f t="shared" si="84"/>
        <v>-8.1234768480908937E-4</v>
      </c>
    </row>
    <row r="526" spans="1:10" outlineLevel="1" x14ac:dyDescent="0.25">
      <c r="A526" s="145"/>
      <c r="B526" s="160"/>
      <c r="C526" s="151">
        <v>4010</v>
      </c>
      <c r="D526" s="152" t="s">
        <v>334</v>
      </c>
      <c r="E526" s="153">
        <v>1026.6099999999999</v>
      </c>
      <c r="F526" s="153">
        <v>1026.6099999999999</v>
      </c>
      <c r="G526" s="154">
        <f t="shared" si="83"/>
        <v>1</v>
      </c>
      <c r="H526" s="153">
        <f t="shared" ref="H526:H528" si="85">IF(F526/3*4&gt;E526,E526,F526/3*4)</f>
        <v>1026.6099999999999</v>
      </c>
      <c r="I526" s="153">
        <v>1025.77</v>
      </c>
      <c r="J526" s="26">
        <f t="shared" si="84"/>
        <v>-8.182269800605102E-4</v>
      </c>
    </row>
    <row r="527" spans="1:10" outlineLevel="1" x14ac:dyDescent="0.25">
      <c r="A527" s="145"/>
      <c r="B527" s="145"/>
      <c r="C527" s="151">
        <v>4110</v>
      </c>
      <c r="D527" s="152" t="s">
        <v>335</v>
      </c>
      <c r="E527" s="153">
        <v>179.24</v>
      </c>
      <c r="F527" s="153">
        <v>179.24</v>
      </c>
      <c r="G527" s="154">
        <f t="shared" si="83"/>
        <v>1</v>
      </c>
      <c r="H527" s="153">
        <f t="shared" si="85"/>
        <v>179.24</v>
      </c>
      <c r="I527" s="153">
        <v>179.1</v>
      </c>
      <c r="J527" s="26">
        <f t="shared" si="84"/>
        <v>-7.8107565275620239E-4</v>
      </c>
    </row>
    <row r="528" spans="1:10" outlineLevel="1" x14ac:dyDescent="0.25">
      <c r="A528" s="145"/>
      <c r="B528" s="161"/>
      <c r="C528" s="151">
        <v>4120</v>
      </c>
      <c r="D528" s="152" t="s">
        <v>336</v>
      </c>
      <c r="E528" s="153">
        <v>25.15</v>
      </c>
      <c r="F528" s="153">
        <v>25.15</v>
      </c>
      <c r="G528" s="154">
        <f t="shared" si="83"/>
        <v>1</v>
      </c>
      <c r="H528" s="153">
        <f t="shared" si="85"/>
        <v>25.15</v>
      </c>
      <c r="I528" s="153">
        <v>25.13</v>
      </c>
      <c r="J528" s="26">
        <f t="shared" si="84"/>
        <v>-7.9522862823055984E-4</v>
      </c>
    </row>
    <row r="529" spans="1:10" x14ac:dyDescent="0.25">
      <c r="A529" s="145"/>
      <c r="B529" s="146" t="s">
        <v>486</v>
      </c>
      <c r="C529" s="147"/>
      <c r="D529" s="147" t="s">
        <v>281</v>
      </c>
      <c r="E529" s="148">
        <f>SUM(E530:E537)</f>
        <v>290789.2</v>
      </c>
      <c r="F529" s="148">
        <f>SUM(F530:F537)</f>
        <v>183450.11</v>
      </c>
      <c r="G529" s="149">
        <f t="shared" si="83"/>
        <v>0.63086975032085091</v>
      </c>
      <c r="H529" s="148">
        <f>SUM(H530:H537)</f>
        <v>237712.95333333331</v>
      </c>
      <c r="I529" s="148">
        <f>SUM(I530:I537)</f>
        <v>330000</v>
      </c>
      <c r="J529" s="149">
        <f t="shared" si="84"/>
        <v>0.13484269704652019</v>
      </c>
    </row>
    <row r="530" spans="1:10" outlineLevel="1" x14ac:dyDescent="0.25">
      <c r="A530" s="145"/>
      <c r="B530" s="160"/>
      <c r="C530" s="151">
        <v>3020</v>
      </c>
      <c r="D530" s="152" t="s">
        <v>377</v>
      </c>
      <c r="E530" s="153">
        <v>1900</v>
      </c>
      <c r="F530" s="153">
        <v>0</v>
      </c>
      <c r="G530" s="154">
        <f t="shared" si="83"/>
        <v>0</v>
      </c>
      <c r="H530" s="153">
        <f t="shared" ref="H530:H537" si="86">IF(F530/3*4&gt;E530,E530,F530/3*4)</f>
        <v>0</v>
      </c>
      <c r="I530" s="153">
        <v>2400</v>
      </c>
      <c r="J530" s="26">
        <f t="shared" si="84"/>
        <v>0.26315789473684204</v>
      </c>
    </row>
    <row r="531" spans="1:10" outlineLevel="1" x14ac:dyDescent="0.25">
      <c r="A531" s="145"/>
      <c r="B531" s="145"/>
      <c r="C531" s="151">
        <v>4010</v>
      </c>
      <c r="D531" s="152" t="s">
        <v>334</v>
      </c>
      <c r="E531" s="153">
        <v>212238.42</v>
      </c>
      <c r="F531" s="153">
        <v>128800.14</v>
      </c>
      <c r="G531" s="154">
        <f t="shared" si="83"/>
        <v>0.606865335691813</v>
      </c>
      <c r="H531" s="153">
        <f t="shared" si="86"/>
        <v>171733.52</v>
      </c>
      <c r="I531" s="153">
        <v>241000</v>
      </c>
      <c r="J531" s="26">
        <f t="shared" si="84"/>
        <v>0.13551542647179526</v>
      </c>
    </row>
    <row r="532" spans="1:10" outlineLevel="1" x14ac:dyDescent="0.25">
      <c r="A532" s="145"/>
      <c r="B532" s="145"/>
      <c r="C532" s="151">
        <v>4040</v>
      </c>
      <c r="D532" s="152" t="s">
        <v>378</v>
      </c>
      <c r="E532" s="153">
        <v>14961.58</v>
      </c>
      <c r="F532" s="153">
        <v>14961.58</v>
      </c>
      <c r="G532" s="154">
        <f t="shared" si="83"/>
        <v>1</v>
      </c>
      <c r="H532" s="153">
        <f t="shared" si="86"/>
        <v>14961.58</v>
      </c>
      <c r="I532" s="153">
        <v>15500</v>
      </c>
      <c r="J532" s="26">
        <f t="shared" si="84"/>
        <v>3.5986840961983901E-2</v>
      </c>
    </row>
    <row r="533" spans="1:10" outlineLevel="1" x14ac:dyDescent="0.25">
      <c r="A533" s="145"/>
      <c r="B533" s="145"/>
      <c r="C533" s="151">
        <v>4110</v>
      </c>
      <c r="D533" s="152" t="s">
        <v>335</v>
      </c>
      <c r="E533" s="153">
        <v>39595.199999999997</v>
      </c>
      <c r="F533" s="153">
        <v>25775.59</v>
      </c>
      <c r="G533" s="154">
        <f t="shared" si="83"/>
        <v>0.65097764375479861</v>
      </c>
      <c r="H533" s="153">
        <f t="shared" si="86"/>
        <v>34367.453333333331</v>
      </c>
      <c r="I533" s="153">
        <v>44700</v>
      </c>
      <c r="J533" s="26">
        <f t="shared" si="84"/>
        <v>0.12892471814765427</v>
      </c>
    </row>
    <row r="534" spans="1:10" outlineLevel="1" x14ac:dyDescent="0.25">
      <c r="A534" s="145"/>
      <c r="B534" s="145"/>
      <c r="C534" s="151">
        <v>4120</v>
      </c>
      <c r="D534" s="152" t="s">
        <v>336</v>
      </c>
      <c r="E534" s="153">
        <v>5294</v>
      </c>
      <c r="F534" s="153">
        <v>3129.55</v>
      </c>
      <c r="G534" s="154">
        <f t="shared" si="83"/>
        <v>0.5911503588968644</v>
      </c>
      <c r="H534" s="153">
        <f t="shared" si="86"/>
        <v>4172.7333333333336</v>
      </c>
      <c r="I534" s="153">
        <v>6200</v>
      </c>
      <c r="J534" s="26">
        <f t="shared" si="84"/>
        <v>0.17113713638080852</v>
      </c>
    </row>
    <row r="535" spans="1:10" outlineLevel="1" x14ac:dyDescent="0.25">
      <c r="A535" s="145"/>
      <c r="B535" s="145"/>
      <c r="C535" s="151">
        <v>4210</v>
      </c>
      <c r="D535" s="152" t="s">
        <v>333</v>
      </c>
      <c r="E535" s="153">
        <v>100</v>
      </c>
      <c r="F535" s="153">
        <v>0</v>
      </c>
      <c r="G535" s="154">
        <f t="shared" si="83"/>
        <v>0</v>
      </c>
      <c r="H535" s="153">
        <f t="shared" si="86"/>
        <v>0</v>
      </c>
      <c r="I535" s="153">
        <v>1000</v>
      </c>
      <c r="J535" s="26">
        <f t="shared" si="84"/>
        <v>9</v>
      </c>
    </row>
    <row r="536" spans="1:10" outlineLevel="1" x14ac:dyDescent="0.25">
      <c r="A536" s="145"/>
      <c r="B536" s="145"/>
      <c r="C536" s="151">
        <v>4410</v>
      </c>
      <c r="D536" s="152" t="s">
        <v>384</v>
      </c>
      <c r="E536" s="153">
        <v>11000</v>
      </c>
      <c r="F536" s="153">
        <v>5083.25</v>
      </c>
      <c r="G536" s="154">
        <f t="shared" si="83"/>
        <v>0.46211363636363634</v>
      </c>
      <c r="H536" s="153">
        <f t="shared" si="86"/>
        <v>6777.666666666667</v>
      </c>
      <c r="I536" s="153">
        <v>12000</v>
      </c>
      <c r="J536" s="26">
        <f t="shared" si="84"/>
        <v>9.0909090909090828E-2</v>
      </c>
    </row>
    <row r="537" spans="1:10" outlineLevel="1" x14ac:dyDescent="0.25">
      <c r="A537" s="145"/>
      <c r="B537" s="161"/>
      <c r="C537" s="151">
        <v>4440</v>
      </c>
      <c r="D537" s="152" t="s">
        <v>369</v>
      </c>
      <c r="E537" s="153">
        <v>5700</v>
      </c>
      <c r="F537" s="153">
        <v>5700</v>
      </c>
      <c r="G537" s="154">
        <f t="shared" si="83"/>
        <v>1</v>
      </c>
      <c r="H537" s="153">
        <f t="shared" si="86"/>
        <v>5700</v>
      </c>
      <c r="I537" s="153">
        <v>7200</v>
      </c>
      <c r="J537" s="26">
        <f t="shared" si="84"/>
        <v>0.26315789473684204</v>
      </c>
    </row>
    <row r="538" spans="1:10" x14ac:dyDescent="0.25">
      <c r="A538" s="145"/>
      <c r="B538" s="146" t="s">
        <v>487</v>
      </c>
      <c r="C538" s="147"/>
      <c r="D538" s="147" t="s">
        <v>488</v>
      </c>
      <c r="E538" s="148">
        <f>E539</f>
        <v>329000</v>
      </c>
      <c r="F538" s="148">
        <f>F539</f>
        <v>253379.1</v>
      </c>
      <c r="G538" s="149">
        <f t="shared" si="83"/>
        <v>0.77014924012158059</v>
      </c>
      <c r="H538" s="148">
        <f>H539</f>
        <v>329000</v>
      </c>
      <c r="I538" s="148">
        <f>I539</f>
        <v>420000</v>
      </c>
      <c r="J538" s="149">
        <f t="shared" si="84"/>
        <v>0.27659574468085113</v>
      </c>
    </row>
    <row r="539" spans="1:10" ht="22.5" outlineLevel="1" x14ac:dyDescent="0.25">
      <c r="A539" s="145"/>
      <c r="B539" s="150"/>
      <c r="C539" s="151">
        <v>4330</v>
      </c>
      <c r="D539" s="152" t="s">
        <v>427</v>
      </c>
      <c r="E539" s="153">
        <v>329000</v>
      </c>
      <c r="F539" s="153">
        <v>253379.1</v>
      </c>
      <c r="G539" s="154">
        <f t="shared" si="83"/>
        <v>0.77014924012158059</v>
      </c>
      <c r="H539" s="153">
        <f>IF(F539/3*4&gt;E539,E539,F539/3*4)</f>
        <v>329000</v>
      </c>
      <c r="I539" s="153">
        <v>420000</v>
      </c>
      <c r="J539" s="26">
        <f>IF(IF(E539=0,0,I539/E539)-1=-100%,0,IF(E539=0,0,I539/E539)-1)</f>
        <v>0.27659574468085113</v>
      </c>
    </row>
    <row r="540" spans="1:10" x14ac:dyDescent="0.25">
      <c r="A540" s="145"/>
      <c r="B540" s="146" t="s">
        <v>489</v>
      </c>
      <c r="C540" s="147"/>
      <c r="D540" s="147" t="s">
        <v>490</v>
      </c>
      <c r="E540" s="148">
        <f>E541</f>
        <v>580000</v>
      </c>
      <c r="F540" s="148">
        <f>F541</f>
        <v>468690.4</v>
      </c>
      <c r="G540" s="149">
        <f t="shared" si="83"/>
        <v>0.80808689655172417</v>
      </c>
      <c r="H540" s="148">
        <f>H541</f>
        <v>580000</v>
      </c>
      <c r="I540" s="148">
        <f>I541</f>
        <v>680000</v>
      </c>
      <c r="J540" s="149">
        <f t="shared" ref="J540" si="87">IF(IF(E540=0,0,I540/E540)-1=-100%,0,IF(E540=0,0,I540/E540)-1)</f>
        <v>0.17241379310344818</v>
      </c>
    </row>
    <row r="541" spans="1:10" ht="22.5" outlineLevel="1" x14ac:dyDescent="0.25">
      <c r="A541" s="145"/>
      <c r="B541" s="150"/>
      <c r="C541" s="151">
        <v>4330</v>
      </c>
      <c r="D541" s="152" t="s">
        <v>427</v>
      </c>
      <c r="E541" s="153">
        <v>580000</v>
      </c>
      <c r="F541" s="153">
        <v>468690.4</v>
      </c>
      <c r="G541" s="154">
        <f t="shared" si="83"/>
        <v>0.80808689655172417</v>
      </c>
      <c r="H541" s="153">
        <f>IF(F541/3*4&gt;E541,E541,F541/3*4)</f>
        <v>580000</v>
      </c>
      <c r="I541" s="153">
        <v>680000</v>
      </c>
      <c r="J541" s="26">
        <f>IF(IF(E541=0,0,I541/E541)-1=-100%,0,IF(E541=0,0,I541/E541)-1)</f>
        <v>0.17241379310344818</v>
      </c>
    </row>
    <row r="542" spans="1:10" ht="78.75" x14ac:dyDescent="0.25">
      <c r="A542" s="145"/>
      <c r="B542" s="146" t="s">
        <v>282</v>
      </c>
      <c r="C542" s="147"/>
      <c r="D542" s="86" t="s">
        <v>283</v>
      </c>
      <c r="E542" s="148">
        <f>SUM(E543:E544)</f>
        <v>162000</v>
      </c>
      <c r="F542" s="148">
        <f>SUM(F543:F544)</f>
        <v>149120.64000000001</v>
      </c>
      <c r="G542" s="149">
        <f t="shared" si="83"/>
        <v>0.92049777777777786</v>
      </c>
      <c r="H542" s="148">
        <f>SUM(H543:H544)</f>
        <v>161500</v>
      </c>
      <c r="I542" s="148">
        <f>SUM(I543:I544)</f>
        <v>149699</v>
      </c>
      <c r="J542" s="149">
        <f t="shared" ref="J542" si="88">IF(IF(E542=0,0,I542/E542)-1=-100%,0,IF(E542=0,0,I542/E542)-1)</f>
        <v>-7.5932098765432054E-2</v>
      </c>
    </row>
    <row r="543" spans="1:10" ht="45" outlineLevel="1" x14ac:dyDescent="0.25">
      <c r="A543" s="145"/>
      <c r="B543" s="160"/>
      <c r="C543" s="151">
        <v>2910</v>
      </c>
      <c r="D543" s="152" t="s">
        <v>468</v>
      </c>
      <c r="E543" s="153">
        <v>500</v>
      </c>
      <c r="F543" s="153">
        <v>0</v>
      </c>
      <c r="G543" s="154">
        <f t="shared" si="83"/>
        <v>0</v>
      </c>
      <c r="H543" s="153">
        <f t="shared" ref="H543:H544" si="89">IF(F543/3*4&gt;E543,E543,F543/3*4)</f>
        <v>0</v>
      </c>
      <c r="I543" s="153">
        <v>500</v>
      </c>
      <c r="J543" s="26">
        <f t="shared" ref="J543:J608" si="90">IF(IF(E543=0,0,I543/E543)-1=-100%,0,IF(E543=0,0,I543/E543)-1)</f>
        <v>0</v>
      </c>
    </row>
    <row r="544" spans="1:10" outlineLevel="1" x14ac:dyDescent="0.25">
      <c r="A544" s="145"/>
      <c r="B544" s="161"/>
      <c r="C544" s="151">
        <v>4130</v>
      </c>
      <c r="D544" s="152" t="s">
        <v>469</v>
      </c>
      <c r="E544" s="153">
        <v>161500</v>
      </c>
      <c r="F544" s="153">
        <v>149120.64000000001</v>
      </c>
      <c r="G544" s="154">
        <f t="shared" si="83"/>
        <v>0.92334761609907134</v>
      </c>
      <c r="H544" s="153">
        <f t="shared" si="89"/>
        <v>161500</v>
      </c>
      <c r="I544" s="153">
        <v>149199</v>
      </c>
      <c r="J544" s="26">
        <f t="shared" si="90"/>
        <v>-7.6167182662538746E-2</v>
      </c>
    </row>
    <row r="545" spans="1:10" x14ac:dyDescent="0.25">
      <c r="A545" s="145"/>
      <c r="B545" s="146" t="s">
        <v>284</v>
      </c>
      <c r="C545" s="147"/>
      <c r="D545" s="86" t="s">
        <v>491</v>
      </c>
      <c r="E545" s="148">
        <f>SUM(E546:E562)</f>
        <v>1355186.03</v>
      </c>
      <c r="F545" s="148">
        <f>SUM(F546:F562)</f>
        <v>944965.58000000007</v>
      </c>
      <c r="G545" s="149">
        <f t="shared" si="83"/>
        <v>0.69729583915501259</v>
      </c>
      <c r="H545" s="148">
        <f>SUM(H546:H562)</f>
        <v>1229254.5133333334</v>
      </c>
      <c r="I545" s="148">
        <f>SUM(I546:I562)</f>
        <v>1488400</v>
      </c>
      <c r="J545" s="149">
        <f t="shared" si="90"/>
        <v>9.8299397315953607E-2</v>
      </c>
    </row>
    <row r="546" spans="1:10" outlineLevel="1" x14ac:dyDescent="0.25">
      <c r="A546" s="145"/>
      <c r="B546" s="160"/>
      <c r="C546" s="151">
        <v>3020</v>
      </c>
      <c r="D546" s="152" t="s">
        <v>377</v>
      </c>
      <c r="E546" s="153">
        <v>1800</v>
      </c>
      <c r="F546" s="153">
        <v>1296</v>
      </c>
      <c r="G546" s="154">
        <f t="shared" si="83"/>
        <v>0.72</v>
      </c>
      <c r="H546" s="153">
        <f t="shared" ref="H546:H562" si="91">IF(F546/3*4&gt;E546,E546,F546/3*4)</f>
        <v>1728</v>
      </c>
      <c r="I546" s="153">
        <v>2500</v>
      </c>
      <c r="J546" s="26">
        <f t="shared" si="90"/>
        <v>0.38888888888888884</v>
      </c>
    </row>
    <row r="547" spans="1:10" outlineLevel="1" x14ac:dyDescent="0.25">
      <c r="A547" s="145"/>
      <c r="B547" s="145"/>
      <c r="C547" s="151">
        <v>4010</v>
      </c>
      <c r="D547" s="152" t="s">
        <v>334</v>
      </c>
      <c r="E547" s="153">
        <v>834855.34</v>
      </c>
      <c r="F547" s="153">
        <v>591149.98</v>
      </c>
      <c r="G547" s="154">
        <f t="shared" si="83"/>
        <v>0.70808672074853107</v>
      </c>
      <c r="H547" s="153">
        <f t="shared" si="91"/>
        <v>788199.97333333327</v>
      </c>
      <c r="I547" s="153">
        <v>887878</v>
      </c>
      <c r="J547" s="26">
        <f t="shared" si="90"/>
        <v>6.3511194646008962E-2</v>
      </c>
    </row>
    <row r="548" spans="1:10" outlineLevel="1" x14ac:dyDescent="0.25">
      <c r="A548" s="145"/>
      <c r="B548" s="145"/>
      <c r="C548" s="151">
        <v>4040</v>
      </c>
      <c r="D548" s="152" t="s">
        <v>378</v>
      </c>
      <c r="E548" s="153">
        <v>50472.66</v>
      </c>
      <c r="F548" s="153">
        <v>50472.66</v>
      </c>
      <c r="G548" s="154">
        <f t="shared" si="83"/>
        <v>1</v>
      </c>
      <c r="H548" s="153">
        <f t="shared" si="91"/>
        <v>50472.66</v>
      </c>
      <c r="I548" s="153">
        <v>67000</v>
      </c>
      <c r="J548" s="26">
        <f t="shared" si="90"/>
        <v>0.32745133702087426</v>
      </c>
    </row>
    <row r="549" spans="1:10" outlineLevel="1" x14ac:dyDescent="0.25">
      <c r="A549" s="145"/>
      <c r="B549" s="145"/>
      <c r="C549" s="151">
        <v>4110</v>
      </c>
      <c r="D549" s="152" t="s">
        <v>335</v>
      </c>
      <c r="E549" s="153">
        <v>169507</v>
      </c>
      <c r="F549" s="153">
        <v>99051.72</v>
      </c>
      <c r="G549" s="154">
        <f t="shared" si="83"/>
        <v>0.58435179668096304</v>
      </c>
      <c r="H549" s="153">
        <f t="shared" si="91"/>
        <v>132068.96</v>
      </c>
      <c r="I549" s="153">
        <v>169817</v>
      </c>
      <c r="J549" s="26">
        <f t="shared" si="90"/>
        <v>1.8288330275446629E-3</v>
      </c>
    </row>
    <row r="550" spans="1:10" outlineLevel="1" x14ac:dyDescent="0.25">
      <c r="A550" s="145"/>
      <c r="B550" s="145"/>
      <c r="C550" s="151">
        <v>4120</v>
      </c>
      <c r="D550" s="152" t="s">
        <v>336</v>
      </c>
      <c r="E550" s="153">
        <v>24476.5</v>
      </c>
      <c r="F550" s="153">
        <v>12948.87</v>
      </c>
      <c r="G550" s="154">
        <f t="shared" si="83"/>
        <v>0.52903274569485015</v>
      </c>
      <c r="H550" s="153">
        <f t="shared" si="91"/>
        <v>17265.16</v>
      </c>
      <c r="I550" s="153">
        <v>21232</v>
      </c>
      <c r="J550" s="26">
        <f t="shared" si="90"/>
        <v>-0.13255571670786259</v>
      </c>
    </row>
    <row r="551" spans="1:10" outlineLevel="1" x14ac:dyDescent="0.25">
      <c r="A551" s="145"/>
      <c r="B551" s="145"/>
      <c r="C551" s="151">
        <v>4170</v>
      </c>
      <c r="D551" s="152" t="s">
        <v>340</v>
      </c>
      <c r="E551" s="153">
        <v>24000</v>
      </c>
      <c r="F551" s="153">
        <v>14000</v>
      </c>
      <c r="G551" s="154">
        <f t="shared" si="83"/>
        <v>0.58333333333333337</v>
      </c>
      <c r="H551" s="153">
        <f t="shared" si="91"/>
        <v>18666.666666666668</v>
      </c>
      <c r="I551" s="153">
        <v>30000</v>
      </c>
      <c r="J551" s="26">
        <f t="shared" si="90"/>
        <v>0.25</v>
      </c>
    </row>
    <row r="552" spans="1:10" outlineLevel="1" x14ac:dyDescent="0.25">
      <c r="A552" s="145"/>
      <c r="B552" s="145"/>
      <c r="C552" s="151">
        <v>4210</v>
      </c>
      <c r="D552" s="152" t="s">
        <v>333</v>
      </c>
      <c r="E552" s="153">
        <v>22450</v>
      </c>
      <c r="F552" s="153">
        <v>8869.98</v>
      </c>
      <c r="G552" s="154">
        <f t="shared" si="83"/>
        <v>0.39509933184855234</v>
      </c>
      <c r="H552" s="153">
        <f t="shared" si="91"/>
        <v>11826.64</v>
      </c>
      <c r="I552" s="153">
        <v>23000</v>
      </c>
      <c r="J552" s="26">
        <f t="shared" si="90"/>
        <v>2.4498886414253906E-2</v>
      </c>
    </row>
    <row r="553" spans="1:10" outlineLevel="1" x14ac:dyDescent="0.25">
      <c r="A553" s="145"/>
      <c r="B553" s="145"/>
      <c r="C553" s="151">
        <v>4220</v>
      </c>
      <c r="D553" s="152" t="s">
        <v>373</v>
      </c>
      <c r="E553" s="153">
        <v>1800</v>
      </c>
      <c r="F553" s="153">
        <v>1509.21</v>
      </c>
      <c r="G553" s="154">
        <f t="shared" si="83"/>
        <v>0.83845000000000003</v>
      </c>
      <c r="H553" s="153">
        <f t="shared" si="91"/>
        <v>1800</v>
      </c>
      <c r="I553" s="153">
        <v>3000</v>
      </c>
      <c r="J553" s="26">
        <f t="shared" si="90"/>
        <v>0.66666666666666674</v>
      </c>
    </row>
    <row r="554" spans="1:10" outlineLevel="1" x14ac:dyDescent="0.25">
      <c r="A554" s="145"/>
      <c r="B554" s="145"/>
      <c r="C554" s="151">
        <v>4260</v>
      </c>
      <c r="D554" s="152" t="s">
        <v>341</v>
      </c>
      <c r="E554" s="153">
        <v>32000</v>
      </c>
      <c r="F554" s="153">
        <v>26145.79</v>
      </c>
      <c r="G554" s="154">
        <f t="shared" si="83"/>
        <v>0.81705593750000005</v>
      </c>
      <c r="H554" s="153">
        <f t="shared" si="91"/>
        <v>32000</v>
      </c>
      <c r="I554" s="153">
        <v>38000</v>
      </c>
      <c r="J554" s="26">
        <f t="shared" si="90"/>
        <v>0.1875</v>
      </c>
    </row>
    <row r="555" spans="1:10" outlineLevel="1" x14ac:dyDescent="0.25">
      <c r="A555" s="145"/>
      <c r="B555" s="145"/>
      <c r="C555" s="151">
        <v>4270</v>
      </c>
      <c r="D555" s="152" t="s">
        <v>353</v>
      </c>
      <c r="E555" s="153">
        <v>1100.53</v>
      </c>
      <c r="F555" s="153">
        <v>0</v>
      </c>
      <c r="G555" s="154">
        <f t="shared" si="83"/>
        <v>0</v>
      </c>
      <c r="H555" s="153">
        <f t="shared" si="91"/>
        <v>0</v>
      </c>
      <c r="I555" s="153">
        <v>1000</v>
      </c>
      <c r="J555" s="26">
        <f t="shared" si="90"/>
        <v>-9.1346896495324903E-2</v>
      </c>
    </row>
    <row r="556" spans="1:10" outlineLevel="1" x14ac:dyDescent="0.25">
      <c r="A556" s="145"/>
      <c r="B556" s="145"/>
      <c r="C556" s="151">
        <v>4280</v>
      </c>
      <c r="D556" s="152" t="s">
        <v>380</v>
      </c>
      <c r="E556" s="153">
        <v>1300</v>
      </c>
      <c r="F556" s="153">
        <v>1106.9000000000001</v>
      </c>
      <c r="G556" s="154">
        <f t="shared" si="83"/>
        <v>0.85146153846153849</v>
      </c>
      <c r="H556" s="153">
        <f t="shared" si="91"/>
        <v>1300</v>
      </c>
      <c r="I556" s="153">
        <v>1300</v>
      </c>
      <c r="J556" s="26">
        <f t="shared" si="90"/>
        <v>0</v>
      </c>
    </row>
    <row r="557" spans="1:10" outlineLevel="1" x14ac:dyDescent="0.25">
      <c r="A557" s="145"/>
      <c r="B557" s="145"/>
      <c r="C557" s="151">
        <v>4300</v>
      </c>
      <c r="D557" s="152" t="s">
        <v>337</v>
      </c>
      <c r="E557" s="153">
        <v>154544</v>
      </c>
      <c r="F557" s="153">
        <v>104542.29</v>
      </c>
      <c r="G557" s="154">
        <f t="shared" si="83"/>
        <v>0.67645647841391443</v>
      </c>
      <c r="H557" s="153">
        <f t="shared" si="91"/>
        <v>139389.72</v>
      </c>
      <c r="I557" s="153">
        <v>206000</v>
      </c>
      <c r="J557" s="26">
        <f t="shared" si="90"/>
        <v>0.33295372191738282</v>
      </c>
    </row>
    <row r="558" spans="1:10" outlineLevel="1" x14ac:dyDescent="0.25">
      <c r="A558" s="145"/>
      <c r="B558" s="145"/>
      <c r="C558" s="151">
        <v>4360</v>
      </c>
      <c r="D558" s="152" t="s">
        <v>374</v>
      </c>
      <c r="E558" s="153">
        <v>2400</v>
      </c>
      <c r="F558" s="153">
        <v>1962.13</v>
      </c>
      <c r="G558" s="154">
        <f t="shared" si="83"/>
        <v>0.81755416666666669</v>
      </c>
      <c r="H558" s="153">
        <f t="shared" si="91"/>
        <v>2400</v>
      </c>
      <c r="I558" s="153">
        <v>4000</v>
      </c>
      <c r="J558" s="26">
        <f t="shared" si="90"/>
        <v>0.66666666666666674</v>
      </c>
    </row>
    <row r="559" spans="1:10" outlineLevel="1" x14ac:dyDescent="0.25">
      <c r="A559" s="145"/>
      <c r="B559" s="145"/>
      <c r="C559" s="151">
        <v>4410</v>
      </c>
      <c r="D559" s="152" t="s">
        <v>384</v>
      </c>
      <c r="E559" s="153">
        <v>300</v>
      </c>
      <c r="F559" s="153">
        <v>94.3</v>
      </c>
      <c r="G559" s="154">
        <f t="shared" si="83"/>
        <v>0.3143333333333333</v>
      </c>
      <c r="H559" s="153">
        <f t="shared" si="91"/>
        <v>125.73333333333333</v>
      </c>
      <c r="I559" s="153">
        <v>170</v>
      </c>
      <c r="J559" s="26">
        <f t="shared" si="90"/>
        <v>-0.43333333333333335</v>
      </c>
    </row>
    <row r="560" spans="1:10" outlineLevel="1" x14ac:dyDescent="0.25">
      <c r="A560" s="145"/>
      <c r="B560" s="145"/>
      <c r="C560" s="151">
        <v>4430</v>
      </c>
      <c r="D560" s="152" t="s">
        <v>338</v>
      </c>
      <c r="E560" s="153">
        <v>1450</v>
      </c>
      <c r="F560" s="153">
        <v>425.75</v>
      </c>
      <c r="G560" s="154">
        <f t="shared" si="83"/>
        <v>0.29362068965517241</v>
      </c>
      <c r="H560" s="153">
        <f t="shared" si="91"/>
        <v>567.66666666666663</v>
      </c>
      <c r="I560" s="153">
        <v>500</v>
      </c>
      <c r="J560" s="26">
        <f t="shared" si="90"/>
        <v>-0.65517241379310343</v>
      </c>
    </row>
    <row r="561" spans="1:10" outlineLevel="1" x14ac:dyDescent="0.25">
      <c r="A561" s="145"/>
      <c r="B561" s="145"/>
      <c r="C561" s="151">
        <v>4440</v>
      </c>
      <c r="D561" s="152" t="s">
        <v>369</v>
      </c>
      <c r="E561" s="153">
        <v>31230</v>
      </c>
      <c r="F561" s="153">
        <v>31230</v>
      </c>
      <c r="G561" s="154">
        <f t="shared" si="83"/>
        <v>1</v>
      </c>
      <c r="H561" s="153">
        <f t="shared" si="91"/>
        <v>31230</v>
      </c>
      <c r="I561" s="153">
        <v>32003</v>
      </c>
      <c r="J561" s="26">
        <f t="shared" si="90"/>
        <v>2.475184117835405E-2</v>
      </c>
    </row>
    <row r="562" spans="1:10" ht="22.5" outlineLevel="1" x14ac:dyDescent="0.25">
      <c r="A562" s="145"/>
      <c r="B562" s="161"/>
      <c r="C562" s="151">
        <v>4700</v>
      </c>
      <c r="D562" s="152" t="s">
        <v>385</v>
      </c>
      <c r="E562" s="153">
        <v>1500</v>
      </c>
      <c r="F562" s="153">
        <v>160</v>
      </c>
      <c r="G562" s="154">
        <f t="shared" si="83"/>
        <v>0.10666666666666667</v>
      </c>
      <c r="H562" s="153">
        <f t="shared" si="91"/>
        <v>213.33333333333334</v>
      </c>
      <c r="I562" s="153">
        <v>1000</v>
      </c>
      <c r="J562" s="26">
        <f t="shared" si="90"/>
        <v>-0.33333333333333337</v>
      </c>
    </row>
    <row r="563" spans="1:10" x14ac:dyDescent="0.25">
      <c r="A563" s="145"/>
      <c r="B563" s="146" t="s">
        <v>287</v>
      </c>
      <c r="C563" s="147"/>
      <c r="D563" s="147" t="s">
        <v>16</v>
      </c>
      <c r="E563" s="148">
        <f>SUM(E564:E567)</f>
        <v>249478.39999999999</v>
      </c>
      <c r="F563" s="148">
        <f>SUM(F564:F567)</f>
        <v>247873.41</v>
      </c>
      <c r="G563" s="149">
        <f t="shared" si="83"/>
        <v>0.99356661739052365</v>
      </c>
      <c r="H563" s="148">
        <f>SUM(H564:H567)</f>
        <v>249225.61333333331</v>
      </c>
      <c r="I563" s="148">
        <f>SUM(I564:I567)</f>
        <v>0</v>
      </c>
      <c r="J563" s="149">
        <f t="shared" si="90"/>
        <v>0</v>
      </c>
    </row>
    <row r="564" spans="1:10" ht="45" outlineLevel="1" x14ac:dyDescent="0.25">
      <c r="A564" s="145"/>
      <c r="B564" s="160"/>
      <c r="C564" s="151">
        <v>2910</v>
      </c>
      <c r="D564" s="152" t="s">
        <v>468</v>
      </c>
      <c r="E564" s="153">
        <v>500</v>
      </c>
      <c r="F564" s="153">
        <v>248</v>
      </c>
      <c r="G564" s="154">
        <f t="shared" si="83"/>
        <v>0.496</v>
      </c>
      <c r="H564" s="153">
        <f t="shared" ref="H564:H567" si="92">IF(F564/3*4&gt;E564,E564,F564/3*4)</f>
        <v>330.66666666666669</v>
      </c>
      <c r="I564" s="153">
        <v>0</v>
      </c>
      <c r="J564" s="26">
        <f t="shared" si="90"/>
        <v>0</v>
      </c>
    </row>
    <row r="565" spans="1:10" ht="22.5" outlineLevel="1" x14ac:dyDescent="0.25">
      <c r="A565" s="145"/>
      <c r="B565" s="145"/>
      <c r="C565" s="151">
        <v>3290</v>
      </c>
      <c r="D565" s="152" t="s">
        <v>479</v>
      </c>
      <c r="E565" s="153">
        <v>207500</v>
      </c>
      <c r="F565" s="153">
        <v>206503.52</v>
      </c>
      <c r="G565" s="154">
        <f t="shared" si="83"/>
        <v>0.99519768674698794</v>
      </c>
      <c r="H565" s="153">
        <f t="shared" si="92"/>
        <v>207500</v>
      </c>
      <c r="I565" s="153">
        <v>0</v>
      </c>
      <c r="J565" s="26">
        <f t="shared" si="90"/>
        <v>0</v>
      </c>
    </row>
    <row r="566" spans="1:10" ht="45" outlineLevel="1" x14ac:dyDescent="0.25">
      <c r="A566" s="145"/>
      <c r="B566" s="145"/>
      <c r="C566" s="151">
        <v>4560</v>
      </c>
      <c r="D566" s="152" t="s">
        <v>485</v>
      </c>
      <c r="E566" s="153">
        <v>100</v>
      </c>
      <c r="F566" s="153">
        <v>12.41</v>
      </c>
      <c r="G566" s="156">
        <f t="shared" si="83"/>
        <v>0.1241</v>
      </c>
      <c r="H566" s="168">
        <f t="shared" si="92"/>
        <v>16.546666666666667</v>
      </c>
      <c r="I566" s="168">
        <v>0</v>
      </c>
      <c r="J566" s="26">
        <f t="shared" si="90"/>
        <v>0</v>
      </c>
    </row>
    <row r="567" spans="1:10" ht="22.5" outlineLevel="1" x14ac:dyDescent="0.25">
      <c r="A567" s="161"/>
      <c r="B567" s="161"/>
      <c r="C567" s="151">
        <v>4860</v>
      </c>
      <c r="D567" s="152" t="s">
        <v>480</v>
      </c>
      <c r="E567" s="153">
        <v>41378.400000000001</v>
      </c>
      <c r="F567" s="153">
        <v>41109.480000000003</v>
      </c>
      <c r="G567" s="156">
        <f t="shared" si="83"/>
        <v>0.99350095702105445</v>
      </c>
      <c r="H567" s="168">
        <f t="shared" si="92"/>
        <v>41378.400000000001</v>
      </c>
      <c r="I567" s="168">
        <v>0</v>
      </c>
      <c r="J567" s="26">
        <f t="shared" si="90"/>
        <v>0</v>
      </c>
    </row>
    <row r="568" spans="1:10" x14ac:dyDescent="0.25">
      <c r="A568" s="141" t="s">
        <v>288</v>
      </c>
      <c r="B568" s="142"/>
      <c r="C568" s="142"/>
      <c r="D568" s="180" t="s">
        <v>289</v>
      </c>
      <c r="E568" s="181">
        <f>E569+E577+E589+E593+E598+E606+E611+E617+E624</f>
        <v>23051838.329999998</v>
      </c>
      <c r="F568" s="181">
        <f>F569+F577+F589+F593+F598+F606+F611+F617+F624</f>
        <v>8176877.3299999991</v>
      </c>
      <c r="G568" s="182">
        <f t="shared" si="83"/>
        <v>0.35471693029178031</v>
      </c>
      <c r="H568" s="183">
        <f>H569+H577+H589+H593+H598+H606+H611+H617+H624</f>
        <v>15440334.606666666</v>
      </c>
      <c r="I568" s="183">
        <f>I569+I577+I589+I593+I598+I606+I611+I617+I624</f>
        <v>16630300.48</v>
      </c>
      <c r="J568" s="144">
        <f t="shared" si="90"/>
        <v>-0.27856944674312223</v>
      </c>
    </row>
    <row r="569" spans="1:10" x14ac:dyDescent="0.25">
      <c r="A569" s="145"/>
      <c r="B569" s="146" t="s">
        <v>290</v>
      </c>
      <c r="C569" s="147"/>
      <c r="D569" s="147" t="s">
        <v>291</v>
      </c>
      <c r="E569" s="148">
        <f>SUM(E570:E576)</f>
        <v>9209867.6199999992</v>
      </c>
      <c r="F569" s="148">
        <f>SUM(F570:F576)</f>
        <v>200691.46</v>
      </c>
      <c r="G569" s="158">
        <f t="shared" si="83"/>
        <v>2.1790916903537426E-2</v>
      </c>
      <c r="H569" s="159">
        <f>SUM(H570:H576)</f>
        <v>4839255.13</v>
      </c>
      <c r="I569" s="159">
        <f>SUM(I570:I576)</f>
        <v>3902011.7800000003</v>
      </c>
      <c r="J569" s="149">
        <f t="shared" si="90"/>
        <v>-0.57632270723126844</v>
      </c>
    </row>
    <row r="570" spans="1:10" outlineLevel="1" x14ac:dyDescent="0.25">
      <c r="A570" s="145"/>
      <c r="B570" s="160"/>
      <c r="C570" s="151">
        <v>4210</v>
      </c>
      <c r="D570" s="152" t="s">
        <v>333</v>
      </c>
      <c r="E570" s="153">
        <v>5000</v>
      </c>
      <c r="F570" s="153">
        <v>0</v>
      </c>
      <c r="G570" s="156">
        <f t="shared" si="83"/>
        <v>0</v>
      </c>
      <c r="H570" s="168">
        <f t="shared" ref="H570:H575" si="93">IF(F570/3*4&gt;E570,E570,F570/3*4)</f>
        <v>0</v>
      </c>
      <c r="I570" s="168">
        <v>35000</v>
      </c>
      <c r="J570" s="26">
        <f t="shared" si="90"/>
        <v>6</v>
      </c>
    </row>
    <row r="571" spans="1:10" outlineLevel="1" x14ac:dyDescent="0.25">
      <c r="A571" s="145"/>
      <c r="B571" s="145"/>
      <c r="C571" s="151">
        <v>4300</v>
      </c>
      <c r="D571" s="152" t="s">
        <v>337</v>
      </c>
      <c r="E571" s="153">
        <v>452821.62</v>
      </c>
      <c r="F571" s="153">
        <v>111256.77</v>
      </c>
      <c r="G571" s="156">
        <f t="shared" si="83"/>
        <v>0.24569668294548305</v>
      </c>
      <c r="H571" s="168">
        <f t="shared" si="93"/>
        <v>148342.36000000002</v>
      </c>
      <c r="I571" s="168">
        <v>295000</v>
      </c>
      <c r="J571" s="26">
        <f t="shared" si="90"/>
        <v>-0.34852933921308793</v>
      </c>
    </row>
    <row r="572" spans="1:10" outlineLevel="1" x14ac:dyDescent="0.25">
      <c r="A572" s="145"/>
      <c r="B572" s="145"/>
      <c r="C572" s="151">
        <v>4430</v>
      </c>
      <c r="D572" s="152" t="s">
        <v>338</v>
      </c>
      <c r="E572" s="153">
        <v>65000</v>
      </c>
      <c r="F572" s="153">
        <v>47908.92</v>
      </c>
      <c r="G572" s="156">
        <f t="shared" si="83"/>
        <v>0.73706030769230768</v>
      </c>
      <c r="H572" s="168">
        <f t="shared" si="93"/>
        <v>63878.559999999998</v>
      </c>
      <c r="I572" s="168">
        <v>100000</v>
      </c>
      <c r="J572" s="26">
        <f t="shared" si="90"/>
        <v>0.53846153846153855</v>
      </c>
    </row>
    <row r="573" spans="1:10" outlineLevel="1" x14ac:dyDescent="0.25">
      <c r="A573" s="145"/>
      <c r="B573" s="145"/>
      <c r="C573" s="151">
        <v>6050</v>
      </c>
      <c r="D573" s="152" t="s">
        <v>339</v>
      </c>
      <c r="E573" s="153">
        <v>1049000</v>
      </c>
      <c r="F573" s="153">
        <v>39999.99</v>
      </c>
      <c r="G573" s="156">
        <f t="shared" si="83"/>
        <v>3.8131544327931359E-2</v>
      </c>
      <c r="H573" s="168">
        <f>F573</f>
        <v>39999.99</v>
      </c>
      <c r="I573" s="168">
        <v>400000</v>
      </c>
      <c r="J573" s="26">
        <f t="shared" si="90"/>
        <v>-0.61868446139180167</v>
      </c>
    </row>
    <row r="574" spans="1:10" ht="33.75" outlineLevel="1" x14ac:dyDescent="0.25">
      <c r="A574" s="145"/>
      <c r="B574" s="145"/>
      <c r="C574" s="151">
        <v>6100</v>
      </c>
      <c r="D574" s="152" t="s">
        <v>431</v>
      </c>
      <c r="E574" s="153">
        <v>58011.78</v>
      </c>
      <c r="F574" s="153">
        <v>0</v>
      </c>
      <c r="G574" s="156">
        <f t="shared" si="83"/>
        <v>0</v>
      </c>
      <c r="H574" s="168">
        <f t="shared" si="93"/>
        <v>0</v>
      </c>
      <c r="I574" s="168">
        <v>58011.78</v>
      </c>
      <c r="J574" s="26">
        <f t="shared" si="90"/>
        <v>0</v>
      </c>
    </row>
    <row r="575" spans="1:10" ht="45" outlineLevel="1" x14ac:dyDescent="0.25">
      <c r="A575" s="145"/>
      <c r="B575" s="145"/>
      <c r="C575" s="151">
        <v>6230</v>
      </c>
      <c r="D575" s="152" t="s">
        <v>492</v>
      </c>
      <c r="E575" s="153">
        <v>9000</v>
      </c>
      <c r="F575" s="153">
        <v>0</v>
      </c>
      <c r="G575" s="156">
        <f t="shared" si="83"/>
        <v>0</v>
      </c>
      <c r="H575" s="168">
        <f t="shared" si="93"/>
        <v>0</v>
      </c>
      <c r="I575" s="168">
        <v>30000</v>
      </c>
      <c r="J575" s="26">
        <f t="shared" si="90"/>
        <v>2.3333333333333335</v>
      </c>
    </row>
    <row r="576" spans="1:10" ht="33.75" outlineLevel="1" x14ac:dyDescent="0.25">
      <c r="A576" s="145"/>
      <c r="B576" s="161"/>
      <c r="C576" s="151">
        <v>6370</v>
      </c>
      <c r="D576" s="152" t="s">
        <v>354</v>
      </c>
      <c r="E576" s="153">
        <v>7571034.2199999997</v>
      </c>
      <c r="F576" s="153">
        <v>1525.78</v>
      </c>
      <c r="G576" s="156">
        <f t="shared" si="83"/>
        <v>2.015286096540718E-4</v>
      </c>
      <c r="H576" s="168">
        <f>4979034.22-392000</f>
        <v>4587034.22</v>
      </c>
      <c r="I576" s="168">
        <v>2984000</v>
      </c>
      <c r="J576" s="26">
        <f t="shared" si="90"/>
        <v>-0.60586626433184976</v>
      </c>
    </row>
    <row r="577" spans="1:10" x14ac:dyDescent="0.25">
      <c r="A577" s="145"/>
      <c r="B577" s="146" t="s">
        <v>294</v>
      </c>
      <c r="C577" s="147"/>
      <c r="D577" s="147" t="s">
        <v>295</v>
      </c>
      <c r="E577" s="148">
        <f>SUM(E578:E588)</f>
        <v>8676890.5200000014</v>
      </c>
      <c r="F577" s="148">
        <f>SUM(F578:F588)</f>
        <v>5567283.1799999988</v>
      </c>
      <c r="G577" s="158">
        <f t="shared" si="83"/>
        <v>0.64162192287289543</v>
      </c>
      <c r="H577" s="159">
        <f>SUM(H578:H588)</f>
        <v>7398291.4733333336</v>
      </c>
      <c r="I577" s="159">
        <f>SUM(I578:I588)</f>
        <v>8446638.8400000017</v>
      </c>
      <c r="J577" s="149">
        <f t="shared" si="90"/>
        <v>-2.6536197439540832E-2</v>
      </c>
    </row>
    <row r="578" spans="1:10" outlineLevel="1" x14ac:dyDescent="0.25">
      <c r="A578" s="145"/>
      <c r="B578" s="160"/>
      <c r="C578" s="151">
        <v>4010</v>
      </c>
      <c r="D578" s="152" t="s">
        <v>334</v>
      </c>
      <c r="E578" s="153">
        <v>350229</v>
      </c>
      <c r="F578" s="153">
        <v>261464.28</v>
      </c>
      <c r="G578" s="156">
        <f t="shared" ref="G578:G642" si="94">IF(E578=0,0,F578/E578)</f>
        <v>0.74655234146801097</v>
      </c>
      <c r="H578" s="168">
        <f t="shared" ref="H578:H588" si="95">IF(F578/3*4&gt;E578,E578,F578/3*4)</f>
        <v>348619.04</v>
      </c>
      <c r="I578" s="168">
        <v>401996.64</v>
      </c>
      <c r="J578" s="26">
        <f t="shared" si="90"/>
        <v>0.14781083234112535</v>
      </c>
    </row>
    <row r="579" spans="1:10" outlineLevel="1" x14ac:dyDescent="0.25">
      <c r="A579" s="145"/>
      <c r="B579" s="145"/>
      <c r="C579" s="151">
        <v>4040</v>
      </c>
      <c r="D579" s="152" t="s">
        <v>378</v>
      </c>
      <c r="E579" s="153">
        <v>26438.83</v>
      </c>
      <c r="F579" s="153">
        <v>24918.05</v>
      </c>
      <c r="G579" s="156">
        <f t="shared" si="94"/>
        <v>0.94247930033212501</v>
      </c>
      <c r="H579" s="168">
        <f t="shared" si="95"/>
        <v>26438.83</v>
      </c>
      <c r="I579" s="168">
        <v>33174.480000000003</v>
      </c>
      <c r="J579" s="26">
        <f t="shared" si="90"/>
        <v>0.25476354286479408</v>
      </c>
    </row>
    <row r="580" spans="1:10" outlineLevel="1" x14ac:dyDescent="0.25">
      <c r="A580" s="145"/>
      <c r="B580" s="145"/>
      <c r="C580" s="151">
        <v>4110</v>
      </c>
      <c r="D580" s="152" t="s">
        <v>335</v>
      </c>
      <c r="E580" s="153">
        <v>64410.2</v>
      </c>
      <c r="F580" s="153">
        <v>60635.839999999997</v>
      </c>
      <c r="G580" s="154">
        <f t="shared" si="94"/>
        <v>0.9414012066411841</v>
      </c>
      <c r="H580" s="153">
        <f t="shared" si="95"/>
        <v>64410.2</v>
      </c>
      <c r="I580" s="153">
        <v>73674.47</v>
      </c>
      <c r="J580" s="26">
        <f t="shared" si="90"/>
        <v>0.14383234332450456</v>
      </c>
    </row>
    <row r="581" spans="1:10" outlineLevel="1" x14ac:dyDescent="0.25">
      <c r="A581" s="145"/>
      <c r="B581" s="145"/>
      <c r="C581" s="151">
        <v>4120</v>
      </c>
      <c r="D581" s="152" t="s">
        <v>336</v>
      </c>
      <c r="E581" s="153">
        <v>8804.51</v>
      </c>
      <c r="F581" s="153">
        <v>7750.84</v>
      </c>
      <c r="G581" s="154">
        <f t="shared" si="94"/>
        <v>0.88032610559815372</v>
      </c>
      <c r="H581" s="153">
        <f t="shared" si="95"/>
        <v>8804.51</v>
      </c>
      <c r="I581" s="153">
        <v>9170.16</v>
      </c>
      <c r="J581" s="26">
        <f t="shared" si="90"/>
        <v>4.1529852314325266E-2</v>
      </c>
    </row>
    <row r="582" spans="1:10" outlineLevel="1" x14ac:dyDescent="0.25">
      <c r="A582" s="145"/>
      <c r="B582" s="145"/>
      <c r="C582" s="151">
        <v>4210</v>
      </c>
      <c r="D582" s="152" t="s">
        <v>333</v>
      </c>
      <c r="E582" s="153">
        <v>70000</v>
      </c>
      <c r="F582" s="153">
        <v>14435.09</v>
      </c>
      <c r="G582" s="154">
        <f t="shared" si="94"/>
        <v>0.20621557142857144</v>
      </c>
      <c r="H582" s="153">
        <f t="shared" si="95"/>
        <v>19246.786666666667</v>
      </c>
      <c r="I582" s="153">
        <v>43112.36</v>
      </c>
      <c r="J582" s="26">
        <f t="shared" si="90"/>
        <v>-0.38410914285714282</v>
      </c>
    </row>
    <row r="583" spans="1:10" outlineLevel="1" x14ac:dyDescent="0.25">
      <c r="A583" s="145"/>
      <c r="B583" s="145"/>
      <c r="C583" s="151">
        <v>4300</v>
      </c>
      <c r="D583" s="152" t="s">
        <v>337</v>
      </c>
      <c r="E583" s="153">
        <v>8134057.1100000003</v>
      </c>
      <c r="F583" s="153">
        <v>5190098.3499999996</v>
      </c>
      <c r="G583" s="154">
        <f t="shared" si="94"/>
        <v>0.63807006513628961</v>
      </c>
      <c r="H583" s="153">
        <f t="shared" si="95"/>
        <v>6920131.1333333328</v>
      </c>
      <c r="I583" s="153">
        <v>7855908.71</v>
      </c>
      <c r="J583" s="26">
        <f t="shared" si="90"/>
        <v>-3.4195530746648606E-2</v>
      </c>
    </row>
    <row r="584" spans="1:10" outlineLevel="1" x14ac:dyDescent="0.25">
      <c r="A584" s="145"/>
      <c r="B584" s="145"/>
      <c r="C584" s="151">
        <v>4410</v>
      </c>
      <c r="D584" s="152" t="s">
        <v>384</v>
      </c>
      <c r="E584" s="153">
        <v>1500</v>
      </c>
      <c r="F584" s="153">
        <v>0</v>
      </c>
      <c r="G584" s="154">
        <f t="shared" si="94"/>
        <v>0</v>
      </c>
      <c r="H584" s="153">
        <f t="shared" si="95"/>
        <v>0</v>
      </c>
      <c r="I584" s="153">
        <v>1500</v>
      </c>
      <c r="J584" s="26">
        <f t="shared" si="90"/>
        <v>0</v>
      </c>
    </row>
    <row r="585" spans="1:10" outlineLevel="1" x14ac:dyDescent="0.25">
      <c r="A585" s="145"/>
      <c r="B585" s="145"/>
      <c r="C585" s="151">
        <v>4430</v>
      </c>
      <c r="D585" s="152" t="s">
        <v>338</v>
      </c>
      <c r="E585" s="153">
        <v>2000</v>
      </c>
      <c r="F585" s="153">
        <v>0</v>
      </c>
      <c r="G585" s="154">
        <f t="shared" si="94"/>
        <v>0</v>
      </c>
      <c r="H585" s="153">
        <f t="shared" si="95"/>
        <v>0</v>
      </c>
      <c r="I585" s="153">
        <v>5000</v>
      </c>
      <c r="J585" s="26">
        <f t="shared" si="90"/>
        <v>1.5</v>
      </c>
    </row>
    <row r="586" spans="1:10" outlineLevel="1" x14ac:dyDescent="0.25">
      <c r="A586" s="145"/>
      <c r="B586" s="145"/>
      <c r="C586" s="151">
        <v>4440</v>
      </c>
      <c r="D586" s="152" t="s">
        <v>369</v>
      </c>
      <c r="E586" s="153">
        <v>11647.14</v>
      </c>
      <c r="F586" s="153">
        <v>6647.14</v>
      </c>
      <c r="G586" s="154">
        <f t="shared" si="94"/>
        <v>0.57071006272784575</v>
      </c>
      <c r="H586" s="153">
        <f t="shared" si="95"/>
        <v>8862.8533333333344</v>
      </c>
      <c r="I586" s="153">
        <v>13487.64</v>
      </c>
      <c r="J586" s="26">
        <f t="shared" si="90"/>
        <v>0.15802162590988011</v>
      </c>
    </row>
    <row r="587" spans="1:10" ht="22.5" outlineLevel="1" x14ac:dyDescent="0.25">
      <c r="A587" s="145"/>
      <c r="B587" s="145"/>
      <c r="C587" s="151">
        <v>4700</v>
      </c>
      <c r="D587" s="152" t="s">
        <v>385</v>
      </c>
      <c r="E587" s="153">
        <v>4000</v>
      </c>
      <c r="F587" s="153">
        <v>460</v>
      </c>
      <c r="G587" s="154">
        <f t="shared" si="94"/>
        <v>0.115</v>
      </c>
      <c r="H587" s="153">
        <f t="shared" si="95"/>
        <v>613.33333333333337</v>
      </c>
      <c r="I587" s="153">
        <v>4000</v>
      </c>
      <c r="J587" s="26">
        <f t="shared" si="90"/>
        <v>0</v>
      </c>
    </row>
    <row r="588" spans="1:10" outlineLevel="1" x14ac:dyDescent="0.25">
      <c r="A588" s="145"/>
      <c r="B588" s="161"/>
      <c r="C588" s="151">
        <v>4710</v>
      </c>
      <c r="D588" s="152" t="s">
        <v>386</v>
      </c>
      <c r="E588" s="153">
        <v>3803.73</v>
      </c>
      <c r="F588" s="153">
        <v>873.59</v>
      </c>
      <c r="G588" s="154">
        <f t="shared" si="94"/>
        <v>0.22966666929566504</v>
      </c>
      <c r="H588" s="153">
        <f t="shared" si="95"/>
        <v>1164.7866666666666</v>
      </c>
      <c r="I588" s="153">
        <v>5614.38</v>
      </c>
      <c r="J588" s="26">
        <f t="shared" si="90"/>
        <v>0.4760195912959122</v>
      </c>
    </row>
    <row r="589" spans="1:10" x14ac:dyDescent="0.25">
      <c r="A589" s="145"/>
      <c r="B589" s="146" t="s">
        <v>493</v>
      </c>
      <c r="C589" s="147"/>
      <c r="D589" s="147" t="s">
        <v>494</v>
      </c>
      <c r="E589" s="148">
        <f>SUM(E590:E592)</f>
        <v>548000</v>
      </c>
      <c r="F589" s="148">
        <f t="shared" ref="F589" si="96">SUM(F590:F592)</f>
        <v>312227.27</v>
      </c>
      <c r="G589" s="149">
        <f t="shared" si="94"/>
        <v>0.56975779197080301</v>
      </c>
      <c r="H589" s="148">
        <f>SUM(H590:H592)</f>
        <v>416303.02666666667</v>
      </c>
      <c r="I589" s="148">
        <f>SUM(I590:I592)</f>
        <v>685000</v>
      </c>
      <c r="J589" s="149">
        <f t="shared" si="90"/>
        <v>0.25</v>
      </c>
    </row>
    <row r="590" spans="1:10" outlineLevel="1" x14ac:dyDescent="0.25">
      <c r="A590" s="145"/>
      <c r="B590" s="160"/>
      <c r="C590" s="151">
        <v>4210</v>
      </c>
      <c r="D590" s="152" t="s">
        <v>333</v>
      </c>
      <c r="E590" s="153">
        <v>0</v>
      </c>
      <c r="F590" s="153">
        <v>0</v>
      </c>
      <c r="G590" s="154">
        <f t="shared" si="94"/>
        <v>0</v>
      </c>
      <c r="H590" s="168">
        <f t="shared" ref="H590:H592" si="97">IF(F590/3*4&gt;E590,E590,F590/3*4)</f>
        <v>0</v>
      </c>
      <c r="I590" s="168">
        <v>15000</v>
      </c>
      <c r="J590" s="26">
        <f t="shared" si="90"/>
        <v>0</v>
      </c>
    </row>
    <row r="591" spans="1:10" outlineLevel="1" x14ac:dyDescent="0.25">
      <c r="A591" s="145"/>
      <c r="B591" s="145"/>
      <c r="C591" s="151">
        <v>4300</v>
      </c>
      <c r="D591" s="152" t="s">
        <v>337</v>
      </c>
      <c r="E591" s="153">
        <v>548000</v>
      </c>
      <c r="F591" s="153">
        <v>312227.27</v>
      </c>
      <c r="G591" s="154">
        <f t="shared" si="94"/>
        <v>0.56975779197080301</v>
      </c>
      <c r="H591" s="168">
        <f t="shared" si="97"/>
        <v>416303.02666666667</v>
      </c>
      <c r="I591" s="168">
        <v>670000</v>
      </c>
      <c r="J591" s="26">
        <f t="shared" si="90"/>
        <v>0.22262773722627727</v>
      </c>
    </row>
    <row r="592" spans="1:10" outlineLevel="1" x14ac:dyDescent="0.25">
      <c r="A592" s="145"/>
      <c r="B592" s="161"/>
      <c r="C592" s="151">
        <v>6050</v>
      </c>
      <c r="D592" s="152" t="s">
        <v>339</v>
      </c>
      <c r="E592" s="153">
        <v>0</v>
      </c>
      <c r="F592" s="153">
        <v>0</v>
      </c>
      <c r="G592" s="154">
        <f t="shared" si="94"/>
        <v>0</v>
      </c>
      <c r="H592" s="168">
        <f t="shared" si="97"/>
        <v>0</v>
      </c>
      <c r="I592" s="168">
        <v>0</v>
      </c>
      <c r="J592" s="26">
        <f t="shared" si="90"/>
        <v>0</v>
      </c>
    </row>
    <row r="593" spans="1:10" x14ac:dyDescent="0.25">
      <c r="A593" s="145"/>
      <c r="B593" s="146" t="s">
        <v>495</v>
      </c>
      <c r="C593" s="147"/>
      <c r="D593" s="147" t="s">
        <v>496</v>
      </c>
      <c r="E593" s="148">
        <f>SUM(E594:E597)</f>
        <v>298970.93</v>
      </c>
      <c r="F593" s="148">
        <f>SUM(F594:F597)</f>
        <v>206385.68</v>
      </c>
      <c r="G593" s="149">
        <f t="shared" si="94"/>
        <v>0.69032022611696731</v>
      </c>
      <c r="H593" s="159">
        <f>SUM(H594:H597)</f>
        <v>274924.90666666662</v>
      </c>
      <c r="I593" s="159">
        <f>SUM(I594:I597)</f>
        <v>499270</v>
      </c>
      <c r="J593" s="158">
        <f t="shared" si="90"/>
        <v>0.66996169159322627</v>
      </c>
    </row>
    <row r="594" spans="1:10" outlineLevel="1" x14ac:dyDescent="0.25">
      <c r="A594" s="145"/>
      <c r="B594" s="160"/>
      <c r="C594" s="151">
        <v>4170</v>
      </c>
      <c r="D594" s="152" t="s">
        <v>340</v>
      </c>
      <c r="E594" s="153">
        <v>3000</v>
      </c>
      <c r="F594" s="153">
        <v>2442</v>
      </c>
      <c r="G594" s="154">
        <f t="shared" si="94"/>
        <v>0.81399999999999995</v>
      </c>
      <c r="H594" s="168">
        <f t="shared" ref="H594:H597" si="98">IF(F594/3*4&gt;E594,E594,F594/3*4)</f>
        <v>3000</v>
      </c>
      <c r="I594" s="168">
        <v>3000</v>
      </c>
      <c r="J594" s="26">
        <f t="shared" si="90"/>
        <v>0</v>
      </c>
    </row>
    <row r="595" spans="1:10" outlineLevel="1" x14ac:dyDescent="0.25">
      <c r="A595" s="145"/>
      <c r="B595" s="145"/>
      <c r="C595" s="151">
        <v>4210</v>
      </c>
      <c r="D595" s="152" t="s">
        <v>333</v>
      </c>
      <c r="E595" s="153">
        <v>57900.93</v>
      </c>
      <c r="F595" s="153">
        <v>35442.71</v>
      </c>
      <c r="G595" s="154">
        <f t="shared" si="94"/>
        <v>0.61212678276497456</v>
      </c>
      <c r="H595" s="168">
        <f t="shared" si="98"/>
        <v>47256.946666666663</v>
      </c>
      <c r="I595" s="168">
        <v>78700</v>
      </c>
      <c r="J595" s="26">
        <f t="shared" si="90"/>
        <v>0.35921823708185685</v>
      </c>
    </row>
    <row r="596" spans="1:10" outlineLevel="1" x14ac:dyDescent="0.25">
      <c r="A596" s="145"/>
      <c r="B596" s="145"/>
      <c r="C596" s="151">
        <v>4260</v>
      </c>
      <c r="D596" s="152" t="s">
        <v>341</v>
      </c>
      <c r="E596" s="153">
        <v>10000</v>
      </c>
      <c r="F596" s="153">
        <v>7088.17</v>
      </c>
      <c r="G596" s="154">
        <f t="shared" si="94"/>
        <v>0.70881700000000003</v>
      </c>
      <c r="H596" s="168">
        <f t="shared" si="98"/>
        <v>9450.8933333333334</v>
      </c>
      <c r="I596" s="168">
        <v>10000</v>
      </c>
      <c r="J596" s="26">
        <f t="shared" si="90"/>
        <v>0</v>
      </c>
    </row>
    <row r="597" spans="1:10" outlineLevel="1" x14ac:dyDescent="0.25">
      <c r="A597" s="145"/>
      <c r="B597" s="161"/>
      <c r="C597" s="151">
        <v>4300</v>
      </c>
      <c r="D597" s="152" t="s">
        <v>337</v>
      </c>
      <c r="E597" s="153">
        <v>228070</v>
      </c>
      <c r="F597" s="153">
        <v>161412.79999999999</v>
      </c>
      <c r="G597" s="154">
        <f t="shared" si="94"/>
        <v>0.70773359056430041</v>
      </c>
      <c r="H597" s="168">
        <f t="shared" si="98"/>
        <v>215217.06666666665</v>
      </c>
      <c r="I597" s="168">
        <v>407570</v>
      </c>
      <c r="J597" s="26">
        <f t="shared" si="90"/>
        <v>0.78703906695312842</v>
      </c>
    </row>
    <row r="598" spans="1:10" x14ac:dyDescent="0.25">
      <c r="A598" s="145"/>
      <c r="B598" s="146" t="s">
        <v>296</v>
      </c>
      <c r="C598" s="147"/>
      <c r="D598" s="147" t="s">
        <v>297</v>
      </c>
      <c r="E598" s="148">
        <f>SUM(E599:E605)</f>
        <v>103576.59</v>
      </c>
      <c r="F598" s="148">
        <f>SUM(F599:F605)</f>
        <v>34097.78</v>
      </c>
      <c r="G598" s="149">
        <f t="shared" si="94"/>
        <v>0.32920353913949091</v>
      </c>
      <c r="H598" s="159">
        <f>SUM(H599:H605)</f>
        <v>167563.67666666664</v>
      </c>
      <c r="I598" s="159">
        <f>SUM(I599:I605)</f>
        <v>20000</v>
      </c>
      <c r="J598" s="158">
        <f t="shared" si="90"/>
        <v>-0.80690617445505786</v>
      </c>
    </row>
    <row r="599" spans="1:10" outlineLevel="1" x14ac:dyDescent="0.25">
      <c r="A599" s="145"/>
      <c r="B599" s="160"/>
      <c r="C599" s="151">
        <v>4010</v>
      </c>
      <c r="D599" s="152" t="s">
        <v>334</v>
      </c>
      <c r="E599" s="153">
        <v>16381.81</v>
      </c>
      <c r="F599" s="153">
        <v>8539.4599999999991</v>
      </c>
      <c r="G599" s="154">
        <f t="shared" si="94"/>
        <v>0.52127695291301757</v>
      </c>
      <c r="H599" s="168">
        <f t="shared" ref="H599:H604" si="99">IF(F599/3*4&gt;E599,E599,F599/3*4)</f>
        <v>11385.946666666665</v>
      </c>
      <c r="I599" s="168">
        <v>0</v>
      </c>
      <c r="J599" s="26">
        <f t="shared" si="90"/>
        <v>0</v>
      </c>
    </row>
    <row r="600" spans="1:10" outlineLevel="1" x14ac:dyDescent="0.25">
      <c r="A600" s="145"/>
      <c r="B600" s="145"/>
      <c r="C600" s="151">
        <v>4110</v>
      </c>
      <c r="D600" s="152" t="s">
        <v>335</v>
      </c>
      <c r="E600" s="153">
        <v>2801.29</v>
      </c>
      <c r="F600" s="153">
        <v>1445.72</v>
      </c>
      <c r="G600" s="154">
        <f t="shared" si="94"/>
        <v>0.51609080102381399</v>
      </c>
      <c r="H600" s="168">
        <f t="shared" si="99"/>
        <v>1927.6266666666668</v>
      </c>
      <c r="I600" s="168">
        <v>0</v>
      </c>
      <c r="J600" s="26">
        <f t="shared" si="90"/>
        <v>0</v>
      </c>
    </row>
    <row r="601" spans="1:10" outlineLevel="1" x14ac:dyDescent="0.25">
      <c r="A601" s="145"/>
      <c r="B601" s="145"/>
      <c r="C601" s="151">
        <v>4120</v>
      </c>
      <c r="D601" s="152" t="s">
        <v>336</v>
      </c>
      <c r="E601" s="153">
        <v>401.35</v>
      </c>
      <c r="F601" s="153">
        <v>104.95</v>
      </c>
      <c r="G601" s="154">
        <f t="shared" si="94"/>
        <v>0.26149246293758566</v>
      </c>
      <c r="H601" s="168">
        <f t="shared" si="99"/>
        <v>139.93333333333334</v>
      </c>
      <c r="I601" s="168">
        <v>0</v>
      </c>
      <c r="J601" s="26">
        <f t="shared" si="90"/>
        <v>0</v>
      </c>
    </row>
    <row r="602" spans="1:10" outlineLevel="1" x14ac:dyDescent="0.25">
      <c r="A602" s="145"/>
      <c r="B602" s="145"/>
      <c r="C602" s="151">
        <v>4210</v>
      </c>
      <c r="D602" s="152" t="s">
        <v>333</v>
      </c>
      <c r="E602" s="153">
        <v>11500</v>
      </c>
      <c r="F602" s="153">
        <v>3834.6</v>
      </c>
      <c r="G602" s="154">
        <f t="shared" si="94"/>
        <v>0.33344347826086956</v>
      </c>
      <c r="H602" s="168">
        <f t="shared" si="99"/>
        <v>5112.8</v>
      </c>
      <c r="I602" s="168">
        <v>10000</v>
      </c>
      <c r="J602" s="26">
        <f t="shared" si="90"/>
        <v>-0.13043478260869568</v>
      </c>
    </row>
    <row r="603" spans="1:10" outlineLevel="1" x14ac:dyDescent="0.25">
      <c r="A603" s="145"/>
      <c r="B603" s="145"/>
      <c r="C603" s="151">
        <v>4220</v>
      </c>
      <c r="D603" s="152" t="s">
        <v>373</v>
      </c>
      <c r="E603" s="153">
        <v>915.55</v>
      </c>
      <c r="F603" s="153">
        <v>388.95</v>
      </c>
      <c r="G603" s="154">
        <f t="shared" si="94"/>
        <v>0.42482660695756652</v>
      </c>
      <c r="H603" s="168">
        <f t="shared" si="99"/>
        <v>518.6</v>
      </c>
      <c r="I603" s="168">
        <v>0</v>
      </c>
      <c r="J603" s="26">
        <f t="shared" si="90"/>
        <v>0</v>
      </c>
    </row>
    <row r="604" spans="1:10" outlineLevel="1" x14ac:dyDescent="0.25">
      <c r="A604" s="145"/>
      <c r="B604" s="145"/>
      <c r="C604" s="151">
        <v>4300</v>
      </c>
      <c r="D604" s="152" t="s">
        <v>337</v>
      </c>
      <c r="E604" s="153">
        <v>3000</v>
      </c>
      <c r="F604" s="153">
        <v>0</v>
      </c>
      <c r="G604" s="154">
        <f t="shared" si="94"/>
        <v>0</v>
      </c>
      <c r="H604" s="168">
        <f t="shared" si="99"/>
        <v>0</v>
      </c>
      <c r="I604" s="168">
        <v>10000</v>
      </c>
      <c r="J604" s="26">
        <f t="shared" si="90"/>
        <v>2.3333333333333335</v>
      </c>
    </row>
    <row r="605" spans="1:10" ht="39.950000000000003" customHeight="1" outlineLevel="1" x14ac:dyDescent="0.25">
      <c r="A605" s="145"/>
      <c r="B605" s="161"/>
      <c r="C605" s="151">
        <v>6230</v>
      </c>
      <c r="D605" s="152" t="s">
        <v>492</v>
      </c>
      <c r="E605" s="153">
        <v>68576.59</v>
      </c>
      <c r="F605" s="153">
        <v>19784.099999999999</v>
      </c>
      <c r="G605" s="154">
        <f t="shared" si="94"/>
        <v>0.28849640963483308</v>
      </c>
      <c r="H605" s="168">
        <v>148478.76999999999</v>
      </c>
      <c r="I605" s="168">
        <v>0</v>
      </c>
      <c r="J605" s="26">
        <f t="shared" si="90"/>
        <v>0</v>
      </c>
    </row>
    <row r="606" spans="1:10" x14ac:dyDescent="0.25">
      <c r="A606" s="145"/>
      <c r="B606" s="146" t="s">
        <v>300</v>
      </c>
      <c r="C606" s="147"/>
      <c r="D606" s="147" t="s">
        <v>497</v>
      </c>
      <c r="E606" s="148">
        <f>SUM(E607:E610)</f>
        <v>267100</v>
      </c>
      <c r="F606" s="148">
        <f>SUM(F607:F610)</f>
        <v>260030</v>
      </c>
      <c r="G606" s="149">
        <f t="shared" si="94"/>
        <v>0.97353051291651072</v>
      </c>
      <c r="H606" s="159">
        <f>SUM(H607:H610)</f>
        <v>262606.66666666669</v>
      </c>
      <c r="I606" s="159">
        <f>SUM(I607:I610)</f>
        <v>278500</v>
      </c>
      <c r="J606" s="158">
        <f t="shared" si="90"/>
        <v>4.2680643953575403E-2</v>
      </c>
    </row>
    <row r="607" spans="1:10" ht="33.75" outlineLevel="1" x14ac:dyDescent="0.25">
      <c r="A607" s="145"/>
      <c r="B607" s="160"/>
      <c r="C607" s="151">
        <v>2310</v>
      </c>
      <c r="D607" s="152" t="s">
        <v>350</v>
      </c>
      <c r="E607" s="153">
        <v>252300</v>
      </c>
      <c r="F607" s="153">
        <v>252300</v>
      </c>
      <c r="G607" s="154">
        <f t="shared" si="94"/>
        <v>1</v>
      </c>
      <c r="H607" s="168">
        <f t="shared" ref="H607:H610" si="100">IF(F607/3*4&gt;E607,E607,F607/3*4)</f>
        <v>252300</v>
      </c>
      <c r="I607" s="168">
        <v>252000</v>
      </c>
      <c r="J607" s="26">
        <f t="shared" si="90"/>
        <v>-1.1890606420927874E-3</v>
      </c>
    </row>
    <row r="608" spans="1:10" outlineLevel="1" x14ac:dyDescent="0.25">
      <c r="A608" s="145"/>
      <c r="B608" s="145"/>
      <c r="C608" s="151">
        <v>4170</v>
      </c>
      <c r="D608" s="152" t="s">
        <v>340</v>
      </c>
      <c r="E608" s="153">
        <v>2000</v>
      </c>
      <c r="F608" s="153">
        <v>0</v>
      </c>
      <c r="G608" s="154">
        <f t="shared" si="94"/>
        <v>0</v>
      </c>
      <c r="H608" s="168">
        <f t="shared" si="100"/>
        <v>0</v>
      </c>
      <c r="I608" s="168">
        <v>2500</v>
      </c>
      <c r="J608" s="26">
        <f t="shared" si="90"/>
        <v>0.25</v>
      </c>
    </row>
    <row r="609" spans="1:10" outlineLevel="1" x14ac:dyDescent="0.25">
      <c r="A609" s="145"/>
      <c r="B609" s="145"/>
      <c r="C609" s="151">
        <v>4210</v>
      </c>
      <c r="D609" s="152" t="s">
        <v>333</v>
      </c>
      <c r="E609" s="153">
        <v>1000</v>
      </c>
      <c r="F609" s="153">
        <v>0</v>
      </c>
      <c r="G609" s="154">
        <f t="shared" si="94"/>
        <v>0</v>
      </c>
      <c r="H609" s="168">
        <f t="shared" si="100"/>
        <v>0</v>
      </c>
      <c r="I609" s="168">
        <v>5000</v>
      </c>
      <c r="J609" s="26">
        <f t="shared" ref="J609:J672" si="101">IF(IF(E609=0,0,I609/E609)-1=-100%,0,IF(E609=0,0,I609/E609)-1)</f>
        <v>4</v>
      </c>
    </row>
    <row r="610" spans="1:10" outlineLevel="1" x14ac:dyDescent="0.25">
      <c r="A610" s="145"/>
      <c r="B610" s="161"/>
      <c r="C610" s="151">
        <v>4300</v>
      </c>
      <c r="D610" s="152" t="s">
        <v>337</v>
      </c>
      <c r="E610" s="153">
        <v>11800</v>
      </c>
      <c r="F610" s="153">
        <v>7730</v>
      </c>
      <c r="G610" s="154">
        <f t="shared" si="94"/>
        <v>0.65508474576271192</v>
      </c>
      <c r="H610" s="168">
        <f t="shared" si="100"/>
        <v>10306.666666666666</v>
      </c>
      <c r="I610" s="168">
        <v>19000</v>
      </c>
      <c r="J610" s="26">
        <f t="shared" si="101"/>
        <v>0.61016949152542366</v>
      </c>
    </row>
    <row r="611" spans="1:10" x14ac:dyDescent="0.25">
      <c r="A611" s="145"/>
      <c r="B611" s="146" t="s">
        <v>302</v>
      </c>
      <c r="C611" s="147"/>
      <c r="D611" s="147" t="s">
        <v>303</v>
      </c>
      <c r="E611" s="148">
        <f>SUM(E612:E616)</f>
        <v>3608832.67</v>
      </c>
      <c r="F611" s="148">
        <f>SUM(F612:F616)</f>
        <v>1344483.4100000001</v>
      </c>
      <c r="G611" s="149">
        <f t="shared" si="94"/>
        <v>0.37255354651840927</v>
      </c>
      <c r="H611" s="159">
        <f>SUM(H612:H616)</f>
        <v>1762713.9133333333</v>
      </c>
      <c r="I611" s="159">
        <f>SUM(I612:I616)</f>
        <v>2208879.8600000003</v>
      </c>
      <c r="J611" s="149">
        <f t="shared" si="101"/>
        <v>-0.38792400147496997</v>
      </c>
    </row>
    <row r="612" spans="1:10" outlineLevel="1" x14ac:dyDescent="0.25">
      <c r="A612" s="145"/>
      <c r="B612" s="160"/>
      <c r="C612" s="151">
        <v>4210</v>
      </c>
      <c r="D612" s="152" t="s">
        <v>333</v>
      </c>
      <c r="E612" s="153">
        <v>26700</v>
      </c>
      <c r="F612" s="153">
        <v>16292.56</v>
      </c>
      <c r="G612" s="154">
        <f t="shared" si="94"/>
        <v>0.61020823970037452</v>
      </c>
      <c r="H612" s="168">
        <f t="shared" ref="H612:H614" si="102">IF(F612/3*4&gt;E612,E612,F612/3*4)</f>
        <v>21723.413333333334</v>
      </c>
      <c r="I612" s="168">
        <v>32679.86</v>
      </c>
      <c r="J612" s="26">
        <f t="shared" si="101"/>
        <v>0.2239647940074907</v>
      </c>
    </row>
    <row r="613" spans="1:10" outlineLevel="1" x14ac:dyDescent="0.25">
      <c r="A613" s="145"/>
      <c r="B613" s="145"/>
      <c r="C613" s="151">
        <v>4260</v>
      </c>
      <c r="D613" s="152" t="s">
        <v>341</v>
      </c>
      <c r="E613" s="153">
        <v>1150000</v>
      </c>
      <c r="F613" s="153">
        <v>876974.81</v>
      </c>
      <c r="G613" s="154">
        <f t="shared" si="94"/>
        <v>0.76258679130434792</v>
      </c>
      <c r="H613" s="168">
        <f t="shared" si="102"/>
        <v>1150000</v>
      </c>
      <c r="I613" s="168">
        <v>1250000</v>
      </c>
      <c r="J613" s="26">
        <f t="shared" si="101"/>
        <v>8.6956521739130377E-2</v>
      </c>
    </row>
    <row r="614" spans="1:10" outlineLevel="1" x14ac:dyDescent="0.25">
      <c r="A614" s="145"/>
      <c r="B614" s="145"/>
      <c r="C614" s="151">
        <v>4300</v>
      </c>
      <c r="D614" s="152" t="s">
        <v>337</v>
      </c>
      <c r="E614" s="153">
        <v>475000</v>
      </c>
      <c r="F614" s="153">
        <v>384966.04</v>
      </c>
      <c r="G614" s="154">
        <f t="shared" si="94"/>
        <v>0.81045482105263156</v>
      </c>
      <c r="H614" s="168">
        <f t="shared" si="102"/>
        <v>475000</v>
      </c>
      <c r="I614" s="168">
        <v>534200</v>
      </c>
      <c r="J614" s="26">
        <f t="shared" si="101"/>
        <v>0.12463157894736843</v>
      </c>
    </row>
    <row r="615" spans="1:10" outlineLevel="1" x14ac:dyDescent="0.25">
      <c r="A615" s="145"/>
      <c r="B615" s="145"/>
      <c r="C615" s="151">
        <v>6050</v>
      </c>
      <c r="D615" s="152" t="s">
        <v>339</v>
      </c>
      <c r="E615" s="153">
        <v>285132.67</v>
      </c>
      <c r="F615" s="153">
        <v>66250</v>
      </c>
      <c r="G615" s="154">
        <f t="shared" si="94"/>
        <v>0.23234798032789439</v>
      </c>
      <c r="H615" s="168">
        <f>F615</f>
        <v>66250</v>
      </c>
      <c r="I615" s="168">
        <v>392000</v>
      </c>
      <c r="J615" s="26">
        <f t="shared" si="101"/>
        <v>0.37479861567599393</v>
      </c>
    </row>
    <row r="616" spans="1:10" ht="33.75" outlineLevel="1" x14ac:dyDescent="0.25">
      <c r="A616" s="145"/>
      <c r="B616" s="161"/>
      <c r="C616" s="151">
        <v>6370</v>
      </c>
      <c r="D616" s="152" t="s">
        <v>354</v>
      </c>
      <c r="E616" s="153">
        <v>1672000</v>
      </c>
      <c r="F616" s="153">
        <v>0</v>
      </c>
      <c r="G616" s="154">
        <f t="shared" si="94"/>
        <v>0</v>
      </c>
      <c r="H616" s="168">
        <v>49740.5</v>
      </c>
      <c r="I616" s="168">
        <v>0</v>
      </c>
      <c r="J616" s="26">
        <f t="shared" si="101"/>
        <v>0</v>
      </c>
    </row>
    <row r="617" spans="1:10" x14ac:dyDescent="0.25">
      <c r="A617" s="145"/>
      <c r="B617" s="146" t="s">
        <v>308</v>
      </c>
      <c r="C617" s="147"/>
      <c r="D617" s="147" t="s">
        <v>498</v>
      </c>
      <c r="E617" s="148">
        <f>SUM(E618:E623)</f>
        <v>52600</v>
      </c>
      <c r="F617" s="148">
        <f t="shared" ref="F617" si="103">SUM(F618:F623)</f>
        <v>43778.69</v>
      </c>
      <c r="G617" s="149">
        <f t="shared" si="94"/>
        <v>0.83229448669201522</v>
      </c>
      <c r="H617" s="159">
        <f>SUM(H618:H623)</f>
        <v>46457.599999999999</v>
      </c>
      <c r="I617" s="159">
        <f>SUM(I618:I623)</f>
        <v>70000</v>
      </c>
      <c r="J617" s="149">
        <f t="shared" si="101"/>
        <v>0.33079847908745252</v>
      </c>
    </row>
    <row r="618" spans="1:10" ht="33.75" outlineLevel="1" x14ac:dyDescent="0.25">
      <c r="A618" s="145"/>
      <c r="B618" s="160"/>
      <c r="C618" s="151">
        <v>2320</v>
      </c>
      <c r="D618" s="152" t="s">
        <v>499</v>
      </c>
      <c r="E618" s="153">
        <v>30000</v>
      </c>
      <c r="F618" s="153">
        <v>30000</v>
      </c>
      <c r="G618" s="154">
        <f t="shared" si="94"/>
        <v>1</v>
      </c>
      <c r="H618" s="168">
        <f t="shared" ref="H618:H623" si="104">IF(F618/3*4&gt;E618,E618,F618/3*4)</f>
        <v>30000</v>
      </c>
      <c r="I618" s="168">
        <v>30000</v>
      </c>
      <c r="J618" s="26">
        <f t="shared" si="101"/>
        <v>0</v>
      </c>
    </row>
    <row r="619" spans="1:10" outlineLevel="1" x14ac:dyDescent="0.25">
      <c r="A619" s="145"/>
      <c r="B619" s="145"/>
      <c r="C619" s="151">
        <v>4210</v>
      </c>
      <c r="D619" s="152" t="s">
        <v>333</v>
      </c>
      <c r="E619" s="153">
        <v>5000</v>
      </c>
      <c r="F619" s="153">
        <v>2066.4</v>
      </c>
      <c r="G619" s="154">
        <f t="shared" si="94"/>
        <v>0.41328000000000004</v>
      </c>
      <c r="H619" s="168">
        <f t="shared" si="104"/>
        <v>2755.2000000000003</v>
      </c>
      <c r="I619" s="168">
        <v>5000</v>
      </c>
      <c r="J619" s="26">
        <f t="shared" si="101"/>
        <v>0</v>
      </c>
    </row>
    <row r="620" spans="1:10" outlineLevel="1" x14ac:dyDescent="0.25">
      <c r="A620" s="145"/>
      <c r="B620" s="145"/>
      <c r="C620" s="151">
        <v>4220</v>
      </c>
      <c r="D620" s="152" t="s">
        <v>373</v>
      </c>
      <c r="E620" s="153">
        <v>8000</v>
      </c>
      <c r="F620" s="153">
        <v>7435.49</v>
      </c>
      <c r="G620" s="154">
        <f t="shared" si="94"/>
        <v>0.92943624999999996</v>
      </c>
      <c r="H620" s="168">
        <f t="shared" si="104"/>
        <v>8000</v>
      </c>
      <c r="I620" s="168">
        <v>10000</v>
      </c>
      <c r="J620" s="26">
        <f t="shared" si="101"/>
        <v>0.25</v>
      </c>
    </row>
    <row r="621" spans="1:10" outlineLevel="1" x14ac:dyDescent="0.25">
      <c r="A621" s="145"/>
      <c r="B621" s="145"/>
      <c r="C621" s="151">
        <v>4300</v>
      </c>
      <c r="D621" s="152" t="s">
        <v>337</v>
      </c>
      <c r="E621" s="153">
        <v>8000</v>
      </c>
      <c r="F621" s="153">
        <v>4276.8</v>
      </c>
      <c r="G621" s="154">
        <f t="shared" si="94"/>
        <v>0.53460000000000008</v>
      </c>
      <c r="H621" s="168">
        <f t="shared" si="104"/>
        <v>5702.4000000000005</v>
      </c>
      <c r="I621" s="168">
        <v>25000</v>
      </c>
      <c r="J621" s="26">
        <f t="shared" si="101"/>
        <v>2.125</v>
      </c>
    </row>
    <row r="622" spans="1:10" outlineLevel="1" x14ac:dyDescent="0.25">
      <c r="A622" s="145"/>
      <c r="B622" s="145"/>
      <c r="C622" s="151">
        <v>4360</v>
      </c>
      <c r="D622" s="152" t="s">
        <v>374</v>
      </c>
      <c r="E622" s="153">
        <v>1600</v>
      </c>
      <c r="F622" s="153">
        <v>0</v>
      </c>
      <c r="G622" s="154">
        <f t="shared" si="94"/>
        <v>0</v>
      </c>
      <c r="H622" s="168">
        <f t="shared" si="104"/>
        <v>0</v>
      </c>
      <c r="I622" s="168">
        <v>0</v>
      </c>
      <c r="J622" s="26">
        <f t="shared" si="101"/>
        <v>0</v>
      </c>
    </row>
    <row r="623" spans="1:10" outlineLevel="1" x14ac:dyDescent="0.25">
      <c r="A623" s="145"/>
      <c r="B623" s="161"/>
      <c r="C623" s="151" t="s">
        <v>500</v>
      </c>
      <c r="D623" s="152" t="s">
        <v>339</v>
      </c>
      <c r="E623" s="153">
        <v>0</v>
      </c>
      <c r="F623" s="153">
        <v>0</v>
      </c>
      <c r="G623" s="154">
        <f t="shared" si="94"/>
        <v>0</v>
      </c>
      <c r="H623" s="168">
        <f t="shared" si="104"/>
        <v>0</v>
      </c>
      <c r="I623" s="168">
        <v>0</v>
      </c>
      <c r="J623" s="26">
        <f t="shared" si="101"/>
        <v>0</v>
      </c>
    </row>
    <row r="624" spans="1:10" x14ac:dyDescent="0.25">
      <c r="A624" s="145"/>
      <c r="B624" s="146" t="s">
        <v>310</v>
      </c>
      <c r="C624" s="147"/>
      <c r="D624" s="147" t="s">
        <v>16</v>
      </c>
      <c r="E624" s="148">
        <f>SUM(E625:E627)</f>
        <v>286000</v>
      </c>
      <c r="F624" s="148">
        <f>SUM(F625:F627)</f>
        <v>207899.86</v>
      </c>
      <c r="G624" s="149">
        <f t="shared" si="94"/>
        <v>0.72692258741258742</v>
      </c>
      <c r="H624" s="159">
        <f>SUM(H625:H628)</f>
        <v>272218.21333333332</v>
      </c>
      <c r="I624" s="159">
        <f>SUM(I625:I628)</f>
        <v>520000</v>
      </c>
      <c r="J624" s="149">
        <f t="shared" si="101"/>
        <v>0.81818181818181812</v>
      </c>
    </row>
    <row r="625" spans="1:10" outlineLevel="1" x14ac:dyDescent="0.25">
      <c r="A625" s="145"/>
      <c r="B625" s="160"/>
      <c r="C625" s="151">
        <v>4210</v>
      </c>
      <c r="D625" s="152" t="s">
        <v>333</v>
      </c>
      <c r="E625" s="153">
        <v>5000</v>
      </c>
      <c r="F625" s="153">
        <v>1594.8</v>
      </c>
      <c r="G625" s="154">
        <f t="shared" si="94"/>
        <v>0.31895999999999997</v>
      </c>
      <c r="H625" s="153">
        <f t="shared" ref="H625:H628" si="105">IF(F625/3*4&gt;E625,E625,F625/3*4)</f>
        <v>2126.4</v>
      </c>
      <c r="I625" s="153">
        <v>10000</v>
      </c>
      <c r="J625" s="26">
        <f t="shared" si="101"/>
        <v>1</v>
      </c>
    </row>
    <row r="626" spans="1:10" outlineLevel="1" x14ac:dyDescent="0.25">
      <c r="A626" s="145"/>
      <c r="B626" s="145"/>
      <c r="C626" s="151">
        <v>4260</v>
      </c>
      <c r="D626" s="152" t="s">
        <v>341</v>
      </c>
      <c r="E626" s="153">
        <v>180000</v>
      </c>
      <c r="F626" s="153">
        <v>138736.20000000001</v>
      </c>
      <c r="G626" s="154">
        <f t="shared" si="94"/>
        <v>0.77075666666666676</v>
      </c>
      <c r="H626" s="153">
        <f t="shared" si="105"/>
        <v>180000</v>
      </c>
      <c r="I626" s="153">
        <v>250000</v>
      </c>
      <c r="J626" s="26">
        <f t="shared" si="101"/>
        <v>0.38888888888888884</v>
      </c>
    </row>
    <row r="627" spans="1:10" outlineLevel="1" x14ac:dyDescent="0.25">
      <c r="A627" s="145"/>
      <c r="B627" s="145"/>
      <c r="C627" s="151">
        <v>4300</v>
      </c>
      <c r="D627" s="152" t="s">
        <v>337</v>
      </c>
      <c r="E627" s="153">
        <v>101000</v>
      </c>
      <c r="F627" s="153">
        <v>67568.86</v>
      </c>
      <c r="G627" s="154">
        <f t="shared" si="94"/>
        <v>0.66899861386138615</v>
      </c>
      <c r="H627" s="153">
        <f t="shared" si="105"/>
        <v>90091.813333333339</v>
      </c>
      <c r="I627" s="153">
        <v>160000</v>
      </c>
      <c r="J627" s="26">
        <f t="shared" si="101"/>
        <v>0.58415841584158423</v>
      </c>
    </row>
    <row r="628" spans="1:10" ht="39.950000000000003" customHeight="1" outlineLevel="1" x14ac:dyDescent="0.25">
      <c r="A628" s="161"/>
      <c r="B628" s="161"/>
      <c r="C628" s="151" t="s">
        <v>406</v>
      </c>
      <c r="D628" s="152" t="s">
        <v>501</v>
      </c>
      <c r="E628" s="153">
        <v>0</v>
      </c>
      <c r="F628" s="153">
        <v>0</v>
      </c>
      <c r="G628" s="154">
        <f t="shared" si="94"/>
        <v>0</v>
      </c>
      <c r="H628" s="153">
        <f t="shared" si="105"/>
        <v>0</v>
      </c>
      <c r="I628" s="153">
        <v>100000</v>
      </c>
      <c r="J628" s="26">
        <f t="shared" si="101"/>
        <v>0</v>
      </c>
    </row>
    <row r="629" spans="1:10" collapsed="1" x14ac:dyDescent="0.25">
      <c r="A629" s="141" t="s">
        <v>311</v>
      </c>
      <c r="B629" s="142"/>
      <c r="C629" s="142"/>
      <c r="D629" s="142" t="s">
        <v>312</v>
      </c>
      <c r="E629" s="143">
        <f>E630+E632+E642+E645+E649+E652</f>
        <v>4221540.13</v>
      </c>
      <c r="F629" s="143">
        <f>F630+F632+F642+F645+F649+F652</f>
        <v>2611609</v>
      </c>
      <c r="G629" s="144">
        <f t="shared" si="94"/>
        <v>0.61863891366111445</v>
      </c>
      <c r="H629" s="143">
        <f>H630+H632+H642+H645+H649+H652</f>
        <v>4042348.3866666672</v>
      </c>
      <c r="I629" s="143">
        <f>I630+I632+I642+I645+I649+I652</f>
        <v>4164228.9</v>
      </c>
      <c r="J629" s="144">
        <f t="shared" si="101"/>
        <v>-1.3575905530951338E-2</v>
      </c>
    </row>
    <row r="630" spans="1:10" x14ac:dyDescent="0.25">
      <c r="A630" s="145"/>
      <c r="B630" s="146" t="s">
        <v>313</v>
      </c>
      <c r="C630" s="147"/>
      <c r="D630" s="147" t="s">
        <v>314</v>
      </c>
      <c r="E630" s="148">
        <f>E631</f>
        <v>9000</v>
      </c>
      <c r="F630" s="148">
        <f>F631</f>
        <v>6500</v>
      </c>
      <c r="G630" s="149">
        <f t="shared" si="94"/>
        <v>0.72222222222222221</v>
      </c>
      <c r="H630" s="148">
        <f>H631</f>
        <v>8666.6666666666661</v>
      </c>
      <c r="I630" s="148">
        <f>I631</f>
        <v>20000</v>
      </c>
      <c r="J630" s="149">
        <f t="shared" si="101"/>
        <v>1.2222222222222223</v>
      </c>
    </row>
    <row r="631" spans="1:10" ht="45" customHeight="1" outlineLevel="1" x14ac:dyDescent="0.25">
      <c r="A631" s="145"/>
      <c r="B631" s="150"/>
      <c r="C631" s="151">
        <v>2360</v>
      </c>
      <c r="D631" s="152" t="s">
        <v>412</v>
      </c>
      <c r="E631" s="153">
        <v>9000</v>
      </c>
      <c r="F631" s="153">
        <v>6500</v>
      </c>
      <c r="G631" s="154">
        <f t="shared" si="94"/>
        <v>0.72222222222222221</v>
      </c>
      <c r="H631" s="153">
        <f>IF(F631/3*4&gt;E631,E631,F631/3*4)</f>
        <v>8666.6666666666661</v>
      </c>
      <c r="I631" s="153">
        <v>20000</v>
      </c>
      <c r="J631" s="26">
        <f t="shared" si="101"/>
        <v>1.2222222222222223</v>
      </c>
    </row>
    <row r="632" spans="1:10" x14ac:dyDescent="0.25">
      <c r="A632" s="145"/>
      <c r="B632" s="146" t="s">
        <v>315</v>
      </c>
      <c r="C632" s="147"/>
      <c r="D632" s="147" t="s">
        <v>316</v>
      </c>
      <c r="E632" s="148">
        <f>SUM(E633:E641)</f>
        <v>2127371.63</v>
      </c>
      <c r="F632" s="148">
        <f>SUM(F633:F641)</f>
        <v>1558269.8899999997</v>
      </c>
      <c r="G632" s="149">
        <f t="shared" si="94"/>
        <v>0.73248597848416341</v>
      </c>
      <c r="H632" s="148">
        <f>SUM(H633:H641)</f>
        <v>1978498.7866666671</v>
      </c>
      <c r="I632" s="148">
        <f>SUM(I633:I641)</f>
        <v>2458743.15</v>
      </c>
      <c r="J632" s="149">
        <f t="shared" si="101"/>
        <v>0.15576569477896074</v>
      </c>
    </row>
    <row r="633" spans="1:10" ht="22.5" outlineLevel="1" x14ac:dyDescent="0.25">
      <c r="A633" s="145"/>
      <c r="B633" s="160"/>
      <c r="C633" s="151">
        <v>2480</v>
      </c>
      <c r="D633" s="152" t="s">
        <v>502</v>
      </c>
      <c r="E633" s="153">
        <v>1654000</v>
      </c>
      <c r="F633" s="153">
        <v>1300000</v>
      </c>
      <c r="G633" s="154">
        <f t="shared" si="94"/>
        <v>0.78597339782345832</v>
      </c>
      <c r="H633" s="153">
        <f t="shared" ref="H633:H641" si="106">IF(F633/3*4&gt;E633,E633,F633/3*4)</f>
        <v>1654000</v>
      </c>
      <c r="I633" s="153">
        <v>2000000</v>
      </c>
      <c r="J633" s="26">
        <f t="shared" si="101"/>
        <v>0.20918984280532049</v>
      </c>
    </row>
    <row r="634" spans="1:10" outlineLevel="1" x14ac:dyDescent="0.25">
      <c r="A634" s="145"/>
      <c r="B634" s="145"/>
      <c r="C634" s="151">
        <v>4170</v>
      </c>
      <c r="D634" s="152" t="s">
        <v>340</v>
      </c>
      <c r="E634" s="153">
        <v>23100</v>
      </c>
      <c r="F634" s="153">
        <v>14981.15</v>
      </c>
      <c r="G634" s="154">
        <f t="shared" si="94"/>
        <v>0.64853463203463202</v>
      </c>
      <c r="H634" s="153">
        <f t="shared" si="106"/>
        <v>19974.866666666665</v>
      </c>
      <c r="I634" s="153">
        <v>18000</v>
      </c>
      <c r="J634" s="26">
        <f t="shared" si="101"/>
        <v>-0.22077922077922074</v>
      </c>
    </row>
    <row r="635" spans="1:10" outlineLevel="1" x14ac:dyDescent="0.25">
      <c r="A635" s="145"/>
      <c r="B635" s="145"/>
      <c r="C635" s="151">
        <v>4210</v>
      </c>
      <c r="D635" s="152" t="s">
        <v>333</v>
      </c>
      <c r="E635" s="153">
        <v>86663.39</v>
      </c>
      <c r="F635" s="153">
        <v>51595.38</v>
      </c>
      <c r="G635" s="154">
        <f t="shared" si="94"/>
        <v>0.59535381664622167</v>
      </c>
      <c r="H635" s="153">
        <f t="shared" si="106"/>
        <v>68793.84</v>
      </c>
      <c r="I635" s="153">
        <v>100943.15</v>
      </c>
      <c r="J635" s="26">
        <f t="shared" si="101"/>
        <v>0.16477269121367155</v>
      </c>
    </row>
    <row r="636" spans="1:10" outlineLevel="1" x14ac:dyDescent="0.25">
      <c r="A636" s="145"/>
      <c r="B636" s="145"/>
      <c r="C636" s="151">
        <v>4260</v>
      </c>
      <c r="D636" s="152" t="s">
        <v>341</v>
      </c>
      <c r="E636" s="153">
        <v>120000</v>
      </c>
      <c r="F636" s="153">
        <v>81136.460000000006</v>
      </c>
      <c r="G636" s="156">
        <f t="shared" si="94"/>
        <v>0.67613716666666668</v>
      </c>
      <c r="H636" s="168">
        <f t="shared" si="106"/>
        <v>108181.94666666667</v>
      </c>
      <c r="I636" s="168">
        <v>160000</v>
      </c>
      <c r="J636" s="26">
        <f t="shared" si="101"/>
        <v>0.33333333333333326</v>
      </c>
    </row>
    <row r="637" spans="1:10" outlineLevel="1" x14ac:dyDescent="0.25">
      <c r="A637" s="145"/>
      <c r="B637" s="145"/>
      <c r="C637" s="151">
        <v>4300</v>
      </c>
      <c r="D637" s="152" t="s">
        <v>337</v>
      </c>
      <c r="E637" s="153">
        <v>41773.120000000003</v>
      </c>
      <c r="F637" s="153">
        <v>31725.64</v>
      </c>
      <c r="G637" s="156">
        <f t="shared" si="94"/>
        <v>0.75947499253108208</v>
      </c>
      <c r="H637" s="168">
        <f t="shared" si="106"/>
        <v>41773.120000000003</v>
      </c>
      <c r="I637" s="168">
        <v>67800</v>
      </c>
      <c r="J637" s="26">
        <f t="shared" si="101"/>
        <v>0.62305329360124406</v>
      </c>
    </row>
    <row r="638" spans="1:10" outlineLevel="1" x14ac:dyDescent="0.25">
      <c r="A638" s="145"/>
      <c r="B638" s="145"/>
      <c r="C638" s="151">
        <v>4360</v>
      </c>
      <c r="D638" s="152" t="s">
        <v>374</v>
      </c>
      <c r="E638" s="153">
        <v>1107</v>
      </c>
      <c r="F638" s="153">
        <v>830.25</v>
      </c>
      <c r="G638" s="156">
        <f t="shared" si="94"/>
        <v>0.75</v>
      </c>
      <c r="H638" s="168">
        <f t="shared" si="106"/>
        <v>1107</v>
      </c>
      <c r="I638" s="168">
        <v>0</v>
      </c>
      <c r="J638" s="26">
        <f t="shared" si="101"/>
        <v>0</v>
      </c>
    </row>
    <row r="639" spans="1:10" outlineLevel="1" x14ac:dyDescent="0.25">
      <c r="A639" s="145"/>
      <c r="B639" s="145"/>
      <c r="C639" s="151">
        <v>6050</v>
      </c>
      <c r="D639" s="152" t="s">
        <v>339</v>
      </c>
      <c r="E639" s="153">
        <v>98259.9</v>
      </c>
      <c r="F639" s="153">
        <v>18801.009999999998</v>
      </c>
      <c r="G639" s="156">
        <f t="shared" si="94"/>
        <v>0.19133960038632239</v>
      </c>
      <c r="H639" s="168">
        <f t="shared" si="106"/>
        <v>25068.013333333332</v>
      </c>
      <c r="I639" s="168">
        <v>82000</v>
      </c>
      <c r="J639" s="26">
        <f t="shared" si="101"/>
        <v>-0.16547849122582048</v>
      </c>
    </row>
    <row r="640" spans="1:10" outlineLevel="1" x14ac:dyDescent="0.25">
      <c r="A640" s="145"/>
      <c r="B640" s="145"/>
      <c r="C640" s="151">
        <v>6060</v>
      </c>
      <c r="D640" s="152" t="s">
        <v>387</v>
      </c>
      <c r="E640" s="153">
        <v>59600</v>
      </c>
      <c r="F640" s="153">
        <v>59200</v>
      </c>
      <c r="G640" s="156">
        <f t="shared" si="94"/>
        <v>0.99328859060402686</v>
      </c>
      <c r="H640" s="168">
        <f t="shared" si="106"/>
        <v>59600</v>
      </c>
      <c r="I640" s="168">
        <v>30000</v>
      </c>
      <c r="J640" s="26">
        <f t="shared" si="101"/>
        <v>-0.49664429530201337</v>
      </c>
    </row>
    <row r="641" spans="1:10" ht="33.75" outlineLevel="1" x14ac:dyDescent="0.25">
      <c r="A641" s="145"/>
      <c r="B641" s="161"/>
      <c r="C641" s="151">
        <v>6100</v>
      </c>
      <c r="D641" s="152" t="s">
        <v>431</v>
      </c>
      <c r="E641" s="153">
        <v>42868.22</v>
      </c>
      <c r="F641" s="153">
        <v>0</v>
      </c>
      <c r="G641" s="156">
        <f t="shared" si="94"/>
        <v>0</v>
      </c>
      <c r="H641" s="168">
        <f t="shared" si="106"/>
        <v>0</v>
      </c>
      <c r="I641" s="168">
        <v>0</v>
      </c>
      <c r="J641" s="26">
        <f t="shared" si="101"/>
        <v>0</v>
      </c>
    </row>
    <row r="642" spans="1:10" x14ac:dyDescent="0.25">
      <c r="A642" s="145"/>
      <c r="B642" s="146" t="s">
        <v>503</v>
      </c>
      <c r="C642" s="147"/>
      <c r="D642" s="147" t="s">
        <v>504</v>
      </c>
      <c r="E642" s="148">
        <f>SUM(E643:E644)</f>
        <v>444600</v>
      </c>
      <c r="F642" s="148">
        <f>SUM(F643:F644)</f>
        <v>332000</v>
      </c>
      <c r="G642" s="158">
        <f t="shared" si="94"/>
        <v>0.74673864147548363</v>
      </c>
      <c r="H642" s="159">
        <f>SUM(H643:H644)</f>
        <v>442666.66666666669</v>
      </c>
      <c r="I642" s="159">
        <f>SUM(I643:I644)</f>
        <v>554665</v>
      </c>
      <c r="J642" s="149">
        <f t="shared" si="101"/>
        <v>0.24755960413855149</v>
      </c>
    </row>
    <row r="643" spans="1:10" ht="22.5" outlineLevel="1" x14ac:dyDescent="0.25">
      <c r="A643" s="145"/>
      <c r="B643" s="160"/>
      <c r="C643" s="151">
        <v>2480</v>
      </c>
      <c r="D643" s="152" t="s">
        <v>502</v>
      </c>
      <c r="E643" s="153">
        <v>443600</v>
      </c>
      <c r="F643" s="153">
        <v>332000</v>
      </c>
      <c r="G643" s="154">
        <f t="shared" ref="G643:G672" si="107">IF(E643=0,0,F643/E643)</f>
        <v>0.74842200180342655</v>
      </c>
      <c r="H643" s="153">
        <f t="shared" ref="H643:H644" si="108">IF(F643/3*4&gt;E643,E643,F643/3*4)</f>
        <v>442666.66666666669</v>
      </c>
      <c r="I643" s="153">
        <v>553665</v>
      </c>
      <c r="J643" s="26">
        <f t="shared" si="101"/>
        <v>0.24811767357980163</v>
      </c>
    </row>
    <row r="644" spans="1:10" outlineLevel="1" x14ac:dyDescent="0.25">
      <c r="A644" s="145"/>
      <c r="B644" s="145"/>
      <c r="C644" s="151">
        <v>4210</v>
      </c>
      <c r="D644" s="152" t="s">
        <v>333</v>
      </c>
      <c r="E644" s="153">
        <v>1000</v>
      </c>
      <c r="F644" s="153">
        <v>0</v>
      </c>
      <c r="G644" s="154">
        <f t="shared" si="107"/>
        <v>0</v>
      </c>
      <c r="H644" s="153">
        <f t="shared" si="108"/>
        <v>0</v>
      </c>
      <c r="I644" s="153">
        <v>1000</v>
      </c>
      <c r="J644" s="26">
        <f t="shared" si="101"/>
        <v>0</v>
      </c>
    </row>
    <row r="645" spans="1:10" x14ac:dyDescent="0.25">
      <c r="A645" s="145"/>
      <c r="B645" s="146" t="s">
        <v>505</v>
      </c>
      <c r="C645" s="147"/>
      <c r="D645" s="147" t="s">
        <v>506</v>
      </c>
      <c r="E645" s="148">
        <f>SUM(E646:E648)</f>
        <v>665600</v>
      </c>
      <c r="F645" s="148">
        <f t="shared" ref="F645" si="109">SUM(F646:F648)</f>
        <v>501118.16</v>
      </c>
      <c r="G645" s="149">
        <f t="shared" si="107"/>
        <v>0.75288185096153837</v>
      </c>
      <c r="H645" s="148">
        <f>SUM(H646:H648)</f>
        <v>665600</v>
      </c>
      <c r="I645" s="148">
        <f>SUM(I646:I648)</f>
        <v>902175</v>
      </c>
      <c r="J645" s="149">
        <f t="shared" si="101"/>
        <v>0.35543118990384626</v>
      </c>
    </row>
    <row r="646" spans="1:10" ht="22.5" outlineLevel="1" x14ac:dyDescent="0.25">
      <c r="A646" s="145"/>
      <c r="B646" s="160"/>
      <c r="C646" s="151">
        <v>2480</v>
      </c>
      <c r="D646" s="152" t="s">
        <v>502</v>
      </c>
      <c r="E646" s="153">
        <v>653600</v>
      </c>
      <c r="F646" s="153">
        <v>491750</v>
      </c>
      <c r="G646" s="154">
        <f t="shared" si="107"/>
        <v>0.75237148102815177</v>
      </c>
      <c r="H646" s="153">
        <f t="shared" ref="H646:H648" si="110">IF(F646/3*4&gt;E646,E646,F646/3*4)</f>
        <v>653600</v>
      </c>
      <c r="I646" s="153">
        <v>885675</v>
      </c>
      <c r="J646" s="26">
        <f t="shared" si="101"/>
        <v>0.35507190942472455</v>
      </c>
    </row>
    <row r="647" spans="1:10" outlineLevel="1" x14ac:dyDescent="0.25">
      <c r="A647" s="145"/>
      <c r="B647" s="145"/>
      <c r="C647" s="151">
        <v>4300</v>
      </c>
      <c r="D647" s="152" t="s">
        <v>337</v>
      </c>
      <c r="E647" s="153">
        <v>12000</v>
      </c>
      <c r="F647" s="153">
        <v>9368.16</v>
      </c>
      <c r="G647" s="154">
        <f t="shared" si="107"/>
        <v>0.78068000000000004</v>
      </c>
      <c r="H647" s="153">
        <f t="shared" si="110"/>
        <v>12000</v>
      </c>
      <c r="I647" s="153">
        <v>15000</v>
      </c>
      <c r="J647" s="26">
        <f t="shared" si="101"/>
        <v>0.25</v>
      </c>
    </row>
    <row r="648" spans="1:10" outlineLevel="1" x14ac:dyDescent="0.25">
      <c r="A648" s="145"/>
      <c r="B648" s="161"/>
      <c r="C648" s="151" t="s">
        <v>441</v>
      </c>
      <c r="D648" s="152" t="s">
        <v>374</v>
      </c>
      <c r="E648" s="153">
        <v>0</v>
      </c>
      <c r="F648" s="153">
        <v>0</v>
      </c>
      <c r="G648" s="154">
        <f t="shared" si="107"/>
        <v>0</v>
      </c>
      <c r="H648" s="153">
        <f t="shared" si="110"/>
        <v>0</v>
      </c>
      <c r="I648" s="153">
        <v>1500</v>
      </c>
      <c r="J648" s="26">
        <f t="shared" si="101"/>
        <v>0</v>
      </c>
    </row>
    <row r="649" spans="1:10" x14ac:dyDescent="0.25">
      <c r="A649" s="145"/>
      <c r="B649" s="146" t="s">
        <v>317</v>
      </c>
      <c r="C649" s="147"/>
      <c r="D649" s="147" t="s">
        <v>318</v>
      </c>
      <c r="E649" s="148">
        <f>SUM(E650:E651)</f>
        <v>835955</v>
      </c>
      <c r="F649" s="148">
        <f>SUM(F650:F651)</f>
        <v>130000</v>
      </c>
      <c r="G649" s="149">
        <f t="shared" si="107"/>
        <v>0.15551076313916418</v>
      </c>
      <c r="H649" s="148">
        <f>SUM(H650:H651)</f>
        <v>835955</v>
      </c>
      <c r="I649" s="148">
        <f>SUM(I650:I651)</f>
        <v>100000</v>
      </c>
      <c r="J649" s="149">
        <f t="shared" si="101"/>
        <v>-0.88037633604679677</v>
      </c>
    </row>
    <row r="650" spans="1:10" ht="45" outlineLevel="1" x14ac:dyDescent="0.25">
      <c r="A650" s="145"/>
      <c r="B650" s="160"/>
      <c r="C650" s="151">
        <v>2720</v>
      </c>
      <c r="D650" s="152" t="s">
        <v>507</v>
      </c>
      <c r="E650" s="153">
        <v>130000</v>
      </c>
      <c r="F650" s="153">
        <v>130000</v>
      </c>
      <c r="G650" s="154">
        <f t="shared" si="107"/>
        <v>1</v>
      </c>
      <c r="H650" s="153">
        <f t="shared" ref="H650" si="111">IF(F650/3*4&gt;E650,E650,F650/3*4)</f>
        <v>130000</v>
      </c>
      <c r="I650" s="153">
        <v>100000</v>
      </c>
      <c r="J650" s="26">
        <f t="shared" si="101"/>
        <v>-0.23076923076923073</v>
      </c>
    </row>
    <row r="651" spans="1:10" ht="45" outlineLevel="1" x14ac:dyDescent="0.25">
      <c r="A651" s="145"/>
      <c r="B651" s="145"/>
      <c r="C651" s="151">
        <v>6570</v>
      </c>
      <c r="D651" s="152" t="s">
        <v>508</v>
      </c>
      <c r="E651" s="153">
        <v>705955</v>
      </c>
      <c r="F651" s="153">
        <v>0</v>
      </c>
      <c r="G651" s="154">
        <f t="shared" si="107"/>
        <v>0</v>
      </c>
      <c r="H651" s="153">
        <v>705955</v>
      </c>
      <c r="I651" s="153">
        <v>0</v>
      </c>
      <c r="J651" s="26">
        <f t="shared" si="101"/>
        <v>0</v>
      </c>
    </row>
    <row r="652" spans="1:10" x14ac:dyDescent="0.25">
      <c r="A652" s="145"/>
      <c r="B652" s="146" t="s">
        <v>509</v>
      </c>
      <c r="C652" s="147"/>
      <c r="D652" s="147" t="s">
        <v>16</v>
      </c>
      <c r="E652" s="148">
        <f>SUM(E653:E657)</f>
        <v>139013.5</v>
      </c>
      <c r="F652" s="148">
        <f>SUM(F653:F657)</f>
        <v>83720.950000000012</v>
      </c>
      <c r="G652" s="149">
        <f t="shared" si="107"/>
        <v>0.60225050085063692</v>
      </c>
      <c r="H652" s="148">
        <f>SUM(H653:H657)</f>
        <v>110961.26666666668</v>
      </c>
      <c r="I652" s="148">
        <f>SUM(I653:I657)</f>
        <v>128645.75</v>
      </c>
      <c r="J652" s="149">
        <f t="shared" si="101"/>
        <v>-7.4580886029054771E-2</v>
      </c>
    </row>
    <row r="653" spans="1:10" outlineLevel="1" x14ac:dyDescent="0.25">
      <c r="A653" s="145"/>
      <c r="B653" s="160"/>
      <c r="C653" s="151">
        <v>4170</v>
      </c>
      <c r="D653" s="152" t="s">
        <v>340</v>
      </c>
      <c r="E653" s="153">
        <v>2000</v>
      </c>
      <c r="F653" s="153">
        <v>2000</v>
      </c>
      <c r="G653" s="154">
        <f t="shared" si="107"/>
        <v>1</v>
      </c>
      <c r="H653" s="153">
        <f t="shared" ref="H653:H657" si="112">IF(F653/3*4&gt;E653,E653,F653/3*4)</f>
        <v>2000</v>
      </c>
      <c r="I653" s="153">
        <v>2000</v>
      </c>
      <c r="J653" s="26">
        <f t="shared" si="101"/>
        <v>0</v>
      </c>
    </row>
    <row r="654" spans="1:10" outlineLevel="1" x14ac:dyDescent="0.25">
      <c r="A654" s="145"/>
      <c r="B654" s="145"/>
      <c r="C654" s="151">
        <v>4210</v>
      </c>
      <c r="D654" s="152" t="s">
        <v>333</v>
      </c>
      <c r="E654" s="153">
        <v>19902.27</v>
      </c>
      <c r="F654" s="153">
        <v>9957.0400000000009</v>
      </c>
      <c r="G654" s="154">
        <f t="shared" si="107"/>
        <v>0.50029669982368852</v>
      </c>
      <c r="H654" s="153">
        <f t="shared" si="112"/>
        <v>13276.053333333335</v>
      </c>
      <c r="I654" s="153">
        <v>36423.26</v>
      </c>
      <c r="J654" s="26">
        <f t="shared" si="101"/>
        <v>0.83010581205058531</v>
      </c>
    </row>
    <row r="655" spans="1:10" outlineLevel="1" x14ac:dyDescent="0.25">
      <c r="A655" s="145"/>
      <c r="B655" s="145"/>
      <c r="C655" s="151">
        <v>4220</v>
      </c>
      <c r="D655" s="152" t="s">
        <v>373</v>
      </c>
      <c r="E655" s="153">
        <v>25312.49</v>
      </c>
      <c r="F655" s="153">
        <v>18023.93</v>
      </c>
      <c r="G655" s="154">
        <f t="shared" si="107"/>
        <v>0.71205677513354071</v>
      </c>
      <c r="H655" s="153">
        <f t="shared" si="112"/>
        <v>24031.906666666666</v>
      </c>
      <c r="I655" s="153">
        <v>20808.990000000002</v>
      </c>
      <c r="J655" s="26">
        <f t="shared" si="101"/>
        <v>-0.17791611967056575</v>
      </c>
    </row>
    <row r="656" spans="1:10" outlineLevel="1" x14ac:dyDescent="0.25">
      <c r="A656" s="145"/>
      <c r="B656" s="145"/>
      <c r="C656" s="151">
        <v>4300</v>
      </c>
      <c r="D656" s="152" t="s">
        <v>337</v>
      </c>
      <c r="E656" s="153">
        <v>74798.740000000005</v>
      </c>
      <c r="F656" s="153">
        <v>49739.98</v>
      </c>
      <c r="G656" s="154">
        <f t="shared" si="107"/>
        <v>0.66498419625785143</v>
      </c>
      <c r="H656" s="153">
        <f t="shared" si="112"/>
        <v>66319.973333333342</v>
      </c>
      <c r="I656" s="153">
        <v>57413.5</v>
      </c>
      <c r="J656" s="26">
        <f t="shared" si="101"/>
        <v>-0.23242690986505932</v>
      </c>
    </row>
    <row r="657" spans="1:10" outlineLevel="1" x14ac:dyDescent="0.25">
      <c r="A657" s="161"/>
      <c r="B657" s="161"/>
      <c r="C657" s="151">
        <v>6050</v>
      </c>
      <c r="D657" s="152" t="s">
        <v>339</v>
      </c>
      <c r="E657" s="153">
        <v>17000</v>
      </c>
      <c r="F657" s="153">
        <v>4000</v>
      </c>
      <c r="G657" s="154">
        <f t="shared" si="107"/>
        <v>0.23529411764705882</v>
      </c>
      <c r="H657" s="153">
        <f t="shared" si="112"/>
        <v>5333.333333333333</v>
      </c>
      <c r="I657" s="168">
        <v>12000</v>
      </c>
      <c r="J657" s="26">
        <f t="shared" si="101"/>
        <v>-0.29411764705882348</v>
      </c>
    </row>
    <row r="658" spans="1:10" collapsed="1" x14ac:dyDescent="0.25">
      <c r="A658" s="141" t="s">
        <v>321</v>
      </c>
      <c r="B658" s="142"/>
      <c r="C658" s="142"/>
      <c r="D658" s="142" t="s">
        <v>322</v>
      </c>
      <c r="E658" s="143">
        <f>E659+E666</f>
        <v>547207.34</v>
      </c>
      <c r="F658" s="143">
        <f>F659+F666</f>
        <v>348616.79000000004</v>
      </c>
      <c r="G658" s="144">
        <f t="shared" si="107"/>
        <v>0.637083541313609</v>
      </c>
      <c r="H658" s="143">
        <f>H659+H666</f>
        <v>566033.9</v>
      </c>
      <c r="I658" s="143">
        <f>I659+I666</f>
        <v>1398748.44</v>
      </c>
      <c r="J658" s="144">
        <f t="shared" si="101"/>
        <v>1.556158036915221</v>
      </c>
    </row>
    <row r="659" spans="1:10" x14ac:dyDescent="0.25">
      <c r="A659" s="145"/>
      <c r="B659" s="146" t="s">
        <v>323</v>
      </c>
      <c r="C659" s="147"/>
      <c r="D659" s="147" t="s">
        <v>324</v>
      </c>
      <c r="E659" s="148">
        <f>SUM(E660:E665)</f>
        <v>314707.33999999997</v>
      </c>
      <c r="F659" s="148">
        <f t="shared" ref="F659" si="113">SUM(F660:F665)</f>
        <v>145167.04999999999</v>
      </c>
      <c r="G659" s="148">
        <f>SUM(G660:G665)</f>
        <v>3.429229317855667</v>
      </c>
      <c r="H659" s="148">
        <f>SUM(H660:H665)</f>
        <v>344134.34</v>
      </c>
      <c r="I659" s="148">
        <f>SUM(I660:I665)</f>
        <v>1135748.44</v>
      </c>
      <c r="J659" s="149">
        <f t="shared" si="101"/>
        <v>2.6089035610036935</v>
      </c>
    </row>
    <row r="660" spans="1:10" ht="22.5" outlineLevel="1" x14ac:dyDescent="0.25">
      <c r="A660" s="145"/>
      <c r="B660" s="160"/>
      <c r="C660" s="184" t="s">
        <v>510</v>
      </c>
      <c r="D660" s="152" t="s">
        <v>358</v>
      </c>
      <c r="E660" s="153">
        <v>0</v>
      </c>
      <c r="F660" s="153">
        <v>0</v>
      </c>
      <c r="G660" s="154">
        <f t="shared" si="107"/>
        <v>0</v>
      </c>
      <c r="H660" s="153">
        <f t="shared" ref="H660:H664" si="114">IF(F660/3*4&gt;E660,E660,F660/3*4)</f>
        <v>0</v>
      </c>
      <c r="I660" s="153">
        <v>400000</v>
      </c>
      <c r="J660" s="26">
        <f t="shared" si="101"/>
        <v>0</v>
      </c>
    </row>
    <row r="661" spans="1:10" outlineLevel="1" x14ac:dyDescent="0.25">
      <c r="A661" s="145"/>
      <c r="B661" s="145"/>
      <c r="C661" s="151">
        <v>4170</v>
      </c>
      <c r="D661" s="152" t="s">
        <v>340</v>
      </c>
      <c r="E661" s="153">
        <v>4400</v>
      </c>
      <c r="F661" s="153">
        <v>4297.5</v>
      </c>
      <c r="G661" s="154">
        <f t="shared" si="107"/>
        <v>0.97670454545454544</v>
      </c>
      <c r="H661" s="168">
        <f t="shared" si="114"/>
        <v>4400</v>
      </c>
      <c r="I661" s="168">
        <v>5000</v>
      </c>
      <c r="J661" s="26">
        <f t="shared" si="101"/>
        <v>0.13636363636363646</v>
      </c>
    </row>
    <row r="662" spans="1:10" outlineLevel="1" x14ac:dyDescent="0.25">
      <c r="A662" s="145"/>
      <c r="B662" s="145"/>
      <c r="C662" s="151">
        <v>4210</v>
      </c>
      <c r="D662" s="152" t="s">
        <v>333</v>
      </c>
      <c r="E662" s="153">
        <v>60277.66</v>
      </c>
      <c r="F662" s="153">
        <v>33757.839999999997</v>
      </c>
      <c r="G662" s="154">
        <f t="shared" si="107"/>
        <v>0.56003899288724868</v>
      </c>
      <c r="H662" s="168">
        <f t="shared" si="114"/>
        <v>45010.453333333331</v>
      </c>
      <c r="I662" s="168">
        <v>45962.29</v>
      </c>
      <c r="J662" s="26">
        <f t="shared" si="101"/>
        <v>-0.23749047325327499</v>
      </c>
    </row>
    <row r="663" spans="1:10" outlineLevel="1" x14ac:dyDescent="0.25">
      <c r="A663" s="145"/>
      <c r="B663" s="145"/>
      <c r="C663" s="151">
        <v>4260</v>
      </c>
      <c r="D663" s="152" t="s">
        <v>341</v>
      </c>
      <c r="E663" s="153">
        <v>20000</v>
      </c>
      <c r="F663" s="153">
        <v>16241.31</v>
      </c>
      <c r="G663" s="154">
        <f t="shared" si="107"/>
        <v>0.8120655</v>
      </c>
      <c r="H663" s="168">
        <f t="shared" si="114"/>
        <v>20000</v>
      </c>
      <c r="I663" s="168">
        <v>25000</v>
      </c>
      <c r="J663" s="26">
        <f t="shared" si="101"/>
        <v>0.25</v>
      </c>
    </row>
    <row r="664" spans="1:10" outlineLevel="1" x14ac:dyDescent="0.25">
      <c r="A664" s="145"/>
      <c r="B664" s="145"/>
      <c r="C664" s="151">
        <v>4300</v>
      </c>
      <c r="D664" s="152" t="s">
        <v>337</v>
      </c>
      <c r="E664" s="153">
        <v>23271.18</v>
      </c>
      <c r="F664" s="153">
        <v>16806.59</v>
      </c>
      <c r="G664" s="154">
        <f t="shared" si="107"/>
        <v>0.72220617948896448</v>
      </c>
      <c r="H664" s="168">
        <f t="shared" si="114"/>
        <v>22408.786666666667</v>
      </c>
      <c r="I664" s="168">
        <v>42800</v>
      </c>
      <c r="J664" s="26">
        <f t="shared" si="101"/>
        <v>0.83918477705041172</v>
      </c>
    </row>
    <row r="665" spans="1:10" outlineLevel="1" x14ac:dyDescent="0.25">
      <c r="A665" s="145"/>
      <c r="B665" s="161"/>
      <c r="C665" s="151">
        <v>6050</v>
      </c>
      <c r="D665" s="152" t="s">
        <v>339</v>
      </c>
      <c r="E665" s="153">
        <v>206758.5</v>
      </c>
      <c r="F665" s="153">
        <v>74063.81</v>
      </c>
      <c r="G665" s="154">
        <f t="shared" si="107"/>
        <v>0.35821410002490828</v>
      </c>
      <c r="H665" s="168">
        <v>252315.1</v>
      </c>
      <c r="I665" s="168">
        <v>616986.15</v>
      </c>
      <c r="J665" s="26">
        <f t="shared" si="101"/>
        <v>1.9840908596260856</v>
      </c>
    </row>
    <row r="666" spans="1:10" x14ac:dyDescent="0.25">
      <c r="A666" s="145"/>
      <c r="B666" s="146" t="s">
        <v>511</v>
      </c>
      <c r="C666" s="147"/>
      <c r="D666" s="147" t="s">
        <v>16</v>
      </c>
      <c r="E666" s="148">
        <f>SUM(E667:E672)</f>
        <v>232500</v>
      </c>
      <c r="F666" s="148">
        <f>SUM(F667:F672)</f>
        <v>203449.74000000002</v>
      </c>
      <c r="G666" s="149">
        <f>IF(E666=0,0,F666/E666)</f>
        <v>0.87505264516129044</v>
      </c>
      <c r="H666" s="159">
        <f>SUM(H667:H672)</f>
        <v>221899.56</v>
      </c>
      <c r="I666" s="159">
        <f>SUM(I667:I672)</f>
        <v>263000</v>
      </c>
      <c r="J666" s="158">
        <f t="shared" si="101"/>
        <v>0.13118279569892466</v>
      </c>
    </row>
    <row r="667" spans="1:10" ht="45" outlineLevel="1" x14ac:dyDescent="0.25">
      <c r="A667" s="145"/>
      <c r="B667" s="160"/>
      <c r="C667" s="151">
        <v>2360</v>
      </c>
      <c r="D667" s="152" t="s">
        <v>412</v>
      </c>
      <c r="E667" s="153">
        <v>207500</v>
      </c>
      <c r="F667" s="153">
        <v>192650.07</v>
      </c>
      <c r="G667" s="154">
        <f t="shared" si="107"/>
        <v>0.92843407228915664</v>
      </c>
      <c r="H667" s="168">
        <f t="shared" ref="H667:H672" si="115">IF(F667/3*4&gt;E667,E667,F667/3*4)</f>
        <v>207500</v>
      </c>
      <c r="I667" s="168">
        <v>220000</v>
      </c>
      <c r="J667" s="26">
        <f t="shared" si="101"/>
        <v>6.024096385542177E-2</v>
      </c>
    </row>
    <row r="668" spans="1:10" outlineLevel="1" x14ac:dyDescent="0.25">
      <c r="A668" s="145"/>
      <c r="B668" s="145"/>
      <c r="C668" s="151" t="s">
        <v>438</v>
      </c>
      <c r="D668" s="152" t="s">
        <v>340</v>
      </c>
      <c r="E668" s="153">
        <v>0</v>
      </c>
      <c r="F668" s="153">
        <v>0</v>
      </c>
      <c r="G668" s="154">
        <f t="shared" si="107"/>
        <v>0</v>
      </c>
      <c r="H668" s="168">
        <f t="shared" si="115"/>
        <v>0</v>
      </c>
      <c r="I668" s="168">
        <v>0</v>
      </c>
      <c r="J668" s="26">
        <f t="shared" si="101"/>
        <v>0</v>
      </c>
    </row>
    <row r="669" spans="1:10" outlineLevel="1" x14ac:dyDescent="0.25">
      <c r="A669" s="145"/>
      <c r="B669" s="145"/>
      <c r="C669" s="151">
        <v>4210</v>
      </c>
      <c r="D669" s="152" t="s">
        <v>333</v>
      </c>
      <c r="E669" s="153">
        <v>10000</v>
      </c>
      <c r="F669" s="153">
        <v>1200</v>
      </c>
      <c r="G669" s="154">
        <f t="shared" si="107"/>
        <v>0.12</v>
      </c>
      <c r="H669" s="168">
        <f t="shared" si="115"/>
        <v>1600</v>
      </c>
      <c r="I669" s="168">
        <v>15000</v>
      </c>
      <c r="J669" s="26">
        <f t="shared" si="101"/>
        <v>0.5</v>
      </c>
    </row>
    <row r="670" spans="1:10" outlineLevel="1" x14ac:dyDescent="0.25">
      <c r="A670" s="145"/>
      <c r="B670" s="145"/>
      <c r="C670" s="151">
        <v>4300</v>
      </c>
      <c r="D670" s="152" t="s">
        <v>337</v>
      </c>
      <c r="E670" s="153">
        <v>15000</v>
      </c>
      <c r="F670" s="153">
        <v>9599.67</v>
      </c>
      <c r="G670" s="154">
        <f t="shared" si="107"/>
        <v>0.63997800000000005</v>
      </c>
      <c r="H670" s="168">
        <f t="shared" si="115"/>
        <v>12799.56</v>
      </c>
      <c r="I670" s="168">
        <v>20000</v>
      </c>
      <c r="J670" s="26">
        <f t="shared" si="101"/>
        <v>0.33333333333333326</v>
      </c>
    </row>
    <row r="671" spans="1:10" outlineLevel="1" x14ac:dyDescent="0.25">
      <c r="A671" s="145"/>
      <c r="B671" s="145"/>
      <c r="C671" s="151" t="s">
        <v>443</v>
      </c>
      <c r="D671" s="152" t="s">
        <v>338</v>
      </c>
      <c r="E671" s="153">
        <v>0</v>
      </c>
      <c r="F671" s="153">
        <v>0</v>
      </c>
      <c r="G671" s="154">
        <f t="shared" si="107"/>
        <v>0</v>
      </c>
      <c r="H671" s="168">
        <f t="shared" si="115"/>
        <v>0</v>
      </c>
      <c r="I671" s="168">
        <v>8000</v>
      </c>
      <c r="J671" s="26">
        <f>IF(IF(E671=0,0,I671/E671)-1=-100%,0,IF(E671=0,0,I671/E671)-1)</f>
        <v>0</v>
      </c>
    </row>
    <row r="672" spans="1:10" outlineLevel="1" x14ac:dyDescent="0.25">
      <c r="A672" s="145"/>
      <c r="B672" s="145"/>
      <c r="C672" s="151">
        <v>6050</v>
      </c>
      <c r="D672" s="152" t="s">
        <v>339</v>
      </c>
      <c r="E672" s="153">
        <v>0</v>
      </c>
      <c r="F672" s="153">
        <v>0</v>
      </c>
      <c r="G672" s="154">
        <f t="shared" si="107"/>
        <v>0</v>
      </c>
      <c r="H672" s="168">
        <f t="shared" si="115"/>
        <v>0</v>
      </c>
      <c r="I672" s="168">
        <v>0</v>
      </c>
      <c r="J672" s="26">
        <f t="shared" si="101"/>
        <v>0</v>
      </c>
    </row>
    <row r="673" spans="1:10" collapsed="1" x14ac:dyDescent="0.25">
      <c r="A673" s="185"/>
      <c r="B673" s="185"/>
      <c r="C673" s="186"/>
      <c r="D673" s="187" t="s">
        <v>512</v>
      </c>
      <c r="E673" s="188">
        <f>E658+E629+E568+E508+E501+E496+E418+E394+E222+E219+E215+E174+E171+E149+E82+E74+E58+E53+E29+E26+E19+E4</f>
        <v>146744295.29000002</v>
      </c>
      <c r="F673" s="188">
        <f>F658+F629+F568+F508+F501+F496+F418+F394+F222+F219+F215+F174+F171+F149+F82+F74+F58+F53+F29+F26+F19+F4</f>
        <v>95189045.730000004</v>
      </c>
      <c r="G673" s="189">
        <f>F673/E673</f>
        <v>0.64867288736427442</v>
      </c>
      <c r="H673" s="188">
        <f>H658+H629+H568+H508+H501+H496+H418+H394+H222+H219+H215+H174+H171+H149+H82+H74+H58+H53+H29+H26+H19+H4</f>
        <v>124220805.83</v>
      </c>
      <c r="I673" s="188">
        <f>I658+I629+I568+I508+I501+I496+I418+I394+I222+I219+I215+I174+I171+I149+I82+I74+I58+I53+I29+I26+I19+I4</f>
        <v>122293670.59999998</v>
      </c>
      <c r="J673" s="144">
        <f t="shared" ref="J673" si="116">IF(IF(E673=0,0,I673/E673)-1=-100%,0,IF(E673=0,0,I673/E673)-1)</f>
        <v>-0.16662061473449485</v>
      </c>
    </row>
    <row r="675" spans="1:10" x14ac:dyDescent="0.25">
      <c r="H675" s="208"/>
    </row>
    <row r="676" spans="1:10" x14ac:dyDescent="0.25">
      <c r="G676"/>
    </row>
    <row r="677" spans="1:10" x14ac:dyDescent="0.25">
      <c r="G677"/>
    </row>
    <row r="678" spans="1:10" x14ac:dyDescent="0.25">
      <c r="G678"/>
    </row>
    <row r="679" spans="1:10" x14ac:dyDescent="0.25">
      <c r="G679"/>
    </row>
    <row r="680" spans="1:10" x14ac:dyDescent="0.25">
      <c r="G680"/>
    </row>
    <row r="681" spans="1:10" x14ac:dyDescent="0.25">
      <c r="G681"/>
    </row>
    <row r="682" spans="1:10" x14ac:dyDescent="0.25">
      <c r="G682"/>
    </row>
    <row r="683" spans="1:10" x14ac:dyDescent="0.25">
      <c r="G683"/>
    </row>
    <row r="684" spans="1:10" x14ac:dyDescent="0.25">
      <c r="G684"/>
    </row>
    <row r="685" spans="1:10" x14ac:dyDescent="0.25">
      <c r="G685"/>
    </row>
    <row r="686" spans="1:10" x14ac:dyDescent="0.25">
      <c r="G686"/>
    </row>
    <row r="687" spans="1:10" x14ac:dyDescent="0.25">
      <c r="G687"/>
    </row>
    <row r="688" spans="1:10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</sheetData>
  <mergeCells count="2">
    <mergeCell ref="A2:J2"/>
    <mergeCell ref="A1:D1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Normal="100" workbookViewId="0">
      <selection activeCell="A25" sqref="A25:I30"/>
    </sheetView>
  </sheetViews>
  <sheetFormatPr defaultRowHeight="15" x14ac:dyDescent="0.25"/>
  <cols>
    <col min="1" max="1" width="4.85546875" customWidth="1"/>
    <col min="2" max="2" width="6.42578125" customWidth="1"/>
    <col min="3" max="5" width="11.140625" customWidth="1"/>
    <col min="6" max="6" width="12.7109375" customWidth="1"/>
    <col min="7" max="7" width="14.28515625" customWidth="1"/>
    <col min="8" max="9" width="11.140625" customWidth="1"/>
  </cols>
  <sheetData>
    <row r="1" spans="1:9" x14ac:dyDescent="0.25">
      <c r="A1" s="237" t="s">
        <v>530</v>
      </c>
      <c r="B1" s="237"/>
      <c r="C1" s="237"/>
      <c r="D1" s="237"/>
    </row>
    <row r="2" spans="1:9" x14ac:dyDescent="0.25">
      <c r="A2" s="237"/>
      <c r="B2" s="237"/>
      <c r="C2" s="237"/>
      <c r="D2" s="237"/>
    </row>
    <row r="3" spans="1:9" x14ac:dyDescent="0.25">
      <c r="A3" s="236" t="s">
        <v>529</v>
      </c>
      <c r="B3" s="236"/>
      <c r="C3" s="236"/>
      <c r="D3" s="236"/>
      <c r="E3" s="236"/>
      <c r="F3" s="236"/>
      <c r="G3" s="236"/>
      <c r="H3" s="236"/>
      <c r="I3" s="236"/>
    </row>
    <row r="4" spans="1:9" ht="15.75" thickBot="1" x14ac:dyDescent="0.3"/>
    <row r="5" spans="1:9" ht="139.5" customHeight="1" thickBot="1" x14ac:dyDescent="0.3">
      <c r="A5" s="211" t="s">
        <v>517</v>
      </c>
      <c r="B5" s="211" t="s">
        <v>518</v>
      </c>
      <c r="C5" s="212" t="s">
        <v>519</v>
      </c>
      <c r="D5" s="212" t="s">
        <v>520</v>
      </c>
      <c r="E5" s="212" t="s">
        <v>521</v>
      </c>
      <c r="F5" s="212" t="s">
        <v>522</v>
      </c>
      <c r="G5" s="212" t="s">
        <v>523</v>
      </c>
      <c r="H5" s="212" t="s">
        <v>524</v>
      </c>
      <c r="I5" s="212" t="s">
        <v>525</v>
      </c>
    </row>
    <row r="6" spans="1:9" ht="15.75" customHeight="1" thickBot="1" x14ac:dyDescent="0.3">
      <c r="A6" s="209">
        <v>1</v>
      </c>
      <c r="B6" s="213"/>
      <c r="C6" s="231" t="s">
        <v>526</v>
      </c>
      <c r="D6" s="232"/>
      <c r="E6" s="232"/>
      <c r="F6" s="232"/>
      <c r="G6" s="232"/>
      <c r="H6" s="233"/>
      <c r="I6" s="214">
        <v>24880026.149999999</v>
      </c>
    </row>
    <row r="7" spans="1:9" ht="15.75" thickBot="1" x14ac:dyDescent="0.3">
      <c r="A7" s="209">
        <v>2</v>
      </c>
      <c r="B7" s="209">
        <v>2025</v>
      </c>
      <c r="C7" s="215">
        <v>609154.21</v>
      </c>
      <c r="D7" s="215">
        <f>E7+H7</f>
        <v>2973601.24</v>
      </c>
      <c r="E7" s="215">
        <v>1683601.24</v>
      </c>
      <c r="F7" s="215"/>
      <c r="G7" s="215"/>
      <c r="H7" s="215">
        <v>1290000</v>
      </c>
      <c r="I7" s="215">
        <v>25489180.360000003</v>
      </c>
    </row>
    <row r="8" spans="1:9" ht="15.75" thickBot="1" x14ac:dyDescent="0.3">
      <c r="A8" s="209">
        <v>3</v>
      </c>
      <c r="B8" s="209">
        <v>2026</v>
      </c>
      <c r="C8" s="216">
        <v>0</v>
      </c>
      <c r="D8" s="215">
        <f t="shared" ref="D8:D22" si="0">E8+H8</f>
        <v>3087097.21</v>
      </c>
      <c r="E8" s="215">
        <v>1791154.21</v>
      </c>
      <c r="F8" s="215"/>
      <c r="G8" s="215"/>
      <c r="H8" s="215">
        <v>1295943</v>
      </c>
      <c r="I8" s="215">
        <f>I7-E7</f>
        <v>23805579.120000005</v>
      </c>
    </row>
    <row r="9" spans="1:9" ht="15.75" thickBot="1" x14ac:dyDescent="0.3">
      <c r="A9" s="209">
        <v>4</v>
      </c>
      <c r="B9" s="209">
        <v>2027</v>
      </c>
      <c r="C9" s="216">
        <v>0</v>
      </c>
      <c r="D9" s="215">
        <f t="shared" si="0"/>
        <v>3008856.71</v>
      </c>
      <c r="E9" s="215">
        <v>1920170.71</v>
      </c>
      <c r="F9" s="215"/>
      <c r="G9" s="215"/>
      <c r="H9" s="215">
        <v>1088686</v>
      </c>
      <c r="I9" s="215">
        <f t="shared" ref="I9:I22" si="1">I8-E8</f>
        <v>22014424.910000004</v>
      </c>
    </row>
    <row r="10" spans="1:9" ht="15.75" thickBot="1" x14ac:dyDescent="0.3">
      <c r="A10" s="209">
        <v>5</v>
      </c>
      <c r="B10" s="209">
        <v>2028</v>
      </c>
      <c r="C10" s="216">
        <v>0</v>
      </c>
      <c r="D10" s="215">
        <f t="shared" si="0"/>
        <v>1969678.4</v>
      </c>
      <c r="E10" s="215">
        <v>1049999.3999999999</v>
      </c>
      <c r="F10" s="215"/>
      <c r="G10" s="215"/>
      <c r="H10" s="215">
        <v>919679</v>
      </c>
      <c r="I10" s="215">
        <f t="shared" si="1"/>
        <v>20094254.200000003</v>
      </c>
    </row>
    <row r="11" spans="1:9" ht="15.75" thickBot="1" x14ac:dyDescent="0.3">
      <c r="A11" s="209">
        <v>6</v>
      </c>
      <c r="B11" s="209">
        <v>2029</v>
      </c>
      <c r="C11" s="216">
        <v>0</v>
      </c>
      <c r="D11" s="215">
        <f t="shared" si="0"/>
        <v>2616049</v>
      </c>
      <c r="E11" s="215">
        <v>1850000</v>
      </c>
      <c r="F11" s="215"/>
      <c r="G11" s="215"/>
      <c r="H11" s="215">
        <v>766049</v>
      </c>
      <c r="I11" s="215">
        <f t="shared" si="1"/>
        <v>19044254.800000004</v>
      </c>
    </row>
    <row r="12" spans="1:9" ht="15.75" thickBot="1" x14ac:dyDescent="0.3">
      <c r="A12" s="209">
        <v>7</v>
      </c>
      <c r="B12" s="209">
        <v>2030</v>
      </c>
      <c r="C12" s="216">
        <v>0</v>
      </c>
      <c r="D12" s="215">
        <f t="shared" si="0"/>
        <v>2460519</v>
      </c>
      <c r="E12" s="215">
        <v>1850000</v>
      </c>
      <c r="F12" s="215"/>
      <c r="G12" s="215"/>
      <c r="H12" s="215">
        <v>610519</v>
      </c>
      <c r="I12" s="215">
        <f t="shared" si="1"/>
        <v>17194254.800000004</v>
      </c>
    </row>
    <row r="13" spans="1:9" ht="15.75" thickBot="1" x14ac:dyDescent="0.3">
      <c r="A13" s="209">
        <v>8</v>
      </c>
      <c r="B13" s="209">
        <v>2031</v>
      </c>
      <c r="C13" s="216">
        <v>0</v>
      </c>
      <c r="D13" s="215">
        <f t="shared" si="0"/>
        <v>2343835</v>
      </c>
      <c r="E13" s="215">
        <v>1850000</v>
      </c>
      <c r="F13" s="215"/>
      <c r="G13" s="215"/>
      <c r="H13" s="215">
        <v>493835</v>
      </c>
      <c r="I13" s="215">
        <f t="shared" si="1"/>
        <v>15344254.800000004</v>
      </c>
    </row>
    <row r="14" spans="1:9" ht="15.75" thickBot="1" x14ac:dyDescent="0.3">
      <c r="A14" s="209">
        <v>9</v>
      </c>
      <c r="B14" s="209">
        <v>2032</v>
      </c>
      <c r="C14" s="216">
        <v>0</v>
      </c>
      <c r="D14" s="215">
        <f t="shared" si="0"/>
        <v>2239855</v>
      </c>
      <c r="E14" s="215">
        <v>1806000</v>
      </c>
      <c r="F14" s="215"/>
      <c r="G14" s="215"/>
      <c r="H14" s="215">
        <v>433855</v>
      </c>
      <c r="I14" s="215">
        <f t="shared" si="1"/>
        <v>13494254.800000004</v>
      </c>
    </row>
    <row r="15" spans="1:9" ht="15.75" thickBot="1" x14ac:dyDescent="0.3">
      <c r="A15" s="209">
        <v>10</v>
      </c>
      <c r="B15" s="209">
        <v>2033</v>
      </c>
      <c r="C15" s="216">
        <v>0</v>
      </c>
      <c r="D15" s="215">
        <f t="shared" si="0"/>
        <v>2163004.7999999998</v>
      </c>
      <c r="E15" s="215">
        <v>1788254.8</v>
      </c>
      <c r="F15" s="215"/>
      <c r="G15" s="215"/>
      <c r="H15" s="215">
        <v>374750</v>
      </c>
      <c r="I15" s="215">
        <f t="shared" si="1"/>
        <v>11688254.800000004</v>
      </c>
    </row>
    <row r="16" spans="1:9" ht="15.75" thickBot="1" x14ac:dyDescent="0.3">
      <c r="A16" s="209">
        <v>11</v>
      </c>
      <c r="B16" s="209">
        <v>2034</v>
      </c>
      <c r="C16" s="216">
        <v>0</v>
      </c>
      <c r="D16" s="215">
        <f t="shared" si="0"/>
        <v>2015750</v>
      </c>
      <c r="E16" s="215">
        <v>1700000</v>
      </c>
      <c r="F16" s="215"/>
      <c r="G16" s="215"/>
      <c r="H16" s="215">
        <v>315750</v>
      </c>
      <c r="I16" s="215">
        <f t="shared" si="1"/>
        <v>9900000.0000000037</v>
      </c>
    </row>
    <row r="17" spans="1:9" ht="15.75" thickBot="1" x14ac:dyDescent="0.3">
      <c r="A17" s="209">
        <v>12</v>
      </c>
      <c r="B17" s="209">
        <v>2035</v>
      </c>
      <c r="C17" s="216">
        <v>0</v>
      </c>
      <c r="D17" s="215">
        <f t="shared" si="0"/>
        <v>1514625</v>
      </c>
      <c r="E17" s="215">
        <v>1250000</v>
      </c>
      <c r="F17" s="215"/>
      <c r="G17" s="215"/>
      <c r="H17" s="215">
        <v>264625</v>
      </c>
      <c r="I17" s="215">
        <f t="shared" si="1"/>
        <v>8200000.0000000037</v>
      </c>
    </row>
    <row r="18" spans="1:9" ht="15.75" thickBot="1" x14ac:dyDescent="0.3">
      <c r="A18" s="209">
        <v>13</v>
      </c>
      <c r="B18" s="209">
        <v>2036</v>
      </c>
      <c r="C18" s="216">
        <v>0</v>
      </c>
      <c r="D18" s="215">
        <f t="shared" si="0"/>
        <v>1471375</v>
      </c>
      <c r="E18" s="215">
        <v>1250000</v>
      </c>
      <c r="F18" s="215"/>
      <c r="G18" s="215"/>
      <c r="H18" s="215">
        <v>221375</v>
      </c>
      <c r="I18" s="215">
        <f t="shared" si="1"/>
        <v>6950000.0000000037</v>
      </c>
    </row>
    <row r="19" spans="1:9" ht="15.75" thickBot="1" x14ac:dyDescent="0.3">
      <c r="A19" s="209">
        <v>14</v>
      </c>
      <c r="B19" s="209">
        <v>2037</v>
      </c>
      <c r="C19" s="216">
        <v>0</v>
      </c>
      <c r="D19" s="215">
        <f t="shared" si="0"/>
        <v>1428125</v>
      </c>
      <c r="E19" s="215">
        <v>1250000</v>
      </c>
      <c r="F19" s="215"/>
      <c r="G19" s="215"/>
      <c r="H19" s="215">
        <v>178125</v>
      </c>
      <c r="I19" s="215">
        <f t="shared" si="1"/>
        <v>5700000.0000000037</v>
      </c>
    </row>
    <row r="20" spans="1:9" ht="15.75" thickBot="1" x14ac:dyDescent="0.3">
      <c r="A20" s="209">
        <v>15</v>
      </c>
      <c r="B20" s="209">
        <v>2038</v>
      </c>
      <c r="C20" s="216">
        <v>0</v>
      </c>
      <c r="D20" s="215">
        <f t="shared" si="0"/>
        <v>1581375</v>
      </c>
      <c r="E20" s="215">
        <v>1450000</v>
      </c>
      <c r="F20" s="215"/>
      <c r="G20" s="215"/>
      <c r="H20" s="215">
        <v>131375</v>
      </c>
      <c r="I20" s="215">
        <f t="shared" si="1"/>
        <v>4450000.0000000037</v>
      </c>
    </row>
    <row r="21" spans="1:9" ht="15.75" thickBot="1" x14ac:dyDescent="0.3">
      <c r="A21" s="209">
        <v>16</v>
      </c>
      <c r="B21" s="209">
        <v>2039</v>
      </c>
      <c r="C21" s="216">
        <v>0</v>
      </c>
      <c r="D21" s="215">
        <f t="shared" si="0"/>
        <v>1578750</v>
      </c>
      <c r="E21" s="215">
        <v>1500000</v>
      </c>
      <c r="F21" s="215"/>
      <c r="G21" s="215"/>
      <c r="H21" s="215">
        <v>78750</v>
      </c>
      <c r="I21" s="215">
        <f t="shared" si="1"/>
        <v>3000000.0000000037</v>
      </c>
    </row>
    <row r="22" spans="1:9" ht="15.75" customHeight="1" thickBot="1" x14ac:dyDescent="0.3">
      <c r="A22" s="209">
        <v>17</v>
      </c>
      <c r="B22" s="209">
        <v>2040</v>
      </c>
      <c r="C22" s="216">
        <v>0</v>
      </c>
      <c r="D22" s="215">
        <f t="shared" si="0"/>
        <v>1526250</v>
      </c>
      <c r="E22" s="215">
        <v>1500000</v>
      </c>
      <c r="F22" s="215"/>
      <c r="G22" s="215"/>
      <c r="H22" s="215">
        <v>26250</v>
      </c>
      <c r="I22" s="215">
        <f t="shared" si="1"/>
        <v>1500000.0000000037</v>
      </c>
    </row>
    <row r="23" spans="1:9" ht="15.75" thickBot="1" x14ac:dyDescent="0.3">
      <c r="A23" s="234" t="s">
        <v>527</v>
      </c>
      <c r="B23" s="235"/>
      <c r="C23" s="214">
        <f>SUM(C7:C22)</f>
        <v>609154.21</v>
      </c>
      <c r="D23" s="214">
        <f>SUM(D7:D22)</f>
        <v>33978746.359999999</v>
      </c>
      <c r="E23" s="214">
        <f t="shared" ref="E23" si="2">SUM(E7:E22)</f>
        <v>25489180.359999999</v>
      </c>
      <c r="F23" s="214"/>
      <c r="G23" s="214"/>
      <c r="H23" s="214">
        <f t="shared" ref="H23" si="3">SUM(H7:H22)</f>
        <v>8489566</v>
      </c>
      <c r="I23" s="217" t="s">
        <v>528</v>
      </c>
    </row>
    <row r="25" spans="1:9" ht="15" customHeight="1" x14ac:dyDescent="0.25">
      <c r="A25" s="238" t="s">
        <v>531</v>
      </c>
      <c r="B25" s="238"/>
      <c r="C25" s="238"/>
      <c r="D25" s="238"/>
      <c r="E25" s="238"/>
      <c r="F25" s="238"/>
      <c r="G25" s="238"/>
      <c r="H25" s="238"/>
      <c r="I25" s="238"/>
    </row>
    <row r="26" spans="1:9" x14ac:dyDescent="0.25">
      <c r="A26" s="238"/>
      <c r="B26" s="238"/>
      <c r="C26" s="238"/>
      <c r="D26" s="238"/>
      <c r="E26" s="238"/>
      <c r="F26" s="238"/>
      <c r="G26" s="238"/>
      <c r="H26" s="238"/>
      <c r="I26" s="238"/>
    </row>
    <row r="27" spans="1:9" x14ac:dyDescent="0.25">
      <c r="A27" s="238"/>
      <c r="B27" s="238"/>
      <c r="C27" s="238"/>
      <c r="D27" s="238"/>
      <c r="E27" s="238"/>
      <c r="F27" s="238"/>
      <c r="G27" s="238"/>
      <c r="H27" s="238"/>
      <c r="I27" s="238"/>
    </row>
    <row r="28" spans="1:9" x14ac:dyDescent="0.25">
      <c r="A28" s="238"/>
      <c r="B28" s="238"/>
      <c r="C28" s="238"/>
      <c r="D28" s="238"/>
      <c r="E28" s="238"/>
      <c r="F28" s="238"/>
      <c r="G28" s="238"/>
      <c r="H28" s="238"/>
      <c r="I28" s="238"/>
    </row>
    <row r="29" spans="1:9" x14ac:dyDescent="0.25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 ht="24" customHeight="1" x14ac:dyDescent="0.25">
      <c r="A30" s="238"/>
      <c r="B30" s="238"/>
      <c r="C30" s="238"/>
      <c r="D30" s="238"/>
      <c r="E30" s="238"/>
      <c r="F30" s="238"/>
      <c r="G30" s="238"/>
      <c r="H30" s="238"/>
      <c r="I30" s="238"/>
    </row>
    <row r="31" spans="1:9" x14ac:dyDescent="0.25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9" x14ac:dyDescent="0.25">
      <c r="A32" s="210"/>
      <c r="B32" s="210"/>
      <c r="C32" s="210"/>
      <c r="D32" s="210"/>
      <c r="E32" s="210"/>
      <c r="F32" s="210"/>
      <c r="G32" s="210"/>
      <c r="H32" s="210"/>
      <c r="I32" s="210"/>
    </row>
    <row r="33" spans="1:9" x14ac:dyDescent="0.25">
      <c r="A33" s="210"/>
      <c r="B33" s="210"/>
      <c r="C33" s="210"/>
      <c r="D33" s="210"/>
      <c r="E33" s="210"/>
      <c r="F33" s="210"/>
      <c r="G33" s="210"/>
      <c r="H33" s="210"/>
      <c r="I33" s="210"/>
    </row>
    <row r="34" spans="1:9" x14ac:dyDescent="0.25">
      <c r="A34" s="210"/>
      <c r="B34" s="210"/>
      <c r="C34" s="210"/>
      <c r="D34" s="210"/>
      <c r="E34" s="210"/>
      <c r="F34" s="210"/>
      <c r="G34" s="210"/>
      <c r="H34" s="210"/>
      <c r="I34" s="210"/>
    </row>
    <row r="35" spans="1:9" x14ac:dyDescent="0.25">
      <c r="A35" s="210"/>
      <c r="B35" s="210"/>
      <c r="C35" s="210"/>
      <c r="D35" s="210"/>
      <c r="E35" s="210"/>
      <c r="F35" s="210"/>
      <c r="G35" s="210"/>
      <c r="H35" s="210"/>
      <c r="I35" s="210"/>
    </row>
    <row r="36" spans="1:9" x14ac:dyDescent="0.25">
      <c r="A36" s="210"/>
      <c r="B36" s="210"/>
      <c r="C36" s="210"/>
      <c r="D36" s="210"/>
      <c r="E36" s="210"/>
      <c r="F36" s="210"/>
      <c r="G36" s="210"/>
      <c r="H36" s="210"/>
      <c r="I36" s="210"/>
    </row>
  </sheetData>
  <mergeCells count="5">
    <mergeCell ref="C6:H6"/>
    <mergeCell ref="A23:B23"/>
    <mergeCell ref="A3:I3"/>
    <mergeCell ref="A1:D2"/>
    <mergeCell ref="A25:I3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dochodów</vt:lpstr>
      <vt:lpstr>Plan wydatków</vt:lpstr>
      <vt:lpstr>Prognoza długu</vt:lpstr>
      <vt:lpstr>'Plan dochodów'!Tytuły_wydruku</vt:lpstr>
      <vt:lpstr>'Plan wydatków'!Tytuły_wydruku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Dworzańska</dc:creator>
  <cp:lastModifiedBy>Izabela Dworzańska</cp:lastModifiedBy>
  <cp:lastPrinted>2024-11-15T08:43:28Z</cp:lastPrinted>
  <dcterms:created xsi:type="dcterms:W3CDTF">2024-11-13T20:18:45Z</dcterms:created>
  <dcterms:modified xsi:type="dcterms:W3CDTF">2024-11-15T08:43:48Z</dcterms:modified>
</cp:coreProperties>
</file>