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Załącznik Nr 9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<sst xmlns="http://schemas.openxmlformats.org/spreadsheetml/2006/main" count="818" uniqueCount="469">
  <si>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</si>
  <si>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</si>
  <si>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</si>
  <si>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</si>
  <si>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</si>
  <si>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</si>
  <si>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</si>
  <si>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</si>
  <si>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</si>
  <si>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</si>
  <si>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</si>
  <si>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</si>
  <si>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</si>
  <si>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</si>
  <si>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</si>
  <si>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</si>
  <si>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</si>
  <si>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</si>
  <si>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</si>
  <si>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</si>
  <si>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</si>
  <si>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</si>
  <si>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</si>
  <si>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</si>
  <si>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</si>
  <si>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</si>
  <si>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</si>
  <si>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</si>
  <si>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</si>
  <si>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</si>
  <si>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</si>
  <si>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</si>
  <si>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</si>
  <si>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</si>
  <si>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</si>
  <si>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</si>
  <si>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</si>
  <si>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</si>
  <si>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</si>
  <si>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</si>
  <si>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</si>
  <si>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</si>
  <si>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</si>
  <si>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</si>
  <si>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</si>
  <si>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</si>
  <si>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</si>
  <si>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</si>
  <si>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</si>
  <si>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</si>
  <si>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</si>
  <si>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</si>
  <si>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</si>
  <si>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</si>
  <si>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</si>
  <si>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</si>
  <si>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</si>
  <si>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</si>
  <si>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</si>
  <si>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</si>
  <si>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</si>
  <si>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</si>
  <si>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</si>
  <si>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</si>
  <si>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</si>
  <si>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</si>
  <si>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</si>
  <si>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</si>
  <si>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</si>
  <si>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</si>
  <si>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</si>
  <si>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</si>
  <si>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</si>
  <si>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</si>
  <si>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</si>
  <si>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</si>
  <si>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</si>
  <si>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</si>
  <si>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</si>
  <si>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</si>
  <si>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</si>
  <si>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</si>
  <si>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</si>
  <si>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</si>
  <si>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</si>
  <si>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</si>
  <si>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</si>
  <si>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</si>
  <si>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</si>
  <si>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</si>
  <si>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</si>
  <si>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</si>
  <si>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</si>
  <si>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</si>
  <si>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</si>
  <si>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</si>
  <si>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</si>
  <si>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</si>
  <si>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</si>
  <si>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</si>
  <si>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</si>
  <si>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</si>
  <si>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</si>
  <si>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</si>
  <si>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</si>
  <si>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</si>
  <si>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</si>
  <si>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</si>
  <si>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</si>
  <si>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</si>
  <si>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</si>
  <si>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</si>
  <si>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</si>
  <si>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</si>
  <si>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</si>
  <si>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</si>
  <si>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</si>
  <si>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</si>
  <si>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</si>
  <si>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</si>
  <si>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</si>
  <si>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</si>
  <si>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</si>
  <si>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</si>
  <si>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</si>
  <si>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</si>
  <si>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</si>
  <si>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</si>
  <si>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</si>
  <si>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</si>
  <si>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</si>
  <si>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</si>
  <si>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</si>
  <si>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</si>
  <si>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</si>
  <si>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</si>
  <si>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</si>
  <si>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</si>
  <si>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</si>
  <si>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</si>
  <si>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</si>
  <si>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</si>
  <si>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</si>
  <si>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</si>
  <si>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</si>
  <si>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</si>
  <si>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</si>
  <si>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</si>
  <si>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</si>
  <si>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</si>
  <si>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</si>
  <si>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</si>
  <si>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</si>
  <si>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</si>
  <si>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</si>
  <si>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</si>
  <si>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</si>
  <si>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</si>
  <si>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</si>
  <si>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</si>
  <si>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</si>
  <si>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</si>
  <si>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</si>
  <si>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</si>
  <si>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</si>
  <si>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</si>
  <si>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</si>
  <si>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</si>
  <si>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</si>
  <si>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</si>
  <si>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</si>
  <si>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</si>
  <si>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</si>
  <si>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</si>
  <si>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</si>
  <si>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</si>
  <si>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</si>
  <si>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</si>
  <si>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</si>
  <si>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</si>
  <si>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</si>
  <si>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</si>
  <si>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</si>
  <si>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</si>
  <si>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</si>
  <si>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</si>
  <si>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</si>
  <si>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</si>
  <si>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</si>
  <si>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</si>
  <si>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</si>
  <si>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</si>
  <si>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</si>
  <si>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</si>
  <si>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4360</t>
  </si>
  <si>
    <t>Wsparcie działań szkoły w Parkowie</t>
  </si>
  <si>
    <t>90015</t>
  </si>
  <si>
    <t>Oświetlenie ulic, placów i dróg</t>
  </si>
  <si>
    <t>Organizacja imprez kulturalno  - sportowych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</si>
  <si>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</si>
  <si>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</si>
  <si>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</si>
  <si>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</si>
  <si>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</si>
  <si>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</si>
  <si>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</si>
  <si>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</si>
  <si>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</si>
  <si>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</si>
  <si>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</si>
  <si>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</si>
  <si>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</si>
  <si>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</si>
  <si>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</si>
  <si>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</si>
  <si>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</si>
  <si>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</si>
  <si>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</si>
  <si>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Zakup wyposażenia dla Przedszkola w Parkowie</t>
  </si>
  <si>
    <t>Wsparcie działań Przedszkola w Parkowie</t>
  </si>
  <si>
    <t>Utrzymanie i pielęgnacja wiejskich terenów zielonych</t>
  </si>
  <si>
    <t>Utrzymanie i wyposażenie świetlicy</t>
  </si>
  <si>
    <t>Utrzymanie boiska wiejskiego</t>
  </si>
  <si>
    <t>Wynagrodzenie dla palacza i opiekuna świetlicy</t>
  </si>
  <si>
    <t>Zakup kruszywa na utwardzenie dróg gminnych</t>
  </si>
  <si>
    <t>Poprawa estetyki wsi</t>
  </si>
  <si>
    <t>Zakup lamp</t>
  </si>
  <si>
    <t>Równanie dróg</t>
  </si>
  <si>
    <t>bieżące: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</si>
  <si>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</si>
  <si>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</si>
  <si>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</si>
  <si>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</si>
  <si>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</si>
  <si>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</si>
  <si>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</si>
  <si>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</si>
  <si>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</si>
  <si>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</si>
  <si>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</si>
  <si>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</si>
  <si>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</si>
  <si>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</si>
  <si>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</si>
  <si>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</si>
  <si>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</si>
  <si>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</si>
  <si>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</si>
  <si>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</si>
  <si>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</si>
  <si>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</si>
  <si>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</si>
  <si>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</si>
  <si>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</si>
  <si>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</si>
  <si>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</si>
  <si>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</si>
  <si>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</si>
  <si>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</si>
  <si>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</si>
  <si>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</si>
  <si>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</si>
  <si>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</si>
  <si>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</si>
  <si>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</si>
  <si>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</si>
  <si>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</si>
  <si>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</si>
  <si>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</si>
  <si>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</si>
  <si>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</si>
  <si>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</si>
  <si>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</si>
  <si>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</si>
  <si>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</si>
  <si>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</si>
  <si>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</si>
  <si>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</si>
  <si>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</si>
  <si>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</si>
  <si>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</si>
  <si>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</si>
  <si>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</si>
  <si>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</si>
  <si>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</si>
  <si>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</si>
  <si>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</si>
  <si>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</si>
  <si>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</si>
  <si>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</si>
  <si>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</si>
  <si>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</si>
  <si>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</si>
  <si>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</si>
  <si>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</si>
  <si>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</si>
  <si>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</si>
  <si>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</si>
  <si>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</si>
  <si>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</si>
  <si>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</si>
  <si>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</si>
  <si>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</si>
  <si>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</si>
  <si>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</si>
  <si>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</si>
  <si>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</si>
  <si>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</si>
  <si>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</si>
  <si>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</si>
  <si>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</si>
  <si>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</si>
  <si>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</si>
  <si>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</si>
  <si>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</si>
  <si>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</si>
  <si>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</si>
  <si>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</si>
  <si>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</si>
  <si>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</si>
  <si>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</si>
  <si>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</si>
  <si>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</si>
  <si>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</si>
  <si>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</si>
  <si>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</si>
  <si>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</si>
  <si>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</si>
  <si>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</si>
  <si>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</si>
  <si>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</si>
  <si>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</si>
  <si>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</si>
  <si>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</si>
  <si>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</si>
  <si>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</si>
  <si>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</si>
  <si>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</si>
  <si>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</si>
  <si>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</si>
  <si>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</si>
  <si>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</si>
  <si>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</si>
  <si>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</si>
  <si>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</si>
  <si>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</si>
  <si>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</si>
  <si>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</si>
  <si>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</si>
  <si>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</si>
  <si>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</si>
  <si>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</si>
  <si>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</si>
  <si>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</si>
  <si>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</si>
  <si>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</si>
  <si>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</si>
  <si>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</si>
  <si>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</si>
  <si>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Utrzymanie Sali Centrum Integracji - koszty utrzymania</t>
  </si>
  <si>
    <t>Organizacja imprez integracyjnych, festynów, konkursów</t>
  </si>
  <si>
    <t>4220</t>
  </si>
  <si>
    <t>Zakup środków żywnościowych</t>
  </si>
  <si>
    <t>Ułożenie kostki przy przystanku szkolnym</t>
  </si>
  <si>
    <t>Zakup usług remontowych</t>
  </si>
  <si>
    <t>Utrzymanie boiska sportowego i plaży wiejskiej</t>
  </si>
  <si>
    <t xml:space="preserve">Organizacja imprez kulturalno – sportowych </t>
  </si>
  <si>
    <t xml:space="preserve">Utrzymanie świetlicy i terenu wokół oraz wyposażenie kuchni
</t>
  </si>
  <si>
    <t>Utrzymanie świetlicy wiejskiej - doposażenie świetlicy wiejskiej</t>
  </si>
  <si>
    <t>Dzierżawa  lub zakup gruntu na potrzeby sołectwa</t>
  </si>
  <si>
    <t>Równanie dróg  oraz zakup kruszywa wraz z utwardzeniem drogi</t>
  </si>
  <si>
    <t>Organizacja imprez kulturalno – sportowych</t>
  </si>
  <si>
    <t>Zakup umundurowania bojowego dla OSP Gościejewo</t>
  </si>
  <si>
    <t>Zakup kruszywa na drogi gminne</t>
  </si>
  <si>
    <t>Zakup lamp solarnych</t>
  </si>
  <si>
    <t>Zakup gabloty informacyjnej</t>
  </si>
  <si>
    <t>Opiekun świetlicy</t>
  </si>
  <si>
    <t>Opiekun obiektu - świetlica i teren wokół</t>
  </si>
  <si>
    <t>Utrzymanie świetlicy wiejskiej - wynagrodzenie dla palacza i obsługa świetlicy wiejskiej</t>
  </si>
  <si>
    <t xml:space="preserve">Utrzymanie bieżące świetlicy wiejskiej </t>
  </si>
  <si>
    <t>Utrzymanie świetlicy wiejskiej</t>
  </si>
  <si>
    <t>Opłaty z tytułu zakupu usług telekomunikacyjnych</t>
  </si>
  <si>
    <t>Organizacja imprez kulturalno - sportowych</t>
  </si>
  <si>
    <t xml:space="preserve">Organizacja imprez kulturalno - sportowych 
</t>
  </si>
  <si>
    <t>Utrzymanie boiska</t>
  </si>
  <si>
    <t xml:space="preserve">Nasza świetlica nośnikiem kultury  </t>
  </si>
  <si>
    <t>Przedsięwzięcia w ramach funduszu sołeckiego na 2023 rok</t>
  </si>
  <si>
    <t>Wielkopolska Odnowa Wsi 2020+ - zagospodarowanie sołeckiej przestrzeni publicznej</t>
  </si>
  <si>
    <t>Udział w kosztach projektu budowy drogi</t>
  </si>
  <si>
    <t>1. Zakup gabloty informacyjnej 2.400,00 zł</t>
  </si>
  <si>
    <t>2.Zakup elementów do placu zabaw 6.000,00 zł</t>
  </si>
  <si>
    <t>Zagospodarowanie terenu działki nr 66 (staw)</t>
  </si>
  <si>
    <t>Rozbudowa istniejącego placu zabaw nad jeziorem w Nienawiszczu</t>
  </si>
  <si>
    <t>Doposażenie placu zabaw w Mędzylesiu</t>
  </si>
  <si>
    <t>1. Wynajem Sali na zebrania wiejskie 2.000,00 zł</t>
  </si>
  <si>
    <t>2. Wynajem pomieszczenia do przechowywania zakupionych dotychczas materiałów 3.000,00 zł</t>
  </si>
  <si>
    <t xml:space="preserve">Dofinansowanie OSP Budziszewko </t>
  </si>
  <si>
    <t>Zakup wyposażenia dla przedszkola "Słoneczne Skrzaty" w Parkowie</t>
  </si>
  <si>
    <t>Zakup materiałów i doposażenie Przedszkola w Tarnowie</t>
  </si>
  <si>
    <t>Utrzymanie porządku terenów zielonych i boiska na terenie sołectwa, zakup koszy i wyposażenia</t>
  </si>
  <si>
    <t>Zakup materiałów w celu budowy oświetlenia w m. Stare</t>
  </si>
  <si>
    <t>Zakup lamp solarnych wraz z montażem</t>
  </si>
  <si>
    <t>1. Opiekun wynajmu świetlicy 2.000,00 zł
2.  Opiekun obiektu - 3.000,00 zł</t>
  </si>
  <si>
    <t>Zakup wyposażenia i bieżące utrzymanie Sali wiejskiej</t>
  </si>
  <si>
    <t>Wyposażenie Sali wiejskiej - zakup projektora z ekranem oraz wyposażenie kuchni</t>
  </si>
  <si>
    <t>Doposażenie świetlicy</t>
  </si>
  <si>
    <t>1. Utrzymanie świetlicy zakup opału 4.500,00 zł</t>
  </si>
  <si>
    <t>2. Zakup materiałów 6.500,00 zł</t>
  </si>
  <si>
    <t xml:space="preserve"> Materiały na gruntowny remont pomieszczeń magazynowych z przeznaczeniem na świetlicę sołecką</t>
  </si>
  <si>
    <t>Utrzymanie i wyposazenie świetlicy - prace remontowe</t>
  </si>
  <si>
    <t>Remont świetlicy wiejskiej</t>
  </si>
  <si>
    <t>2. Poprawa estetyki bezpieczenstwa terenu przy amfiteatrze, Sali wiejskiej i stadionie wraz z zagospodarowanim miejsca rekreacjii sportu 3.000,00 zł</t>
  </si>
  <si>
    <t>Opłaty związane z działaniem monitoringu w świetlicy</t>
  </si>
  <si>
    <t>Utrzymanie i doposażenie świetlicy wiejskiej</t>
  </si>
  <si>
    <t>Wyposażenie Sali wiejskiej - internet</t>
  </si>
  <si>
    <t>Organizacja wydarzeń i imprez kulturalno sportowych na terenie sołectwa Budziszewko</t>
  </si>
  <si>
    <t>1. Organizacja imprez kulturalno sportowych 1.000,00 zł</t>
  </si>
  <si>
    <t>2. Wydatki reprezentacyjne sołectwa  824,14 zł</t>
  </si>
  <si>
    <t>3. Zakup sprzętu dla amatorskiego zespołu muzycznego Gościnianka  3.000,00 zł</t>
  </si>
  <si>
    <t>4. Zakup sprzętu dla kapeli TuMy z Doliny Wełny  -1.000,00 zł</t>
  </si>
  <si>
    <t>1.Organizacja imprez kulturalnych i oświatowych 250,00 zł</t>
  </si>
  <si>
    <t>2. Zakup wieńca dożynkowego 2.000,00 zł</t>
  </si>
  <si>
    <t>3. Wylanie płyty betonowej pod garaż-  magazyn 3.500,00 zł</t>
  </si>
  <si>
    <t xml:space="preserve">Organizacja imprez kulturalno-sportowych </t>
  </si>
  <si>
    <t>1. Organizacja imprez integracyjnych, festynów, konkursów 100,00 zł</t>
  </si>
  <si>
    <t>2. Zakup wiązanek patriotycznych, kwiatów i dekoracji dożynkowych 264,27 zł</t>
  </si>
  <si>
    <t>Dbamy o dobry wizerunek sołectwa</t>
  </si>
  <si>
    <t xml:space="preserve">Organizowanie imprez </t>
  </si>
  <si>
    <t>Imprezy kulturalne dla dzieci, młodzieży i mieszkańców wsi</t>
  </si>
  <si>
    <t>Prace pielęgnacyjne na stadionie sportowym Gośiejewo</t>
  </si>
  <si>
    <t>Utrzymanie boiska wiejskiego oraz zakup materiałów na ogrodzenie boiska</t>
  </si>
  <si>
    <t>Ogrodzenie boiska</t>
  </si>
  <si>
    <t>Utrzymanie bioiska i placu zabaw</t>
  </si>
  <si>
    <t>Organizacja imprez sportowych i dbanie o boisko i plac zabaw</t>
  </si>
  <si>
    <t>1. Utrzymanie boisk wiejskich w Pruścach i Siernikach 5.500,00 zł</t>
  </si>
  <si>
    <t>2. Zakup przenośnej toalety TOI TOI 2.800,00 zł</t>
  </si>
  <si>
    <t>Pielęgnacja i wyposażenie boiska sportowego i placu zabaw</t>
  </si>
  <si>
    <t>Utrzymanie boiska sportowego i parku wiejskiego</t>
  </si>
  <si>
    <t xml:space="preserve">Budowa szatni na boisku wiejskim - kolejny etap inwestycji </t>
  </si>
  <si>
    <t>Modernizacja obiektu na terenie boiska sportowego (wiaty)</t>
  </si>
  <si>
    <t>Modernizacja pomieszczeń magazynowych i ubikacji na placu rekreacyjnym</t>
  </si>
  <si>
    <t>1. Bieżące utrzymanie Sali wiejskiej 2.000,00 zł</t>
  </si>
  <si>
    <t>Budowa wiaty dla mieszkańców Ciesiel</t>
  </si>
  <si>
    <t>92695</t>
  </si>
  <si>
    <t>Plan</t>
  </si>
  <si>
    <t>Zmiana</t>
  </si>
  <si>
    <t>Plan po zmianie</t>
  </si>
  <si>
    <t>Modernizacja budynku Przedszkola w miejscowosci Pruśce</t>
  </si>
  <si>
    <t xml:space="preserve"> Montaż placu zabaw i otwartej siłowni na stadionie sportowym w Gościejewie - Wielkopolska Odnowa Wsi</t>
  </si>
  <si>
    <t>Zaadoptowanie pomieszczeń po sklepie na magazyn i toalety</t>
  </si>
  <si>
    <t xml:space="preserve">Zakup materiałów do montażu poręczy na mostku przy boisku wiejskim </t>
  </si>
  <si>
    <t>Utwardzenie dróg gminnych</t>
  </si>
  <si>
    <t>Równanie  wraz z utwardzeniem drogi</t>
  </si>
  <si>
    <t>Zakup kruszywa</t>
  </si>
  <si>
    <t>materiały do malowania przystankowej wiaty autobusowej</t>
  </si>
  <si>
    <t>Materiały do malowania przystankowej wiaty autobusowej</t>
  </si>
  <si>
    <t>Remont dachu świetlicy wiejskiej</t>
  </si>
  <si>
    <t>Wielkopolska Odnowa Wsi - zagospodarowanie przestrzeni publicznej poprzez doposażenie placu zabaw, budowy boiska i ogrodzenia</t>
  </si>
  <si>
    <t>Wielkopolska Odnowa Wsi - budowa boiska do siatkówki z urzadzeniem street workout i siłowni zewnętrznejw Parkowie</t>
  </si>
  <si>
    <t>Wielkopolska Odnowa Wsi - budowa placu zabaw i budowa boiska do siatkówki w sołectwie Kaziopole</t>
  </si>
  <si>
    <t>3. Zakup materiałów związanych z wykonaniem zaplecza kuchennego w swietlicy 0,00 zł</t>
  </si>
  <si>
    <t>Modernizacja zaplecza kuchennego w świetlicy wiejskiej w Studzieńcu</t>
  </si>
  <si>
    <t>Rady Miejskiej w Rogoźnie</t>
  </si>
  <si>
    <t>Montażklimatyzatora oraz wymiana oświetlenia w świetlicy wiejskiej w m. Garbatka</t>
  </si>
  <si>
    <t>Wielkopolska Odnowa Wsi - Doposażenie świetlicy wiejskiej w Grudnie w kwocie  3249,00</t>
  </si>
  <si>
    <t>Wielkopolska Odnowa Wsi- "Wracamy do muzycznych korzeni"</t>
  </si>
  <si>
    <t>Załącznik Nr 9 do Uchwały Nr LXXXV/……./2023</t>
  </si>
  <si>
    <t>z dnia 20 września 2023 r.</t>
  </si>
  <si>
    <t xml:space="preserve">Nasza świetlica nośnikiem kultury - gospodarz obiektu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</si>
</sst>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.5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sz val="8"/>
      <color rgb="FFFF0000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49" fontId="61" fillId="19" borderId="2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1" xfId="0" applyNumberFormat="1" applyFont="1" applyFill="1" applyBorder="1" applyAlignment="1" applyProtection="1">
      <alignment vertical="center" wrapText="1"/>
      <protection locked="0"/>
    </xf>
    <xf numFmtId="49" fontId="64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3" xfId="0" applyNumberFormat="1" applyFont="1" applyFill="1" applyBorder="1" applyAlignment="1" applyProtection="1">
      <alignment vertical="center" wrapText="1"/>
      <protection locked="0"/>
    </xf>
    <xf numFmtId="49" fontId="6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6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9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3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34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vertical="center" wrapText="1"/>
      <protection locked="0"/>
    </xf>
    <xf numFmtId="49" fontId="63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4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3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/>
      <protection/>
    </xf>
    <xf numFmtId="0" fontId="28" fillId="0" borderId="28" xfId="54" applyFont="1" applyBorder="1">
      <alignment/>
      <protection/>
    </xf>
    <xf numFmtId="4" fontId="28" fillId="0" borderId="28" xfId="54" applyNumberFormat="1" applyFont="1" applyBorder="1">
      <alignment/>
      <protection/>
    </xf>
    <xf numFmtId="0" fontId="0" fillId="0" borderId="31" xfId="54" applyBorder="1" applyAlignment="1">
      <alignment horizontal="center"/>
      <protection/>
    </xf>
    <xf numFmtId="0" fontId="40" fillId="0" borderId="31" xfId="54" applyFont="1" applyBorder="1" applyAlignment="1">
      <alignment vertical="top" wrapText="1"/>
      <protection/>
    </xf>
    <xf numFmtId="0" fontId="18" fillId="0" borderId="31" xfId="54" applyFont="1" applyBorder="1">
      <alignment/>
      <protection/>
    </xf>
    <xf numFmtId="4" fontId="40" fillId="0" borderId="31" xfId="54" applyNumberFormat="1" applyFont="1" applyBorder="1" applyAlignment="1">
      <alignment vertical="top"/>
      <protection/>
    </xf>
    <xf numFmtId="4" fontId="40" fillId="0" borderId="31" xfId="54" applyNumberFormat="1" applyFont="1" applyBorder="1" applyAlignment="1">
      <alignment vertical="center"/>
      <protection/>
    </xf>
    <xf numFmtId="0" fontId="18" fillId="0" borderId="31" xfId="54" applyFont="1" applyBorder="1" applyAlignment="1">
      <alignment horizontal="center"/>
      <protection/>
    </xf>
    <xf numFmtId="0" fontId="40" fillId="0" borderId="31" xfId="54" applyFont="1" applyBorder="1" applyAlignment="1">
      <alignment wrapText="1"/>
      <protection/>
    </xf>
    <xf numFmtId="4" fontId="40" fillId="0" borderId="31" xfId="54" applyNumberFormat="1" applyFont="1" applyBorder="1">
      <alignment/>
      <protection/>
    </xf>
    <xf numFmtId="0" fontId="40" fillId="0" borderId="31" xfId="54" applyFont="1" applyBorder="1">
      <alignment/>
      <protection/>
    </xf>
    <xf numFmtId="0" fontId="28" fillId="0" borderId="28" xfId="54" applyFont="1" applyBorder="1" applyAlignment="1">
      <alignment wrapText="1"/>
      <protection/>
    </xf>
    <xf numFmtId="4" fontId="28" fillId="0" borderId="28" xfId="54" applyNumberFormat="1" applyFont="1" applyBorder="1" applyAlignment="1">
      <alignment vertical="center"/>
      <protection/>
    </xf>
    <xf numFmtId="0" fontId="40" fillId="0" borderId="31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1" xfId="54" applyNumberFormat="1" applyFont="1" applyBorder="1">
      <alignment/>
      <protection/>
    </xf>
    <xf numFmtId="4" fontId="40" fillId="0" borderId="31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1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1" xfId="54" applyNumberFormat="1" applyFont="1" applyBorder="1" applyAlignment="1">
      <alignment vertical="top"/>
      <protection/>
    </xf>
    <xf numFmtId="0" fontId="40" fillId="0" borderId="31" xfId="55" applyFont="1" applyBorder="1" applyAlignment="1">
      <alignment vertical="top" wrapText="1"/>
      <protection/>
    </xf>
    <xf numFmtId="0" fontId="0" fillId="0" borderId="31" xfId="54" applyBorder="1" applyAlignment="1">
      <alignment horizontal="center" vertical="top"/>
      <protection/>
    </xf>
    <xf numFmtId="0" fontId="40" fillId="0" borderId="31" xfId="54" applyFont="1" applyBorder="1" applyAlignment="1">
      <alignment horizontal="center" vertical="top"/>
      <protection/>
    </xf>
    <xf numFmtId="0" fontId="0" fillId="0" borderId="31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1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4" xfId="53" applyFont="1" applyBorder="1">
      <alignment/>
      <protection/>
    </xf>
    <xf numFmtId="4" fontId="23" fillId="0" borderId="31" xfId="53" applyNumberFormat="1" applyFont="1" applyBorder="1">
      <alignment/>
      <protection/>
    </xf>
    <xf numFmtId="0" fontId="23" fillId="0" borderId="31" xfId="54" applyFont="1" applyBorder="1" applyAlignment="1">
      <alignment horizontal="center"/>
      <protection/>
    </xf>
    <xf numFmtId="0" fontId="23" fillId="0" borderId="31" xfId="54" applyFont="1" applyBorder="1" applyAlignment="1">
      <alignment horizontal="center" vertical="top"/>
      <protection/>
    </xf>
    <xf numFmtId="0" fontId="32" fillId="0" borderId="36" xfId="54" applyFont="1" applyBorder="1" applyAlignment="1">
      <alignment horizontal="center"/>
      <protection/>
    </xf>
    <xf numFmtId="0" fontId="43" fillId="0" borderId="36" xfId="54" applyFont="1" applyBorder="1" applyAlignment="1">
      <alignment horizontal="right"/>
      <protection/>
    </xf>
    <xf numFmtId="0" fontId="43" fillId="0" borderId="36" xfId="54" applyFont="1" applyBorder="1" applyAlignment="1">
      <alignment horizontal="center"/>
      <protection/>
    </xf>
    <xf numFmtId="4" fontId="43" fillId="0" borderId="36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1" xfId="54" applyFont="1" applyBorder="1" applyAlignment="1">
      <alignment horizontal="center"/>
      <protection/>
    </xf>
    <xf numFmtId="164" fontId="69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vertical="center" wrapText="1"/>
      <protection locked="0"/>
    </xf>
    <xf numFmtId="49" fontId="63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8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4" xfId="0" applyNumberFormat="1" applyFont="1" applyFill="1" applyBorder="1" applyAlignment="1" applyProtection="1">
      <alignment vertical="center" wrapText="1"/>
      <protection locked="0"/>
    </xf>
    <xf numFmtId="49" fontId="63" fillId="19" borderId="35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3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top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61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30" xfId="0" applyNumberFormat="1" applyFont="1" applyFill="1" applyBorder="1" applyAlignment="1" applyProtection="1">
      <alignment horizontal="center" vertical="center" wrapText="1"/>
      <protection locked="0"/>
    </xf>
    <xf numFmtId="4" fontId="61" fillId="19" borderId="24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4" xfId="0" applyNumberFormat="1" applyFont="1" applyFill="1" applyBorder="1" applyAlignment="1" applyProtection="1">
      <alignment horizontal="right" vertical="center" wrapText="1"/>
      <protection locked="0"/>
    </xf>
    <xf numFmtId="49" fontId="63" fillId="19" borderId="39" xfId="0" applyNumberFormat="1" applyFont="1" applyFill="1" applyBorder="1" applyAlignment="1" applyProtection="1">
      <alignment horizontal="center" vertical="center" wrapText="1"/>
      <protection locked="0"/>
    </xf>
    <xf numFmtId="4" fontId="63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3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40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7" xfId="0" applyNumberFormat="1" applyFont="1" applyFill="1" applyBorder="1" applyAlignment="1" applyProtection="1">
      <alignment horizontal="lef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2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3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8" xfId="0" applyNumberFormat="1" applyFont="1" applyFill="1" applyBorder="1" applyAlignment="1" applyProtection="1">
      <alignment vertical="center" wrapText="1"/>
      <protection locked="0"/>
    </xf>
    <xf numFmtId="49" fontId="59" fillId="19" borderId="31" xfId="0" applyNumberFormat="1" applyFont="1" applyFill="1" applyBorder="1" applyAlignment="1" applyProtection="1">
      <alignment vertical="center" wrapText="1"/>
      <protection locked="0"/>
    </xf>
    <xf numFmtId="49" fontId="61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8" fillId="19" borderId="41" xfId="0" applyNumberFormat="1" applyFont="1" applyFill="1" applyBorder="1" applyAlignment="1" applyProtection="1">
      <alignment horizontal="left" wrapText="1" readingOrder="1"/>
      <protection locked="0"/>
    </xf>
    <xf numFmtId="49" fontId="68" fillId="19" borderId="34" xfId="0" applyNumberFormat="1" applyFont="1" applyFill="1" applyBorder="1" applyAlignment="1" applyProtection="1">
      <alignment horizontal="left" wrapText="1"/>
      <protection locked="0"/>
    </xf>
    <xf numFmtId="49" fontId="68" fillId="19" borderId="37" xfId="0" applyNumberFormat="1" applyFont="1" applyFill="1" applyBorder="1" applyAlignment="1" applyProtection="1">
      <alignment horizontal="left" wrapText="1"/>
      <protection locked="0"/>
    </xf>
    <xf numFmtId="4" fontId="37" fillId="19" borderId="31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1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left" wrapText="1"/>
      <protection locked="0"/>
    </xf>
    <xf numFmtId="49" fontId="61" fillId="19" borderId="34" xfId="0" applyNumberFormat="1" applyFont="1" applyFill="1" applyBorder="1" applyAlignment="1" applyProtection="1">
      <alignment horizontal="left" vertical="center" wrapText="1"/>
      <protection locked="0"/>
    </xf>
    <xf numFmtId="4" fontId="61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1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41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7" xfId="0" applyNumberFormat="1" applyFont="1" applyFill="1" applyBorder="1" applyAlignment="1" applyProtection="1">
      <alignment horizontal="left" vertical="center" wrapText="1"/>
      <protection locked="0"/>
    </xf>
    <xf numFmtId="49" fontId="38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45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23" xfId="0" applyFont="1" applyBorder="1" applyAlignment="1">
      <alignment vertical="top"/>
    </xf>
    <xf numFmtId="0" fontId="62" fillId="0" borderId="43" xfId="0" applyFont="1" applyBorder="1" applyAlignment="1">
      <alignment vertical="top"/>
    </xf>
    <xf numFmtId="49" fontId="63" fillId="20" borderId="46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26" borderId="2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8" xfId="0" applyNumberFormat="1" applyFont="1" applyFill="1" applyBorder="1" applyAlignment="1" applyProtection="1">
      <alignment vertical="center" wrapText="1"/>
      <protection locked="0"/>
    </xf>
    <xf numFmtId="49" fontId="63" fillId="22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35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4" borderId="48" xfId="0" applyNumberFormat="1" applyFont="1" applyFill="1" applyBorder="1" applyAlignment="1" applyProtection="1">
      <alignment horizontal="left" vertical="center" wrapText="1"/>
      <protection locked="0"/>
    </xf>
    <xf numFmtId="49" fontId="63" fillId="21" borderId="3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9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41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25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50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63" fillId="22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6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47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9" xfId="0" applyNumberFormat="1" applyFont="1" applyFill="1" applyBorder="1" applyAlignment="1" applyProtection="1">
      <alignment horizontal="left" vertical="center" wrapText="1"/>
      <protection locked="0"/>
    </xf>
    <xf numFmtId="49" fontId="66" fillId="23" borderId="35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35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48" xfId="0" applyFont="1" applyBorder="1" applyAlignment="1">
      <alignment/>
    </xf>
    <xf numFmtId="0" fontId="23" fillId="0" borderId="37" xfId="0" applyFont="1" applyBorder="1" applyAlignment="1">
      <alignment vertical="top" wrapText="1"/>
    </xf>
    <xf numFmtId="49" fontId="63" fillId="21" borderId="48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7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48" xfId="0" applyFont="1" applyBorder="1" applyAlignment="1">
      <alignment horizontal="right"/>
    </xf>
    <xf numFmtId="4" fontId="37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8" fillId="24" borderId="39" xfId="0" applyNumberFormat="1" applyFont="1" applyFill="1" applyBorder="1" applyAlignment="1" applyProtection="1">
      <alignment horizontal="right" vertical="center" wrapText="1"/>
      <protection locked="0"/>
    </xf>
    <xf numFmtId="4" fontId="38" fillId="21" borderId="43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32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23" borderId="26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39" xfId="0" applyNumberFormat="1" applyFont="1" applyBorder="1" applyAlignment="1">
      <alignment vertical="top"/>
    </xf>
    <xf numFmtId="49" fontId="34" fillId="19" borderId="51" xfId="0" applyNumberFormat="1" applyFont="1" applyFill="1" applyBorder="1" applyAlignment="1" applyProtection="1">
      <alignment horizontal="center" vertical="center" wrapText="1"/>
      <protection locked="0"/>
    </xf>
    <xf numFmtId="4" fontId="70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9" fillId="0" borderId="23" xfId="0" applyNumberFormat="1" applyFont="1" applyBorder="1" applyAlignment="1">
      <alignment horizontal="right"/>
    </xf>
    <xf numFmtId="4" fontId="63" fillId="21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6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4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23" xfId="0" applyNumberFormat="1" applyFont="1" applyBorder="1" applyAlignment="1">
      <alignment horizontal="right"/>
    </xf>
    <xf numFmtId="4" fontId="23" fillId="0" borderId="23" xfId="0" applyNumberFormat="1" applyFont="1" applyBorder="1" applyAlignment="1">
      <alignment horizontal="right" vertical="top" wrapText="1"/>
    </xf>
    <xf numFmtId="4" fontId="63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4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1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37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1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68" fillId="19" borderId="41" xfId="0" applyNumberFormat="1" applyFont="1" applyFill="1" applyBorder="1" applyAlignment="1" applyProtection="1">
      <alignment horizontal="right" wrapText="1"/>
      <protection locked="0"/>
    </xf>
    <xf numFmtId="4" fontId="68" fillId="19" borderId="34" xfId="0" applyNumberFormat="1" applyFont="1" applyFill="1" applyBorder="1" applyAlignment="1" applyProtection="1">
      <alignment horizontal="right" wrapText="1"/>
      <protection locked="0"/>
    </xf>
    <xf numFmtId="4" fontId="68" fillId="19" borderId="37" xfId="0" applyNumberFormat="1" applyFont="1" applyFill="1" applyBorder="1" applyAlignment="1" applyProtection="1">
      <alignment horizontal="right" wrapText="1"/>
      <protection locked="0"/>
    </xf>
    <xf numFmtId="4" fontId="37" fillId="19" borderId="41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1" xfId="0" applyNumberFormat="1" applyFont="1" applyFill="1" applyBorder="1" applyAlignment="1" applyProtection="1">
      <alignment horizontal="right" wrapText="1"/>
      <protection locked="0"/>
    </xf>
    <xf numFmtId="4" fontId="61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24" xfId="0" applyNumberFormat="1" applyFont="1" applyBorder="1" applyAlignment="1">
      <alignment horizontal="right"/>
    </xf>
    <xf numFmtId="49" fontId="59" fillId="1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7" xfId="0" applyFont="1" applyBorder="1" applyAlignment="1">
      <alignment vertical="center" wrapText="1"/>
    </xf>
    <xf numFmtId="4" fontId="23" fillId="0" borderId="23" xfId="0" applyNumberFormat="1" applyFont="1" applyBorder="1" applyAlignment="1">
      <alignment horizontal="right" vertical="center" wrapText="1"/>
    </xf>
    <xf numFmtId="49" fontId="58" fillId="21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49" fontId="37" fillId="19" borderId="49" xfId="0" applyNumberFormat="1" applyFont="1" applyFill="1" applyBorder="1" applyAlignment="1" applyProtection="1">
      <alignment vertical="top" wrapText="1" readingOrder="1"/>
      <protection locked="0"/>
    </xf>
    <xf numFmtId="49" fontId="37" fillId="19" borderId="49" xfId="0" applyNumberFormat="1" applyFont="1" applyFill="1" applyBorder="1" applyAlignment="1" applyProtection="1">
      <alignment horizontal="left" vertical="center" wrapText="1" readingOrder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 readingOrder="1"/>
      <protection locked="0"/>
    </xf>
    <xf numFmtId="49" fontId="64" fillId="20" borderId="3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49" xfId="0" applyNumberFormat="1" applyFont="1" applyFill="1" applyBorder="1" applyAlignment="1" applyProtection="1">
      <alignment horizontal="left" vertical="center" wrapText="1"/>
      <protection locked="0"/>
    </xf>
    <xf numFmtId="4" fontId="66" fillId="19" borderId="28" xfId="0" applyNumberFormat="1" applyFont="1" applyFill="1" applyBorder="1" applyAlignment="1" applyProtection="1">
      <alignment horizontal="right" vertical="center" wrapText="1"/>
      <protection locked="0"/>
    </xf>
    <xf numFmtId="49" fontId="67" fillId="19" borderId="47" xfId="0" applyNumberFormat="1" applyFont="1" applyFill="1" applyBorder="1" applyAlignment="1" applyProtection="1">
      <alignment horizontal="left" vertical="center" wrapText="1"/>
      <protection locked="0"/>
    </xf>
    <xf numFmtId="4" fontId="67" fillId="19" borderId="24" xfId="0" applyNumberFormat="1" applyFont="1" applyFill="1" applyBorder="1" applyAlignment="1" applyProtection="1">
      <alignment horizontal="right" vertical="center" wrapText="1"/>
      <protection locked="0"/>
    </xf>
    <xf numFmtId="49" fontId="61" fillId="19" borderId="4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6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62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49" fontId="65" fillId="19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49" fontId="63" fillId="19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60" fillId="0" borderId="48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5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49" fontId="59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4" applyFont="1" applyBorder="1" applyAlignment="1">
      <alignment horizontal="right"/>
      <protection/>
    </xf>
    <xf numFmtId="0" fontId="36" fillId="0" borderId="55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86" t="s">
        <v>0</v>
      </c>
      <c r="B1" s="386"/>
      <c r="C1" s="386"/>
      <c r="D1" s="386"/>
      <c r="E1" s="386"/>
      <c r="F1" s="386"/>
      <c r="G1" s="386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83" t="s">
        <v>11</v>
      </c>
      <c r="B7" s="383"/>
      <c r="C7" s="10">
        <v>199</v>
      </c>
      <c r="D7" s="387"/>
      <c r="E7" s="388"/>
      <c r="F7" s="384"/>
      <c r="G7" s="385"/>
    </row>
    <row r="8" spans="1:7" ht="12.75" customHeight="1">
      <c r="A8" s="383" t="s">
        <v>12</v>
      </c>
      <c r="B8" s="383"/>
      <c r="C8" s="9">
        <v>84</v>
      </c>
      <c r="D8" s="387"/>
      <c r="E8" s="388"/>
      <c r="F8" s="384"/>
      <c r="G8" s="385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83" t="s">
        <v>14</v>
      </c>
      <c r="B10" s="383"/>
      <c r="C10" s="9">
        <v>664</v>
      </c>
      <c r="D10" s="384"/>
      <c r="E10" s="384"/>
      <c r="F10" s="384"/>
      <c r="G10" s="385"/>
    </row>
    <row r="11" spans="1:7" ht="12.75" customHeight="1">
      <c r="A11" s="383" t="s">
        <v>15</v>
      </c>
      <c r="B11" s="383"/>
      <c r="C11" s="9">
        <v>0</v>
      </c>
      <c r="D11" s="384"/>
      <c r="E11" s="384"/>
      <c r="F11" s="384"/>
      <c r="G11" s="385"/>
    </row>
    <row r="12" spans="1:7" ht="12.75" customHeight="1">
      <c r="A12" s="383" t="s">
        <v>16</v>
      </c>
      <c r="B12" s="383"/>
      <c r="C12" s="9">
        <v>-1</v>
      </c>
      <c r="D12" s="384"/>
      <c r="E12" s="384"/>
      <c r="F12" s="384"/>
      <c r="G12" s="385"/>
    </row>
    <row r="13" spans="1:7" ht="12.75" customHeight="1">
      <c r="A13" s="383" t="s">
        <v>17</v>
      </c>
      <c r="B13" s="383"/>
      <c r="C13" s="9">
        <v>-5</v>
      </c>
      <c r="D13" s="384"/>
      <c r="E13" s="384"/>
      <c r="F13" s="384"/>
      <c r="G13" s="385"/>
    </row>
    <row r="14" spans="1:7" ht="12.75" customHeight="1">
      <c r="A14" s="383" t="s">
        <v>18</v>
      </c>
      <c r="B14" s="383"/>
      <c r="C14" s="9">
        <v>-5</v>
      </c>
      <c r="D14" s="384"/>
      <c r="E14" s="384"/>
      <c r="F14" s="384"/>
      <c r="G14" s="385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83" t="s">
        <v>20</v>
      </c>
      <c r="B16" s="383"/>
      <c r="C16" s="9">
        <v>229</v>
      </c>
      <c r="D16" s="384"/>
      <c r="E16" s="384"/>
      <c r="F16" s="384"/>
      <c r="G16" s="385"/>
    </row>
    <row r="17" spans="1:7" ht="12.75" customHeight="1">
      <c r="A17" s="383" t="s">
        <v>21</v>
      </c>
      <c r="B17" s="383"/>
      <c r="C17" s="9">
        <v>53</v>
      </c>
      <c r="D17" s="384"/>
      <c r="E17" s="384"/>
      <c r="F17" s="384"/>
      <c r="G17" s="385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83" t="s">
        <v>23</v>
      </c>
      <c r="B19" s="383"/>
      <c r="C19" s="9">
        <v>118</v>
      </c>
      <c r="D19" s="384"/>
      <c r="E19" s="384"/>
      <c r="F19" s="384"/>
      <c r="G19" s="385"/>
    </row>
    <row r="20" spans="1:7" ht="12.75" customHeight="1">
      <c r="A20" s="383" t="s">
        <v>24</v>
      </c>
      <c r="B20" s="383"/>
      <c r="C20" s="9">
        <v>11</v>
      </c>
      <c r="D20" s="384"/>
      <c r="E20" s="384"/>
      <c r="F20" s="384"/>
      <c r="G20" s="385"/>
    </row>
    <row r="21" spans="1:7" ht="12.75" customHeight="1">
      <c r="A21" s="383" t="s">
        <v>25</v>
      </c>
      <c r="B21" s="383"/>
      <c r="C21" s="9">
        <f>18+8</f>
        <v>26</v>
      </c>
      <c r="D21" s="384"/>
      <c r="E21" s="384"/>
      <c r="F21" s="384"/>
      <c r="G21" s="385"/>
    </row>
    <row r="22" spans="1:7" ht="12.75" customHeight="1">
      <c r="A22" s="383" t="s">
        <v>26</v>
      </c>
      <c r="B22" s="383"/>
      <c r="C22" s="9">
        <v>12</v>
      </c>
      <c r="D22" s="384"/>
      <c r="E22" s="384"/>
      <c r="F22" s="384"/>
      <c r="G22" s="385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83" t="s">
        <v>28</v>
      </c>
      <c r="B24" s="383"/>
      <c r="C24" s="9">
        <v>76</v>
      </c>
      <c r="D24" s="384"/>
      <c r="E24" s="384"/>
      <c r="F24" s="384"/>
      <c r="G24" s="385"/>
    </row>
    <row r="25" spans="1:7" ht="12.75" customHeight="1">
      <c r="A25" s="383" t="s">
        <v>29</v>
      </c>
      <c r="B25" s="383"/>
      <c r="C25" s="9">
        <v>198</v>
      </c>
      <c r="D25" s="384"/>
      <c r="E25" s="384"/>
      <c r="F25" s="384"/>
      <c r="G25" s="385"/>
    </row>
    <row r="26" spans="1:7" ht="12.75" customHeight="1">
      <c r="A26" s="383" t="s">
        <v>30</v>
      </c>
      <c r="B26" s="383"/>
      <c r="C26" s="9">
        <v>134</v>
      </c>
      <c r="D26" s="384"/>
      <c r="E26" s="384"/>
      <c r="F26" s="384"/>
      <c r="G26" s="385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83" t="s">
        <v>34</v>
      </c>
      <c r="B30" s="383"/>
      <c r="C30" s="9">
        <v>250</v>
      </c>
      <c r="D30" s="385"/>
      <c r="E30" s="385"/>
      <c r="F30" s="385"/>
      <c r="G30" s="385"/>
    </row>
    <row r="31" spans="1:7" ht="12.75">
      <c r="A31" s="383" t="s">
        <v>35</v>
      </c>
      <c r="B31" s="383"/>
      <c r="C31" s="9">
        <v>149</v>
      </c>
      <c r="D31" s="385"/>
      <c r="E31" s="385"/>
      <c r="F31" s="385"/>
      <c r="G31" s="385"/>
    </row>
    <row r="32" spans="1:7" ht="12.75">
      <c r="A32" s="383" t="s">
        <v>36</v>
      </c>
      <c r="B32" s="383"/>
      <c r="C32" s="9">
        <v>14</v>
      </c>
      <c r="D32" s="385"/>
      <c r="E32" s="385"/>
      <c r="F32" s="385"/>
      <c r="G32" s="385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83" t="s">
        <v>38</v>
      </c>
      <c r="B34" s="383"/>
      <c r="C34" s="9">
        <v>238</v>
      </c>
      <c r="D34" s="384"/>
      <c r="E34" s="384"/>
      <c r="F34" s="384"/>
      <c r="G34" s="385"/>
    </row>
    <row r="35" spans="1:7" ht="12.75">
      <c r="A35" s="383" t="s">
        <v>25</v>
      </c>
      <c r="B35" s="383"/>
      <c r="C35" s="9">
        <f>-(18+8)</f>
        <v>-26</v>
      </c>
      <c r="D35" s="384"/>
      <c r="E35" s="384"/>
      <c r="F35" s="384"/>
      <c r="G35" s="385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83" t="s">
        <v>40</v>
      </c>
      <c r="B37" s="383"/>
      <c r="C37" s="9">
        <v>1047</v>
      </c>
      <c r="D37" s="384"/>
      <c r="E37" s="384"/>
      <c r="F37" s="384"/>
      <c r="G37" s="385"/>
    </row>
    <row r="38" spans="1:7" ht="12.75">
      <c r="A38" s="383" t="s">
        <v>41</v>
      </c>
      <c r="B38" s="383"/>
      <c r="C38" s="9">
        <v>112</v>
      </c>
      <c r="D38" s="384"/>
      <c r="E38" s="384"/>
      <c r="F38" s="384"/>
      <c r="G38" s="385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83" t="s">
        <v>43</v>
      </c>
      <c r="B40" s="383"/>
      <c r="C40" s="9">
        <v>441</v>
      </c>
      <c r="D40" s="385"/>
      <c r="E40" s="385"/>
      <c r="F40" s="385"/>
      <c r="G40" s="385"/>
    </row>
    <row r="41" spans="1:7" s="1" customFormat="1" ht="12.75" customHeight="1">
      <c r="A41" s="383" t="s">
        <v>44</v>
      </c>
      <c r="B41" s="383"/>
      <c r="C41" s="9">
        <v>15</v>
      </c>
      <c r="D41" s="385"/>
      <c r="E41" s="385"/>
      <c r="F41" s="385"/>
      <c r="G41" s="385"/>
    </row>
    <row r="42" spans="1:7" ht="12.75" customHeight="1">
      <c r="A42" s="383" t="s">
        <v>45</v>
      </c>
      <c r="B42" s="383"/>
      <c r="C42" s="9">
        <v>93</v>
      </c>
      <c r="D42" s="385"/>
      <c r="E42" s="385"/>
      <c r="F42" s="385"/>
      <c r="G42" s="385"/>
    </row>
    <row r="43" spans="1:7" ht="16.5" customHeight="1">
      <c r="A43" s="383" t="s">
        <v>46</v>
      </c>
      <c r="B43" s="383"/>
      <c r="C43" s="9">
        <v>231</v>
      </c>
      <c r="D43" s="385"/>
      <c r="E43" s="385"/>
      <c r="F43" s="385"/>
      <c r="G43" s="385"/>
    </row>
    <row r="44" spans="1:7" ht="12.75">
      <c r="A44" s="383" t="s">
        <v>47</v>
      </c>
      <c r="B44" s="383"/>
      <c r="C44" s="9">
        <v>61</v>
      </c>
      <c r="D44" s="385"/>
      <c r="E44" s="385"/>
      <c r="F44" s="385"/>
      <c r="G44" s="385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83" t="s">
        <v>49</v>
      </c>
      <c r="B46" s="383"/>
      <c r="C46" s="9">
        <v>311</v>
      </c>
      <c r="D46" s="384"/>
      <c r="E46" s="384"/>
      <c r="F46" s="384"/>
      <c r="G46" s="385"/>
    </row>
    <row r="47" spans="1:7" ht="12.75" customHeight="1">
      <c r="A47" s="383" t="s">
        <v>50</v>
      </c>
      <c r="B47" s="383"/>
      <c r="C47" s="9">
        <v>7</v>
      </c>
      <c r="D47" s="384"/>
      <c r="E47" s="384"/>
      <c r="F47" s="384"/>
      <c r="G47" s="385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83" t="s">
        <v>52</v>
      </c>
      <c r="B49" s="383"/>
      <c r="C49" s="9">
        <v>196</v>
      </c>
      <c r="D49" s="384"/>
      <c r="E49" s="384"/>
      <c r="F49" s="384"/>
      <c r="G49" s="385"/>
    </row>
    <row r="50" spans="1:7" ht="12.75">
      <c r="A50" s="383" t="s">
        <v>53</v>
      </c>
      <c r="B50" s="383"/>
      <c r="C50" s="9">
        <v>32</v>
      </c>
      <c r="D50" s="384"/>
      <c r="E50" s="384"/>
      <c r="F50" s="384"/>
      <c r="G50" s="385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83" t="s">
        <v>55</v>
      </c>
      <c r="B52" s="383"/>
      <c r="C52" s="9">
        <v>396</v>
      </c>
      <c r="D52" s="384"/>
      <c r="E52" s="384"/>
      <c r="F52" s="384"/>
      <c r="G52" s="385"/>
    </row>
    <row r="53" spans="1:7" ht="12.75" customHeight="1">
      <c r="A53" s="383" t="s">
        <v>56</v>
      </c>
      <c r="B53" s="383"/>
      <c r="C53" s="9">
        <v>126</v>
      </c>
      <c r="D53" s="384"/>
      <c r="E53" s="384"/>
      <c r="F53" s="384"/>
      <c r="G53" s="385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83" t="s">
        <v>58</v>
      </c>
      <c r="B55" s="383"/>
      <c r="C55" s="9">
        <v>352</v>
      </c>
      <c r="D55" s="384"/>
      <c r="E55" s="384"/>
      <c r="F55" s="384"/>
      <c r="G55" s="385"/>
    </row>
    <row r="56" spans="1:7" ht="12.75" customHeight="1">
      <c r="A56" s="383" t="s">
        <v>59</v>
      </c>
      <c r="B56" s="383"/>
      <c r="C56" s="9">
        <f>-12</f>
        <v>-12</v>
      </c>
      <c r="D56" s="384"/>
      <c r="E56" s="384"/>
      <c r="F56" s="384"/>
      <c r="G56" s="385"/>
    </row>
    <row r="57" spans="1:7" ht="27.75" customHeight="1">
      <c r="A57" s="378" t="s">
        <v>60</v>
      </c>
      <c r="B57" s="378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79" t="s">
        <v>62</v>
      </c>
      <c r="C76" s="380" t="s">
        <v>63</v>
      </c>
      <c r="D76" s="380"/>
      <c r="G76"/>
    </row>
    <row r="77" spans="2:7" ht="27.75" customHeight="1">
      <c r="B77" s="379"/>
      <c r="C77" s="381" t="s">
        <v>64</v>
      </c>
      <c r="D77" s="381"/>
      <c r="E77" s="19" t="s">
        <v>65</v>
      </c>
      <c r="G77"/>
    </row>
    <row r="78" ht="12.75">
      <c r="G78"/>
    </row>
    <row r="79" ht="12.75">
      <c r="G79"/>
    </row>
    <row r="80" spans="2:7" ht="18">
      <c r="B80" s="376" t="s">
        <v>62</v>
      </c>
      <c r="C80" s="20">
        <v>40366155.36</v>
      </c>
      <c r="E80" s="382" t="s">
        <v>66</v>
      </c>
      <c r="F80" s="375">
        <f>C80/C81</f>
        <v>2213.4208126336566</v>
      </c>
      <c r="G80"/>
    </row>
    <row r="81" spans="2:7" ht="18">
      <c r="B81" s="376"/>
      <c r="C81" s="21">
        <v>18237</v>
      </c>
      <c r="D81" s="2"/>
      <c r="E81" s="382"/>
      <c r="F81" s="375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76" t="s">
        <v>68</v>
      </c>
      <c r="C86" s="376" t="s">
        <v>69</v>
      </c>
      <c r="E86" s="377" t="s">
        <v>70</v>
      </c>
      <c r="F86" s="375">
        <f>2*F80</f>
        <v>4426.841625267313</v>
      </c>
    </row>
    <row r="87" spans="2:6" ht="12.75">
      <c r="B87" s="376"/>
      <c r="C87" s="376"/>
      <c r="E87" s="377"/>
      <c r="F87" s="377"/>
    </row>
    <row r="88" ht="12.75">
      <c r="E88" s="24"/>
    </row>
    <row r="90" ht="12.75">
      <c r="B90" s="1" t="s">
        <v>71</v>
      </c>
    </row>
    <row r="92" spans="2:6" ht="12.75" customHeight="1">
      <c r="B92" s="376" t="s">
        <v>72</v>
      </c>
      <c r="C92" s="376" t="s">
        <v>73</v>
      </c>
      <c r="E92" s="377" t="s">
        <v>74</v>
      </c>
      <c r="F92" s="375">
        <f>10*F80</f>
        <v>22134.208126336565</v>
      </c>
    </row>
    <row r="93" spans="2:6" ht="12.75" customHeight="1">
      <c r="B93" s="376"/>
      <c r="C93" s="376"/>
      <c r="E93" s="377"/>
      <c r="F93" s="377"/>
    </row>
    <row r="96" ht="12.75">
      <c r="B96" s="1" t="s">
        <v>75</v>
      </c>
    </row>
    <row r="98" spans="2:5" ht="25.5" customHeight="1">
      <c r="B98" s="371" t="s">
        <v>76</v>
      </c>
      <c r="C98" s="372" t="s">
        <v>77</v>
      </c>
      <c r="D98" s="372"/>
      <c r="E98" s="373" t="s">
        <v>78</v>
      </c>
    </row>
    <row r="99" spans="2:5" ht="16.5">
      <c r="B99" s="371"/>
      <c r="C99" s="374">
        <v>100</v>
      </c>
      <c r="D99" s="374"/>
      <c r="E99" s="373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92" t="s">
        <v>2</v>
      </c>
      <c r="C3" s="392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83">
        <v>3</v>
      </c>
      <c r="B6" s="33" t="s">
        <v>84</v>
      </c>
      <c r="C6" s="34">
        <f>'Arkusz2 (2)'!C7</f>
        <v>199</v>
      </c>
      <c r="D6" s="388">
        <f>'Arkusz2 (2)'!C6</f>
        <v>283</v>
      </c>
      <c r="E6" s="390">
        <f>'Arkusz2 (2)'!D6</f>
        <v>10690.822525020561</v>
      </c>
      <c r="F6" s="390">
        <f>'Arkusz2 (2)'!F6</f>
        <v>10691</v>
      </c>
      <c r="G6" s="387"/>
    </row>
    <row r="7" spans="1:7" ht="12.75">
      <c r="A7" s="383"/>
      <c r="B7" s="35" t="s">
        <v>85</v>
      </c>
      <c r="C7" s="36">
        <f>'Arkusz2 (2)'!C8</f>
        <v>84</v>
      </c>
      <c r="D7" s="388"/>
      <c r="E7" s="390"/>
      <c r="F7" s="390"/>
      <c r="G7" s="387"/>
    </row>
    <row r="8" spans="1:7" ht="12.75">
      <c r="A8" s="383">
        <v>4</v>
      </c>
      <c r="B8" s="33" t="s">
        <v>86</v>
      </c>
      <c r="C8" s="34">
        <f>'Arkusz2 (2)'!C10</f>
        <v>664</v>
      </c>
      <c r="D8" s="388">
        <f>'Arkusz2 (2)'!C9</f>
        <v>653</v>
      </c>
      <c r="E8" s="390">
        <f>'Arkusz2 (2)'!D9</f>
        <v>18880.479531765093</v>
      </c>
      <c r="F8" s="390">
        <f>'Arkusz2 (2)'!F9</f>
        <v>18880</v>
      </c>
      <c r="G8" s="387"/>
    </row>
    <row r="9" spans="1:7" ht="12.75">
      <c r="A9" s="383"/>
      <c r="B9" s="37" t="s">
        <v>87</v>
      </c>
      <c r="C9" s="38">
        <f>'Arkusz2 (2)'!C11</f>
        <v>0</v>
      </c>
      <c r="D9" s="388"/>
      <c r="E9" s="390"/>
      <c r="F9" s="390"/>
      <c r="G9" s="387"/>
    </row>
    <row r="10" spans="1:7" ht="12.75">
      <c r="A10" s="383"/>
      <c r="B10" s="37" t="s">
        <v>88</v>
      </c>
      <c r="C10" s="38">
        <f>'Arkusz2 (2)'!C12</f>
        <v>-1</v>
      </c>
      <c r="D10" s="388"/>
      <c r="E10" s="390"/>
      <c r="F10" s="390"/>
      <c r="G10" s="387"/>
    </row>
    <row r="11" spans="1:7" ht="12.75">
      <c r="A11" s="383"/>
      <c r="B11" s="37" t="s">
        <v>89</v>
      </c>
      <c r="C11" s="38">
        <f>'Arkusz2 (2)'!C13</f>
        <v>-5</v>
      </c>
      <c r="D11" s="388"/>
      <c r="E11" s="390"/>
      <c r="F11" s="390"/>
      <c r="G11" s="387"/>
    </row>
    <row r="12" spans="1:7" ht="12.75">
      <c r="A12" s="383"/>
      <c r="B12" s="39" t="s">
        <v>90</v>
      </c>
      <c r="C12" s="36">
        <f>'Arkusz2 (2)'!C14</f>
        <v>-5</v>
      </c>
      <c r="D12" s="388"/>
      <c r="E12" s="390"/>
      <c r="F12" s="390"/>
      <c r="G12" s="387"/>
    </row>
    <row r="13" spans="1:7" ht="12.75">
      <c r="A13" s="383">
        <v>5</v>
      </c>
      <c r="B13" s="33" t="s">
        <v>91</v>
      </c>
      <c r="C13" s="34">
        <f>'Arkusz2 (2)'!C16</f>
        <v>229</v>
      </c>
      <c r="D13" s="388">
        <f>'Arkusz2 (2)'!C15</f>
        <v>282</v>
      </c>
      <c r="E13" s="390">
        <f>'Arkusz2 (2)'!D15</f>
        <v>10668.688316894226</v>
      </c>
      <c r="F13" s="390">
        <f>'Arkusz2 (2)'!F15</f>
        <v>10669</v>
      </c>
      <c r="G13" s="387"/>
    </row>
    <row r="14" spans="1:7" ht="12.75">
      <c r="A14" s="383"/>
      <c r="B14" s="39" t="s">
        <v>21</v>
      </c>
      <c r="C14" s="36">
        <f>'Arkusz2 (2)'!C17</f>
        <v>53</v>
      </c>
      <c r="D14" s="388"/>
      <c r="E14" s="390"/>
      <c r="F14" s="390"/>
      <c r="G14" s="387"/>
    </row>
    <row r="15" spans="1:7" ht="12.75">
      <c r="A15" s="383">
        <v>6</v>
      </c>
      <c r="B15" s="33" t="s">
        <v>92</v>
      </c>
      <c r="C15" s="34">
        <f>'Arkusz2 (2)'!C19</f>
        <v>118</v>
      </c>
      <c r="D15" s="388">
        <f>'Arkusz2 (2)'!C18</f>
        <v>167</v>
      </c>
      <c r="E15" s="390">
        <f>'Arkusz2 (2)'!D18</f>
        <v>8123.25438236552</v>
      </c>
      <c r="F15" s="390">
        <f>'Arkusz2 (2)'!F18</f>
        <v>8123</v>
      </c>
      <c r="G15" s="387"/>
    </row>
    <row r="16" spans="1:7" ht="12.75">
      <c r="A16" s="383"/>
      <c r="B16" s="40" t="s">
        <v>93</v>
      </c>
      <c r="C16" s="38">
        <f>'Arkusz2 (2)'!C20</f>
        <v>11</v>
      </c>
      <c r="D16" s="388"/>
      <c r="E16" s="390"/>
      <c r="F16" s="390"/>
      <c r="G16" s="387"/>
    </row>
    <row r="17" spans="1:7" ht="12.75">
      <c r="A17" s="383"/>
      <c r="B17" s="37" t="s">
        <v>94</v>
      </c>
      <c r="C17" s="38">
        <f>'Arkusz2 (2)'!C21</f>
        <v>26</v>
      </c>
      <c r="D17" s="388"/>
      <c r="E17" s="390"/>
      <c r="F17" s="390"/>
      <c r="G17" s="387"/>
    </row>
    <row r="18" spans="1:7" ht="12.75">
      <c r="A18" s="383"/>
      <c r="B18" s="39" t="s">
        <v>26</v>
      </c>
      <c r="C18" s="36">
        <f>'Arkusz2 (2)'!C22</f>
        <v>12</v>
      </c>
      <c r="D18" s="388"/>
      <c r="E18" s="390"/>
      <c r="F18" s="390"/>
      <c r="G18" s="387"/>
    </row>
    <row r="19" spans="1:7" ht="12.75">
      <c r="A19" s="383">
        <v>7</v>
      </c>
      <c r="B19" s="33" t="s">
        <v>95</v>
      </c>
      <c r="C19" s="34">
        <f>'Arkusz2 (2)'!C24</f>
        <v>76</v>
      </c>
      <c r="D19" s="388">
        <f>'Arkusz2 (2)'!C23</f>
        <v>408</v>
      </c>
      <c r="E19" s="390">
        <f>'Arkusz2 (2)'!D23</f>
        <v>13457.598540812633</v>
      </c>
      <c r="F19" s="390">
        <f>'Arkusz2 (2)'!F23</f>
        <v>13458</v>
      </c>
      <c r="G19" s="387"/>
    </row>
    <row r="20" spans="1:7" ht="12.75">
      <c r="A20" s="383"/>
      <c r="B20" s="41" t="s">
        <v>29</v>
      </c>
      <c r="C20" s="38">
        <f>'Arkusz2 (2)'!C25</f>
        <v>198</v>
      </c>
      <c r="D20" s="388"/>
      <c r="E20" s="390"/>
      <c r="F20" s="390"/>
      <c r="G20" s="387"/>
    </row>
    <row r="21" spans="1:7" ht="12.75">
      <c r="A21" s="383"/>
      <c r="B21" s="35" t="s">
        <v>30</v>
      </c>
      <c r="C21" s="36">
        <f>'Arkusz2 (2)'!C26</f>
        <v>134</v>
      </c>
      <c r="D21" s="388"/>
      <c r="E21" s="390"/>
      <c r="F21" s="390"/>
      <c r="G21" s="387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83">
        <v>10</v>
      </c>
      <c r="B24" s="33" t="s">
        <v>98</v>
      </c>
      <c r="C24" s="34">
        <f>'Arkusz2 (2)'!C30</f>
        <v>250</v>
      </c>
      <c r="D24" s="388">
        <f>'Arkusz2 (2)'!C29</f>
        <v>413</v>
      </c>
      <c r="E24" s="390">
        <f>'Arkusz2 (2)'!D29</f>
        <v>13568.269581444314</v>
      </c>
      <c r="F24" s="390">
        <f>'Arkusz2 (2)'!F29</f>
        <v>13568</v>
      </c>
      <c r="G24" s="387"/>
    </row>
    <row r="25" spans="1:7" ht="12.75">
      <c r="A25" s="383"/>
      <c r="B25" s="41" t="s">
        <v>35</v>
      </c>
      <c r="C25" s="38">
        <f>'Arkusz2 (2)'!C31</f>
        <v>149</v>
      </c>
      <c r="D25" s="388"/>
      <c r="E25" s="390"/>
      <c r="F25" s="390"/>
      <c r="G25" s="387"/>
    </row>
    <row r="26" spans="1:7" ht="12.75">
      <c r="A26" s="383"/>
      <c r="B26" s="35" t="s">
        <v>36</v>
      </c>
      <c r="C26" s="36">
        <f>'Arkusz2 (2)'!C32</f>
        <v>14</v>
      </c>
      <c r="D26" s="388"/>
      <c r="E26" s="390"/>
      <c r="F26" s="390"/>
      <c r="G26" s="387"/>
    </row>
    <row r="27" spans="1:7" ht="12.75">
      <c r="A27" s="383">
        <v>11</v>
      </c>
      <c r="B27" s="33" t="s">
        <v>99</v>
      </c>
      <c r="C27" s="34">
        <f>'Arkusz2 (2)'!C34</f>
        <v>238</v>
      </c>
      <c r="D27" s="388">
        <f>'Arkusz2 (2)'!C33</f>
        <v>212</v>
      </c>
      <c r="E27" s="390">
        <f>'Arkusz2 (2)'!D33</f>
        <v>9119.293748050666</v>
      </c>
      <c r="F27" s="390">
        <f>'Arkusz2 (2)'!F33</f>
        <v>9119</v>
      </c>
      <c r="G27" s="387"/>
    </row>
    <row r="28" spans="1:7" ht="12.75">
      <c r="A28" s="383"/>
      <c r="B28" s="39" t="s">
        <v>100</v>
      </c>
      <c r="C28" s="36">
        <f>'Arkusz2 (2)'!C35</f>
        <v>-26</v>
      </c>
      <c r="D28" s="388"/>
      <c r="E28" s="390"/>
      <c r="F28" s="390"/>
      <c r="G28" s="387"/>
    </row>
    <row r="29" spans="1:7" ht="13.5" customHeight="1">
      <c r="A29" s="383">
        <v>12</v>
      </c>
      <c r="B29" s="33" t="s">
        <v>101</v>
      </c>
      <c r="C29" s="34">
        <f>'Arkusz2 (2)'!C37</f>
        <v>1047</v>
      </c>
      <c r="D29" s="388">
        <f>'Arkusz2 (2)'!C36</f>
        <v>1159</v>
      </c>
      <c r="E29" s="390">
        <f>'Arkusz2 (2)'!D36</f>
        <v>30080.388843691395</v>
      </c>
      <c r="F29" s="390">
        <f>'Arkusz2 (2)'!F36</f>
        <v>22134</v>
      </c>
      <c r="G29" s="391" t="s">
        <v>102</v>
      </c>
    </row>
    <row r="30" spans="1:7" ht="42" customHeight="1">
      <c r="A30" s="383"/>
      <c r="B30" s="39" t="s">
        <v>41</v>
      </c>
      <c r="C30" s="36">
        <f>'Arkusz2 (2)'!C38</f>
        <v>112</v>
      </c>
      <c r="D30" s="388"/>
      <c r="E30" s="390"/>
      <c r="F30" s="390"/>
      <c r="G30" s="391"/>
    </row>
    <row r="31" spans="1:7" ht="13.5" customHeight="1">
      <c r="A31" s="383">
        <v>13</v>
      </c>
      <c r="B31" s="33" t="s">
        <v>103</v>
      </c>
      <c r="C31" s="34">
        <f>'Arkusz2 (2)'!C40</f>
        <v>441</v>
      </c>
      <c r="D31" s="388">
        <f>'Arkusz2 (2)'!C39</f>
        <v>841</v>
      </c>
      <c r="E31" s="390">
        <f>'Arkusz2 (2)'!D39</f>
        <v>23041.710659516364</v>
      </c>
      <c r="F31" s="390">
        <f>'Arkusz2 (2)'!F39</f>
        <v>22134</v>
      </c>
      <c r="G31" s="391" t="s">
        <v>102</v>
      </c>
    </row>
    <row r="32" spans="1:7" ht="12.75">
      <c r="A32" s="383"/>
      <c r="B32" s="37" t="s">
        <v>44</v>
      </c>
      <c r="C32" s="38">
        <f>'Arkusz2 (2)'!C41</f>
        <v>15</v>
      </c>
      <c r="D32" s="388"/>
      <c r="E32" s="390"/>
      <c r="F32" s="390"/>
      <c r="G32" s="391"/>
    </row>
    <row r="33" spans="1:7" ht="12.75">
      <c r="A33" s="383"/>
      <c r="B33" s="37" t="s">
        <v>45</v>
      </c>
      <c r="C33" s="38">
        <f>'Arkusz2 (2)'!C42</f>
        <v>93</v>
      </c>
      <c r="D33" s="388"/>
      <c r="E33" s="390"/>
      <c r="F33" s="390"/>
      <c r="G33" s="391"/>
    </row>
    <row r="34" spans="1:7" ht="12.75">
      <c r="A34" s="383"/>
      <c r="B34" s="37" t="s">
        <v>46</v>
      </c>
      <c r="C34" s="38">
        <f>'Arkusz2 (2)'!C43</f>
        <v>231</v>
      </c>
      <c r="D34" s="388"/>
      <c r="E34" s="390"/>
      <c r="F34" s="390"/>
      <c r="G34" s="391"/>
    </row>
    <row r="35" spans="1:7" ht="12.75">
      <c r="A35" s="383"/>
      <c r="B35" s="39" t="s">
        <v>47</v>
      </c>
      <c r="C35" s="36">
        <f>'Arkusz2 (2)'!C44</f>
        <v>61</v>
      </c>
      <c r="D35" s="388"/>
      <c r="E35" s="390"/>
      <c r="F35" s="390"/>
      <c r="G35" s="391"/>
    </row>
    <row r="36" spans="1:7" ht="12.75">
      <c r="A36" s="383">
        <v>14</v>
      </c>
      <c r="B36" s="33" t="s">
        <v>104</v>
      </c>
      <c r="C36" s="34">
        <f>'Arkusz2 (2)'!C46</f>
        <v>311</v>
      </c>
      <c r="D36" s="388">
        <f>'Arkusz2 (2)'!C45</f>
        <v>318</v>
      </c>
      <c r="E36" s="390">
        <f>'Arkusz2 (2)'!D45</f>
        <v>11465.519809442341</v>
      </c>
      <c r="F36" s="390">
        <f>'Arkusz2 (2)'!F45</f>
        <v>11466</v>
      </c>
      <c r="G36" s="387"/>
    </row>
    <row r="37" spans="1:7" ht="12.75">
      <c r="A37" s="383"/>
      <c r="B37" s="39" t="s">
        <v>50</v>
      </c>
      <c r="C37" s="36">
        <f>'Arkusz2 (2)'!C47</f>
        <v>7</v>
      </c>
      <c r="D37" s="388"/>
      <c r="E37" s="390"/>
      <c r="F37" s="390"/>
      <c r="G37" s="387"/>
    </row>
    <row r="38" spans="1:7" ht="12.75">
      <c r="A38" s="383">
        <v>15</v>
      </c>
      <c r="B38" s="33" t="s">
        <v>105</v>
      </c>
      <c r="C38" s="34">
        <f>'Arkusz2 (2)'!C49</f>
        <v>196</v>
      </c>
      <c r="D38" s="388">
        <f>'Arkusz2 (2)'!C48</f>
        <v>228</v>
      </c>
      <c r="E38" s="390">
        <f>'Arkusz2 (2)'!D48</f>
        <v>9473.441078072048</v>
      </c>
      <c r="F38" s="390">
        <f>'Arkusz2 (2)'!F48</f>
        <v>9473</v>
      </c>
      <c r="G38" s="387"/>
    </row>
    <row r="39" spans="1:7" ht="12.75">
      <c r="A39" s="383"/>
      <c r="B39" s="39" t="s">
        <v>53</v>
      </c>
      <c r="C39" s="36">
        <f>'Arkusz2 (2)'!C50</f>
        <v>32</v>
      </c>
      <c r="D39" s="388"/>
      <c r="E39" s="390"/>
      <c r="F39" s="390"/>
      <c r="G39" s="387"/>
    </row>
    <row r="40" spans="1:7" ht="12.75">
      <c r="A40" s="383">
        <v>16</v>
      </c>
      <c r="B40" s="33" t="s">
        <v>106</v>
      </c>
      <c r="C40" s="34">
        <f>'Arkusz2 (2)'!C52</f>
        <v>396</v>
      </c>
      <c r="D40" s="388">
        <f>'Arkusz2 (2)'!C51</f>
        <v>522</v>
      </c>
      <c r="E40" s="390">
        <f>'Arkusz2 (2)'!D51</f>
        <v>15980.898267215</v>
      </c>
      <c r="F40" s="390">
        <f>'Arkusz2 (2)'!F51</f>
        <v>15981</v>
      </c>
      <c r="G40" s="387"/>
    </row>
    <row r="41" spans="1:7" ht="12.75">
      <c r="A41" s="383"/>
      <c r="B41" s="39" t="s">
        <v>56</v>
      </c>
      <c r="C41" s="36">
        <f>'Arkusz2 (2)'!C53</f>
        <v>126</v>
      </c>
      <c r="D41" s="388"/>
      <c r="E41" s="390"/>
      <c r="F41" s="390"/>
      <c r="G41" s="387"/>
    </row>
    <row r="42" spans="1:7" ht="12.75">
      <c r="A42" s="383">
        <v>17</v>
      </c>
      <c r="B42" s="33" t="s">
        <v>107</v>
      </c>
      <c r="C42" s="34">
        <f>'Arkusz2 (2)'!C55</f>
        <v>352</v>
      </c>
      <c r="D42" s="388">
        <f>'Arkusz2 (2)'!C54</f>
        <v>340</v>
      </c>
      <c r="E42" s="390">
        <f>'Arkusz2 (2)'!D54</f>
        <v>11952.472388221746</v>
      </c>
      <c r="F42" s="390">
        <f>'Arkusz2 (2)'!F54</f>
        <v>11952</v>
      </c>
      <c r="G42" s="387"/>
    </row>
    <row r="43" spans="1:7" ht="12.75">
      <c r="A43" s="383"/>
      <c r="B43" s="39" t="s">
        <v>108</v>
      </c>
      <c r="C43" s="36">
        <f>'Arkusz2 (2)'!C56</f>
        <v>-12</v>
      </c>
      <c r="D43" s="388"/>
      <c r="E43" s="390"/>
      <c r="F43" s="390"/>
      <c r="G43" s="387"/>
    </row>
    <row r="44" spans="1:7" ht="30" customHeight="1">
      <c r="A44" s="389" t="s">
        <v>60</v>
      </c>
      <c r="B44" s="389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13" customWidth="1"/>
    <col min="6" max="6" width="15.7109375" style="0" bestFit="1" customWidth="1"/>
    <col min="7" max="7" width="12.00390625" style="0" hidden="1" customWidth="1"/>
  </cols>
  <sheetData>
    <row r="2" spans="1:7" ht="18">
      <c r="A2" s="386" t="s">
        <v>241</v>
      </c>
      <c r="B2" s="386"/>
      <c r="C2" s="386"/>
      <c r="D2" s="386"/>
      <c r="E2" s="386"/>
      <c r="F2" s="386"/>
      <c r="G2" s="386"/>
    </row>
    <row r="3" spans="1:7" ht="14.25" customHeight="1">
      <c r="A3" s="2"/>
      <c r="B3" s="2"/>
      <c r="C3" s="2"/>
      <c r="D3" s="2"/>
      <c r="E3" s="110"/>
      <c r="G3" s="2"/>
    </row>
    <row r="4" spans="1:7" ht="89.25">
      <c r="A4" s="3" t="s">
        <v>1</v>
      </c>
      <c r="B4" s="3" t="s">
        <v>2</v>
      </c>
      <c r="C4" s="47" t="s">
        <v>242</v>
      </c>
      <c r="D4" s="47" t="s">
        <v>243</v>
      </c>
      <c r="E4" s="111" t="s">
        <v>244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173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172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174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83" t="s">
        <v>11</v>
      </c>
      <c r="B8" s="383"/>
      <c r="C8" s="65">
        <v>205</v>
      </c>
      <c r="D8" s="407"/>
      <c r="E8" s="407"/>
      <c r="F8" s="387"/>
      <c r="G8" s="390"/>
    </row>
    <row r="9" spans="1:7" ht="12.75">
      <c r="A9" s="383" t="s">
        <v>12</v>
      </c>
      <c r="B9" s="383"/>
      <c r="C9" s="59">
        <v>86</v>
      </c>
      <c r="D9" s="407"/>
      <c r="E9" s="407"/>
      <c r="F9" s="387"/>
      <c r="G9" s="390"/>
    </row>
    <row r="10" spans="1:7" s="1" customFormat="1" ht="25.5">
      <c r="A10" s="4">
        <v>4</v>
      </c>
      <c r="B10" s="5" t="s">
        <v>175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83" t="s">
        <v>118</v>
      </c>
      <c r="B11" s="383"/>
      <c r="C11" s="59">
        <v>753</v>
      </c>
      <c r="D11" s="384"/>
      <c r="E11" s="384"/>
      <c r="F11" s="384"/>
      <c r="G11" s="390"/>
    </row>
    <row r="12" spans="1:7" ht="12.75" customHeight="1">
      <c r="A12" s="383" t="s">
        <v>15</v>
      </c>
      <c r="B12" s="383"/>
      <c r="C12" s="59">
        <v>0</v>
      </c>
      <c r="D12" s="384"/>
      <c r="E12" s="384"/>
      <c r="F12" s="384"/>
      <c r="G12" s="390"/>
    </row>
    <row r="13" spans="1:7" ht="12.75" customHeight="1">
      <c r="A13" s="383" t="s">
        <v>16</v>
      </c>
      <c r="B13" s="383"/>
      <c r="C13" s="59">
        <v>-1</v>
      </c>
      <c r="D13" s="384"/>
      <c r="E13" s="384"/>
      <c r="F13" s="384"/>
      <c r="G13" s="390"/>
    </row>
    <row r="14" spans="1:7" ht="12.75" customHeight="1">
      <c r="A14" s="383" t="s">
        <v>17</v>
      </c>
      <c r="B14" s="383"/>
      <c r="C14" s="59">
        <v>-7</v>
      </c>
      <c r="D14" s="384"/>
      <c r="E14" s="384"/>
      <c r="F14" s="384"/>
      <c r="G14" s="390"/>
    </row>
    <row r="15" spans="1:7" ht="12.75" customHeight="1">
      <c r="A15" s="383" t="s">
        <v>18</v>
      </c>
      <c r="B15" s="383"/>
      <c r="C15" s="59">
        <v>-4</v>
      </c>
      <c r="D15" s="384"/>
      <c r="E15" s="384"/>
      <c r="F15" s="384"/>
      <c r="G15" s="390"/>
    </row>
    <row r="16" spans="1:7" s="1" customFormat="1" ht="15.75">
      <c r="A16" s="4">
        <v>5</v>
      </c>
      <c r="B16" s="5" t="s">
        <v>176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83" t="s">
        <v>20</v>
      </c>
      <c r="B17" s="383"/>
      <c r="C17" s="59">
        <v>282</v>
      </c>
      <c r="D17" s="384"/>
      <c r="E17" s="384"/>
      <c r="F17" s="384"/>
      <c r="G17" s="390"/>
    </row>
    <row r="18" spans="1:7" ht="12.75" customHeight="1">
      <c r="A18" s="383" t="s">
        <v>21</v>
      </c>
      <c r="B18" s="383"/>
      <c r="C18" s="59">
        <v>75</v>
      </c>
      <c r="D18" s="384"/>
      <c r="E18" s="384"/>
      <c r="F18" s="384"/>
      <c r="G18" s="390"/>
    </row>
    <row r="19" spans="1:7" s="1" customFormat="1" ht="15.75">
      <c r="A19" s="4">
        <v>6</v>
      </c>
      <c r="B19" s="5" t="s">
        <v>177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83" t="s">
        <v>23</v>
      </c>
      <c r="B20" s="383"/>
      <c r="C20" s="59">
        <v>109</v>
      </c>
      <c r="D20" s="384"/>
      <c r="E20" s="384"/>
      <c r="F20" s="384"/>
      <c r="G20" s="390"/>
    </row>
    <row r="21" spans="1:7" ht="12.75" customHeight="1">
      <c r="A21" s="383" t="s">
        <v>24</v>
      </c>
      <c r="B21" s="383"/>
      <c r="C21" s="9">
        <v>12</v>
      </c>
      <c r="D21" s="384"/>
      <c r="E21" s="384"/>
      <c r="F21" s="384"/>
      <c r="G21" s="390"/>
    </row>
    <row r="22" spans="1:7" ht="12.75" customHeight="1">
      <c r="A22" s="383" t="s">
        <v>25</v>
      </c>
      <c r="B22" s="383"/>
      <c r="C22" s="9">
        <v>23</v>
      </c>
      <c r="D22" s="384"/>
      <c r="E22" s="384"/>
      <c r="F22" s="384"/>
      <c r="G22" s="390"/>
    </row>
    <row r="23" spans="1:7" ht="12.75" customHeight="1">
      <c r="A23" s="383" t="s">
        <v>26</v>
      </c>
      <c r="B23" s="383"/>
      <c r="C23" s="9">
        <v>10</v>
      </c>
      <c r="D23" s="384"/>
      <c r="E23" s="384"/>
      <c r="F23" s="384"/>
      <c r="G23" s="390"/>
    </row>
    <row r="24" spans="1:7" s="1" customFormat="1" ht="15.75">
      <c r="A24" s="4">
        <v>7</v>
      </c>
      <c r="B24" s="5" t="s">
        <v>178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83" t="s">
        <v>28</v>
      </c>
      <c r="B25" s="383"/>
      <c r="C25" s="59">
        <v>85</v>
      </c>
      <c r="D25" s="384"/>
      <c r="E25" s="384"/>
      <c r="F25" s="384"/>
      <c r="G25" s="390"/>
    </row>
    <row r="26" spans="1:7" ht="12.75" customHeight="1">
      <c r="A26" s="383" t="s">
        <v>29</v>
      </c>
      <c r="B26" s="383"/>
      <c r="C26" s="59">
        <v>232</v>
      </c>
      <c r="D26" s="384"/>
      <c r="E26" s="384"/>
      <c r="F26" s="384"/>
      <c r="G26" s="390"/>
    </row>
    <row r="27" spans="1:7" ht="12.75" customHeight="1">
      <c r="A27" s="383" t="s">
        <v>30</v>
      </c>
      <c r="B27" s="383"/>
      <c r="C27" s="59">
        <v>143</v>
      </c>
      <c r="D27" s="384"/>
      <c r="E27" s="384"/>
      <c r="F27" s="384"/>
      <c r="G27" s="390"/>
    </row>
    <row r="28" spans="1:7" s="1" customFormat="1" ht="15.75">
      <c r="A28" s="4">
        <v>8</v>
      </c>
      <c r="B28" s="5" t="s">
        <v>179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180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181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83" t="s">
        <v>34</v>
      </c>
      <c r="B31" s="383"/>
      <c r="C31" s="59">
        <v>314</v>
      </c>
      <c r="D31" s="385"/>
      <c r="E31" s="385"/>
      <c r="F31" s="385"/>
      <c r="G31" s="405"/>
    </row>
    <row r="32" spans="1:7" ht="12.75" customHeight="1">
      <c r="A32" s="383" t="s">
        <v>35</v>
      </c>
      <c r="B32" s="383"/>
      <c r="C32" s="406">
        <v>249</v>
      </c>
      <c r="D32" s="385"/>
      <c r="E32" s="385"/>
      <c r="F32" s="385"/>
      <c r="G32" s="405"/>
    </row>
    <row r="33" spans="1:7" ht="7.5" customHeight="1">
      <c r="A33" s="383"/>
      <c r="B33" s="383"/>
      <c r="C33" s="406"/>
      <c r="D33" s="385"/>
      <c r="E33" s="385"/>
      <c r="F33" s="385"/>
      <c r="G33" s="405"/>
    </row>
    <row r="34" spans="1:7" ht="16.5" customHeight="1">
      <c r="A34" s="401" t="s">
        <v>36</v>
      </c>
      <c r="B34" s="402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182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83" t="s">
        <v>38</v>
      </c>
      <c r="B36" s="383"/>
      <c r="C36" s="59">
        <v>216</v>
      </c>
      <c r="D36" s="390"/>
      <c r="E36" s="390"/>
      <c r="F36" s="390"/>
      <c r="G36" s="390"/>
    </row>
    <row r="37" spans="1:7" ht="15" customHeight="1">
      <c r="A37" s="383" t="s">
        <v>25</v>
      </c>
      <c r="B37" s="383"/>
      <c r="C37" s="9">
        <v>-23</v>
      </c>
      <c r="D37" s="390"/>
      <c r="E37" s="390"/>
      <c r="F37" s="390"/>
      <c r="G37" s="390"/>
    </row>
    <row r="38" spans="1:7" s="1" customFormat="1" ht="15.75">
      <c r="A38" s="4">
        <v>12</v>
      </c>
      <c r="B38" s="5" t="s">
        <v>183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83" t="s">
        <v>40</v>
      </c>
      <c r="B39" s="383"/>
      <c r="C39" s="59">
        <v>1082</v>
      </c>
      <c r="D39" s="404"/>
      <c r="E39" s="404"/>
      <c r="F39" s="404"/>
      <c r="G39" s="404"/>
    </row>
    <row r="40" spans="1:7" ht="12.75" customHeight="1">
      <c r="A40" s="383" t="s">
        <v>41</v>
      </c>
      <c r="B40" s="383"/>
      <c r="C40" s="59">
        <v>108</v>
      </c>
      <c r="D40" s="404"/>
      <c r="E40" s="404"/>
      <c r="F40" s="404"/>
      <c r="G40" s="404"/>
    </row>
    <row r="41" spans="1:7" s="1" customFormat="1" ht="15.75">
      <c r="A41" s="4">
        <v>13</v>
      </c>
      <c r="B41" s="5" t="s">
        <v>184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83" t="s">
        <v>43</v>
      </c>
      <c r="B42" s="383"/>
      <c r="C42" s="59">
        <v>457</v>
      </c>
      <c r="D42" s="385"/>
      <c r="E42" s="385"/>
      <c r="F42" s="385"/>
      <c r="G42" s="403"/>
    </row>
    <row r="43" spans="1:7" s="1" customFormat="1" ht="12.75" customHeight="1">
      <c r="A43" s="383" t="s">
        <v>44</v>
      </c>
      <c r="B43" s="383"/>
      <c r="C43" s="59">
        <v>20</v>
      </c>
      <c r="D43" s="385"/>
      <c r="E43" s="385"/>
      <c r="F43" s="385"/>
      <c r="G43" s="403"/>
    </row>
    <row r="44" spans="1:7" ht="12.75" customHeight="1">
      <c r="A44" s="383" t="s">
        <v>45</v>
      </c>
      <c r="B44" s="383"/>
      <c r="C44" s="59">
        <v>87</v>
      </c>
      <c r="D44" s="385"/>
      <c r="E44" s="385"/>
      <c r="F44" s="385"/>
      <c r="G44" s="403"/>
    </row>
    <row r="45" spans="1:7" ht="12.75" customHeight="1">
      <c r="A45" s="383" t="s">
        <v>46</v>
      </c>
      <c r="B45" s="383"/>
      <c r="C45" s="59">
        <v>209</v>
      </c>
      <c r="D45" s="385"/>
      <c r="E45" s="385"/>
      <c r="F45" s="385"/>
      <c r="G45" s="403"/>
    </row>
    <row r="46" spans="1:7" ht="12.75" customHeight="1">
      <c r="A46" s="383" t="s">
        <v>47</v>
      </c>
      <c r="B46" s="383"/>
      <c r="C46" s="59">
        <v>60</v>
      </c>
      <c r="D46" s="385"/>
      <c r="E46" s="385"/>
      <c r="F46" s="385"/>
      <c r="G46" s="403"/>
    </row>
    <row r="47" spans="1:7" s="15" customFormat="1" ht="15.75">
      <c r="A47" s="4">
        <v>14</v>
      </c>
      <c r="B47" s="5" t="s">
        <v>185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83" t="s">
        <v>49</v>
      </c>
      <c r="B48" s="383"/>
      <c r="C48" s="59">
        <v>300</v>
      </c>
      <c r="D48" s="384"/>
      <c r="E48" s="384"/>
      <c r="F48" s="384"/>
      <c r="G48" s="390"/>
      <c r="H48" s="16"/>
      <c r="I48" s="16"/>
      <c r="J48" s="16"/>
      <c r="K48" s="16"/>
    </row>
    <row r="49" spans="1:11" ht="12.75" customHeight="1">
      <c r="A49" s="401" t="s">
        <v>171</v>
      </c>
      <c r="B49" s="402"/>
      <c r="C49" s="59">
        <v>9</v>
      </c>
      <c r="D49" s="384"/>
      <c r="E49" s="384"/>
      <c r="F49" s="384"/>
      <c r="G49" s="390"/>
      <c r="H49" s="16"/>
      <c r="I49" s="16"/>
      <c r="J49" s="16"/>
      <c r="K49" s="16"/>
    </row>
    <row r="50" spans="1:11" ht="12.75" customHeight="1">
      <c r="A50" s="383" t="s">
        <v>50</v>
      </c>
      <c r="B50" s="383"/>
      <c r="C50" s="59">
        <v>15</v>
      </c>
      <c r="D50" s="384"/>
      <c r="E50" s="384"/>
      <c r="F50" s="384"/>
      <c r="G50" s="390"/>
      <c r="H50" s="16"/>
      <c r="I50" s="16"/>
      <c r="J50" s="16"/>
      <c r="K50" s="16"/>
    </row>
    <row r="51" spans="1:7" s="15" customFormat="1" ht="15.75">
      <c r="A51" s="4">
        <v>15</v>
      </c>
      <c r="B51" s="5" t="s">
        <v>186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83" t="s">
        <v>52</v>
      </c>
      <c r="B52" s="383"/>
      <c r="C52" s="59">
        <v>215</v>
      </c>
      <c r="D52" s="384"/>
      <c r="E52" s="384"/>
      <c r="F52" s="384"/>
      <c r="G52" s="390"/>
      <c r="H52" s="16"/>
      <c r="I52" s="16"/>
      <c r="J52" s="16"/>
      <c r="K52" s="16"/>
    </row>
    <row r="53" spans="1:11" ht="12.75" customHeight="1">
      <c r="A53" s="383" t="s">
        <v>53</v>
      </c>
      <c r="B53" s="383"/>
      <c r="C53" s="59">
        <v>33</v>
      </c>
      <c r="D53" s="384"/>
      <c r="E53" s="384"/>
      <c r="F53" s="384"/>
      <c r="G53" s="390"/>
      <c r="H53" s="16"/>
      <c r="I53" s="16"/>
      <c r="J53" s="16"/>
      <c r="K53" s="16"/>
    </row>
    <row r="54" spans="1:7" s="15" customFormat="1" ht="15.75">
      <c r="A54" s="4">
        <v>16</v>
      </c>
      <c r="B54" s="5" t="s">
        <v>187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83" t="s">
        <v>55</v>
      </c>
      <c r="B55" s="383"/>
      <c r="C55" s="59">
        <v>377</v>
      </c>
      <c r="D55" s="384"/>
      <c r="E55" s="384"/>
      <c r="F55" s="384"/>
      <c r="G55" s="390"/>
      <c r="H55" s="16"/>
      <c r="I55" s="16"/>
      <c r="J55" s="16"/>
      <c r="K55" s="16"/>
    </row>
    <row r="56" spans="1:11" ht="12.75" customHeight="1">
      <c r="A56" s="383" t="s">
        <v>56</v>
      </c>
      <c r="B56" s="383"/>
      <c r="C56" s="59">
        <v>194</v>
      </c>
      <c r="D56" s="384"/>
      <c r="E56" s="384"/>
      <c r="F56" s="384"/>
      <c r="G56" s="390"/>
      <c r="H56" s="16"/>
      <c r="I56" s="16"/>
      <c r="J56" s="16"/>
      <c r="K56" s="16"/>
    </row>
    <row r="57" spans="1:7" s="15" customFormat="1" ht="15.75">
      <c r="A57" s="4">
        <v>17</v>
      </c>
      <c r="B57" s="5" t="s">
        <v>188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83" t="s">
        <v>58</v>
      </c>
      <c r="B58" s="383"/>
      <c r="C58" s="59">
        <v>343</v>
      </c>
      <c r="D58" s="384"/>
      <c r="E58" s="400"/>
      <c r="F58" s="384"/>
      <c r="G58" s="390"/>
    </row>
    <row r="59" spans="1:7" ht="12.75" customHeight="1">
      <c r="A59" s="383" t="s">
        <v>59</v>
      </c>
      <c r="B59" s="383"/>
      <c r="C59" s="9">
        <v>-10</v>
      </c>
      <c r="D59" s="384"/>
      <c r="E59" s="400"/>
      <c r="F59" s="384"/>
      <c r="G59" s="390"/>
    </row>
    <row r="60" spans="1:7" ht="27.75" customHeight="1">
      <c r="A60" s="378" t="s">
        <v>60</v>
      </c>
      <c r="B60" s="378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12"/>
      <c r="F61" s="69"/>
      <c r="G61" s="70"/>
    </row>
    <row r="62" spans="1:7" s="16" customFormat="1" ht="15.75">
      <c r="A62" s="399" t="s">
        <v>170</v>
      </c>
      <c r="B62" s="399"/>
      <c r="C62" s="399"/>
      <c r="D62" s="69"/>
      <c r="E62" s="112"/>
      <c r="F62" s="69"/>
      <c r="G62" s="70"/>
    </row>
    <row r="63" spans="1:7" s="16" customFormat="1" ht="15.75">
      <c r="A63" s="399" t="s">
        <v>240</v>
      </c>
      <c r="B63" s="399"/>
      <c r="C63" s="399"/>
      <c r="D63" s="69"/>
      <c r="E63" s="112"/>
      <c r="F63" s="69"/>
      <c r="G63" s="70"/>
    </row>
    <row r="64" spans="1:7" s="16" customFormat="1" ht="15.75">
      <c r="A64" s="67"/>
      <c r="B64" s="67"/>
      <c r="C64" s="68"/>
      <c r="D64" s="69"/>
      <c r="E64" s="112"/>
      <c r="F64" s="69"/>
      <c r="G64" s="70"/>
    </row>
    <row r="65" ht="12.75">
      <c r="B65" s="1" t="s">
        <v>61</v>
      </c>
    </row>
    <row r="67" spans="2:4" ht="12.75">
      <c r="B67" s="379" t="s">
        <v>62</v>
      </c>
      <c r="C67" s="380" t="s">
        <v>237</v>
      </c>
      <c r="D67" s="380"/>
    </row>
    <row r="68" spans="2:5" ht="24.75" customHeight="1">
      <c r="B68" s="379"/>
      <c r="C68" s="397" t="s">
        <v>238</v>
      </c>
      <c r="D68" s="397"/>
      <c r="E68" s="114" t="s">
        <v>193</v>
      </c>
    </row>
    <row r="70" spans="2:4" ht="12.75">
      <c r="B70" s="379" t="s">
        <v>62</v>
      </c>
      <c r="C70" s="55">
        <v>77088162.1</v>
      </c>
      <c r="D70" s="398">
        <f>C70/C71</f>
        <v>4197.101437360483</v>
      </c>
    </row>
    <row r="71" spans="2:6" ht="15.75">
      <c r="B71" s="379"/>
      <c r="C71" s="56">
        <v>18367</v>
      </c>
      <c r="D71" s="398"/>
      <c r="E71" s="115">
        <f>ROUND(D70,2)</f>
        <v>4197.1</v>
      </c>
      <c r="F71" s="109">
        <f>D70</f>
        <v>4197.101437360483</v>
      </c>
    </row>
    <row r="72" spans="2:5" ht="27">
      <c r="B72" s="18"/>
      <c r="C72" s="56"/>
      <c r="D72" s="57"/>
      <c r="E72" s="115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79" t="s">
        <v>119</v>
      </c>
      <c r="C76" s="396" t="s">
        <v>356</v>
      </c>
      <c r="D76" s="408">
        <f>2*E71</f>
        <v>8394.2</v>
      </c>
      <c r="E76" s="116"/>
    </row>
    <row r="77" spans="2:5" ht="12.75" customHeight="1">
      <c r="B77" s="379"/>
      <c r="C77" s="396"/>
      <c r="D77" s="409"/>
      <c r="E77" s="117"/>
    </row>
    <row r="79" ht="12.75">
      <c r="B79" s="1" t="s">
        <v>120</v>
      </c>
    </row>
    <row r="81" spans="2:5" ht="12.75" customHeight="1">
      <c r="B81" s="379" t="s">
        <v>121</v>
      </c>
      <c r="C81" s="396" t="s">
        <v>357</v>
      </c>
      <c r="D81" s="408">
        <f>10*F71</f>
        <v>41971.014373604834</v>
      </c>
      <c r="E81" s="116"/>
    </row>
    <row r="82" spans="2:5" ht="12.75" customHeight="1">
      <c r="B82" s="379"/>
      <c r="C82" s="396"/>
      <c r="D82" s="408"/>
      <c r="E82" s="116"/>
    </row>
    <row r="84" ht="12.75">
      <c r="B84" s="1" t="s">
        <v>75</v>
      </c>
    </row>
    <row r="86" spans="2:5" ht="27" customHeight="1">
      <c r="B86" s="393" t="s">
        <v>76</v>
      </c>
      <c r="C86" s="394" t="s">
        <v>239</v>
      </c>
      <c r="D86" s="394"/>
      <c r="E86" s="395" t="s">
        <v>78</v>
      </c>
    </row>
    <row r="87" spans="2:5" ht="16.5">
      <c r="B87" s="393"/>
      <c r="C87" s="374">
        <v>100</v>
      </c>
      <c r="D87" s="374"/>
      <c r="E87" s="395"/>
    </row>
    <row r="88" spans="1:7" ht="18" customHeight="1">
      <c r="A88" s="66"/>
      <c r="B88" s="66"/>
      <c r="C88" s="66"/>
      <c r="D88" s="66"/>
      <c r="E88" s="118"/>
      <c r="F88" s="66"/>
      <c r="G88" s="66"/>
    </row>
    <row r="89" spans="1:3" ht="12.75">
      <c r="A89" s="399" t="s">
        <v>170</v>
      </c>
      <c r="B89" s="399"/>
      <c r="C89" s="399"/>
    </row>
    <row r="90" spans="1:3" ht="12.75">
      <c r="A90" s="399" t="s">
        <v>240</v>
      </c>
      <c r="B90" s="399"/>
      <c r="C90" s="399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8"/>
  <sheetViews>
    <sheetView tabSelected="1" zoomScalePageLayoutView="0" workbookViewId="0" topLeftCell="A1">
      <selection activeCell="G228" sqref="G228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48.57421875" style="60" customWidth="1"/>
    <col min="6" max="7" width="13.421875" style="60" customWidth="1"/>
    <col min="8" max="8" width="13.57421875" style="61" customWidth="1"/>
    <col min="9" max="252" width="11.57421875" style="62" customWidth="1"/>
  </cols>
  <sheetData>
    <row r="1" spans="1:8" ht="15">
      <c r="A1" s="410" t="s">
        <v>466</v>
      </c>
      <c r="B1" s="410"/>
      <c r="C1" s="410"/>
      <c r="D1" s="410"/>
      <c r="E1" s="410"/>
      <c r="F1" s="410"/>
      <c r="G1" s="410"/>
      <c r="H1" s="410"/>
    </row>
    <row r="2" spans="1:8" ht="12.75">
      <c r="A2" s="411" t="s">
        <v>462</v>
      </c>
      <c r="B2" s="411"/>
      <c r="C2" s="411"/>
      <c r="D2" s="411"/>
      <c r="E2" s="411"/>
      <c r="F2" s="411"/>
      <c r="G2" s="411"/>
      <c r="H2" s="411"/>
    </row>
    <row r="3" spans="1:8" ht="12.75">
      <c r="A3" s="411" t="s">
        <v>467</v>
      </c>
      <c r="B3" s="411"/>
      <c r="C3" s="411"/>
      <c r="D3" s="411"/>
      <c r="E3" s="411"/>
      <c r="F3" s="411"/>
      <c r="G3" s="411"/>
      <c r="H3" s="411"/>
    </row>
    <row r="4" spans="1:8" ht="12.75">
      <c r="A4" s="411"/>
      <c r="B4" s="411"/>
      <c r="C4" s="411"/>
      <c r="D4" s="411"/>
      <c r="E4" s="411"/>
      <c r="F4" s="411"/>
      <c r="G4" s="411"/>
      <c r="H4" s="411"/>
    </row>
    <row r="5" spans="1:8" ht="12.75">
      <c r="A5" s="208"/>
      <c r="B5" s="208"/>
      <c r="C5" s="208"/>
      <c r="D5" s="208"/>
      <c r="E5" s="208"/>
      <c r="F5" s="208"/>
      <c r="G5" s="208"/>
      <c r="H5" s="208"/>
    </row>
    <row r="6" spans="1:252" s="73" customFormat="1" ht="15">
      <c r="A6" s="71" t="s">
        <v>386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</row>
    <row r="7" spans="1:8" ht="46.5" customHeight="1">
      <c r="A7" s="74" t="s">
        <v>122</v>
      </c>
      <c r="B7" s="74" t="s">
        <v>123</v>
      </c>
      <c r="C7" s="74" t="s">
        <v>124</v>
      </c>
      <c r="D7" s="74" t="s">
        <v>125</v>
      </c>
      <c r="E7" s="74" t="s">
        <v>126</v>
      </c>
      <c r="F7" s="318" t="s">
        <v>444</v>
      </c>
      <c r="G7" s="318" t="s">
        <v>445</v>
      </c>
      <c r="H7" s="207" t="s">
        <v>446</v>
      </c>
    </row>
    <row r="8" spans="1:252" s="105" customFormat="1" ht="21.75" customHeight="1" hidden="1">
      <c r="A8" s="217" t="s">
        <v>190</v>
      </c>
      <c r="B8" s="217"/>
      <c r="C8" s="218"/>
      <c r="D8" s="218"/>
      <c r="E8" s="273" t="s">
        <v>192</v>
      </c>
      <c r="F8" s="321">
        <f>F9</f>
        <v>0</v>
      </c>
      <c r="G8" s="321">
        <f aca="true" t="shared" si="0" ref="G8:H10">G9</f>
        <v>0</v>
      </c>
      <c r="H8" s="321">
        <f t="shared" si="0"/>
        <v>0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s="105" customFormat="1" ht="16.5" customHeight="1" hidden="1">
      <c r="A9" s="424"/>
      <c r="B9" s="225" t="s">
        <v>191</v>
      </c>
      <c r="C9" s="216"/>
      <c r="D9" s="216"/>
      <c r="E9" s="274" t="s">
        <v>136</v>
      </c>
      <c r="F9" s="322">
        <f>F10+F12</f>
        <v>0</v>
      </c>
      <c r="G9" s="322">
        <f>G10+G12</f>
        <v>0</v>
      </c>
      <c r="H9" s="322">
        <f>H10+H12</f>
        <v>0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s="105" customFormat="1" ht="17.25" customHeight="1" hidden="1">
      <c r="A10" s="425"/>
      <c r="B10" s="227"/>
      <c r="C10" s="223" t="s">
        <v>131</v>
      </c>
      <c r="D10" s="223"/>
      <c r="E10" s="275" t="s">
        <v>132</v>
      </c>
      <c r="F10" s="224">
        <f>F11</f>
        <v>0</v>
      </c>
      <c r="G10" s="224">
        <f t="shared" si="0"/>
        <v>0</v>
      </c>
      <c r="H10" s="224">
        <f t="shared" si="0"/>
        <v>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s="82" customFormat="1" ht="22.5" customHeight="1" hidden="1">
      <c r="A11" s="425"/>
      <c r="B11" s="228"/>
      <c r="C11" s="88"/>
      <c r="D11" s="215" t="s">
        <v>28</v>
      </c>
      <c r="E11" s="276" t="s">
        <v>387</v>
      </c>
      <c r="F11" s="323">
        <v>0</v>
      </c>
      <c r="G11" s="323"/>
      <c r="H11" s="305">
        <f>F11+G11</f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</row>
    <row r="12" spans="1:252" s="82" customFormat="1" ht="14.25" customHeight="1" hidden="1">
      <c r="A12" s="353"/>
      <c r="B12" s="228"/>
      <c r="C12" s="355"/>
      <c r="D12" s="215"/>
      <c r="E12" s="293"/>
      <c r="F12" s="356"/>
      <c r="G12" s="356"/>
      <c r="H12" s="356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</row>
    <row r="13" spans="1:252" s="82" customFormat="1" ht="22.5" customHeight="1" hidden="1">
      <c r="A13" s="353"/>
      <c r="B13" s="228"/>
      <c r="C13" s="354"/>
      <c r="D13" s="86"/>
      <c r="E13" s="276"/>
      <c r="F13" s="323"/>
      <c r="G13" s="323"/>
      <c r="H13" s="305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</row>
    <row r="14" spans="1:252" s="105" customFormat="1" ht="24" customHeight="1">
      <c r="A14" s="229" t="s">
        <v>127</v>
      </c>
      <c r="B14" s="231"/>
      <c r="C14" s="230"/>
      <c r="D14" s="226"/>
      <c r="E14" s="292" t="s">
        <v>128</v>
      </c>
      <c r="F14" s="324">
        <f>F15</f>
        <v>22949.84</v>
      </c>
      <c r="G14" s="324">
        <f>G15</f>
        <v>0</v>
      </c>
      <c r="H14" s="324">
        <f>H15</f>
        <v>22949.84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s="105" customFormat="1" ht="16.5" customHeight="1">
      <c r="A15" s="94"/>
      <c r="B15" s="143" t="s">
        <v>129</v>
      </c>
      <c r="C15" s="91"/>
      <c r="D15" s="91"/>
      <c r="E15" s="278" t="s">
        <v>130</v>
      </c>
      <c r="F15" s="325">
        <f>F16+F21+F24</f>
        <v>22949.84</v>
      </c>
      <c r="G15" s="325">
        <f>G16+G21+G24</f>
        <v>0</v>
      </c>
      <c r="H15" s="325">
        <f>H16+H21+H24</f>
        <v>22949.84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s="105" customFormat="1" ht="16.5" customHeight="1">
      <c r="A16" s="96"/>
      <c r="B16" s="96"/>
      <c r="C16" s="89" t="s">
        <v>131</v>
      </c>
      <c r="D16" s="89"/>
      <c r="E16" s="275" t="s">
        <v>132</v>
      </c>
      <c r="F16" s="224">
        <f>F17+F18+F19+F20</f>
        <v>9399.84</v>
      </c>
      <c r="G16" s="224">
        <f>G17+G18+G19+G20</f>
        <v>0</v>
      </c>
      <c r="H16" s="224">
        <f>H17+H18+H19+H20</f>
        <v>9399.84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s="82" customFormat="1" ht="21.75" customHeight="1">
      <c r="A17" s="79"/>
      <c r="B17" s="79"/>
      <c r="C17" s="80"/>
      <c r="D17" s="85" t="s">
        <v>20</v>
      </c>
      <c r="E17" s="279" t="s">
        <v>373</v>
      </c>
      <c r="F17" s="323">
        <v>4749.84</v>
      </c>
      <c r="G17" s="323"/>
      <c r="H17" s="221">
        <f>F17+G17</f>
        <v>4749.84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</row>
    <row r="18" spans="1:252" s="82" customFormat="1" ht="18" customHeight="1">
      <c r="A18" s="79"/>
      <c r="B18" s="79"/>
      <c r="C18" s="80"/>
      <c r="D18" s="85" t="s">
        <v>23</v>
      </c>
      <c r="E18" s="279" t="s">
        <v>224</v>
      </c>
      <c r="F18" s="326">
        <v>2500</v>
      </c>
      <c r="G18" s="326"/>
      <c r="H18" s="221">
        <f>F18+G18</f>
        <v>2500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</row>
    <row r="19" spans="1:252" s="82" customFormat="1" ht="19.5" customHeight="1">
      <c r="A19" s="79"/>
      <c r="B19" s="79"/>
      <c r="C19" s="80"/>
      <c r="D19" s="85" t="s">
        <v>43</v>
      </c>
      <c r="E19" s="279" t="s">
        <v>453</v>
      </c>
      <c r="F19" s="326">
        <v>2000</v>
      </c>
      <c r="G19" s="326"/>
      <c r="H19" s="221">
        <f>F19+G19</f>
        <v>2000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</row>
    <row r="20" spans="1:252" s="82" customFormat="1" ht="18.75" customHeight="1">
      <c r="A20" s="79"/>
      <c r="B20" s="79"/>
      <c r="C20" s="80"/>
      <c r="D20" s="83" t="s">
        <v>115</v>
      </c>
      <c r="E20" s="280" t="s">
        <v>455</v>
      </c>
      <c r="F20" s="326">
        <v>150</v>
      </c>
      <c r="G20" s="326"/>
      <c r="H20" s="307">
        <f>F20+G20</f>
        <v>150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</row>
    <row r="21" spans="1:252" s="82" customFormat="1" ht="18.75" customHeight="1">
      <c r="A21" s="79"/>
      <c r="B21" s="209"/>
      <c r="C21" s="120" t="s">
        <v>254</v>
      </c>
      <c r="D21" s="98"/>
      <c r="E21" s="275" t="s">
        <v>364</v>
      </c>
      <c r="F21" s="224">
        <f>F22+F23</f>
        <v>5500</v>
      </c>
      <c r="G21" s="224">
        <f>G22+G23</f>
        <v>0</v>
      </c>
      <c r="H21" s="224">
        <f>H22+H23</f>
        <v>5500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</row>
    <row r="22" spans="1:252" s="82" customFormat="1" ht="18.75" customHeight="1">
      <c r="A22" s="79"/>
      <c r="B22" s="79"/>
      <c r="C22" s="80"/>
      <c r="D22" s="85" t="s">
        <v>23</v>
      </c>
      <c r="E22" s="279" t="s">
        <v>451</v>
      </c>
      <c r="F22" s="326">
        <v>2500</v>
      </c>
      <c r="G22" s="326"/>
      <c r="H22" s="221">
        <f>F22+G22</f>
        <v>2500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</row>
    <row r="23" spans="1:252" s="82" customFormat="1" ht="18.75" customHeight="1">
      <c r="A23" s="79"/>
      <c r="B23" s="79"/>
      <c r="C23" s="80"/>
      <c r="D23" s="85" t="s">
        <v>43</v>
      </c>
      <c r="E23" s="279" t="s">
        <v>452</v>
      </c>
      <c r="F23" s="326">
        <v>3000</v>
      </c>
      <c r="G23" s="326"/>
      <c r="H23" s="221">
        <f>F23+G23</f>
        <v>3000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</row>
    <row r="24" spans="1:252" s="82" customFormat="1" ht="16.5" customHeight="1">
      <c r="A24" s="79"/>
      <c r="B24" s="79"/>
      <c r="C24" s="89" t="s">
        <v>133</v>
      </c>
      <c r="D24" s="89"/>
      <c r="E24" s="275" t="s">
        <v>134</v>
      </c>
      <c r="F24" s="224">
        <f>F25+F26+F27+F29+F30+F31</f>
        <v>8050</v>
      </c>
      <c r="G24" s="224">
        <f>G25+G26+G27+G29+G30+G31</f>
        <v>0</v>
      </c>
      <c r="H24" s="224">
        <f>H25+H26+H27+H29+H30+H31</f>
        <v>8050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</row>
    <row r="25" spans="1:252" s="82" customFormat="1" ht="20.25" customHeight="1">
      <c r="A25" s="79"/>
      <c r="B25" s="79"/>
      <c r="C25" s="131"/>
      <c r="D25" s="83" t="s">
        <v>14</v>
      </c>
      <c r="E25" s="280" t="s">
        <v>210</v>
      </c>
      <c r="F25" s="326">
        <v>3000</v>
      </c>
      <c r="G25" s="326"/>
      <c r="H25" s="307">
        <f>F25+G25</f>
        <v>3000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</row>
    <row r="26" spans="1:252" s="82" customFormat="1" ht="16.5" customHeight="1" hidden="1">
      <c r="A26" s="79"/>
      <c r="B26" s="79"/>
      <c r="C26" s="80"/>
      <c r="D26" s="85" t="s">
        <v>23</v>
      </c>
      <c r="E26" s="279" t="s">
        <v>248</v>
      </c>
      <c r="F26" s="323">
        <v>0</v>
      </c>
      <c r="G26" s="323"/>
      <c r="H26" s="221">
        <f aca="true" t="shared" si="1" ref="H26:H31">F26+G26</f>
        <v>0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</row>
    <row r="27" spans="1:252" s="82" customFormat="1" ht="15" customHeight="1">
      <c r="A27" s="79"/>
      <c r="B27" s="79"/>
      <c r="C27" s="80"/>
      <c r="D27" s="85" t="s">
        <v>114</v>
      </c>
      <c r="E27" s="279" t="s">
        <v>388</v>
      </c>
      <c r="F27" s="323">
        <v>3000</v>
      </c>
      <c r="G27" s="323"/>
      <c r="H27" s="307">
        <f t="shared" si="1"/>
        <v>3000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</row>
    <row r="28" spans="1:252" s="82" customFormat="1" ht="17.25" customHeight="1" hidden="1">
      <c r="A28" s="79"/>
      <c r="B28" s="79"/>
      <c r="C28" s="80"/>
      <c r="D28" s="85" t="s">
        <v>38</v>
      </c>
      <c r="E28" s="280" t="s">
        <v>363</v>
      </c>
      <c r="F28" s="326"/>
      <c r="G28" s="326"/>
      <c r="H28" s="307">
        <f t="shared" si="1"/>
        <v>0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</row>
    <row r="29" spans="1:252" s="82" customFormat="1" ht="17.25" customHeight="1">
      <c r="A29" s="79"/>
      <c r="B29" s="79"/>
      <c r="C29" s="80"/>
      <c r="D29" s="85" t="s">
        <v>115</v>
      </c>
      <c r="E29" s="280" t="s">
        <v>454</v>
      </c>
      <c r="F29" s="326">
        <v>550</v>
      </c>
      <c r="G29" s="326"/>
      <c r="H29" s="307">
        <f t="shared" si="1"/>
        <v>550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</row>
    <row r="30" spans="1:252" s="82" customFormat="1" ht="17.25" customHeight="1">
      <c r="A30" s="79"/>
      <c r="B30" s="79"/>
      <c r="C30" s="80"/>
      <c r="D30" s="85" t="s">
        <v>34</v>
      </c>
      <c r="E30" s="279" t="s">
        <v>189</v>
      </c>
      <c r="F30" s="323">
        <v>1500</v>
      </c>
      <c r="G30" s="323"/>
      <c r="H30" s="307">
        <f t="shared" si="1"/>
        <v>1500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</row>
    <row r="31" spans="1:252" s="82" customFormat="1" ht="12.75" hidden="1">
      <c r="A31" s="79"/>
      <c r="B31" s="79"/>
      <c r="C31" s="80"/>
      <c r="D31" s="85" t="s">
        <v>43</v>
      </c>
      <c r="E31" s="279" t="s">
        <v>370</v>
      </c>
      <c r="F31" s="323">
        <v>0</v>
      </c>
      <c r="G31" s="323"/>
      <c r="H31" s="221">
        <f t="shared" si="1"/>
        <v>0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</row>
    <row r="32" spans="1:252" s="82" customFormat="1" ht="18" customHeight="1" hidden="1">
      <c r="A32" s="137" t="s">
        <v>257</v>
      </c>
      <c r="B32" s="137"/>
      <c r="C32" s="137"/>
      <c r="D32" s="137"/>
      <c r="E32" s="281" t="s">
        <v>260</v>
      </c>
      <c r="F32" s="327"/>
      <c r="G32" s="327"/>
      <c r="H32" s="308">
        <f>H33</f>
        <v>0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</row>
    <row r="33" spans="1:252" s="82" customFormat="1" ht="18" customHeight="1" hidden="1">
      <c r="A33" s="138"/>
      <c r="B33" s="139" t="s">
        <v>258</v>
      </c>
      <c r="C33" s="139"/>
      <c r="D33" s="139"/>
      <c r="E33" s="282" t="s">
        <v>261</v>
      </c>
      <c r="F33" s="321"/>
      <c r="G33" s="321"/>
      <c r="H33" s="309">
        <f>H34</f>
        <v>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</row>
    <row r="34" spans="1:252" s="82" customFormat="1" ht="20.25" customHeight="1" hidden="1">
      <c r="A34" s="79"/>
      <c r="B34" s="119"/>
      <c r="C34" s="135" t="s">
        <v>133</v>
      </c>
      <c r="D34" s="136"/>
      <c r="E34" s="283" t="s">
        <v>134</v>
      </c>
      <c r="F34" s="224"/>
      <c r="G34" s="224"/>
      <c r="H34" s="220">
        <f>H35</f>
        <v>0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</row>
    <row r="35" spans="1:252" s="82" customFormat="1" ht="20.25" customHeight="1" hidden="1">
      <c r="A35" s="79"/>
      <c r="B35" s="79"/>
      <c r="C35" s="80"/>
      <c r="D35" s="122" t="s">
        <v>35</v>
      </c>
      <c r="E35" s="284" t="s">
        <v>369</v>
      </c>
      <c r="F35" s="326"/>
      <c r="G35" s="326"/>
      <c r="H35" s="221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</row>
    <row r="36" spans="1:252" s="105" customFormat="1" ht="16.5" customHeight="1">
      <c r="A36" s="99" t="s">
        <v>213</v>
      </c>
      <c r="B36" s="99"/>
      <c r="C36" s="99"/>
      <c r="D36" s="99"/>
      <c r="E36" s="277" t="s">
        <v>214</v>
      </c>
      <c r="F36" s="324">
        <f>F37</f>
        <v>32000</v>
      </c>
      <c r="G36" s="324">
        <f>G37</f>
        <v>0</v>
      </c>
      <c r="H36" s="324">
        <f>H37</f>
        <v>32000</v>
      </c>
      <c r="J36" s="195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pans="1:252" s="105" customFormat="1" ht="16.5" customHeight="1">
      <c r="A37" s="94"/>
      <c r="B37" s="93" t="s">
        <v>215</v>
      </c>
      <c r="C37" s="232"/>
      <c r="D37" s="91"/>
      <c r="E37" s="278" t="s">
        <v>136</v>
      </c>
      <c r="F37" s="325">
        <f>F38+F43</f>
        <v>32000</v>
      </c>
      <c r="G37" s="325">
        <f>G38+G43</f>
        <v>0</v>
      </c>
      <c r="H37" s="325">
        <f>H38+H43</f>
        <v>32000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</row>
    <row r="38" spans="1:252" s="105" customFormat="1" ht="16.5" customHeight="1">
      <c r="A38" s="94"/>
      <c r="B38" s="201"/>
      <c r="C38" s="88" t="s">
        <v>131</v>
      </c>
      <c r="D38" s="98"/>
      <c r="E38" s="285" t="s">
        <v>132</v>
      </c>
      <c r="F38" s="335">
        <f>F39+F41+F42</f>
        <v>22000</v>
      </c>
      <c r="G38" s="335">
        <f>G39+G41+G42</f>
        <v>0</v>
      </c>
      <c r="H38" s="335">
        <f>H39+H41+H42</f>
        <v>22000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</row>
    <row r="39" spans="1:252" s="105" customFormat="1" ht="13.5" customHeight="1">
      <c r="A39" s="94"/>
      <c r="B39" s="201"/>
      <c r="C39" s="212"/>
      <c r="D39" s="134" t="s">
        <v>20</v>
      </c>
      <c r="E39" s="286" t="s">
        <v>389</v>
      </c>
      <c r="F39" s="338">
        <v>8400</v>
      </c>
      <c r="G39" s="337"/>
      <c r="H39" s="238">
        <f>F39+G39</f>
        <v>8400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</row>
    <row r="40" spans="1:252" s="105" customFormat="1" ht="13.5" customHeight="1">
      <c r="A40" s="94"/>
      <c r="B40" s="201"/>
      <c r="C40" s="212"/>
      <c r="D40" s="134"/>
      <c r="E40" s="287" t="s">
        <v>390</v>
      </c>
      <c r="F40" s="339"/>
      <c r="G40" s="336"/>
      <c r="H40" s="239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</row>
    <row r="41" spans="1:252" s="105" customFormat="1" ht="16.5" customHeight="1">
      <c r="A41" s="199"/>
      <c r="B41" s="201"/>
      <c r="C41" s="213"/>
      <c r="D41" s="202" t="s">
        <v>114</v>
      </c>
      <c r="E41" s="288" t="s">
        <v>375</v>
      </c>
      <c r="F41" s="336">
        <v>2000</v>
      </c>
      <c r="G41" s="336"/>
      <c r="H41" s="310">
        <f>F41+G41</f>
        <v>2000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</row>
    <row r="42" spans="1:252" s="105" customFormat="1" ht="17.25" customHeight="1">
      <c r="A42" s="199"/>
      <c r="B42" s="201"/>
      <c r="C42" s="203"/>
      <c r="D42" s="204" t="s">
        <v>58</v>
      </c>
      <c r="E42" s="289" t="s">
        <v>391</v>
      </c>
      <c r="F42" s="328">
        <v>11600</v>
      </c>
      <c r="G42" s="328"/>
      <c r="H42" s="310">
        <f>F42+G42</f>
        <v>11600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</row>
    <row r="43" spans="1:252" s="105" customFormat="1" ht="16.5" customHeight="1">
      <c r="A43" s="96"/>
      <c r="B43" s="96"/>
      <c r="C43" s="88" t="s">
        <v>133</v>
      </c>
      <c r="D43" s="107"/>
      <c r="E43" s="285" t="s">
        <v>134</v>
      </c>
      <c r="F43" s="224">
        <f>F44+F45</f>
        <v>10000</v>
      </c>
      <c r="G43" s="224">
        <f>G44+G45</f>
        <v>0</v>
      </c>
      <c r="H43" s="224">
        <f>H44+H45</f>
        <v>10000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</row>
    <row r="44" spans="1:252" s="105" customFormat="1" ht="16.5" customHeight="1">
      <c r="A44" s="197"/>
      <c r="B44" s="100"/>
      <c r="C44" s="131"/>
      <c r="D44" s="103" t="s">
        <v>115</v>
      </c>
      <c r="E44" s="290" t="s">
        <v>392</v>
      </c>
      <c r="F44" s="328">
        <v>5000</v>
      </c>
      <c r="G44" s="328"/>
      <c r="H44" s="311">
        <f>F44+G44</f>
        <v>5000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</row>
    <row r="45" spans="1:252" s="82" customFormat="1" ht="23.25" customHeight="1">
      <c r="A45" s="79"/>
      <c r="B45" s="79"/>
      <c r="C45" s="81"/>
      <c r="D45" s="85" t="s">
        <v>55</v>
      </c>
      <c r="E45" s="290" t="s">
        <v>393</v>
      </c>
      <c r="F45" s="328">
        <v>5000</v>
      </c>
      <c r="G45" s="328"/>
      <c r="H45" s="311">
        <f>F45+G45</f>
        <v>5000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</row>
    <row r="46" spans="1:252" s="82" customFormat="1" ht="18" customHeight="1">
      <c r="A46" s="137" t="s">
        <v>257</v>
      </c>
      <c r="B46" s="137"/>
      <c r="C46" s="137"/>
      <c r="D46" s="137"/>
      <c r="E46" s="281" t="s">
        <v>260</v>
      </c>
      <c r="F46" s="327">
        <f>F47</f>
        <v>5000</v>
      </c>
      <c r="G46" s="327">
        <f aca="true" t="shared" si="2" ref="G46:H48">G47</f>
        <v>0</v>
      </c>
      <c r="H46" s="327">
        <f t="shared" si="2"/>
        <v>5000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</row>
    <row r="47" spans="1:252" s="82" customFormat="1" ht="18" customHeight="1">
      <c r="A47" s="138"/>
      <c r="B47" s="139" t="s">
        <v>258</v>
      </c>
      <c r="C47" s="139"/>
      <c r="D47" s="139"/>
      <c r="E47" s="282" t="s">
        <v>261</v>
      </c>
      <c r="F47" s="321">
        <f>F48</f>
        <v>5000</v>
      </c>
      <c r="G47" s="321">
        <f t="shared" si="2"/>
        <v>0</v>
      </c>
      <c r="H47" s="321">
        <f t="shared" si="2"/>
        <v>5000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</row>
    <row r="48" spans="1:252" s="82" customFormat="1" ht="20.25" customHeight="1">
      <c r="A48" s="79"/>
      <c r="B48" s="198"/>
      <c r="C48" s="135" t="s">
        <v>133</v>
      </c>
      <c r="D48" s="200"/>
      <c r="E48" s="291" t="s">
        <v>134</v>
      </c>
      <c r="F48" s="335">
        <f>F49</f>
        <v>5000</v>
      </c>
      <c r="G48" s="335">
        <f t="shared" si="2"/>
        <v>0</v>
      </c>
      <c r="H48" s="335">
        <f t="shared" si="2"/>
        <v>5000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</row>
    <row r="49" spans="1:252" s="82" customFormat="1" ht="14.25" customHeight="1">
      <c r="A49" s="79"/>
      <c r="B49" s="79"/>
      <c r="C49" s="80"/>
      <c r="D49" s="233" t="s">
        <v>35</v>
      </c>
      <c r="E49" s="235" t="s">
        <v>394</v>
      </c>
      <c r="F49" s="341">
        <v>5000</v>
      </c>
      <c r="G49" s="256"/>
      <c r="H49" s="312">
        <f>F49+G49</f>
        <v>5000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</row>
    <row r="50" spans="1:252" s="82" customFormat="1" ht="23.25" customHeight="1">
      <c r="A50" s="79"/>
      <c r="B50" s="79"/>
      <c r="C50" s="80"/>
      <c r="D50" s="234"/>
      <c r="E50" s="236" t="s">
        <v>395</v>
      </c>
      <c r="F50" s="342"/>
      <c r="G50" s="219"/>
      <c r="H50" s="305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</row>
    <row r="51" spans="1:252" s="105" customFormat="1" ht="16.5" customHeight="1">
      <c r="A51" s="99" t="s">
        <v>137</v>
      </c>
      <c r="B51" s="99"/>
      <c r="C51" s="99"/>
      <c r="D51" s="226"/>
      <c r="E51" s="292" t="s">
        <v>138</v>
      </c>
      <c r="F51" s="340">
        <f>F52</f>
        <v>40983.47</v>
      </c>
      <c r="G51" s="340">
        <f>G52</f>
        <v>0</v>
      </c>
      <c r="H51" s="340">
        <f>H52</f>
        <v>40983.47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</row>
    <row r="52" spans="1:252" s="105" customFormat="1" ht="16.5" customHeight="1">
      <c r="A52" s="94"/>
      <c r="B52" s="93" t="s">
        <v>139</v>
      </c>
      <c r="C52" s="91"/>
      <c r="D52" s="91"/>
      <c r="E52" s="278" t="s">
        <v>140</v>
      </c>
      <c r="F52" s="325">
        <f>F53+F57</f>
        <v>40983.47</v>
      </c>
      <c r="G52" s="325">
        <f>G53+G57</f>
        <v>0</v>
      </c>
      <c r="H52" s="325">
        <f>H53+H57</f>
        <v>40983.47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</row>
    <row r="53" spans="1:252" s="105" customFormat="1" ht="16.5" customHeight="1">
      <c r="A53" s="96"/>
      <c r="B53" s="96"/>
      <c r="C53" s="89" t="s">
        <v>131</v>
      </c>
      <c r="D53" s="89"/>
      <c r="E53" s="275" t="s">
        <v>132</v>
      </c>
      <c r="F53" s="224">
        <f>F54+F55+F56</f>
        <v>18000</v>
      </c>
      <c r="G53" s="224">
        <f>G54+G55+G56</f>
        <v>0</v>
      </c>
      <c r="H53" s="224">
        <f>H54+H55+H56</f>
        <v>18000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</row>
    <row r="54" spans="1:252" s="105" customFormat="1" ht="16.5" customHeight="1">
      <c r="A54" s="96"/>
      <c r="B54" s="96"/>
      <c r="C54" s="131"/>
      <c r="D54" s="83" t="s">
        <v>113</v>
      </c>
      <c r="E54" s="280" t="s">
        <v>396</v>
      </c>
      <c r="F54" s="326">
        <v>2000</v>
      </c>
      <c r="G54" s="326"/>
      <c r="H54" s="221">
        <f>F54+G54</f>
        <v>2000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</row>
    <row r="55" spans="1:252" s="82" customFormat="1" ht="17.25" customHeight="1">
      <c r="A55" s="79"/>
      <c r="B55" s="79"/>
      <c r="C55" s="80"/>
      <c r="D55" s="83" t="s">
        <v>14</v>
      </c>
      <c r="E55" s="280" t="s">
        <v>372</v>
      </c>
      <c r="F55" s="326">
        <v>6000</v>
      </c>
      <c r="G55" s="326"/>
      <c r="H55" s="221">
        <f>F55+G55</f>
        <v>6000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</row>
    <row r="56" spans="1:252" s="82" customFormat="1" ht="17.25" customHeight="1">
      <c r="A56" s="79"/>
      <c r="B56" s="79"/>
      <c r="C56" s="80"/>
      <c r="D56" s="83" t="s">
        <v>43</v>
      </c>
      <c r="E56" s="280" t="s">
        <v>236</v>
      </c>
      <c r="F56" s="326">
        <v>10000</v>
      </c>
      <c r="G56" s="326"/>
      <c r="H56" s="221">
        <f>F56+G56</f>
        <v>10000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</row>
    <row r="57" spans="1:252" s="82" customFormat="1" ht="16.5" customHeight="1">
      <c r="A57" s="79"/>
      <c r="B57" s="119"/>
      <c r="C57" s="120" t="s">
        <v>211</v>
      </c>
      <c r="D57" s="123"/>
      <c r="E57" s="293" t="s">
        <v>212</v>
      </c>
      <c r="F57" s="224">
        <f>F58</f>
        <v>22983.47</v>
      </c>
      <c r="G57" s="224">
        <f>G58</f>
        <v>0</v>
      </c>
      <c r="H57" s="224">
        <f>H58</f>
        <v>22983.47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</row>
    <row r="58" spans="1:252" s="82" customFormat="1" ht="25.5" customHeight="1">
      <c r="A58" s="79"/>
      <c r="B58" s="79"/>
      <c r="C58" s="80"/>
      <c r="D58" s="83" t="s">
        <v>40</v>
      </c>
      <c r="E58" s="280" t="s">
        <v>440</v>
      </c>
      <c r="F58" s="326">
        <v>22983.47</v>
      </c>
      <c r="G58" s="326"/>
      <c r="H58" s="221">
        <f>F58+G58</f>
        <v>22983.47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</row>
    <row r="59" spans="1:252" s="105" customFormat="1" ht="16.5" customHeight="1">
      <c r="A59" s="99" t="s">
        <v>142</v>
      </c>
      <c r="B59" s="99"/>
      <c r="C59" s="99"/>
      <c r="D59" s="99"/>
      <c r="E59" s="277" t="s">
        <v>143</v>
      </c>
      <c r="F59" s="324">
        <f>F60</f>
        <v>14300</v>
      </c>
      <c r="G59" s="324">
        <f>G60</f>
        <v>0</v>
      </c>
      <c r="H59" s="324">
        <f>H60</f>
        <v>14300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</row>
    <row r="60" spans="1:252" s="105" customFormat="1" ht="16.5" customHeight="1">
      <c r="A60" s="100"/>
      <c r="B60" s="99" t="s">
        <v>216</v>
      </c>
      <c r="C60" s="99"/>
      <c r="D60" s="99"/>
      <c r="E60" s="277" t="s">
        <v>217</v>
      </c>
      <c r="F60" s="324">
        <f>F61+F64</f>
        <v>14300</v>
      </c>
      <c r="G60" s="324">
        <f>G61+G64</f>
        <v>0</v>
      </c>
      <c r="H60" s="324">
        <f>H61+H64</f>
        <v>14300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</row>
    <row r="61" spans="1:252" s="105" customFormat="1" ht="16.5" customHeight="1">
      <c r="A61" s="100"/>
      <c r="B61" s="124"/>
      <c r="C61" s="89" t="s">
        <v>131</v>
      </c>
      <c r="D61" s="89"/>
      <c r="E61" s="275" t="s">
        <v>132</v>
      </c>
      <c r="F61" s="224">
        <f>F62+F63</f>
        <v>4300</v>
      </c>
      <c r="G61" s="224">
        <f>G62+G63</f>
        <v>0</v>
      </c>
      <c r="H61" s="224">
        <f>H62+H63</f>
        <v>4300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</row>
    <row r="62" spans="1:252" s="105" customFormat="1" ht="21.75" customHeight="1">
      <c r="A62" s="100"/>
      <c r="B62" s="124"/>
      <c r="C62" s="89"/>
      <c r="D62" s="83" t="s">
        <v>20</v>
      </c>
      <c r="E62" s="280" t="s">
        <v>397</v>
      </c>
      <c r="F62" s="326">
        <v>300</v>
      </c>
      <c r="G62" s="326"/>
      <c r="H62" s="311">
        <f>F62+G62</f>
        <v>300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</row>
    <row r="63" spans="1:252" s="105" customFormat="1" ht="18.75" customHeight="1">
      <c r="A63" s="100"/>
      <c r="B63" s="124"/>
      <c r="C63" s="89"/>
      <c r="D63" s="83" t="s">
        <v>58</v>
      </c>
      <c r="E63" s="280" t="s">
        <v>398</v>
      </c>
      <c r="F63" s="326">
        <v>4000</v>
      </c>
      <c r="G63" s="326"/>
      <c r="H63" s="311">
        <f>F63+G63</f>
        <v>4000</v>
      </c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</row>
    <row r="64" spans="1:252" s="105" customFormat="1" ht="16.5" customHeight="1">
      <c r="A64" s="96"/>
      <c r="B64" s="96"/>
      <c r="C64" s="89" t="s">
        <v>211</v>
      </c>
      <c r="D64" s="89"/>
      <c r="E64" s="293" t="s">
        <v>212</v>
      </c>
      <c r="F64" s="224">
        <f>F65</f>
        <v>10000</v>
      </c>
      <c r="G64" s="224">
        <f>G65</f>
        <v>0</v>
      </c>
      <c r="H64" s="224">
        <f>H65</f>
        <v>10000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</row>
    <row r="65" spans="1:252" s="82" customFormat="1" ht="18" customHeight="1">
      <c r="A65" s="79"/>
      <c r="B65" s="79"/>
      <c r="C65" s="80"/>
      <c r="D65" s="85" t="s">
        <v>43</v>
      </c>
      <c r="E65" s="280" t="s">
        <v>447</v>
      </c>
      <c r="F65" s="326">
        <v>10000</v>
      </c>
      <c r="G65" s="326"/>
      <c r="H65" s="221">
        <f>F65+G65</f>
        <v>10000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</row>
    <row r="66" spans="1:252" s="82" customFormat="1" ht="12.75" hidden="1">
      <c r="A66" s="79"/>
      <c r="B66" s="79"/>
      <c r="C66" s="80"/>
      <c r="D66" s="85" t="s">
        <v>20</v>
      </c>
      <c r="E66" s="279" t="s">
        <v>218</v>
      </c>
      <c r="F66" s="323"/>
      <c r="G66" s="323"/>
      <c r="H66" s="306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</row>
    <row r="67" spans="1:252" s="82" customFormat="1" ht="12.75" hidden="1">
      <c r="A67" s="79"/>
      <c r="B67" s="79"/>
      <c r="C67" s="80"/>
      <c r="D67" s="85" t="s">
        <v>40</v>
      </c>
      <c r="E67" s="279" t="s">
        <v>195</v>
      </c>
      <c r="F67" s="323"/>
      <c r="G67" s="323"/>
      <c r="H67" s="306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</row>
    <row r="68" spans="1:252" s="82" customFormat="1" ht="12.75" hidden="1">
      <c r="A68" s="79"/>
      <c r="B68" s="79"/>
      <c r="C68" s="80"/>
      <c r="D68" s="85" t="s">
        <v>55</v>
      </c>
      <c r="E68" s="279" t="s">
        <v>219</v>
      </c>
      <c r="F68" s="323"/>
      <c r="G68" s="323"/>
      <c r="H68" s="306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</row>
    <row r="69" spans="1:252" s="105" customFormat="1" ht="16.5" customHeight="1">
      <c r="A69" s="99" t="s">
        <v>144</v>
      </c>
      <c r="B69" s="99"/>
      <c r="C69" s="99"/>
      <c r="D69" s="99"/>
      <c r="E69" s="277" t="s">
        <v>145</v>
      </c>
      <c r="F69" s="324">
        <f>F70+F88</f>
        <v>80095.87</v>
      </c>
      <c r="G69" s="324">
        <f>G70+G88</f>
        <v>0</v>
      </c>
      <c r="H69" s="324">
        <f>H70+H88</f>
        <v>80095.87</v>
      </c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</row>
    <row r="70" spans="1:252" s="105" customFormat="1" ht="16.5" customHeight="1">
      <c r="A70" s="94"/>
      <c r="B70" s="93" t="s">
        <v>146</v>
      </c>
      <c r="C70" s="91"/>
      <c r="D70" s="91"/>
      <c r="E70" s="278" t="s">
        <v>147</v>
      </c>
      <c r="F70" s="325">
        <f>F71+F74+F84</f>
        <v>36100</v>
      </c>
      <c r="G70" s="325">
        <f>G71+G74+G84</f>
        <v>0</v>
      </c>
      <c r="H70" s="325">
        <f>H71+H74+H84</f>
        <v>36100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</row>
    <row r="71" spans="1:252" s="82" customFormat="1" ht="16.5" customHeight="1">
      <c r="A71" s="79"/>
      <c r="B71" s="79"/>
      <c r="C71" s="89" t="s">
        <v>158</v>
      </c>
      <c r="D71" s="89"/>
      <c r="E71" s="294" t="s">
        <v>159</v>
      </c>
      <c r="F71" s="329">
        <f>F72+F73</f>
        <v>5500</v>
      </c>
      <c r="G71" s="329">
        <f>G72+G73</f>
        <v>0</v>
      </c>
      <c r="H71" s="329">
        <f>H72+H73</f>
        <v>5500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</row>
    <row r="72" spans="1:252" s="82" customFormat="1" ht="20.25" customHeight="1">
      <c r="A72" s="79"/>
      <c r="B72" s="79"/>
      <c r="C72" s="81"/>
      <c r="D72" s="83" t="s">
        <v>40</v>
      </c>
      <c r="E72" s="280" t="s">
        <v>220</v>
      </c>
      <c r="F72" s="326">
        <v>3000</v>
      </c>
      <c r="G72" s="326"/>
      <c r="H72" s="221">
        <f>F72+G72</f>
        <v>3000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</row>
    <row r="73" spans="1:252" s="82" customFormat="1" ht="20.25" customHeight="1">
      <c r="A73" s="79"/>
      <c r="B73" s="79"/>
      <c r="C73" s="81"/>
      <c r="D73" s="83" t="s">
        <v>41</v>
      </c>
      <c r="E73" s="280" t="s">
        <v>220</v>
      </c>
      <c r="F73" s="326">
        <v>2500</v>
      </c>
      <c r="G73" s="326"/>
      <c r="H73" s="221">
        <f>F73+G73</f>
        <v>2500</v>
      </c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</row>
    <row r="74" spans="1:252" s="105" customFormat="1" ht="16.5" customHeight="1">
      <c r="A74" s="96"/>
      <c r="B74" s="96"/>
      <c r="C74" s="89" t="s">
        <v>131</v>
      </c>
      <c r="D74" s="89"/>
      <c r="E74" s="275" t="s">
        <v>132</v>
      </c>
      <c r="F74" s="224">
        <f>F75+F76+F77+F78+F79+F80+F81+F82+F83</f>
        <v>28700</v>
      </c>
      <c r="G74" s="224">
        <f>G75+G76+G77+G78+G79+G80+G81+G82+G83</f>
        <v>0</v>
      </c>
      <c r="H74" s="224">
        <f>H75+H76+H77+H78+H79+H80+H81+H82+H83</f>
        <v>28700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</row>
    <row r="75" spans="1:252" s="82" customFormat="1" ht="16.5" customHeight="1">
      <c r="A75" s="79"/>
      <c r="B75" s="79"/>
      <c r="C75" s="81"/>
      <c r="D75" s="85" t="s">
        <v>112</v>
      </c>
      <c r="E75" s="279" t="s">
        <v>168</v>
      </c>
      <c r="F75" s="323">
        <v>10000</v>
      </c>
      <c r="G75" s="323"/>
      <c r="H75" s="307">
        <f>F75+G75</f>
        <v>10000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</row>
    <row r="76" spans="1:252" s="82" customFormat="1" ht="16.5" customHeight="1">
      <c r="A76" s="79"/>
      <c r="B76" s="79"/>
      <c r="C76" s="81"/>
      <c r="D76" s="85" t="s">
        <v>11</v>
      </c>
      <c r="E76" s="279" t="s">
        <v>204</v>
      </c>
      <c r="F76" s="323">
        <v>2200</v>
      </c>
      <c r="G76" s="323"/>
      <c r="H76" s="307">
        <f aca="true" t="shared" si="3" ref="H76:H83">F76+G76</f>
        <v>2200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</row>
    <row r="77" spans="1:252" s="82" customFormat="1" ht="16.5" customHeight="1">
      <c r="A77" s="79"/>
      <c r="B77" s="79"/>
      <c r="C77" s="81"/>
      <c r="D77" s="85" t="s">
        <v>14</v>
      </c>
      <c r="E77" s="279" t="s">
        <v>247</v>
      </c>
      <c r="F77" s="323">
        <v>2000</v>
      </c>
      <c r="G77" s="323"/>
      <c r="H77" s="307">
        <f t="shared" si="3"/>
        <v>2000</v>
      </c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</row>
    <row r="78" spans="1:252" s="82" customFormat="1" ht="25.5" customHeight="1">
      <c r="A78" s="79"/>
      <c r="B78" s="79"/>
      <c r="C78" s="80"/>
      <c r="D78" s="83" t="s">
        <v>20</v>
      </c>
      <c r="E78" s="280" t="s">
        <v>399</v>
      </c>
      <c r="F78" s="326">
        <v>5000</v>
      </c>
      <c r="G78" s="326"/>
      <c r="H78" s="307">
        <f t="shared" si="3"/>
        <v>5000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</row>
    <row r="79" spans="1:252" s="82" customFormat="1" ht="12.75">
      <c r="A79" s="79"/>
      <c r="B79" s="79"/>
      <c r="C79" s="80"/>
      <c r="D79" s="83" t="s">
        <v>115</v>
      </c>
      <c r="E79" s="280" t="s">
        <v>200</v>
      </c>
      <c r="F79" s="326">
        <v>700</v>
      </c>
      <c r="G79" s="326"/>
      <c r="H79" s="307">
        <f t="shared" si="3"/>
        <v>700</v>
      </c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</row>
    <row r="80" spans="1:252" s="82" customFormat="1" ht="12.75">
      <c r="A80" s="79"/>
      <c r="B80" s="79"/>
      <c r="C80" s="80"/>
      <c r="D80" s="83" t="s">
        <v>40</v>
      </c>
      <c r="E80" s="250" t="s">
        <v>220</v>
      </c>
      <c r="F80" s="323">
        <v>3000</v>
      </c>
      <c r="G80" s="323"/>
      <c r="H80" s="307">
        <f t="shared" si="3"/>
        <v>3000</v>
      </c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</row>
    <row r="81" spans="1:252" s="82" customFormat="1" ht="16.5" customHeight="1">
      <c r="A81" s="79"/>
      <c r="B81" s="79"/>
      <c r="C81" s="80"/>
      <c r="D81" s="83" t="s">
        <v>52</v>
      </c>
      <c r="E81" s="280" t="s">
        <v>220</v>
      </c>
      <c r="F81" s="326">
        <v>1300</v>
      </c>
      <c r="G81" s="326"/>
      <c r="H81" s="307">
        <f t="shared" si="3"/>
        <v>1300</v>
      </c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</row>
    <row r="82" spans="1:252" s="82" customFormat="1" ht="16.5" customHeight="1">
      <c r="A82" s="79"/>
      <c r="B82" s="79"/>
      <c r="C82" s="80"/>
      <c r="D82" s="83" t="s">
        <v>58</v>
      </c>
      <c r="E82" s="250" t="s">
        <v>204</v>
      </c>
      <c r="F82" s="323">
        <v>4000</v>
      </c>
      <c r="G82" s="323"/>
      <c r="H82" s="307">
        <f t="shared" si="3"/>
        <v>4000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</row>
    <row r="83" spans="1:252" s="82" customFormat="1" ht="16.5" customHeight="1">
      <c r="A83" s="79"/>
      <c r="B83" s="79"/>
      <c r="C83" s="80"/>
      <c r="D83" s="83" t="s">
        <v>41</v>
      </c>
      <c r="E83" s="250" t="s">
        <v>220</v>
      </c>
      <c r="F83" s="323">
        <v>500</v>
      </c>
      <c r="G83" s="323"/>
      <c r="H83" s="307">
        <f t="shared" si="3"/>
        <v>500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</row>
    <row r="84" spans="1:252" s="82" customFormat="1" ht="16.5" customHeight="1">
      <c r="A84" s="79"/>
      <c r="B84" s="79"/>
      <c r="C84" s="106" t="s">
        <v>133</v>
      </c>
      <c r="D84" s="106"/>
      <c r="E84" s="275" t="s">
        <v>134</v>
      </c>
      <c r="F84" s="224">
        <f>F85+F86+F87</f>
        <v>1900</v>
      </c>
      <c r="G84" s="224">
        <f>G85+G86+G87</f>
        <v>0</v>
      </c>
      <c r="H84" s="224">
        <f>H85+H86+H87</f>
        <v>1900</v>
      </c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</row>
    <row r="85" spans="1:252" s="82" customFormat="1" ht="16.5" customHeight="1">
      <c r="A85" s="119"/>
      <c r="B85" s="125"/>
      <c r="C85" s="428"/>
      <c r="D85" s="86" t="s">
        <v>11</v>
      </c>
      <c r="E85" s="250" t="s">
        <v>204</v>
      </c>
      <c r="F85" s="323">
        <v>1300</v>
      </c>
      <c r="G85" s="323"/>
      <c r="H85" s="307">
        <f>F85+G85</f>
        <v>1300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</row>
    <row r="86" spans="1:252" s="82" customFormat="1" ht="16.5" customHeight="1">
      <c r="A86" s="119"/>
      <c r="B86" s="125"/>
      <c r="C86" s="429"/>
      <c r="D86" s="86" t="s">
        <v>115</v>
      </c>
      <c r="E86" s="280" t="s">
        <v>200</v>
      </c>
      <c r="F86" s="326">
        <v>300</v>
      </c>
      <c r="G86" s="326"/>
      <c r="H86" s="307">
        <f>F86+G86</f>
        <v>300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</row>
    <row r="87" spans="1:252" s="82" customFormat="1" ht="16.5" customHeight="1">
      <c r="A87" s="130"/>
      <c r="B87" s="129"/>
      <c r="C87" s="429"/>
      <c r="D87" s="86" t="s">
        <v>52</v>
      </c>
      <c r="E87" s="250" t="s">
        <v>220</v>
      </c>
      <c r="F87" s="323">
        <v>300</v>
      </c>
      <c r="G87" s="323"/>
      <c r="H87" s="307">
        <f>F87+G87</f>
        <v>300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</row>
    <row r="88" spans="1:252" s="82" customFormat="1" ht="16.5" customHeight="1">
      <c r="A88" s="140"/>
      <c r="B88" s="141" t="s">
        <v>196</v>
      </c>
      <c r="C88" s="95"/>
      <c r="D88" s="126"/>
      <c r="E88" s="295" t="s">
        <v>197</v>
      </c>
      <c r="F88" s="325">
        <f>F89+F94</f>
        <v>43995.87</v>
      </c>
      <c r="G88" s="325">
        <f>G89+G94</f>
        <v>0</v>
      </c>
      <c r="H88" s="325">
        <f>H89+H94</f>
        <v>43995.87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</row>
    <row r="89" spans="1:252" s="82" customFormat="1" ht="16.5" customHeight="1">
      <c r="A89" s="96"/>
      <c r="B89" s="97"/>
      <c r="C89" s="88" t="s">
        <v>131</v>
      </c>
      <c r="D89" s="98"/>
      <c r="E89" s="275" t="s">
        <v>132</v>
      </c>
      <c r="F89" s="224">
        <f>F90+F91+F92+F93</f>
        <v>37500</v>
      </c>
      <c r="G89" s="224">
        <f>G90+G91+G92+G93</f>
        <v>0</v>
      </c>
      <c r="H89" s="224">
        <f>H90+H91+H92+H93</f>
        <v>37500</v>
      </c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</row>
    <row r="90" spans="1:252" s="82" customFormat="1" ht="16.5" customHeight="1">
      <c r="A90" s="79"/>
      <c r="B90" s="209"/>
      <c r="C90" s="241"/>
      <c r="D90" s="240" t="s">
        <v>20</v>
      </c>
      <c r="E90" s="279" t="s">
        <v>374</v>
      </c>
      <c r="F90" s="323">
        <v>11000</v>
      </c>
      <c r="G90" s="323"/>
      <c r="H90" s="307">
        <f>F90+G90</f>
        <v>11000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</row>
    <row r="91" spans="1:252" s="82" customFormat="1" ht="16.5" customHeight="1">
      <c r="A91" s="79"/>
      <c r="B91" s="209"/>
      <c r="C91" s="242"/>
      <c r="D91" s="240" t="s">
        <v>43</v>
      </c>
      <c r="E91" s="279" t="s">
        <v>400</v>
      </c>
      <c r="F91" s="323">
        <v>10000</v>
      </c>
      <c r="G91" s="323"/>
      <c r="H91" s="307">
        <f>F91+G91</f>
        <v>10000</v>
      </c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</row>
    <row r="92" spans="1:252" s="82" customFormat="1" ht="16.5" customHeight="1">
      <c r="A92" s="79"/>
      <c r="B92" s="209"/>
      <c r="C92" s="242"/>
      <c r="D92" s="240" t="s">
        <v>49</v>
      </c>
      <c r="E92" s="279" t="s">
        <v>374</v>
      </c>
      <c r="F92" s="323">
        <v>9000</v>
      </c>
      <c r="G92" s="323"/>
      <c r="H92" s="307">
        <f>F92+G92</f>
        <v>9000</v>
      </c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</row>
    <row r="93" spans="1:252" s="82" customFormat="1" ht="16.5" customHeight="1">
      <c r="A93" s="79"/>
      <c r="B93" s="209"/>
      <c r="C93" s="205"/>
      <c r="D93" s="240" t="s">
        <v>52</v>
      </c>
      <c r="E93" s="279" t="s">
        <v>374</v>
      </c>
      <c r="F93" s="323">
        <v>7500</v>
      </c>
      <c r="G93" s="323"/>
      <c r="H93" s="307">
        <f>F93+G93</f>
        <v>7500</v>
      </c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</row>
    <row r="94" spans="1:252" s="82" customFormat="1" ht="16.5" customHeight="1">
      <c r="A94" s="96"/>
      <c r="B94" s="97"/>
      <c r="C94" s="88" t="s">
        <v>133</v>
      </c>
      <c r="D94" s="98"/>
      <c r="E94" s="275" t="s">
        <v>134</v>
      </c>
      <c r="F94" s="224">
        <f>F95</f>
        <v>6495.87</v>
      </c>
      <c r="G94" s="224">
        <f>G95</f>
        <v>0</v>
      </c>
      <c r="H94" s="224">
        <f>H95</f>
        <v>6495.87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</row>
    <row r="95" spans="1:252" s="82" customFormat="1" ht="16.5" customHeight="1">
      <c r="A95" s="79"/>
      <c r="B95" s="79"/>
      <c r="C95" s="90"/>
      <c r="D95" s="85" t="s">
        <v>114</v>
      </c>
      <c r="E95" s="279" t="s">
        <v>401</v>
      </c>
      <c r="F95" s="323">
        <v>6495.87</v>
      </c>
      <c r="G95" s="323"/>
      <c r="H95" s="221">
        <f>F95+G95</f>
        <v>6495.87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</row>
    <row r="96" spans="1:252" s="105" customFormat="1" ht="16.5" customHeight="1">
      <c r="A96" s="99" t="s">
        <v>148</v>
      </c>
      <c r="B96" s="99"/>
      <c r="C96" s="99"/>
      <c r="D96" s="99"/>
      <c r="E96" s="277" t="s">
        <v>149</v>
      </c>
      <c r="F96" s="324">
        <f>F97+F142+F145</f>
        <v>249763.72</v>
      </c>
      <c r="G96" s="324">
        <f>G97+G142+G145</f>
        <v>6000</v>
      </c>
      <c r="H96" s="324">
        <f>H97+H142+H145</f>
        <v>255763.72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  <c r="IR96" s="104"/>
    </row>
    <row r="97" spans="1:252" s="105" customFormat="1" ht="16.5" customHeight="1">
      <c r="A97" s="210"/>
      <c r="B97" s="93" t="s">
        <v>150</v>
      </c>
      <c r="C97" s="91"/>
      <c r="D97" s="91"/>
      <c r="E97" s="278" t="s">
        <v>151</v>
      </c>
      <c r="F97" s="325">
        <f>F98+F105+F123+F125+F129+F136+F138</f>
        <v>126730.81</v>
      </c>
      <c r="G97" s="325">
        <f>G98+G105+G123+G125+G129+G136+G138</f>
        <v>6000</v>
      </c>
      <c r="H97" s="325">
        <f>H98+H105+H123+H125+H129+H136+H138</f>
        <v>132730.81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  <c r="IR97" s="104"/>
    </row>
    <row r="98" spans="1:252" s="82" customFormat="1" ht="16.5" customHeight="1">
      <c r="A98" s="79"/>
      <c r="B98" s="79"/>
      <c r="C98" s="89" t="s">
        <v>158</v>
      </c>
      <c r="D98" s="106"/>
      <c r="E98" s="366" t="s">
        <v>159</v>
      </c>
      <c r="F98" s="367">
        <f>F99+F100+F101+F102+F103+F104</f>
        <v>21400</v>
      </c>
      <c r="G98" s="367">
        <f>G99+G100+G101+G102+G103+G104</f>
        <v>0</v>
      </c>
      <c r="H98" s="367">
        <f>H99+H100+H101+H102+H103+H104</f>
        <v>21400</v>
      </c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</row>
    <row r="99" spans="1:252" s="82" customFormat="1" ht="16.5" customHeight="1">
      <c r="A99" s="79"/>
      <c r="B99" s="79"/>
      <c r="C99" s="131"/>
      <c r="D99" s="266" t="s">
        <v>11</v>
      </c>
      <c r="E99" s="279" t="s">
        <v>409</v>
      </c>
      <c r="F99" s="330">
        <v>3400</v>
      </c>
      <c r="G99" s="330"/>
      <c r="H99" s="330">
        <f aca="true" t="shared" si="4" ref="H99:H104">F99+G99</f>
        <v>3400</v>
      </c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</row>
    <row r="100" spans="1:252" s="82" customFormat="1" ht="16.5" customHeight="1">
      <c r="A100" s="79"/>
      <c r="B100" s="79"/>
      <c r="C100" s="131"/>
      <c r="D100" s="96" t="s">
        <v>115</v>
      </c>
      <c r="E100" s="368" t="s">
        <v>376</v>
      </c>
      <c r="F100" s="369">
        <v>2500</v>
      </c>
      <c r="G100" s="369"/>
      <c r="H100" s="313">
        <f t="shared" si="4"/>
        <v>2500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</row>
    <row r="101" spans="1:252" s="82" customFormat="1" ht="16.5" customHeight="1">
      <c r="A101" s="79"/>
      <c r="B101" s="79"/>
      <c r="C101" s="81"/>
      <c r="D101" s="266" t="s">
        <v>169</v>
      </c>
      <c r="E101" s="370" t="s">
        <v>468</v>
      </c>
      <c r="F101" s="326">
        <v>6000</v>
      </c>
      <c r="G101" s="326"/>
      <c r="H101" s="221">
        <f t="shared" si="4"/>
        <v>6000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</row>
    <row r="102" spans="1:252" s="82" customFormat="1" ht="16.5" customHeight="1">
      <c r="A102" s="79"/>
      <c r="B102" s="79"/>
      <c r="C102" s="81"/>
      <c r="D102" s="122" t="s">
        <v>49</v>
      </c>
      <c r="E102" s="280" t="s">
        <v>377</v>
      </c>
      <c r="F102" s="326">
        <v>2500</v>
      </c>
      <c r="G102" s="326"/>
      <c r="H102" s="221">
        <f t="shared" si="4"/>
        <v>2500</v>
      </c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</row>
    <row r="103" spans="1:252" s="82" customFormat="1" ht="22.5" customHeight="1">
      <c r="A103" s="79"/>
      <c r="B103" s="79"/>
      <c r="C103" s="81"/>
      <c r="D103" s="83" t="s">
        <v>52</v>
      </c>
      <c r="E103" s="280" t="s">
        <v>378</v>
      </c>
      <c r="F103" s="326">
        <v>2000</v>
      </c>
      <c r="G103" s="326"/>
      <c r="H103" s="221">
        <f t="shared" si="4"/>
        <v>2000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</row>
    <row r="104" spans="1:252" s="82" customFormat="1" ht="22.5" customHeight="1">
      <c r="A104" s="79"/>
      <c r="B104" s="79"/>
      <c r="C104" s="80"/>
      <c r="D104" s="83" t="s">
        <v>55</v>
      </c>
      <c r="E104" s="280" t="s">
        <v>402</v>
      </c>
      <c r="F104" s="326">
        <v>5000</v>
      </c>
      <c r="G104" s="326"/>
      <c r="H104" s="221">
        <f t="shared" si="4"/>
        <v>5000</v>
      </c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</row>
    <row r="105" spans="1:252" s="82" customFormat="1" ht="16.5" customHeight="1">
      <c r="A105" s="79"/>
      <c r="B105" s="79"/>
      <c r="C105" s="89" t="s">
        <v>131</v>
      </c>
      <c r="D105" s="89"/>
      <c r="E105" s="275" t="s">
        <v>132</v>
      </c>
      <c r="F105" s="224">
        <f>F106+F107+F108+F109+F110+F111+F112+F113+F114+F115+F116+F117+F118+F121+F122</f>
        <v>68335.78</v>
      </c>
      <c r="G105" s="224">
        <f>G106+G107+G108+G109+G110+G111+G112+G113+G114+G115+G116+G117+G118+G121+G122</f>
        <v>6000</v>
      </c>
      <c r="H105" s="224">
        <f>H106+H107+H108+H109+H110+H111+H112+H113+H114+H115+H116+H117+H118+H121+H122</f>
        <v>74335.78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</row>
    <row r="106" spans="1:252" s="82" customFormat="1" ht="16.5" customHeight="1">
      <c r="A106" s="79"/>
      <c r="B106" s="79"/>
      <c r="C106" s="81"/>
      <c r="D106" s="85" t="s">
        <v>112</v>
      </c>
      <c r="E106" s="279" t="s">
        <v>263</v>
      </c>
      <c r="F106" s="323">
        <v>9074.02</v>
      </c>
      <c r="G106" s="323"/>
      <c r="H106" s="307">
        <f>F106+G106</f>
        <v>9074.02</v>
      </c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</row>
    <row r="107" spans="1:252" s="82" customFormat="1" ht="16.5" customHeight="1">
      <c r="A107" s="79"/>
      <c r="B107" s="79"/>
      <c r="C107" s="81"/>
      <c r="D107" s="85" t="s">
        <v>11</v>
      </c>
      <c r="E107" s="279" t="s">
        <v>221</v>
      </c>
      <c r="F107" s="323">
        <v>3000</v>
      </c>
      <c r="G107" s="323"/>
      <c r="H107" s="307">
        <f aca="true" t="shared" si="5" ref="H107:H122">F107+G107</f>
        <v>3000</v>
      </c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</row>
    <row r="108" spans="1:252" s="82" customFormat="1" ht="16.5" customHeight="1">
      <c r="A108" s="79"/>
      <c r="B108" s="79"/>
      <c r="C108" s="80"/>
      <c r="D108" s="85" t="s">
        <v>14</v>
      </c>
      <c r="E108" s="279" t="s">
        <v>403</v>
      </c>
      <c r="F108" s="323">
        <v>2000</v>
      </c>
      <c r="G108" s="323"/>
      <c r="H108" s="307">
        <f t="shared" si="5"/>
        <v>2000</v>
      </c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</row>
    <row r="109" spans="1:252" s="82" customFormat="1" ht="27" customHeight="1">
      <c r="A109" s="79"/>
      <c r="B109" s="79"/>
      <c r="C109" s="80"/>
      <c r="D109" s="85" t="s">
        <v>23</v>
      </c>
      <c r="E109" s="279" t="s">
        <v>379</v>
      </c>
      <c r="F109" s="323">
        <v>5000</v>
      </c>
      <c r="G109" s="323"/>
      <c r="H109" s="307">
        <f t="shared" si="5"/>
        <v>5000</v>
      </c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</row>
    <row r="110" spans="1:252" s="82" customFormat="1" ht="18.75" customHeight="1">
      <c r="A110" s="79"/>
      <c r="B110" s="79"/>
      <c r="C110" s="80"/>
      <c r="D110" s="419" t="s">
        <v>28</v>
      </c>
      <c r="E110" s="280" t="s">
        <v>367</v>
      </c>
      <c r="F110" s="326">
        <v>3500</v>
      </c>
      <c r="G110" s="326"/>
      <c r="H110" s="307">
        <f t="shared" si="5"/>
        <v>3500</v>
      </c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</row>
    <row r="111" spans="1:252" s="82" customFormat="1" ht="26.25" customHeight="1">
      <c r="A111" s="79"/>
      <c r="B111" s="79"/>
      <c r="C111" s="80"/>
      <c r="D111" s="420"/>
      <c r="E111" s="280" t="s">
        <v>464</v>
      </c>
      <c r="F111" s="326">
        <v>0</v>
      </c>
      <c r="G111" s="326"/>
      <c r="H111" s="307">
        <f t="shared" si="5"/>
        <v>0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</row>
    <row r="112" spans="1:252" s="82" customFormat="1" ht="12.75">
      <c r="A112" s="79"/>
      <c r="B112" s="79"/>
      <c r="C112" s="80"/>
      <c r="D112" s="83" t="s">
        <v>115</v>
      </c>
      <c r="E112" s="280" t="s">
        <v>264</v>
      </c>
      <c r="F112" s="326">
        <v>4000</v>
      </c>
      <c r="G112" s="326"/>
      <c r="H112" s="307">
        <f t="shared" si="5"/>
        <v>4000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</row>
    <row r="113" spans="1:252" s="82" customFormat="1" ht="12.75">
      <c r="A113" s="79"/>
      <c r="B113" s="79"/>
      <c r="C113" s="80"/>
      <c r="D113" s="419" t="s">
        <v>34</v>
      </c>
      <c r="E113" s="280" t="s">
        <v>385</v>
      </c>
      <c r="F113" s="326">
        <v>3287.34</v>
      </c>
      <c r="G113" s="326">
        <v>2723.95</v>
      </c>
      <c r="H113" s="307">
        <f t="shared" si="5"/>
        <v>6011.29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</row>
    <row r="114" spans="1:252" s="82" customFormat="1" ht="12.75">
      <c r="A114" s="79"/>
      <c r="B114" s="79"/>
      <c r="C114" s="80"/>
      <c r="D114" s="420"/>
      <c r="E114" s="280" t="s">
        <v>465</v>
      </c>
      <c r="F114" s="326">
        <v>0</v>
      </c>
      <c r="G114" s="326">
        <v>3276.05</v>
      </c>
      <c r="H114" s="307">
        <f t="shared" si="5"/>
        <v>3276.05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</row>
    <row r="115" spans="1:252" s="82" customFormat="1" ht="22.5">
      <c r="A115" s="79"/>
      <c r="B115" s="79"/>
      <c r="C115" s="80"/>
      <c r="D115" s="83" t="s">
        <v>38</v>
      </c>
      <c r="E115" s="280" t="s">
        <v>404</v>
      </c>
      <c r="F115" s="326">
        <v>7389.82</v>
      </c>
      <c r="G115" s="326"/>
      <c r="H115" s="307">
        <f t="shared" si="5"/>
        <v>7389.82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</row>
    <row r="116" spans="1:252" s="82" customFormat="1" ht="27" customHeight="1">
      <c r="A116" s="79"/>
      <c r="B116" s="79"/>
      <c r="C116" s="80"/>
      <c r="D116" s="83" t="s">
        <v>49</v>
      </c>
      <c r="E116" s="280" t="s">
        <v>405</v>
      </c>
      <c r="F116" s="326">
        <v>800</v>
      </c>
      <c r="G116" s="326"/>
      <c r="H116" s="307">
        <f t="shared" si="5"/>
        <v>800</v>
      </c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</row>
    <row r="117" spans="1:252" s="82" customFormat="1" ht="20.25" customHeight="1">
      <c r="A117" s="79"/>
      <c r="B117" s="79"/>
      <c r="C117" s="80"/>
      <c r="D117" s="121" t="s">
        <v>52</v>
      </c>
      <c r="E117" s="296" t="s">
        <v>368</v>
      </c>
      <c r="F117" s="256">
        <v>4484.6</v>
      </c>
      <c r="G117" s="256"/>
      <c r="H117" s="315">
        <f t="shared" si="5"/>
        <v>4484.6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</row>
    <row r="118" spans="1:252" s="82" customFormat="1" ht="14.25" customHeight="1">
      <c r="A118" s="79"/>
      <c r="B118" s="79"/>
      <c r="C118" s="80"/>
      <c r="D118" s="233" t="s">
        <v>55</v>
      </c>
      <c r="E118" s="244" t="s">
        <v>406</v>
      </c>
      <c r="F118" s="343">
        <v>11000</v>
      </c>
      <c r="G118" s="343"/>
      <c r="H118" s="256">
        <f>F118+G118</f>
        <v>11000</v>
      </c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</row>
    <row r="119" spans="1:252" s="82" customFormat="1" ht="15" customHeight="1">
      <c r="A119" s="79"/>
      <c r="B119" s="79"/>
      <c r="C119" s="80"/>
      <c r="D119" s="243"/>
      <c r="E119" s="245" t="s">
        <v>407</v>
      </c>
      <c r="F119" s="344"/>
      <c r="G119" s="344"/>
      <c r="H119" s="257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</row>
    <row r="120" spans="1:252" s="82" customFormat="1" ht="23.25" customHeight="1">
      <c r="A120" s="79"/>
      <c r="B120" s="79"/>
      <c r="C120" s="80"/>
      <c r="D120" s="234"/>
      <c r="E120" s="246" t="s">
        <v>460</v>
      </c>
      <c r="F120" s="345"/>
      <c r="G120" s="345"/>
      <c r="H120" s="219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</row>
    <row r="121" spans="1:252" s="82" customFormat="1" ht="22.5" customHeight="1">
      <c r="A121" s="79"/>
      <c r="B121" s="79"/>
      <c r="C121" s="80"/>
      <c r="D121" s="122" t="s">
        <v>58</v>
      </c>
      <c r="E121" s="280" t="s">
        <v>359</v>
      </c>
      <c r="F121" s="219">
        <v>1800</v>
      </c>
      <c r="G121" s="219"/>
      <c r="H121" s="348">
        <f t="shared" si="5"/>
        <v>1800</v>
      </c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</row>
    <row r="122" spans="1:252" s="82" customFormat="1" ht="22.5">
      <c r="A122" s="79"/>
      <c r="B122" s="79"/>
      <c r="C122" s="80"/>
      <c r="D122" s="83" t="s">
        <v>41</v>
      </c>
      <c r="E122" s="280" t="s">
        <v>408</v>
      </c>
      <c r="F122" s="326">
        <v>13000</v>
      </c>
      <c r="G122" s="326"/>
      <c r="H122" s="307">
        <f t="shared" si="5"/>
        <v>13000</v>
      </c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</row>
    <row r="123" spans="1:252" s="82" customFormat="1" ht="16.5" customHeight="1">
      <c r="A123" s="79"/>
      <c r="B123" s="79"/>
      <c r="C123" s="89" t="s">
        <v>152</v>
      </c>
      <c r="D123" s="89"/>
      <c r="E123" s="275" t="s">
        <v>153</v>
      </c>
      <c r="F123" s="224">
        <f>F124</f>
        <v>1000</v>
      </c>
      <c r="G123" s="224">
        <f>G124</f>
        <v>0</v>
      </c>
      <c r="H123" s="224">
        <f>H124</f>
        <v>1000</v>
      </c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</row>
    <row r="124" spans="1:252" s="82" customFormat="1" ht="16.5" customHeight="1">
      <c r="A124" s="79"/>
      <c r="B124" s="79"/>
      <c r="C124" s="272"/>
      <c r="D124" s="85" t="s">
        <v>23</v>
      </c>
      <c r="E124" s="279" t="s">
        <v>166</v>
      </c>
      <c r="F124" s="323">
        <v>1000</v>
      </c>
      <c r="G124" s="323"/>
      <c r="H124" s="307">
        <f>F124+G124</f>
        <v>1000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</row>
    <row r="125" spans="1:252" s="82" customFormat="1" ht="16.5" customHeight="1">
      <c r="A125" s="79"/>
      <c r="B125" s="79"/>
      <c r="C125" s="89" t="s">
        <v>254</v>
      </c>
      <c r="D125" s="89"/>
      <c r="E125" s="275" t="s">
        <v>364</v>
      </c>
      <c r="F125" s="224">
        <f>F126+F127+F128</f>
        <v>5000</v>
      </c>
      <c r="G125" s="224">
        <f>G126+G127+G128</f>
        <v>0</v>
      </c>
      <c r="H125" s="224">
        <f>H126+H127+H128</f>
        <v>5000</v>
      </c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</row>
    <row r="126" spans="1:252" s="82" customFormat="1" ht="12.75">
      <c r="A126" s="79"/>
      <c r="B126" s="79"/>
      <c r="C126" s="80"/>
      <c r="D126" s="85" t="s">
        <v>11</v>
      </c>
      <c r="E126" s="279" t="s">
        <v>409</v>
      </c>
      <c r="F126" s="323">
        <v>0</v>
      </c>
      <c r="G126" s="323"/>
      <c r="H126" s="307">
        <f>F126+G126</f>
        <v>0</v>
      </c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</row>
    <row r="127" spans="1:252" s="82" customFormat="1" ht="12.75">
      <c r="A127" s="79"/>
      <c r="B127" s="79"/>
      <c r="C127" s="80"/>
      <c r="D127" s="85" t="s">
        <v>20</v>
      </c>
      <c r="E127" s="279" t="s">
        <v>410</v>
      </c>
      <c r="F127" s="323">
        <v>3000</v>
      </c>
      <c r="G127" s="323"/>
      <c r="H127" s="307">
        <f>F127+G127</f>
        <v>3000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</row>
    <row r="128" spans="1:252" s="82" customFormat="1" ht="12.75">
      <c r="A128" s="79"/>
      <c r="B128" s="79"/>
      <c r="C128" s="80"/>
      <c r="D128" s="83" t="s">
        <v>114</v>
      </c>
      <c r="E128" s="279" t="s">
        <v>456</v>
      </c>
      <c r="F128" s="323">
        <v>2000</v>
      </c>
      <c r="G128" s="323"/>
      <c r="H128" s="307">
        <f>F128+G128</f>
        <v>2000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</row>
    <row r="129" spans="1:252" s="82" customFormat="1" ht="16.5" customHeight="1">
      <c r="A129" s="79"/>
      <c r="B129" s="79"/>
      <c r="C129" s="89" t="s">
        <v>133</v>
      </c>
      <c r="D129" s="106"/>
      <c r="E129" s="275" t="s">
        <v>134</v>
      </c>
      <c r="F129" s="335">
        <f>F130+F132+F133+F134+F135</f>
        <v>11050</v>
      </c>
      <c r="G129" s="335">
        <f>G130+G132+G133+G134+G135</f>
        <v>0</v>
      </c>
      <c r="H129" s="335">
        <f>H130+H132+H133+H134+H135</f>
        <v>11050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</row>
    <row r="130" spans="1:252" s="82" customFormat="1" ht="12.75">
      <c r="A130" s="79"/>
      <c r="B130" s="79"/>
      <c r="C130" s="80"/>
      <c r="D130" s="249" t="s">
        <v>14</v>
      </c>
      <c r="E130" s="250" t="s">
        <v>441</v>
      </c>
      <c r="F130" s="346">
        <v>5000</v>
      </c>
      <c r="G130" s="237"/>
      <c r="H130" s="312">
        <f>F130+G130</f>
        <v>5000</v>
      </c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</row>
    <row r="131" spans="1:252" s="82" customFormat="1" ht="33.75">
      <c r="A131" s="79"/>
      <c r="B131" s="79"/>
      <c r="C131" s="80"/>
      <c r="D131" s="87"/>
      <c r="E131" s="250" t="s">
        <v>411</v>
      </c>
      <c r="F131" s="347"/>
      <c r="G131" s="222"/>
      <c r="H131" s="31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</row>
    <row r="132" spans="1:252" s="82" customFormat="1" ht="12.75">
      <c r="A132" s="79"/>
      <c r="B132" s="79"/>
      <c r="C132" s="80"/>
      <c r="D132" s="248" t="s">
        <v>20</v>
      </c>
      <c r="E132" s="279" t="s">
        <v>412</v>
      </c>
      <c r="F132" s="222">
        <v>750</v>
      </c>
      <c r="G132" s="222"/>
      <c r="H132" s="313">
        <f>F132+G132</f>
        <v>750</v>
      </c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</row>
    <row r="133" spans="1:252" s="82" customFormat="1" ht="12.75">
      <c r="A133" s="79"/>
      <c r="B133" s="79"/>
      <c r="C133" s="80"/>
      <c r="D133" s="85" t="s">
        <v>52</v>
      </c>
      <c r="E133" s="279" t="s">
        <v>413</v>
      </c>
      <c r="F133" s="323">
        <v>4600</v>
      </c>
      <c r="G133" s="323"/>
      <c r="H133" s="313">
        <f>F133+G133</f>
        <v>4600</v>
      </c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</row>
    <row r="134" spans="1:252" s="82" customFormat="1" ht="12.75">
      <c r="A134" s="79"/>
      <c r="B134" s="79"/>
      <c r="C134" s="80"/>
      <c r="D134" s="85" t="s">
        <v>55</v>
      </c>
      <c r="E134" s="279" t="s">
        <v>380</v>
      </c>
      <c r="F134" s="323">
        <v>500</v>
      </c>
      <c r="G134" s="323"/>
      <c r="H134" s="313">
        <f>F134+G134</f>
        <v>500</v>
      </c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</row>
    <row r="135" spans="1:252" s="82" customFormat="1" ht="12.75">
      <c r="A135" s="79"/>
      <c r="B135" s="79"/>
      <c r="C135" s="80"/>
      <c r="D135" s="85" t="s">
        <v>58</v>
      </c>
      <c r="E135" s="279" t="s">
        <v>207</v>
      </c>
      <c r="F135" s="323">
        <v>200</v>
      </c>
      <c r="G135" s="323"/>
      <c r="H135" s="313">
        <f>F135+G135</f>
        <v>200</v>
      </c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</row>
    <row r="136" spans="1:252" s="82" customFormat="1" ht="16.5" customHeight="1">
      <c r="A136" s="79"/>
      <c r="B136" s="79"/>
      <c r="C136" s="89" t="s">
        <v>194</v>
      </c>
      <c r="D136" s="89"/>
      <c r="E136" s="275" t="s">
        <v>381</v>
      </c>
      <c r="F136" s="224">
        <f>F137</f>
        <v>1300</v>
      </c>
      <c r="G136" s="224">
        <f>G137</f>
        <v>0</v>
      </c>
      <c r="H136" s="224">
        <f>H137</f>
        <v>1300</v>
      </c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</row>
    <row r="137" spans="1:252" s="82" customFormat="1" ht="17.25" customHeight="1">
      <c r="A137" s="79"/>
      <c r="B137" s="79"/>
      <c r="C137" s="83"/>
      <c r="D137" s="85" t="s">
        <v>38</v>
      </c>
      <c r="E137" s="279" t="s">
        <v>414</v>
      </c>
      <c r="F137" s="323">
        <v>1300</v>
      </c>
      <c r="G137" s="323"/>
      <c r="H137" s="307">
        <f>F137+G137</f>
        <v>1300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</row>
    <row r="138" spans="1:252" s="82" customFormat="1" ht="16.5" customHeight="1">
      <c r="A138" s="79"/>
      <c r="B138" s="79"/>
      <c r="C138" s="106" t="s">
        <v>211</v>
      </c>
      <c r="D138" s="89"/>
      <c r="E138" s="293" t="s">
        <v>212</v>
      </c>
      <c r="F138" s="224">
        <f>F139+F140+F141</f>
        <v>18645.03</v>
      </c>
      <c r="G138" s="224">
        <f>G139+G140+G141</f>
        <v>0</v>
      </c>
      <c r="H138" s="224">
        <f>H139+H140+H141</f>
        <v>18645.03</v>
      </c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</row>
    <row r="139" spans="1:252" s="82" customFormat="1" ht="16.5" customHeight="1">
      <c r="A139" s="79"/>
      <c r="B139" s="209"/>
      <c r="C139" s="365"/>
      <c r="D139" s="240" t="s">
        <v>28</v>
      </c>
      <c r="E139" s="279" t="s">
        <v>449</v>
      </c>
      <c r="F139" s="323">
        <v>3345.03</v>
      </c>
      <c r="G139" s="323"/>
      <c r="H139" s="315">
        <f>F139+G139</f>
        <v>3345.03</v>
      </c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</row>
    <row r="140" spans="1:252" s="82" customFormat="1" ht="21" customHeight="1">
      <c r="A140" s="79"/>
      <c r="B140" s="209"/>
      <c r="C140" s="129"/>
      <c r="D140" s="240" t="s">
        <v>11</v>
      </c>
      <c r="E140" s="279" t="s">
        <v>463</v>
      </c>
      <c r="F140" s="323">
        <v>5300</v>
      </c>
      <c r="G140" s="323"/>
      <c r="H140" s="326">
        <f>F140+G140</f>
        <v>5300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</row>
    <row r="141" spans="1:252" s="82" customFormat="1" ht="25.5" customHeight="1">
      <c r="A141" s="79"/>
      <c r="B141" s="209"/>
      <c r="C141" s="214"/>
      <c r="D141" s="240" t="s">
        <v>55</v>
      </c>
      <c r="E141" s="279" t="s">
        <v>461</v>
      </c>
      <c r="F141" s="323">
        <v>10000</v>
      </c>
      <c r="G141" s="323"/>
      <c r="H141" s="326">
        <f>F141+G141</f>
        <v>10000</v>
      </c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</row>
    <row r="142" spans="1:252" s="82" customFormat="1" ht="16.5" customHeight="1">
      <c r="A142" s="78"/>
      <c r="B142" s="93" t="s">
        <v>154</v>
      </c>
      <c r="C142" s="364"/>
      <c r="D142" s="91"/>
      <c r="E142" s="278" t="s">
        <v>155</v>
      </c>
      <c r="F142" s="325">
        <f aca="true" t="shared" si="6" ref="F142:H143">F143</f>
        <v>1000</v>
      </c>
      <c r="G142" s="325">
        <f t="shared" si="6"/>
        <v>0</v>
      </c>
      <c r="H142" s="325">
        <f t="shared" si="6"/>
        <v>1000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</row>
    <row r="143" spans="1:252" s="82" customFormat="1" ht="16.5" customHeight="1">
      <c r="A143" s="79"/>
      <c r="B143" s="79"/>
      <c r="C143" s="89" t="s">
        <v>131</v>
      </c>
      <c r="D143" s="89"/>
      <c r="E143" s="275" t="s">
        <v>132</v>
      </c>
      <c r="F143" s="224">
        <f t="shared" si="6"/>
        <v>1000</v>
      </c>
      <c r="G143" s="224">
        <f t="shared" si="6"/>
        <v>0</v>
      </c>
      <c r="H143" s="224">
        <f t="shared" si="6"/>
        <v>1000</v>
      </c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</row>
    <row r="144" spans="1:252" s="82" customFormat="1" ht="16.5" customHeight="1">
      <c r="A144" s="79"/>
      <c r="B144" s="79"/>
      <c r="C144" s="92"/>
      <c r="D144" s="83" t="s">
        <v>40</v>
      </c>
      <c r="E144" s="280" t="s">
        <v>156</v>
      </c>
      <c r="F144" s="326">
        <v>1000</v>
      </c>
      <c r="G144" s="326"/>
      <c r="H144" s="221">
        <v>1000</v>
      </c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</row>
    <row r="145" spans="1:252" s="82" customFormat="1" ht="16.5" customHeight="1">
      <c r="A145" s="78"/>
      <c r="B145" s="93" t="s">
        <v>157</v>
      </c>
      <c r="C145" s="91"/>
      <c r="D145" s="91"/>
      <c r="E145" s="278" t="s">
        <v>136</v>
      </c>
      <c r="F145" s="325">
        <f>F146+F149+F170+F183+F199</f>
        <v>122032.91</v>
      </c>
      <c r="G145" s="325">
        <f>G146+G149+G170+G183+G199</f>
        <v>0</v>
      </c>
      <c r="H145" s="325">
        <f>H146+H149+H170+H183+H199</f>
        <v>122032.91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</row>
    <row r="146" spans="1:252" s="82" customFormat="1" ht="16.5" customHeight="1">
      <c r="A146" s="79"/>
      <c r="B146" s="96"/>
      <c r="C146" s="89" t="s">
        <v>158</v>
      </c>
      <c r="D146" s="89"/>
      <c r="E146" s="275" t="s">
        <v>159</v>
      </c>
      <c r="F146" s="224">
        <f>F147+F148</f>
        <v>4000</v>
      </c>
      <c r="G146" s="224">
        <f>G147+G148</f>
        <v>0</v>
      </c>
      <c r="H146" s="224">
        <f>H147+H148</f>
        <v>4000</v>
      </c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</row>
    <row r="147" spans="1:252" s="82" customFormat="1" ht="28.5" customHeight="1">
      <c r="A147" s="79"/>
      <c r="B147" s="79"/>
      <c r="C147" s="80"/>
      <c r="D147" s="85" t="s">
        <v>14</v>
      </c>
      <c r="E147" s="279" t="s">
        <v>355</v>
      </c>
      <c r="F147" s="323">
        <v>2000</v>
      </c>
      <c r="G147" s="323"/>
      <c r="H147" s="307">
        <v>2000</v>
      </c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</row>
    <row r="148" spans="1:252" s="82" customFormat="1" ht="21" customHeight="1">
      <c r="A148" s="79"/>
      <c r="B148" s="79"/>
      <c r="C148" s="80"/>
      <c r="D148" s="85" t="s">
        <v>40</v>
      </c>
      <c r="E148" s="279" t="s">
        <v>269</v>
      </c>
      <c r="F148" s="323">
        <v>2000</v>
      </c>
      <c r="G148" s="323"/>
      <c r="H148" s="221">
        <v>2000</v>
      </c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</row>
    <row r="149" spans="1:252" s="82" customFormat="1" ht="21" customHeight="1">
      <c r="A149" s="79"/>
      <c r="B149" s="79"/>
      <c r="C149" s="89" t="s">
        <v>131</v>
      </c>
      <c r="D149" s="89"/>
      <c r="E149" s="275" t="s">
        <v>132</v>
      </c>
      <c r="F149" s="224">
        <f>F150+F151+F155+F156+F157+F158+F159+F162+F163+F164+F165+F166+F167+F169</f>
        <v>25728.489999999998</v>
      </c>
      <c r="G149" s="224">
        <f>G150+G151+G155+G156+G157+G158+G159+G162+G163+G164+G165+G166+G167+G169</f>
        <v>0</v>
      </c>
      <c r="H149" s="224">
        <f>H150+H151+H155+H156+H157+H158+H159+H162+H163+H164+H165+H166+H167+H169</f>
        <v>25728.489999999998</v>
      </c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</row>
    <row r="150" spans="1:252" s="82" customFormat="1" ht="25.5" customHeight="1">
      <c r="A150" s="79"/>
      <c r="B150" s="79"/>
      <c r="C150" s="80"/>
      <c r="D150" s="83" t="s">
        <v>113</v>
      </c>
      <c r="E150" s="280" t="s">
        <v>415</v>
      </c>
      <c r="F150" s="256">
        <v>1000</v>
      </c>
      <c r="G150" s="256"/>
      <c r="H150" s="315">
        <f>F150+G150</f>
        <v>1000</v>
      </c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</row>
    <row r="151" spans="1:252" s="82" customFormat="1" ht="15.75" customHeight="1">
      <c r="A151" s="79"/>
      <c r="B151" s="79"/>
      <c r="C151" s="80"/>
      <c r="D151" s="251" t="s">
        <v>14</v>
      </c>
      <c r="E151" s="254" t="s">
        <v>416</v>
      </c>
      <c r="F151" s="349">
        <v>5824.14</v>
      </c>
      <c r="G151" s="349"/>
      <c r="H151" s="256">
        <f aca="true" t="shared" si="7" ref="H151:H168">F151+G151</f>
        <v>5824.14</v>
      </c>
      <c r="I151" s="196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</row>
    <row r="152" spans="1:252" s="82" customFormat="1" ht="15.75" customHeight="1">
      <c r="A152" s="79"/>
      <c r="B152" s="79"/>
      <c r="C152" s="80"/>
      <c r="D152" s="252"/>
      <c r="E152" s="255" t="s">
        <v>417</v>
      </c>
      <c r="F152" s="350"/>
      <c r="G152" s="350"/>
      <c r="H152" s="257"/>
      <c r="I152" s="196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</row>
    <row r="153" spans="1:252" s="82" customFormat="1" ht="20.25" customHeight="1">
      <c r="A153" s="79"/>
      <c r="B153" s="79"/>
      <c r="C153" s="80"/>
      <c r="D153" s="252"/>
      <c r="E153" s="255" t="s">
        <v>418</v>
      </c>
      <c r="F153" s="350"/>
      <c r="G153" s="350"/>
      <c r="H153" s="257"/>
      <c r="I153" s="196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</row>
    <row r="154" spans="1:252" s="82" customFormat="1" ht="17.25" customHeight="1">
      <c r="A154" s="79"/>
      <c r="B154" s="79"/>
      <c r="C154" s="80"/>
      <c r="D154" s="253"/>
      <c r="E154" s="236" t="s">
        <v>419</v>
      </c>
      <c r="F154" s="342"/>
      <c r="G154" s="342"/>
      <c r="H154" s="219"/>
      <c r="I154" s="196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</row>
    <row r="155" spans="1:252" s="82" customFormat="1" ht="16.5" customHeight="1">
      <c r="A155" s="79"/>
      <c r="B155" s="79"/>
      <c r="C155" s="80"/>
      <c r="D155" s="85" t="s">
        <v>23</v>
      </c>
      <c r="E155" s="279" t="s">
        <v>160</v>
      </c>
      <c r="F155" s="222">
        <v>1600</v>
      </c>
      <c r="G155" s="222"/>
      <c r="H155" s="348">
        <f t="shared" si="7"/>
        <v>1600</v>
      </c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</row>
    <row r="156" spans="1:252" s="82" customFormat="1" ht="16.5" customHeight="1">
      <c r="A156" s="79"/>
      <c r="B156" s="79"/>
      <c r="C156" s="80"/>
      <c r="D156" s="83" t="s">
        <v>28</v>
      </c>
      <c r="E156" s="280" t="s">
        <v>160</v>
      </c>
      <c r="F156" s="326">
        <v>3000</v>
      </c>
      <c r="G156" s="326"/>
      <c r="H156" s="307">
        <f t="shared" si="7"/>
        <v>3000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</row>
    <row r="157" spans="1:252" s="82" customFormat="1" ht="12.75">
      <c r="A157" s="79"/>
      <c r="B157" s="79"/>
      <c r="C157" s="80"/>
      <c r="D157" s="85" t="s">
        <v>115</v>
      </c>
      <c r="E157" s="279" t="s">
        <v>250</v>
      </c>
      <c r="F157" s="323">
        <v>1171.14</v>
      </c>
      <c r="G157" s="323"/>
      <c r="H157" s="307">
        <f t="shared" si="7"/>
        <v>1171.14</v>
      </c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</row>
    <row r="158" spans="1:252" s="82" customFormat="1" ht="22.5">
      <c r="A158" s="79"/>
      <c r="B158" s="79"/>
      <c r="C158" s="80"/>
      <c r="D158" s="133" t="s">
        <v>34</v>
      </c>
      <c r="E158" s="362" t="s">
        <v>358</v>
      </c>
      <c r="F158" s="363">
        <v>1300</v>
      </c>
      <c r="G158" s="363"/>
      <c r="H158" s="307">
        <f t="shared" si="7"/>
        <v>1300</v>
      </c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</row>
    <row r="159" spans="1:252" s="82" customFormat="1" ht="12.75">
      <c r="A159" s="79"/>
      <c r="B159" s="79"/>
      <c r="C159" s="80"/>
      <c r="D159" s="251" t="s">
        <v>38</v>
      </c>
      <c r="E159" s="258" t="s">
        <v>420</v>
      </c>
      <c r="F159" s="346">
        <v>5750</v>
      </c>
      <c r="G159" s="237"/>
      <c r="H159" s="307">
        <f t="shared" si="7"/>
        <v>5750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</row>
    <row r="160" spans="1:252" s="82" customFormat="1" ht="12.75">
      <c r="A160" s="79"/>
      <c r="B160" s="79"/>
      <c r="C160" s="80"/>
      <c r="D160" s="252"/>
      <c r="E160" s="259" t="s">
        <v>421</v>
      </c>
      <c r="F160" s="351"/>
      <c r="G160" s="247"/>
      <c r="H160" s="307">
        <f t="shared" si="7"/>
        <v>0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</row>
    <row r="161" spans="1:252" s="82" customFormat="1" ht="12.75">
      <c r="A161" s="79"/>
      <c r="B161" s="79"/>
      <c r="C161" s="80"/>
      <c r="D161" s="253"/>
      <c r="E161" s="260" t="s">
        <v>422</v>
      </c>
      <c r="F161" s="347"/>
      <c r="G161" s="222"/>
      <c r="H161" s="307">
        <f t="shared" si="7"/>
        <v>0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</row>
    <row r="162" spans="1:252" s="82" customFormat="1" ht="12.75">
      <c r="A162" s="79"/>
      <c r="B162" s="79"/>
      <c r="C162" s="80"/>
      <c r="D162" s="122" t="s">
        <v>40</v>
      </c>
      <c r="E162" s="284" t="s">
        <v>269</v>
      </c>
      <c r="F162" s="219">
        <v>1500</v>
      </c>
      <c r="G162" s="219"/>
      <c r="H162" s="307">
        <f t="shared" si="7"/>
        <v>1500</v>
      </c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</row>
    <row r="163" spans="1:252" s="82" customFormat="1" ht="12.75">
      <c r="A163" s="79"/>
      <c r="B163" s="79"/>
      <c r="C163" s="80"/>
      <c r="D163" s="83" t="s">
        <v>43</v>
      </c>
      <c r="E163" s="280" t="s">
        <v>371</v>
      </c>
      <c r="F163" s="326">
        <v>500</v>
      </c>
      <c r="G163" s="326"/>
      <c r="H163" s="307">
        <f t="shared" si="7"/>
        <v>500</v>
      </c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</row>
    <row r="164" spans="1:252" s="82" customFormat="1" ht="19.5" customHeight="1">
      <c r="A164" s="79"/>
      <c r="B164" s="79"/>
      <c r="C164" s="80"/>
      <c r="D164" s="83" t="s">
        <v>49</v>
      </c>
      <c r="E164" s="280" t="s">
        <v>233</v>
      </c>
      <c r="F164" s="326">
        <v>300</v>
      </c>
      <c r="G164" s="326"/>
      <c r="H164" s="307">
        <f t="shared" si="7"/>
        <v>300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</row>
    <row r="165" spans="1:252" s="82" customFormat="1" ht="22.5" customHeight="1">
      <c r="A165" s="79"/>
      <c r="B165" s="79"/>
      <c r="C165" s="80"/>
      <c r="D165" s="83" t="s">
        <v>55</v>
      </c>
      <c r="E165" s="280" t="s">
        <v>423</v>
      </c>
      <c r="F165" s="326">
        <v>1500</v>
      </c>
      <c r="G165" s="326"/>
      <c r="H165" s="307">
        <f t="shared" si="7"/>
        <v>1500</v>
      </c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</row>
    <row r="166" spans="1:252" s="82" customFormat="1" ht="12.75">
      <c r="A166" s="79"/>
      <c r="B166" s="79"/>
      <c r="C166" s="80"/>
      <c r="D166" s="121" t="s">
        <v>58</v>
      </c>
      <c r="E166" s="296" t="s">
        <v>271</v>
      </c>
      <c r="F166" s="256">
        <v>1400</v>
      </c>
      <c r="G166" s="256"/>
      <c r="H166" s="307">
        <f t="shared" si="7"/>
        <v>1400</v>
      </c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</row>
    <row r="167" spans="1:252" s="82" customFormat="1" ht="22.5">
      <c r="A167" s="79"/>
      <c r="B167" s="79"/>
      <c r="C167" s="80"/>
      <c r="D167" s="233" t="s">
        <v>35</v>
      </c>
      <c r="E167" s="235" t="s">
        <v>424</v>
      </c>
      <c r="F167" s="341">
        <v>364.27</v>
      </c>
      <c r="G167" s="256"/>
      <c r="H167" s="307">
        <f t="shared" si="7"/>
        <v>364.27</v>
      </c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</row>
    <row r="168" spans="1:252" s="82" customFormat="1" ht="22.5">
      <c r="A168" s="79"/>
      <c r="B168" s="79"/>
      <c r="C168" s="80"/>
      <c r="D168" s="234"/>
      <c r="E168" s="236" t="s">
        <v>425</v>
      </c>
      <c r="F168" s="342"/>
      <c r="G168" s="219"/>
      <c r="H168" s="307">
        <f t="shared" si="7"/>
        <v>0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</row>
    <row r="169" spans="1:252" s="82" customFormat="1" ht="12.75">
      <c r="A169" s="79"/>
      <c r="B169" s="79"/>
      <c r="C169" s="80"/>
      <c r="D169" s="122" t="s">
        <v>41</v>
      </c>
      <c r="E169" s="284" t="s">
        <v>426</v>
      </c>
      <c r="F169" s="219">
        <v>518.94</v>
      </c>
      <c r="G169" s="219"/>
      <c r="H169" s="313">
        <v>518.94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</row>
    <row r="170" spans="1:252" s="82" customFormat="1" ht="21" customHeight="1">
      <c r="A170" s="79"/>
      <c r="B170" s="79"/>
      <c r="C170" s="89" t="s">
        <v>361</v>
      </c>
      <c r="D170" s="106"/>
      <c r="E170" s="285" t="s">
        <v>362</v>
      </c>
      <c r="F170" s="335">
        <f>F171+F172+F173+F174+F175+F176+F177+F178+F179+F180+F181+F182</f>
        <v>19520.95</v>
      </c>
      <c r="G170" s="335">
        <f>G171+G172+G173+G174+G175+G176+G177+G178+G179+G180+G181+G182</f>
        <v>0</v>
      </c>
      <c r="H170" s="335">
        <f>H171+H172+H173+H174+H175+H176+H177+H178+H179+H180+H181+H182</f>
        <v>19520.95</v>
      </c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</row>
    <row r="171" spans="1:252" s="82" customFormat="1" ht="21" customHeight="1">
      <c r="A171" s="79"/>
      <c r="B171" s="79"/>
      <c r="C171" s="131"/>
      <c r="D171" s="266" t="s">
        <v>113</v>
      </c>
      <c r="E171" s="280" t="s">
        <v>415</v>
      </c>
      <c r="F171" s="326">
        <v>1000</v>
      </c>
      <c r="G171" s="326"/>
      <c r="H171" s="326">
        <f>F171+G171</f>
        <v>1000</v>
      </c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</row>
    <row r="172" spans="1:252" s="82" customFormat="1" ht="19.5" customHeight="1">
      <c r="A172" s="79"/>
      <c r="B172" s="79"/>
      <c r="C172" s="80"/>
      <c r="D172" s="248" t="s">
        <v>14</v>
      </c>
      <c r="E172" s="284" t="s">
        <v>233</v>
      </c>
      <c r="F172" s="219">
        <v>2000</v>
      </c>
      <c r="G172" s="219"/>
      <c r="H172" s="348">
        <v>2000</v>
      </c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</row>
    <row r="173" spans="1:252" s="82" customFormat="1" ht="16.5" customHeight="1">
      <c r="A173" s="79"/>
      <c r="B173" s="79"/>
      <c r="C173" s="80"/>
      <c r="D173" s="85" t="s">
        <v>23</v>
      </c>
      <c r="E173" s="279" t="s">
        <v>165</v>
      </c>
      <c r="F173" s="323">
        <v>1686.25</v>
      </c>
      <c r="G173" s="323"/>
      <c r="H173" s="307">
        <v>1686.25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</row>
    <row r="174" spans="1:252" s="82" customFormat="1" ht="19.5" customHeight="1">
      <c r="A174" s="79"/>
      <c r="B174" s="79"/>
      <c r="C174" s="80"/>
      <c r="D174" s="85" t="s">
        <v>28</v>
      </c>
      <c r="E174" s="280" t="s">
        <v>165</v>
      </c>
      <c r="F174" s="326">
        <v>1000</v>
      </c>
      <c r="G174" s="326"/>
      <c r="H174" s="307">
        <v>1000</v>
      </c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</row>
    <row r="175" spans="1:252" s="82" customFormat="1" ht="19.5" customHeight="1">
      <c r="A175" s="79"/>
      <c r="B175" s="79"/>
      <c r="C175" s="80"/>
      <c r="D175" s="85" t="s">
        <v>34</v>
      </c>
      <c r="E175" s="361" t="s">
        <v>358</v>
      </c>
      <c r="F175" s="326">
        <v>200</v>
      </c>
      <c r="G175" s="326"/>
      <c r="H175" s="307">
        <f>F175+G175</f>
        <v>200</v>
      </c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</row>
    <row r="176" spans="1:252" s="82" customFormat="1" ht="18" customHeight="1">
      <c r="A176" s="79"/>
      <c r="B176" s="79"/>
      <c r="C176" s="80"/>
      <c r="D176" s="85" t="s">
        <v>38</v>
      </c>
      <c r="E176" s="279" t="s">
        <v>206</v>
      </c>
      <c r="F176" s="323">
        <v>1450</v>
      </c>
      <c r="G176" s="323"/>
      <c r="H176" s="307">
        <v>1450</v>
      </c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</row>
    <row r="177" spans="1:252" s="82" customFormat="1" ht="12.75">
      <c r="A177" s="79"/>
      <c r="B177" s="79"/>
      <c r="C177" s="80"/>
      <c r="D177" s="83" t="s">
        <v>40</v>
      </c>
      <c r="E177" s="280" t="s">
        <v>269</v>
      </c>
      <c r="F177" s="326">
        <v>2500</v>
      </c>
      <c r="G177" s="326"/>
      <c r="H177" s="221">
        <v>2500</v>
      </c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</row>
    <row r="178" spans="1:252" s="82" customFormat="1" ht="12.75">
      <c r="A178" s="79"/>
      <c r="B178" s="79"/>
      <c r="C178" s="80"/>
      <c r="D178" s="83" t="s">
        <v>43</v>
      </c>
      <c r="E178" s="280" t="s">
        <v>371</v>
      </c>
      <c r="F178" s="326">
        <v>2500</v>
      </c>
      <c r="G178" s="326"/>
      <c r="H178" s="221">
        <v>2500</v>
      </c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</row>
    <row r="179" spans="1:252" s="82" customFormat="1" ht="12.75">
      <c r="A179" s="79"/>
      <c r="B179" s="79"/>
      <c r="C179" s="80"/>
      <c r="D179" s="83" t="s">
        <v>49</v>
      </c>
      <c r="E179" s="280" t="s">
        <v>233</v>
      </c>
      <c r="F179" s="326">
        <v>2500</v>
      </c>
      <c r="G179" s="326"/>
      <c r="H179" s="221">
        <v>2500</v>
      </c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</row>
    <row r="180" spans="1:252" s="82" customFormat="1" ht="12.75">
      <c r="A180" s="79"/>
      <c r="B180" s="79"/>
      <c r="C180" s="80"/>
      <c r="D180" s="83" t="s">
        <v>55</v>
      </c>
      <c r="E180" s="280" t="s">
        <v>271</v>
      </c>
      <c r="F180" s="326">
        <v>1754.91</v>
      </c>
      <c r="G180" s="326"/>
      <c r="H180" s="221">
        <v>1754.91</v>
      </c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</row>
    <row r="181" spans="1:252" s="82" customFormat="1" ht="12.75">
      <c r="A181" s="79"/>
      <c r="B181" s="79"/>
      <c r="C181" s="80"/>
      <c r="D181" s="83" t="s">
        <v>35</v>
      </c>
      <c r="E181" s="280" t="s">
        <v>360</v>
      </c>
      <c r="F181" s="326">
        <v>600</v>
      </c>
      <c r="G181" s="326"/>
      <c r="H181" s="221">
        <v>600</v>
      </c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</row>
    <row r="182" spans="1:252" s="82" customFormat="1" ht="12.75">
      <c r="A182" s="79"/>
      <c r="B182" s="79"/>
      <c r="C182" s="80"/>
      <c r="D182" s="83" t="s">
        <v>58</v>
      </c>
      <c r="E182" s="280" t="s">
        <v>271</v>
      </c>
      <c r="F182" s="326">
        <v>2329.79</v>
      </c>
      <c r="G182" s="326"/>
      <c r="H182" s="221">
        <v>2329.79</v>
      </c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</row>
    <row r="183" spans="1:252" s="82" customFormat="1" ht="16.5" customHeight="1">
      <c r="A183" s="79"/>
      <c r="B183" s="79"/>
      <c r="C183" s="89" t="s">
        <v>133</v>
      </c>
      <c r="D183" s="89"/>
      <c r="E183" s="275" t="s">
        <v>134</v>
      </c>
      <c r="F183" s="224">
        <f>F184+F185+F186+F187+F188+F189+F190+F191+F192+F193+F194+F195+F196+F197+F198</f>
        <v>56783.47</v>
      </c>
      <c r="G183" s="224">
        <f>G184+G185+G186+G187+G188+G189+G190+G191+G192+G193+G194+G195+G196+G197+G198</f>
        <v>0</v>
      </c>
      <c r="H183" s="224">
        <f>H184+H185+H186+H187+H188+H189+H190+H191+H192+H193+H194+H195+H196+H197+H198</f>
        <v>56783.47</v>
      </c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</row>
    <row r="184" spans="1:252" s="82" customFormat="1" ht="22.5" customHeight="1">
      <c r="A184" s="79"/>
      <c r="B184" s="79"/>
      <c r="C184" s="80"/>
      <c r="D184" s="85" t="s">
        <v>112</v>
      </c>
      <c r="E184" s="279" t="s">
        <v>427</v>
      </c>
      <c r="F184" s="323">
        <v>7000</v>
      </c>
      <c r="G184" s="323"/>
      <c r="H184" s="307">
        <v>7000</v>
      </c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</row>
    <row r="185" spans="1:252" s="82" customFormat="1" ht="22.5" customHeight="1">
      <c r="A185" s="79"/>
      <c r="B185" s="79"/>
      <c r="C185" s="80"/>
      <c r="D185" s="85" t="s">
        <v>113</v>
      </c>
      <c r="E185" s="280" t="s">
        <v>415</v>
      </c>
      <c r="F185" s="323">
        <v>2000</v>
      </c>
      <c r="G185" s="323"/>
      <c r="H185" s="307">
        <f>F185+G185</f>
        <v>2000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</row>
    <row r="186" spans="1:252" s="82" customFormat="1" ht="12.75">
      <c r="A186" s="79"/>
      <c r="B186" s="79"/>
      <c r="C186" s="80"/>
      <c r="D186" s="83" t="s">
        <v>11</v>
      </c>
      <c r="E186" s="279" t="s">
        <v>165</v>
      </c>
      <c r="F186" s="323">
        <v>6000</v>
      </c>
      <c r="G186" s="323"/>
      <c r="H186" s="307">
        <v>6000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</row>
    <row r="187" spans="1:252" s="82" customFormat="1" ht="21.75" customHeight="1">
      <c r="A187" s="79"/>
      <c r="B187" s="79"/>
      <c r="C187" s="80"/>
      <c r="D187" s="85" t="s">
        <v>14</v>
      </c>
      <c r="E187" s="279" t="s">
        <v>366</v>
      </c>
      <c r="F187" s="323">
        <v>3000</v>
      </c>
      <c r="G187" s="323"/>
      <c r="H187" s="307">
        <v>3000</v>
      </c>
      <c r="I187" s="196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</row>
    <row r="188" spans="1:252" s="82" customFormat="1" ht="21" customHeight="1">
      <c r="A188" s="79"/>
      <c r="B188" s="79"/>
      <c r="C188" s="80"/>
      <c r="D188" s="85" t="s">
        <v>23</v>
      </c>
      <c r="E188" s="279" t="s">
        <v>160</v>
      </c>
      <c r="F188" s="323">
        <v>2000</v>
      </c>
      <c r="G188" s="323"/>
      <c r="H188" s="221">
        <v>2000</v>
      </c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</row>
    <row r="189" spans="1:252" s="82" customFormat="1" ht="16.5" customHeight="1">
      <c r="A189" s="79"/>
      <c r="B189" s="79"/>
      <c r="C189" s="80"/>
      <c r="D189" s="83" t="s">
        <v>28</v>
      </c>
      <c r="E189" s="280" t="s">
        <v>160</v>
      </c>
      <c r="F189" s="326">
        <v>3000</v>
      </c>
      <c r="G189" s="326"/>
      <c r="H189" s="307">
        <v>3000</v>
      </c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</row>
    <row r="190" spans="1:252" s="82" customFormat="1" ht="16.5" customHeight="1">
      <c r="A190" s="79"/>
      <c r="B190" s="79"/>
      <c r="C190" s="80"/>
      <c r="D190" s="83" t="s">
        <v>115</v>
      </c>
      <c r="E190" s="280" t="s">
        <v>428</v>
      </c>
      <c r="F190" s="326">
        <v>1500</v>
      </c>
      <c r="G190" s="326"/>
      <c r="H190" s="221">
        <v>1500</v>
      </c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</row>
    <row r="191" spans="1:252" s="82" customFormat="1" ht="19.5" customHeight="1">
      <c r="A191" s="79"/>
      <c r="B191" s="79"/>
      <c r="C191" s="80"/>
      <c r="D191" s="85" t="s">
        <v>34</v>
      </c>
      <c r="E191" s="279" t="s">
        <v>358</v>
      </c>
      <c r="F191" s="323">
        <v>10000</v>
      </c>
      <c r="G191" s="323"/>
      <c r="H191" s="307">
        <v>10000</v>
      </c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</row>
    <row r="192" spans="1:252" s="82" customFormat="1" ht="19.5" customHeight="1">
      <c r="A192" s="79"/>
      <c r="B192" s="79"/>
      <c r="C192" s="80"/>
      <c r="D192" s="85" t="s">
        <v>38</v>
      </c>
      <c r="E192" s="279" t="s">
        <v>206</v>
      </c>
      <c r="F192" s="323">
        <v>2800</v>
      </c>
      <c r="G192" s="323"/>
      <c r="H192" s="221">
        <v>2800</v>
      </c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</row>
    <row r="193" spans="1:252" s="82" customFormat="1" ht="16.5" customHeight="1">
      <c r="A193" s="79"/>
      <c r="B193" s="79"/>
      <c r="C193" s="80"/>
      <c r="D193" s="85" t="s">
        <v>43</v>
      </c>
      <c r="E193" s="279" t="s">
        <v>382</v>
      </c>
      <c r="F193" s="323">
        <v>3683.47</v>
      </c>
      <c r="G193" s="323"/>
      <c r="H193" s="221">
        <v>3683.47</v>
      </c>
      <c r="I193" s="196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</row>
    <row r="194" spans="1:252" s="82" customFormat="1" ht="16.5" customHeight="1">
      <c r="A194" s="79"/>
      <c r="B194" s="79"/>
      <c r="C194" s="80"/>
      <c r="D194" s="85" t="s">
        <v>49</v>
      </c>
      <c r="E194" s="279" t="s">
        <v>270</v>
      </c>
      <c r="F194" s="323">
        <v>3000</v>
      </c>
      <c r="G194" s="323"/>
      <c r="H194" s="221">
        <v>3000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</row>
    <row r="195" spans="1:252" s="82" customFormat="1" ht="16.5" customHeight="1">
      <c r="A195" s="79"/>
      <c r="B195" s="79"/>
      <c r="C195" s="80"/>
      <c r="D195" s="85" t="s">
        <v>52</v>
      </c>
      <c r="E195" s="280" t="s">
        <v>198</v>
      </c>
      <c r="F195" s="326">
        <v>4000</v>
      </c>
      <c r="G195" s="326"/>
      <c r="H195" s="221">
        <v>4000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</row>
    <row r="196" spans="1:252" s="82" customFormat="1" ht="27" customHeight="1">
      <c r="A196" s="79"/>
      <c r="B196" s="79"/>
      <c r="C196" s="80"/>
      <c r="D196" s="83" t="s">
        <v>55</v>
      </c>
      <c r="E196" s="280" t="s">
        <v>383</v>
      </c>
      <c r="F196" s="326">
        <v>4000</v>
      </c>
      <c r="G196" s="326"/>
      <c r="H196" s="221">
        <v>4000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</row>
    <row r="197" spans="1:252" s="82" customFormat="1" ht="24" customHeight="1">
      <c r="A197" s="79"/>
      <c r="B197" s="79"/>
      <c r="C197" s="80"/>
      <c r="D197" s="83" t="s">
        <v>35</v>
      </c>
      <c r="E197" s="280" t="s">
        <v>360</v>
      </c>
      <c r="F197" s="326">
        <v>3300</v>
      </c>
      <c r="G197" s="326"/>
      <c r="H197" s="221">
        <v>3300</v>
      </c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</row>
    <row r="198" spans="1:252" s="82" customFormat="1" ht="24" customHeight="1">
      <c r="A198" s="79"/>
      <c r="B198" s="79"/>
      <c r="C198" s="80"/>
      <c r="D198" s="83" t="s">
        <v>58</v>
      </c>
      <c r="E198" s="280" t="s">
        <v>271</v>
      </c>
      <c r="F198" s="326">
        <v>1500</v>
      </c>
      <c r="G198" s="326"/>
      <c r="H198" s="221">
        <v>1500</v>
      </c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</row>
    <row r="199" spans="1:252" s="82" customFormat="1" ht="24" customHeight="1">
      <c r="A199" s="79"/>
      <c r="B199" s="209"/>
      <c r="C199" s="211" t="s">
        <v>211</v>
      </c>
      <c r="D199" s="261"/>
      <c r="E199" s="293" t="s">
        <v>212</v>
      </c>
      <c r="F199" s="224">
        <f>F200</f>
        <v>16000</v>
      </c>
      <c r="G199" s="224">
        <f>G200</f>
        <v>0</v>
      </c>
      <c r="H199" s="224">
        <f>H200</f>
        <v>16000</v>
      </c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</row>
    <row r="200" spans="1:252" s="82" customFormat="1" ht="24" customHeight="1">
      <c r="A200" s="79"/>
      <c r="B200" s="209"/>
      <c r="C200" s="214"/>
      <c r="D200" s="123" t="s">
        <v>35</v>
      </c>
      <c r="E200" s="280" t="s">
        <v>442</v>
      </c>
      <c r="F200" s="326">
        <v>16000</v>
      </c>
      <c r="G200" s="326"/>
      <c r="H200" s="221">
        <v>16000</v>
      </c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</row>
    <row r="201" spans="1:252" s="82" customFormat="1" ht="16.5" customHeight="1">
      <c r="A201" s="265" t="s">
        <v>161</v>
      </c>
      <c r="B201" s="99"/>
      <c r="C201" s="226"/>
      <c r="D201" s="99"/>
      <c r="E201" s="277" t="s">
        <v>162</v>
      </c>
      <c r="F201" s="324">
        <f>F202+F229</f>
        <v>129723.15</v>
      </c>
      <c r="G201" s="324">
        <f>G202+G229</f>
        <v>-6000</v>
      </c>
      <c r="H201" s="324">
        <f>H202+H229</f>
        <v>123723.15</v>
      </c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</row>
    <row r="202" spans="1:252" s="82" customFormat="1" ht="16.5" customHeight="1">
      <c r="A202" s="414"/>
      <c r="B202" s="262" t="s">
        <v>230</v>
      </c>
      <c r="C202" s="91"/>
      <c r="D202" s="91"/>
      <c r="E202" s="278" t="s">
        <v>231</v>
      </c>
      <c r="F202" s="325">
        <f>F203+F205+F218+F224</f>
        <v>104423.15</v>
      </c>
      <c r="G202" s="325">
        <f>G203+G205+G218+G224</f>
        <v>-6000</v>
      </c>
      <c r="H202" s="325">
        <f>H203+H205+H218+H224</f>
        <v>98423.15</v>
      </c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</row>
    <row r="203" spans="1:252" s="82" customFormat="1" ht="16.5" customHeight="1">
      <c r="A203" s="415"/>
      <c r="B203" s="263"/>
      <c r="C203" s="101" t="s">
        <v>158</v>
      </c>
      <c r="D203" s="101"/>
      <c r="E203" s="297" t="s">
        <v>159</v>
      </c>
      <c r="F203" s="331">
        <f>F204</f>
        <v>4000</v>
      </c>
      <c r="G203" s="331">
        <f>G204</f>
        <v>0</v>
      </c>
      <c r="H203" s="331">
        <f>H204</f>
        <v>4000</v>
      </c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</row>
    <row r="204" spans="1:252" s="82" customFormat="1" ht="16.5" customHeight="1">
      <c r="A204" s="415"/>
      <c r="B204" s="263"/>
      <c r="C204" s="102"/>
      <c r="D204" s="103" t="s">
        <v>43</v>
      </c>
      <c r="E204" s="298" t="s">
        <v>164</v>
      </c>
      <c r="F204" s="332">
        <v>4000</v>
      </c>
      <c r="G204" s="332"/>
      <c r="H204" s="316">
        <v>4000</v>
      </c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</row>
    <row r="205" spans="1:252" s="82" customFormat="1" ht="16.5" customHeight="1">
      <c r="A205" s="415"/>
      <c r="B205" s="264"/>
      <c r="C205" s="89" t="s">
        <v>131</v>
      </c>
      <c r="D205" s="89"/>
      <c r="E205" s="275" t="s">
        <v>132</v>
      </c>
      <c r="F205" s="224">
        <f>F206+F207+F208+F209+F210+F211+F212+F213+F214+F216+F217</f>
        <v>44385.26</v>
      </c>
      <c r="G205" s="224">
        <f>G206+G207+G208+G209+G210+G211+G212+G213+G214+G216+G217</f>
        <v>0</v>
      </c>
      <c r="H205" s="224">
        <f>H206+H207+H208+H209+H210+H211+H212+H213+H214+H216+H217</f>
        <v>44385.26</v>
      </c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</row>
    <row r="206" spans="1:252" s="82" customFormat="1" ht="18.75" customHeight="1">
      <c r="A206" s="415"/>
      <c r="B206" s="132"/>
      <c r="C206" s="80"/>
      <c r="D206" s="83" t="s">
        <v>113</v>
      </c>
      <c r="E206" s="280" t="s">
        <v>365</v>
      </c>
      <c r="F206" s="326">
        <v>3000</v>
      </c>
      <c r="G206" s="326"/>
      <c r="H206" s="307">
        <f>F206+G206</f>
        <v>3000</v>
      </c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</row>
    <row r="207" spans="1:252" s="82" customFormat="1" ht="26.25" customHeight="1">
      <c r="A207" s="415"/>
      <c r="B207" s="132"/>
      <c r="C207" s="80"/>
      <c r="D207" s="85" t="s">
        <v>11</v>
      </c>
      <c r="E207" s="279" t="s">
        <v>450</v>
      </c>
      <c r="F207" s="323">
        <v>3221.82</v>
      </c>
      <c r="G207" s="323"/>
      <c r="H207" s="307">
        <f aca="true" t="shared" si="8" ref="H207:H214">F207+G207</f>
        <v>3221.82</v>
      </c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</row>
    <row r="208" spans="1:252" s="82" customFormat="1" ht="12.75">
      <c r="A208" s="415"/>
      <c r="B208" s="132"/>
      <c r="C208" s="80"/>
      <c r="D208" s="85" t="s">
        <v>14</v>
      </c>
      <c r="E208" s="279" t="s">
        <v>429</v>
      </c>
      <c r="F208" s="323">
        <v>2000</v>
      </c>
      <c r="G208" s="323"/>
      <c r="H208" s="307">
        <f t="shared" si="8"/>
        <v>2000</v>
      </c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</row>
    <row r="209" spans="1:252" s="82" customFormat="1" ht="12.75">
      <c r="A209" s="415"/>
      <c r="B209" s="132"/>
      <c r="C209" s="80"/>
      <c r="D209" s="85" t="s">
        <v>23</v>
      </c>
      <c r="E209" s="279" t="s">
        <v>205</v>
      </c>
      <c r="F209" s="323">
        <v>2500</v>
      </c>
      <c r="G209" s="323"/>
      <c r="H209" s="307">
        <f t="shared" si="8"/>
        <v>2500</v>
      </c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</row>
    <row r="210" spans="1:252" s="82" customFormat="1" ht="22.5">
      <c r="A210" s="415"/>
      <c r="B210" s="132"/>
      <c r="C210" s="80"/>
      <c r="D210" s="83" t="s">
        <v>28</v>
      </c>
      <c r="E210" s="280" t="s">
        <v>430</v>
      </c>
      <c r="F210" s="326">
        <v>9000</v>
      </c>
      <c r="G210" s="326"/>
      <c r="H210" s="307">
        <f t="shared" si="8"/>
        <v>9000</v>
      </c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</row>
    <row r="211" spans="1:252" s="82" customFormat="1" ht="16.5" customHeight="1" hidden="1">
      <c r="A211" s="415"/>
      <c r="B211" s="132"/>
      <c r="C211" s="80"/>
      <c r="D211" s="83" t="s">
        <v>34</v>
      </c>
      <c r="E211" s="280" t="s">
        <v>431</v>
      </c>
      <c r="F211" s="326">
        <v>0</v>
      </c>
      <c r="G211" s="326"/>
      <c r="H211" s="307">
        <f t="shared" si="8"/>
        <v>0</v>
      </c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</row>
    <row r="212" spans="1:252" s="82" customFormat="1" ht="25.5" customHeight="1">
      <c r="A212" s="415"/>
      <c r="B212" s="132"/>
      <c r="C212" s="80"/>
      <c r="D212" s="83" t="s">
        <v>38</v>
      </c>
      <c r="E212" s="280" t="s">
        <v>432</v>
      </c>
      <c r="F212" s="326">
        <v>1500</v>
      </c>
      <c r="G212" s="326"/>
      <c r="H212" s="307">
        <f t="shared" si="8"/>
        <v>1500</v>
      </c>
      <c r="I212" s="426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</row>
    <row r="213" spans="1:252" s="82" customFormat="1" ht="16.5" customHeight="1">
      <c r="A213" s="415"/>
      <c r="B213" s="132"/>
      <c r="C213" s="80"/>
      <c r="D213" s="121" t="s">
        <v>40</v>
      </c>
      <c r="E213" s="296" t="s">
        <v>433</v>
      </c>
      <c r="F213" s="256">
        <v>3000</v>
      </c>
      <c r="G213" s="256"/>
      <c r="H213" s="315">
        <f t="shared" si="8"/>
        <v>3000</v>
      </c>
      <c r="I213" s="427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</row>
    <row r="214" spans="1:252" s="82" customFormat="1" ht="15.75" customHeight="1">
      <c r="A214" s="415"/>
      <c r="B214" s="132"/>
      <c r="C214" s="80"/>
      <c r="D214" s="233" t="s">
        <v>43</v>
      </c>
      <c r="E214" s="235" t="s">
        <v>434</v>
      </c>
      <c r="F214" s="341">
        <v>8300</v>
      </c>
      <c r="G214" s="341"/>
      <c r="H214" s="256">
        <f t="shared" si="8"/>
        <v>8300</v>
      </c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</row>
    <row r="215" spans="1:252" s="82" customFormat="1" ht="14.25" customHeight="1">
      <c r="A215" s="415"/>
      <c r="B215" s="132"/>
      <c r="C215" s="80"/>
      <c r="D215" s="234"/>
      <c r="E215" s="236" t="s">
        <v>435</v>
      </c>
      <c r="F215" s="342"/>
      <c r="G215" s="342"/>
      <c r="H215" s="222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</row>
    <row r="216" spans="1:252" s="82" customFormat="1" ht="16.5" customHeight="1">
      <c r="A216" s="415"/>
      <c r="B216" s="132"/>
      <c r="C216" s="80"/>
      <c r="D216" s="122" t="s">
        <v>49</v>
      </c>
      <c r="E216" s="104" t="s">
        <v>436</v>
      </c>
      <c r="F216" s="352">
        <v>8863.44</v>
      </c>
      <c r="G216" s="352"/>
      <c r="H216" s="313">
        <v>8863.44</v>
      </c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</row>
    <row r="217" spans="1:252" s="82" customFormat="1" ht="16.5" customHeight="1">
      <c r="A217" s="415"/>
      <c r="B217" s="132"/>
      <c r="C217" s="80"/>
      <c r="D217" s="142" t="s">
        <v>55</v>
      </c>
      <c r="E217" s="299" t="s">
        <v>234</v>
      </c>
      <c r="F217" s="333">
        <v>3000</v>
      </c>
      <c r="G217" s="333"/>
      <c r="H217" s="221">
        <v>3000</v>
      </c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</row>
    <row r="218" spans="1:252" s="82" customFormat="1" ht="16.5" customHeight="1">
      <c r="A218" s="415"/>
      <c r="B218" s="132"/>
      <c r="C218" s="89" t="s">
        <v>133</v>
      </c>
      <c r="D218" s="206"/>
      <c r="E218" s="293" t="s">
        <v>134</v>
      </c>
      <c r="F218" s="224">
        <f>F219+F220+F221+F222+F223</f>
        <v>6037.89</v>
      </c>
      <c r="G218" s="224">
        <f>G219+G220+G221+G222+G223</f>
        <v>0</v>
      </c>
      <c r="H218" s="224">
        <f>H219+H220+H221+H222+H223</f>
        <v>6037.89</v>
      </c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</row>
    <row r="219" spans="1:252" s="82" customFormat="1" ht="16.5" customHeight="1">
      <c r="A219" s="415"/>
      <c r="B219" s="132"/>
      <c r="C219" s="80"/>
      <c r="D219" s="83" t="s">
        <v>113</v>
      </c>
      <c r="E219" s="284" t="s">
        <v>437</v>
      </c>
      <c r="F219" s="326">
        <v>1037.89</v>
      </c>
      <c r="G219" s="326"/>
      <c r="H219" s="307">
        <v>1037.89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</row>
    <row r="220" spans="1:252" s="82" customFormat="1" ht="16.5" customHeight="1">
      <c r="A220" s="415"/>
      <c r="B220" s="132"/>
      <c r="C220" s="80"/>
      <c r="D220" s="85" t="s">
        <v>14</v>
      </c>
      <c r="E220" s="279" t="s">
        <v>163</v>
      </c>
      <c r="F220" s="323">
        <v>2000</v>
      </c>
      <c r="G220" s="323"/>
      <c r="H220" s="307">
        <v>2000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</row>
    <row r="221" spans="1:252" s="82" customFormat="1" ht="16.5" customHeight="1">
      <c r="A221" s="415"/>
      <c r="B221" s="108"/>
      <c r="C221" s="108"/>
      <c r="D221" s="83" t="s">
        <v>28</v>
      </c>
      <c r="E221" s="280" t="s">
        <v>384</v>
      </c>
      <c r="F221" s="326">
        <v>1000</v>
      </c>
      <c r="G221" s="326"/>
      <c r="H221" s="307">
        <v>1000</v>
      </c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</row>
    <row r="222" spans="1:252" s="82" customFormat="1" ht="15" customHeight="1">
      <c r="A222" s="415"/>
      <c r="B222" s="132"/>
      <c r="C222" s="132"/>
      <c r="D222" s="83" t="s">
        <v>49</v>
      </c>
      <c r="E222" s="280" t="s">
        <v>436</v>
      </c>
      <c r="F222" s="326">
        <v>1000</v>
      </c>
      <c r="G222" s="326"/>
      <c r="H222" s="221">
        <v>1000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</row>
    <row r="223" spans="1:252" s="82" customFormat="1" ht="15" customHeight="1">
      <c r="A223" s="415"/>
      <c r="B223" s="132"/>
      <c r="C223" s="132"/>
      <c r="D223" s="83" t="s">
        <v>55</v>
      </c>
      <c r="E223" s="280" t="s">
        <v>234</v>
      </c>
      <c r="F223" s="326">
        <v>1000</v>
      </c>
      <c r="G223" s="326"/>
      <c r="H223" s="221">
        <v>1000</v>
      </c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</row>
    <row r="224" spans="1:252" s="82" customFormat="1" ht="16.5" customHeight="1">
      <c r="A224" s="415"/>
      <c r="B224" s="132"/>
      <c r="C224" s="106" t="s">
        <v>211</v>
      </c>
      <c r="D224" s="89"/>
      <c r="E224" s="275" t="s">
        <v>232</v>
      </c>
      <c r="F224" s="224">
        <f>F225+F226+F227+F228</f>
        <v>50000</v>
      </c>
      <c r="G224" s="224">
        <f>G225+G226+G227+G228</f>
        <v>-6000</v>
      </c>
      <c r="H224" s="224">
        <f>H225+H226+H227+H228</f>
        <v>44000</v>
      </c>
      <c r="I224" s="196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</row>
    <row r="225" spans="1:252" s="82" customFormat="1" ht="27" customHeight="1">
      <c r="A225" s="415"/>
      <c r="B225" s="80"/>
      <c r="C225" s="417"/>
      <c r="D225" s="123" t="s">
        <v>14</v>
      </c>
      <c r="E225" s="276" t="s">
        <v>448</v>
      </c>
      <c r="F225" s="323">
        <v>17000</v>
      </c>
      <c r="G225" s="323"/>
      <c r="H225" s="307">
        <v>17000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</row>
    <row r="226" spans="1:252" s="82" customFormat="1" ht="24.75" customHeight="1">
      <c r="A226" s="415"/>
      <c r="B226" s="80"/>
      <c r="C226" s="418"/>
      <c r="D226" s="123" t="s">
        <v>40</v>
      </c>
      <c r="E226" s="300" t="s">
        <v>458</v>
      </c>
      <c r="F226" s="334">
        <v>15000</v>
      </c>
      <c r="G226" s="334"/>
      <c r="H226" s="315">
        <v>15000</v>
      </c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</row>
    <row r="227" spans="1:252" s="82" customFormat="1" ht="34.5" customHeight="1">
      <c r="A227" s="415"/>
      <c r="B227" s="80"/>
      <c r="C227" s="418"/>
      <c r="D227" s="123" t="s">
        <v>34</v>
      </c>
      <c r="E227" s="357" t="s">
        <v>457</v>
      </c>
      <c r="F227" s="358">
        <v>6000</v>
      </c>
      <c r="G227" s="358">
        <v>-6000</v>
      </c>
      <c r="H227" s="326">
        <f>F227+G227</f>
        <v>0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</row>
    <row r="228" spans="1:252" s="82" customFormat="1" ht="24.75" customHeight="1">
      <c r="A228" s="415"/>
      <c r="B228" s="80"/>
      <c r="C228" s="360"/>
      <c r="D228" s="86" t="s">
        <v>28</v>
      </c>
      <c r="E228" s="276" t="s">
        <v>459</v>
      </c>
      <c r="F228" s="358">
        <v>12000</v>
      </c>
      <c r="G228" s="358"/>
      <c r="H228" s="326">
        <f>F228+G228</f>
        <v>12000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</row>
    <row r="229" spans="1:252" s="82" customFormat="1" ht="25.5" customHeight="1">
      <c r="A229" s="415"/>
      <c r="B229" s="271" t="s">
        <v>443</v>
      </c>
      <c r="C229" s="359"/>
      <c r="D229" s="267"/>
      <c r="E229" s="301" t="s">
        <v>136</v>
      </c>
      <c r="F229" s="321">
        <f>F230</f>
        <v>25300</v>
      </c>
      <c r="G229" s="321">
        <f>G230</f>
        <v>0</v>
      </c>
      <c r="H229" s="321">
        <f>H230</f>
        <v>25300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</row>
    <row r="230" spans="1:252" s="82" customFormat="1" ht="13.5" customHeight="1">
      <c r="A230" s="415"/>
      <c r="B230" s="412"/>
      <c r="C230" s="89" t="s">
        <v>211</v>
      </c>
      <c r="D230" s="269"/>
      <c r="E230" s="275" t="s">
        <v>232</v>
      </c>
      <c r="F230" s="224">
        <f>F231+F232</f>
        <v>25300</v>
      </c>
      <c r="G230" s="224">
        <f>G231+G232</f>
        <v>0</v>
      </c>
      <c r="H230" s="224">
        <f>H231+H232</f>
        <v>25300</v>
      </c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</row>
    <row r="231" spans="1:252" s="82" customFormat="1" ht="13.5" customHeight="1">
      <c r="A231" s="415"/>
      <c r="B231" s="413"/>
      <c r="C231" s="270"/>
      <c r="D231" s="121" t="s">
        <v>113</v>
      </c>
      <c r="E231" s="296" t="s">
        <v>438</v>
      </c>
      <c r="F231" s="326">
        <v>23000</v>
      </c>
      <c r="G231" s="326"/>
      <c r="H231" s="317">
        <v>23000</v>
      </c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</row>
    <row r="232" spans="1:252" s="82" customFormat="1" ht="13.5" customHeight="1">
      <c r="A232" s="416"/>
      <c r="B232" s="413"/>
      <c r="C232" s="270"/>
      <c r="D232" s="266" t="s">
        <v>11</v>
      </c>
      <c r="E232" s="302" t="s">
        <v>439</v>
      </c>
      <c r="F232" s="326">
        <v>2300</v>
      </c>
      <c r="G232" s="326"/>
      <c r="H232" s="317">
        <f>F232+G232</f>
        <v>2300</v>
      </c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</row>
    <row r="233" spans="1:8" ht="23.25" customHeight="1">
      <c r="A233" s="421"/>
      <c r="B233" s="422"/>
      <c r="C233" s="423"/>
      <c r="D233" s="268"/>
      <c r="E233" s="303" t="s">
        <v>116</v>
      </c>
      <c r="F233" s="319">
        <f>F8+F14+F36+F46+F51+F59+F69+F96+F201</f>
        <v>574816.05</v>
      </c>
      <c r="G233" s="319">
        <f>G8+G14+G36+G46+G51+G59+G69+G96+G201</f>
        <v>0</v>
      </c>
      <c r="H233" s="319">
        <f>H8+H14+H36+H46+H51+H59+H69+H96+H201</f>
        <v>574816.05</v>
      </c>
    </row>
    <row r="234" spans="1:8" ht="23.25" customHeight="1">
      <c r="A234" s="127"/>
      <c r="B234" s="127"/>
      <c r="C234" s="128"/>
      <c r="D234" s="128"/>
      <c r="E234" s="304" t="s">
        <v>228</v>
      </c>
      <c r="F234" s="320">
        <f>F233-F235</f>
        <v>431887.55000000005</v>
      </c>
      <c r="G234" s="320">
        <f>G233-G235</f>
        <v>6000</v>
      </c>
      <c r="H234" s="320">
        <f>H233-H235</f>
        <v>437887.55000000005</v>
      </c>
    </row>
    <row r="235" spans="1:8" ht="23.25" customHeight="1">
      <c r="A235" s="63"/>
      <c r="B235" s="127"/>
      <c r="C235" s="128"/>
      <c r="D235" s="128"/>
      <c r="E235" s="304" t="s">
        <v>229</v>
      </c>
      <c r="F235" s="320">
        <f>F12+F57+F64+F138+F199+F224+F230</f>
        <v>142928.5</v>
      </c>
      <c r="G235" s="320">
        <f>G12+G57+G64+G138+G199+G224+G230</f>
        <v>-6000</v>
      </c>
      <c r="H235" s="320">
        <f>H12+H57+H64+H138+H199+H224+H230</f>
        <v>136928.5</v>
      </c>
    </row>
    <row r="236" spans="1:8" ht="12.75">
      <c r="A236" s="63"/>
      <c r="B236"/>
      <c r="C236" s="128"/>
      <c r="D236" s="128"/>
      <c r="E236" s="128"/>
      <c r="F236" s="128"/>
      <c r="G236" s="128"/>
      <c r="H236" s="128"/>
    </row>
    <row r="237" spans="1:8" ht="12.75">
      <c r="A237" s="63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 s="75"/>
    </row>
  </sheetData>
  <sheetProtection selectLockedCells="1" selectUnlockedCells="1"/>
  <mergeCells count="13">
    <mergeCell ref="A233:C233"/>
    <mergeCell ref="A9:A11"/>
    <mergeCell ref="I212:I213"/>
    <mergeCell ref="C85:C87"/>
    <mergeCell ref="A1:H1"/>
    <mergeCell ref="A2:H2"/>
    <mergeCell ref="A3:H3"/>
    <mergeCell ref="A4:H4"/>
    <mergeCell ref="B230:B232"/>
    <mergeCell ref="A202:A232"/>
    <mergeCell ref="C225:C227"/>
    <mergeCell ref="D110:D111"/>
    <mergeCell ref="D113:D114"/>
  </mergeCells>
  <printOptions/>
  <pageMargins left="0.7086614173228346" right="0.7086614173228346" top="0.7480314960629921" bottom="0.7480314960629921" header="0.31496062992125984" footer="0.31496062992125984"/>
  <pageSetup fitToHeight="0" fitToWidth="1" horizontalDpi="200" verticalDpi="2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191" customWidth="1"/>
    <col min="2" max="2" width="64.57421875" style="191" customWidth="1"/>
    <col min="3" max="3" width="11.28125" style="191" customWidth="1"/>
    <col min="4" max="4" width="13.00390625" style="191" customWidth="1"/>
  </cols>
  <sheetData>
    <row r="1" spans="1:6" ht="12.75">
      <c r="A1" s="430" t="s">
        <v>325</v>
      </c>
      <c r="B1" s="430"/>
      <c r="C1" s="430"/>
      <c r="D1" s="430"/>
      <c r="E1" s="192"/>
      <c r="F1" s="192"/>
    </row>
    <row r="2" spans="1:6" ht="15" customHeight="1">
      <c r="A2" s="431" t="s">
        <v>327</v>
      </c>
      <c r="B2" s="431"/>
      <c r="C2" s="431"/>
      <c r="D2" s="431"/>
      <c r="E2" s="193"/>
      <c r="F2" s="193"/>
    </row>
    <row r="3" spans="1:6" ht="36">
      <c r="A3" s="144" t="s">
        <v>276</v>
      </c>
      <c r="B3" s="145" t="s">
        <v>277</v>
      </c>
      <c r="C3" s="146" t="s">
        <v>326</v>
      </c>
      <c r="D3" s="146" t="s">
        <v>328</v>
      </c>
      <c r="E3" s="73"/>
      <c r="F3" s="73"/>
    </row>
    <row r="4" spans="1:4" ht="12.75">
      <c r="A4" s="147" t="s">
        <v>278</v>
      </c>
      <c r="B4" s="148" t="s">
        <v>112</v>
      </c>
      <c r="C4" s="147">
        <v>269</v>
      </c>
      <c r="D4" s="149">
        <f>SUM(D5:D8)</f>
        <v>19684.41</v>
      </c>
    </row>
    <row r="5" spans="1:4" ht="12.75">
      <c r="A5" s="150"/>
      <c r="B5" s="151" t="s">
        <v>168</v>
      </c>
      <c r="C5" s="152"/>
      <c r="D5" s="153">
        <f>2184.41+1000</f>
        <v>3184.41</v>
      </c>
    </row>
    <row r="6" spans="1:4" ht="12.75">
      <c r="A6" s="150"/>
      <c r="B6" s="151" t="s">
        <v>279</v>
      </c>
      <c r="C6" s="152"/>
      <c r="D6" s="154">
        <v>12000</v>
      </c>
    </row>
    <row r="7" spans="1:4" ht="12.75">
      <c r="A7" s="150"/>
      <c r="B7" s="151" t="s">
        <v>280</v>
      </c>
      <c r="C7" s="152"/>
      <c r="D7" s="154">
        <v>4500</v>
      </c>
    </row>
    <row r="8" spans="1:4" ht="12.75" hidden="1">
      <c r="A8" s="150"/>
      <c r="B8" s="151"/>
      <c r="C8" s="152"/>
      <c r="D8" s="153"/>
    </row>
    <row r="9" spans="1:4" ht="12.75">
      <c r="A9" s="147" t="s">
        <v>281</v>
      </c>
      <c r="B9" s="148" t="s">
        <v>113</v>
      </c>
      <c r="C9" s="147">
        <v>401</v>
      </c>
      <c r="D9" s="149">
        <f>SUM(D10:D14)</f>
        <v>25224.58</v>
      </c>
    </row>
    <row r="10" spans="1:4" ht="12.75">
      <c r="A10" s="155"/>
      <c r="B10" s="156" t="s">
        <v>329</v>
      </c>
      <c r="C10" s="155"/>
      <c r="D10" s="157">
        <v>1724.58</v>
      </c>
    </row>
    <row r="11" spans="1:4" ht="12.75">
      <c r="A11" s="155"/>
      <c r="B11" s="156" t="s">
        <v>330</v>
      </c>
      <c r="C11" s="155"/>
      <c r="D11" s="157">
        <f>2300+3200</f>
        <v>5500</v>
      </c>
    </row>
    <row r="12" spans="1:4" ht="12.75">
      <c r="A12" s="150"/>
      <c r="B12" s="151" t="s">
        <v>331</v>
      </c>
      <c r="C12" s="158"/>
      <c r="D12" s="157">
        <f>7000+1000</f>
        <v>8000</v>
      </c>
    </row>
    <row r="13" spans="1:4" ht="12.75">
      <c r="A13" s="150"/>
      <c r="B13" s="156" t="s">
        <v>245</v>
      </c>
      <c r="C13" s="158"/>
      <c r="D13" s="157">
        <v>10000</v>
      </c>
    </row>
    <row r="14" spans="1:4" ht="12.75" hidden="1">
      <c r="A14" s="150"/>
      <c r="B14" s="151"/>
      <c r="C14" s="158"/>
      <c r="D14" s="157"/>
    </row>
    <row r="15" spans="1:4" ht="12.75">
      <c r="A15" s="147" t="s">
        <v>282</v>
      </c>
      <c r="B15" s="159" t="s">
        <v>11</v>
      </c>
      <c r="C15" s="147">
        <v>291</v>
      </c>
      <c r="D15" s="160">
        <f>SUM(D16:D21)</f>
        <v>20607.77</v>
      </c>
    </row>
    <row r="16" spans="1:4" ht="12.75">
      <c r="A16" s="155"/>
      <c r="B16" s="156" t="s">
        <v>283</v>
      </c>
      <c r="C16" s="155"/>
      <c r="D16" s="153">
        <v>3000</v>
      </c>
    </row>
    <row r="17" spans="1:4" ht="12.75">
      <c r="A17" s="150"/>
      <c r="B17" s="156" t="s">
        <v>284</v>
      </c>
      <c r="C17" s="158"/>
      <c r="D17" s="153">
        <v>1500</v>
      </c>
    </row>
    <row r="18" spans="1:4" ht="12.75">
      <c r="A18" s="150"/>
      <c r="B18" s="156" t="s">
        <v>332</v>
      </c>
      <c r="C18" s="158"/>
      <c r="D18" s="153">
        <v>1000</v>
      </c>
    </row>
    <row r="19" spans="1:4" ht="12.75">
      <c r="A19" s="150"/>
      <c r="B19" s="156" t="s">
        <v>165</v>
      </c>
      <c r="C19" s="158"/>
      <c r="D19" s="153">
        <f>3000+1000</f>
        <v>4000</v>
      </c>
    </row>
    <row r="20" spans="1:4" ht="12.75">
      <c r="A20" s="150"/>
      <c r="B20" s="156" t="s">
        <v>272</v>
      </c>
      <c r="C20" s="158"/>
      <c r="D20" s="153">
        <f>3200+800</f>
        <v>4000</v>
      </c>
    </row>
    <row r="21" spans="1:4" ht="12.75">
      <c r="A21" s="150"/>
      <c r="B21" s="156" t="s">
        <v>275</v>
      </c>
      <c r="C21" s="158"/>
      <c r="D21" s="153">
        <v>7107.77</v>
      </c>
    </row>
    <row r="22" spans="1:4" ht="12.75">
      <c r="A22" s="147" t="s">
        <v>285</v>
      </c>
      <c r="B22" s="148" t="s">
        <v>14</v>
      </c>
      <c r="C22" s="147">
        <v>741</v>
      </c>
      <c r="D22" s="149">
        <f>SUM(D23:D30)</f>
        <v>39494.72</v>
      </c>
    </row>
    <row r="23" spans="1:4" ht="12.75">
      <c r="A23" s="150"/>
      <c r="B23" s="151" t="s">
        <v>210</v>
      </c>
      <c r="C23" s="161"/>
      <c r="D23" s="153">
        <v>3000</v>
      </c>
    </row>
    <row r="24" spans="1:4" ht="12.75">
      <c r="A24" s="150"/>
      <c r="B24" s="162" t="s">
        <v>246</v>
      </c>
      <c r="C24" s="161"/>
      <c r="D24" s="153">
        <v>4000</v>
      </c>
    </row>
    <row r="25" spans="1:4" ht="12.75">
      <c r="A25" s="150"/>
      <c r="B25" s="151" t="s">
        <v>209</v>
      </c>
      <c r="C25" s="161"/>
      <c r="D25" s="153">
        <v>1000</v>
      </c>
    </row>
    <row r="26" spans="1:4" ht="22.5">
      <c r="A26" s="150"/>
      <c r="B26" s="151" t="s">
        <v>333</v>
      </c>
      <c r="C26" s="161"/>
      <c r="D26" s="153">
        <f>2500+15994.72</f>
        <v>18494.72</v>
      </c>
    </row>
    <row r="27" spans="1:4" ht="12.75">
      <c r="A27" s="150"/>
      <c r="B27" s="151" t="s">
        <v>201</v>
      </c>
      <c r="C27" s="161"/>
      <c r="D27" s="153">
        <f>1500+2500+4000</f>
        <v>8000</v>
      </c>
    </row>
    <row r="28" spans="1:4" ht="12.75">
      <c r="A28" s="150"/>
      <c r="B28" s="151" t="s">
        <v>286</v>
      </c>
      <c r="C28" s="161"/>
      <c r="D28" s="153">
        <f>3000+2000</f>
        <v>5000</v>
      </c>
    </row>
    <row r="29" spans="1:4" ht="12.75" hidden="1">
      <c r="A29" s="150"/>
      <c r="B29" s="151" t="s">
        <v>201</v>
      </c>
      <c r="C29" s="161"/>
      <c r="D29" s="153"/>
    </row>
    <row r="30" spans="1:4" ht="12.75" hidden="1">
      <c r="A30" s="150"/>
      <c r="B30" s="151" t="s">
        <v>286</v>
      </c>
      <c r="C30" s="161"/>
      <c r="D30" s="153"/>
    </row>
    <row r="31" spans="1:4" ht="12.75">
      <c r="A31" s="147" t="s">
        <v>287</v>
      </c>
      <c r="B31" s="148" t="s">
        <v>20</v>
      </c>
      <c r="C31" s="147">
        <v>357</v>
      </c>
      <c r="D31" s="149">
        <f>SUM(D32:D39)</f>
        <v>23377.86</v>
      </c>
    </row>
    <row r="32" spans="1:4" ht="12.75">
      <c r="A32" s="155"/>
      <c r="B32" s="156" t="s">
        <v>256</v>
      </c>
      <c r="C32" s="155"/>
      <c r="D32" s="163">
        <v>300</v>
      </c>
    </row>
    <row r="33" spans="1:4" ht="12.75">
      <c r="A33" s="150"/>
      <c r="B33" s="156" t="s">
        <v>334</v>
      </c>
      <c r="C33" s="158"/>
      <c r="D33" s="153">
        <v>2980</v>
      </c>
    </row>
    <row r="34" spans="1:4" ht="12.75">
      <c r="A34" s="150"/>
      <c r="B34" s="162" t="s">
        <v>226</v>
      </c>
      <c r="C34" s="158"/>
      <c r="D34" s="153">
        <v>1800</v>
      </c>
    </row>
    <row r="35" spans="1:4" ht="22.5">
      <c r="A35" s="150"/>
      <c r="B35" s="156" t="s">
        <v>335</v>
      </c>
      <c r="C35" s="158"/>
      <c r="D35" s="153">
        <v>2000</v>
      </c>
    </row>
    <row r="36" spans="1:4" ht="12.75">
      <c r="A36" s="150"/>
      <c r="B36" s="156" t="s">
        <v>266</v>
      </c>
      <c r="C36" s="158"/>
      <c r="D36" s="153">
        <v>3000</v>
      </c>
    </row>
    <row r="37" spans="1:4" ht="12.75">
      <c r="A37" s="150"/>
      <c r="B37" s="156" t="s">
        <v>208</v>
      </c>
      <c r="C37" s="158"/>
      <c r="D37" s="153">
        <f>3597.86+2500</f>
        <v>6097.860000000001</v>
      </c>
    </row>
    <row r="38" spans="1:4" ht="12.75">
      <c r="A38" s="150"/>
      <c r="B38" s="151" t="s">
        <v>336</v>
      </c>
      <c r="C38" s="158"/>
      <c r="D38" s="164">
        <v>5200</v>
      </c>
    </row>
    <row r="39" spans="1:4" ht="12.75">
      <c r="A39" s="150"/>
      <c r="B39" s="151" t="s">
        <v>337</v>
      </c>
      <c r="C39" s="158"/>
      <c r="D39" s="164">
        <v>2000</v>
      </c>
    </row>
    <row r="40" spans="1:4" ht="12.75">
      <c r="A40" s="147" t="s">
        <v>288</v>
      </c>
      <c r="B40" s="148" t="s">
        <v>23</v>
      </c>
      <c r="C40" s="147">
        <v>154</v>
      </c>
      <c r="D40" s="149">
        <f>SUM(D41:D47)</f>
        <v>14857.74</v>
      </c>
    </row>
    <row r="41" spans="1:4" ht="12.75">
      <c r="A41" s="150"/>
      <c r="B41" s="151" t="s">
        <v>338</v>
      </c>
      <c r="C41" s="161"/>
      <c r="D41" s="153">
        <v>4000</v>
      </c>
    </row>
    <row r="42" spans="1:4" ht="12.75">
      <c r="A42" s="150"/>
      <c r="B42" s="151" t="s">
        <v>339</v>
      </c>
      <c r="C42" s="161"/>
      <c r="D42" s="153">
        <v>2500</v>
      </c>
    </row>
    <row r="43" spans="1:4" ht="12.75">
      <c r="A43" s="150"/>
      <c r="B43" s="151" t="s">
        <v>165</v>
      </c>
      <c r="C43" s="161"/>
      <c r="D43" s="153">
        <f>1857.74+1000</f>
        <v>2857.74</v>
      </c>
    </row>
    <row r="44" spans="1:4" ht="12.75">
      <c r="A44" s="150"/>
      <c r="B44" s="151" t="s">
        <v>205</v>
      </c>
      <c r="C44" s="161"/>
      <c r="D44" s="153">
        <v>1500</v>
      </c>
    </row>
    <row r="45" spans="1:4" ht="12.75">
      <c r="A45" s="150"/>
      <c r="B45" s="151" t="s">
        <v>203</v>
      </c>
      <c r="C45" s="161"/>
      <c r="D45" s="153">
        <f>2000+1000</f>
        <v>3000</v>
      </c>
    </row>
    <row r="46" spans="1:4" ht="12.75">
      <c r="A46" s="150"/>
      <c r="B46" s="151" t="s">
        <v>166</v>
      </c>
      <c r="C46" s="161"/>
      <c r="D46" s="153">
        <v>1000</v>
      </c>
    </row>
    <row r="47" spans="1:4" ht="12.75" hidden="1">
      <c r="A47" s="165"/>
      <c r="B47" s="166" t="s">
        <v>289</v>
      </c>
      <c r="C47" s="166"/>
      <c r="D47" s="167"/>
    </row>
    <row r="48" spans="1:4" ht="12.75">
      <c r="A48" s="147" t="s">
        <v>290</v>
      </c>
      <c r="B48" s="148" t="s">
        <v>28</v>
      </c>
      <c r="C48" s="147">
        <v>460</v>
      </c>
      <c r="D48" s="149">
        <f>SUM(D49:D56)</f>
        <v>27700.87</v>
      </c>
    </row>
    <row r="49" spans="1:4" ht="12.75">
      <c r="A49" s="155"/>
      <c r="B49" s="156" t="s">
        <v>226</v>
      </c>
      <c r="C49" s="168"/>
      <c r="D49" s="157">
        <v>5000</v>
      </c>
    </row>
    <row r="50" spans="1:4" ht="12.75">
      <c r="A50" s="155"/>
      <c r="B50" s="156" t="s">
        <v>291</v>
      </c>
      <c r="C50" s="168"/>
      <c r="D50" s="157">
        <v>7700.87</v>
      </c>
    </row>
    <row r="51" spans="1:4" ht="12.75">
      <c r="A51" s="150"/>
      <c r="B51" s="156" t="s">
        <v>165</v>
      </c>
      <c r="C51" s="168"/>
      <c r="D51" s="153">
        <f>2000+3000</f>
        <v>5000</v>
      </c>
    </row>
    <row r="52" spans="1:4" ht="12.75">
      <c r="A52" s="150"/>
      <c r="B52" s="156" t="s">
        <v>273</v>
      </c>
      <c r="C52" s="168"/>
      <c r="D52" s="153">
        <v>10000</v>
      </c>
    </row>
    <row r="53" spans="1:4" ht="12.75" hidden="1">
      <c r="A53" s="150"/>
      <c r="B53" s="156" t="s">
        <v>292</v>
      </c>
      <c r="C53" s="168"/>
      <c r="D53" s="153"/>
    </row>
    <row r="54" spans="1:4" ht="12.75" hidden="1">
      <c r="A54" s="150"/>
      <c r="B54" s="156" t="s">
        <v>165</v>
      </c>
      <c r="C54" s="168"/>
      <c r="D54" s="153"/>
    </row>
    <row r="55" spans="1:4" ht="12.75" hidden="1">
      <c r="A55" s="150"/>
      <c r="B55" s="156" t="s">
        <v>293</v>
      </c>
      <c r="C55" s="168"/>
      <c r="D55" s="153"/>
    </row>
    <row r="56" spans="1:4" ht="12.75" hidden="1">
      <c r="A56" s="150"/>
      <c r="B56" s="156" t="s">
        <v>222</v>
      </c>
      <c r="C56" s="168"/>
      <c r="D56" s="153"/>
    </row>
    <row r="57" spans="1:4" ht="12.75">
      <c r="A57" s="147" t="s">
        <v>294</v>
      </c>
      <c r="B57" s="148" t="s">
        <v>114</v>
      </c>
      <c r="C57" s="147">
        <v>53</v>
      </c>
      <c r="D57" s="149">
        <f>SUM(D58:D61)</f>
        <v>10618.67</v>
      </c>
    </row>
    <row r="58" spans="1:4" ht="12.75">
      <c r="A58" s="155"/>
      <c r="B58" s="158" t="s">
        <v>267</v>
      </c>
      <c r="C58" s="155"/>
      <c r="D58" s="163">
        <v>10618.67</v>
      </c>
    </row>
    <row r="59" spans="1:4" ht="12.75" hidden="1">
      <c r="A59" s="155"/>
      <c r="B59" s="158" t="s">
        <v>225</v>
      </c>
      <c r="C59" s="155"/>
      <c r="D59" s="163"/>
    </row>
    <row r="60" spans="1:4" ht="12.75" hidden="1">
      <c r="A60" s="155"/>
      <c r="B60" s="158" t="s">
        <v>295</v>
      </c>
      <c r="C60" s="155"/>
      <c r="D60" s="153"/>
    </row>
    <row r="61" spans="1:4" ht="12.75" hidden="1">
      <c r="A61" s="165"/>
      <c r="B61" s="169" t="s">
        <v>296</v>
      </c>
      <c r="C61" s="170"/>
      <c r="D61" s="167"/>
    </row>
    <row r="62" spans="1:4" ht="12.75">
      <c r="A62" s="147" t="s">
        <v>297</v>
      </c>
      <c r="B62" s="148" t="s">
        <v>115</v>
      </c>
      <c r="C62" s="147">
        <v>83</v>
      </c>
      <c r="D62" s="149">
        <f>SUM(D63:D69)</f>
        <v>11877.8</v>
      </c>
    </row>
    <row r="63" spans="1:4" ht="12.75">
      <c r="A63" s="150"/>
      <c r="B63" s="151" t="s">
        <v>249</v>
      </c>
      <c r="C63" s="168"/>
      <c r="D63" s="153">
        <v>1000</v>
      </c>
    </row>
    <row r="64" spans="1:4" ht="12.75">
      <c r="A64" s="150"/>
      <c r="B64" s="156" t="s">
        <v>200</v>
      </c>
      <c r="C64" s="168"/>
      <c r="D64" s="153">
        <v>1000</v>
      </c>
    </row>
    <row r="65" spans="1:4" ht="12.75">
      <c r="A65" s="150"/>
      <c r="B65" s="156" t="s">
        <v>264</v>
      </c>
      <c r="C65" s="168"/>
      <c r="D65" s="153">
        <v>7400</v>
      </c>
    </row>
    <row r="66" spans="1:4" ht="12.75">
      <c r="A66" s="150"/>
      <c r="B66" s="156" t="s">
        <v>250</v>
      </c>
      <c r="C66" s="168"/>
      <c r="D66" s="153">
        <v>1677.8</v>
      </c>
    </row>
    <row r="67" spans="1:4" ht="12.75">
      <c r="A67" s="150"/>
      <c r="B67" s="158" t="s">
        <v>268</v>
      </c>
      <c r="C67" s="168"/>
      <c r="D67" s="153">
        <v>800</v>
      </c>
    </row>
    <row r="68" spans="1:4" ht="12.75" hidden="1">
      <c r="A68" s="150"/>
      <c r="B68" s="158" t="s">
        <v>298</v>
      </c>
      <c r="C68" s="168"/>
      <c r="D68" s="153"/>
    </row>
    <row r="69" spans="1:4" ht="12.75" hidden="1">
      <c r="A69" s="165"/>
      <c r="B69" s="171" t="s">
        <v>299</v>
      </c>
      <c r="C69" s="172"/>
      <c r="D69" s="167"/>
    </row>
    <row r="70" spans="1:4" ht="12.75">
      <c r="A70" s="147" t="s">
        <v>300</v>
      </c>
      <c r="B70" s="148" t="s">
        <v>34</v>
      </c>
      <c r="C70" s="147">
        <v>577</v>
      </c>
      <c r="D70" s="149">
        <f>SUM(D71:D77)</f>
        <v>32611.48</v>
      </c>
    </row>
    <row r="71" spans="1:4" ht="12.75">
      <c r="A71" s="194"/>
      <c r="B71" s="158" t="s">
        <v>253</v>
      </c>
      <c r="C71" s="194"/>
      <c r="D71" s="157">
        <v>500</v>
      </c>
    </row>
    <row r="72" spans="1:4" ht="12.75">
      <c r="A72" s="155"/>
      <c r="B72" s="158" t="s">
        <v>227</v>
      </c>
      <c r="C72" s="168"/>
      <c r="D72" s="157">
        <v>1500</v>
      </c>
    </row>
    <row r="73" spans="1:4" ht="12.75">
      <c r="A73" s="155"/>
      <c r="B73" s="156" t="s">
        <v>251</v>
      </c>
      <c r="C73" s="168"/>
      <c r="D73" s="157">
        <v>2000</v>
      </c>
    </row>
    <row r="74" spans="1:4" ht="12.75">
      <c r="A74" s="155"/>
      <c r="B74" s="156" t="s">
        <v>262</v>
      </c>
      <c r="C74" s="155"/>
      <c r="D74" s="173">
        <v>9000</v>
      </c>
    </row>
    <row r="75" spans="1:4" ht="12.75">
      <c r="A75" s="155"/>
      <c r="B75" s="156" t="s">
        <v>340</v>
      </c>
      <c r="C75" s="155"/>
      <c r="D75" s="173">
        <v>2000</v>
      </c>
    </row>
    <row r="76" spans="1:4" ht="12.75">
      <c r="A76" s="150"/>
      <c r="B76" s="156" t="s">
        <v>301</v>
      </c>
      <c r="C76" s="168"/>
      <c r="D76" s="153">
        <f>4441.88+388.8+1180.8+4600</f>
        <v>10611.48</v>
      </c>
    </row>
    <row r="77" spans="1:4" ht="12.75">
      <c r="A77" s="150"/>
      <c r="B77" s="156" t="s">
        <v>341</v>
      </c>
      <c r="C77" s="168"/>
      <c r="D77" s="153">
        <f>3500+3500</f>
        <v>7000</v>
      </c>
    </row>
    <row r="78" spans="1:4" ht="12.75">
      <c r="A78" s="147" t="s">
        <v>302</v>
      </c>
      <c r="B78" s="148" t="s">
        <v>38</v>
      </c>
      <c r="C78" s="147">
        <v>193</v>
      </c>
      <c r="D78" s="149">
        <f>SUM(D79:D83)</f>
        <v>16494.61</v>
      </c>
    </row>
    <row r="79" spans="1:4" ht="12.75">
      <c r="A79" s="150"/>
      <c r="B79" s="156" t="s">
        <v>265</v>
      </c>
      <c r="C79" s="168"/>
      <c r="D79" s="153">
        <v>10700</v>
      </c>
    </row>
    <row r="80" spans="1:4" ht="12.75">
      <c r="A80" s="150"/>
      <c r="B80" s="174" t="s">
        <v>206</v>
      </c>
      <c r="C80" s="168"/>
      <c r="D80" s="153">
        <f>2000+1500</f>
        <v>3500</v>
      </c>
    </row>
    <row r="81" spans="1:4" ht="12.75">
      <c r="A81" s="150"/>
      <c r="B81" s="174" t="s">
        <v>342</v>
      </c>
      <c r="C81" s="168"/>
      <c r="D81" s="153">
        <v>1694.61</v>
      </c>
    </row>
    <row r="82" spans="1:4" ht="12.75">
      <c r="A82" s="150"/>
      <c r="B82" s="156" t="s">
        <v>167</v>
      </c>
      <c r="C82" s="168"/>
      <c r="D82" s="153">
        <v>600</v>
      </c>
    </row>
    <row r="83" spans="1:4" ht="12.75" hidden="1">
      <c r="A83" s="150"/>
      <c r="B83" s="156" t="s">
        <v>167</v>
      </c>
      <c r="C83" s="168"/>
      <c r="D83" s="153"/>
    </row>
    <row r="84" spans="1:4" ht="12.75">
      <c r="A84" s="147" t="s">
        <v>303</v>
      </c>
      <c r="B84" s="148" t="s">
        <v>40</v>
      </c>
      <c r="C84" s="147">
        <v>1190</v>
      </c>
      <c r="D84" s="149">
        <f>SUM(D85:D95)</f>
        <v>41971.01</v>
      </c>
    </row>
    <row r="85" spans="1:4" ht="12.75" hidden="1">
      <c r="A85" s="175"/>
      <c r="B85" s="151" t="s">
        <v>304</v>
      </c>
      <c r="C85" s="176"/>
      <c r="D85" s="153"/>
    </row>
    <row r="86" spans="1:4" ht="12.75" hidden="1">
      <c r="A86" s="175"/>
      <c r="B86" s="151" t="s">
        <v>305</v>
      </c>
      <c r="C86" s="176"/>
      <c r="D86" s="153"/>
    </row>
    <row r="87" spans="1:4" ht="12.75">
      <c r="A87" s="177"/>
      <c r="B87" s="151" t="s">
        <v>135</v>
      </c>
      <c r="C87" s="176"/>
      <c r="D87" s="153">
        <v>2000</v>
      </c>
    </row>
    <row r="88" spans="1:4" ht="12.75">
      <c r="A88" s="175"/>
      <c r="B88" s="151" t="s">
        <v>259</v>
      </c>
      <c r="C88" s="176"/>
      <c r="D88" s="153">
        <v>3000</v>
      </c>
    </row>
    <row r="89" spans="1:4" ht="12.75">
      <c r="A89" s="175"/>
      <c r="B89" s="162" t="s">
        <v>255</v>
      </c>
      <c r="C89" s="176"/>
      <c r="D89" s="153">
        <v>21000</v>
      </c>
    </row>
    <row r="90" spans="1:4" ht="12.75">
      <c r="A90" s="175"/>
      <c r="B90" s="151" t="s">
        <v>220</v>
      </c>
      <c r="C90" s="176"/>
      <c r="D90" s="153">
        <f>2200+2000+2500</f>
        <v>6700</v>
      </c>
    </row>
    <row r="91" spans="1:4" ht="12.75">
      <c r="A91" s="175"/>
      <c r="B91" s="151" t="s">
        <v>306</v>
      </c>
      <c r="C91" s="176"/>
      <c r="D91" s="153">
        <v>221.01</v>
      </c>
    </row>
    <row r="92" spans="1:4" ht="12.75">
      <c r="A92" s="175"/>
      <c r="B92" s="151" t="s">
        <v>269</v>
      </c>
      <c r="C92" s="176"/>
      <c r="D92" s="153">
        <f>1500+1500</f>
        <v>3000</v>
      </c>
    </row>
    <row r="93" spans="1:4" ht="12.75">
      <c r="A93" s="175"/>
      <c r="B93" s="151" t="s">
        <v>343</v>
      </c>
      <c r="C93" s="176"/>
      <c r="D93" s="153">
        <v>2250</v>
      </c>
    </row>
    <row r="94" spans="1:4" ht="12.75">
      <c r="A94" s="175"/>
      <c r="B94" s="179" t="s">
        <v>307</v>
      </c>
      <c r="C94" s="176"/>
      <c r="D94" s="153">
        <v>3800</v>
      </c>
    </row>
    <row r="95" spans="1:4" ht="12.75" hidden="1">
      <c r="A95" s="178"/>
      <c r="B95" s="179"/>
      <c r="C95" s="180"/>
      <c r="D95" s="167"/>
    </row>
    <row r="96" spans="1:4" ht="12.75">
      <c r="A96" s="147" t="s">
        <v>308</v>
      </c>
      <c r="B96" s="148" t="s">
        <v>43</v>
      </c>
      <c r="C96" s="147">
        <v>833</v>
      </c>
      <c r="D96" s="149">
        <f>SUM(D97:D104)</f>
        <v>41971.01</v>
      </c>
    </row>
    <row r="97" spans="1:4" ht="22.5" hidden="1">
      <c r="A97" s="155"/>
      <c r="B97" s="181" t="s">
        <v>309</v>
      </c>
      <c r="C97" s="155"/>
      <c r="D97" s="173"/>
    </row>
    <row r="98" spans="1:4" ht="12.75">
      <c r="A98" s="176"/>
      <c r="B98" s="156" t="s">
        <v>344</v>
      </c>
      <c r="C98" s="176"/>
      <c r="D98" s="153">
        <v>9000</v>
      </c>
    </row>
    <row r="99" spans="1:4" ht="12.75">
      <c r="A99" s="176"/>
      <c r="B99" s="151" t="s">
        <v>227</v>
      </c>
      <c r="C99" s="176"/>
      <c r="D99" s="153">
        <v>1000</v>
      </c>
    </row>
    <row r="100" spans="1:4" ht="12.75">
      <c r="A100" s="176"/>
      <c r="B100" s="151" t="s">
        <v>345</v>
      </c>
      <c r="C100" s="176"/>
      <c r="D100" s="153">
        <v>9000</v>
      </c>
    </row>
    <row r="101" spans="1:4" ht="12.75">
      <c r="A101" s="176"/>
      <c r="B101" s="151" t="s">
        <v>201</v>
      </c>
      <c r="C101" s="176"/>
      <c r="D101" s="153">
        <v>6771.01</v>
      </c>
    </row>
    <row r="102" spans="1:4" ht="12.75">
      <c r="A102" s="176"/>
      <c r="B102" s="151" t="s">
        <v>346</v>
      </c>
      <c r="C102" s="176"/>
      <c r="D102" s="153">
        <v>5000</v>
      </c>
    </row>
    <row r="103" spans="1:4" ht="12.75">
      <c r="A103" s="176"/>
      <c r="B103" s="151" t="s">
        <v>310</v>
      </c>
      <c r="C103" s="161"/>
      <c r="D103" s="153">
        <f>3200+5500</f>
        <v>8700</v>
      </c>
    </row>
    <row r="104" spans="1:4" ht="12.75">
      <c r="A104" s="176"/>
      <c r="B104" s="151" t="s">
        <v>347</v>
      </c>
      <c r="C104" s="161"/>
      <c r="D104" s="153">
        <v>2500</v>
      </c>
    </row>
    <row r="105" spans="1:4" ht="12.75">
      <c r="A105" s="147" t="s">
        <v>311</v>
      </c>
      <c r="B105" s="148" t="s">
        <v>49</v>
      </c>
      <c r="C105" s="147">
        <v>324</v>
      </c>
      <c r="D105" s="149">
        <f>SUM(D106:D111)</f>
        <v>21992.809999999998</v>
      </c>
    </row>
    <row r="106" spans="1:4" ht="12.75">
      <c r="A106" s="155"/>
      <c r="B106" s="182" t="s">
        <v>189</v>
      </c>
      <c r="C106" s="183"/>
      <c r="D106" s="184">
        <v>1000</v>
      </c>
    </row>
    <row r="107" spans="1:4" ht="12.75">
      <c r="A107" s="168"/>
      <c r="B107" s="158" t="s">
        <v>348</v>
      </c>
      <c r="C107" s="185"/>
      <c r="D107" s="163">
        <v>2000</v>
      </c>
    </row>
    <row r="108" spans="1:4" ht="12.75">
      <c r="A108" s="168"/>
      <c r="B108" s="156" t="s">
        <v>252</v>
      </c>
      <c r="C108" s="168"/>
      <c r="D108" s="153">
        <v>12000</v>
      </c>
    </row>
    <row r="109" spans="1:4" ht="12.75">
      <c r="A109" s="168"/>
      <c r="B109" s="156" t="s">
        <v>201</v>
      </c>
      <c r="C109" s="168"/>
      <c r="D109" s="153">
        <f>1992.81+2500</f>
        <v>4492.8099999999995</v>
      </c>
    </row>
    <row r="110" spans="1:4" ht="12.75" hidden="1">
      <c r="A110" s="168"/>
      <c r="B110" s="156" t="s">
        <v>312</v>
      </c>
      <c r="C110" s="168"/>
      <c r="D110" s="153"/>
    </row>
    <row r="111" spans="1:4" ht="12.75">
      <c r="A111" s="168"/>
      <c r="B111" s="151" t="s">
        <v>349</v>
      </c>
      <c r="C111" s="168"/>
      <c r="D111" s="153">
        <v>2500</v>
      </c>
    </row>
    <row r="112" spans="1:4" ht="12.75">
      <c r="A112" s="147" t="s">
        <v>313</v>
      </c>
      <c r="B112" s="148" t="s">
        <v>52</v>
      </c>
      <c r="C112" s="147">
        <v>248</v>
      </c>
      <c r="D112" s="149">
        <f>SUM(D113:D119)</f>
        <v>18803.010000000002</v>
      </c>
    </row>
    <row r="113" spans="1:4" ht="12.75" hidden="1">
      <c r="A113" s="176"/>
      <c r="B113" s="151" t="s">
        <v>203</v>
      </c>
      <c r="C113" s="176"/>
      <c r="D113" s="153"/>
    </row>
    <row r="114" spans="1:4" ht="12.75">
      <c r="A114" s="176"/>
      <c r="B114" s="151" t="s">
        <v>141</v>
      </c>
      <c r="C114" s="176"/>
      <c r="D114" s="153">
        <v>1000</v>
      </c>
    </row>
    <row r="115" spans="1:4" ht="12.75">
      <c r="A115" s="175"/>
      <c r="B115" s="151" t="s">
        <v>220</v>
      </c>
      <c r="C115" s="186"/>
      <c r="D115" s="153">
        <f>1500+2500</f>
        <v>4000</v>
      </c>
    </row>
    <row r="116" spans="1:4" ht="22.5">
      <c r="A116" s="175"/>
      <c r="B116" s="151" t="s">
        <v>350</v>
      </c>
      <c r="C116" s="176"/>
      <c r="D116" s="153">
        <f>1700+503.01</f>
        <v>2203.01</v>
      </c>
    </row>
    <row r="117" spans="1:4" ht="12.75" hidden="1">
      <c r="A117" s="175"/>
      <c r="B117" s="151" t="s">
        <v>314</v>
      </c>
      <c r="C117" s="176"/>
      <c r="D117" s="153"/>
    </row>
    <row r="118" spans="1:4" ht="12.75">
      <c r="A118" s="175"/>
      <c r="B118" s="151" t="s">
        <v>202</v>
      </c>
      <c r="C118" s="176"/>
      <c r="D118" s="153">
        <f>6500+3000</f>
        <v>9500</v>
      </c>
    </row>
    <row r="119" spans="1:4" ht="12.75">
      <c r="A119" s="175"/>
      <c r="B119" s="151" t="s">
        <v>274</v>
      </c>
      <c r="C119" s="176"/>
      <c r="D119" s="153">
        <v>2100</v>
      </c>
    </row>
    <row r="120" spans="1:4" ht="12.75">
      <c r="A120" s="147" t="s">
        <v>315</v>
      </c>
      <c r="B120" s="148" t="s">
        <v>55</v>
      </c>
      <c r="C120" s="147">
        <v>571</v>
      </c>
      <c r="D120" s="149">
        <f>SUM(D121:D130)</f>
        <v>32359.65</v>
      </c>
    </row>
    <row r="121" spans="1:4" ht="12.75" hidden="1">
      <c r="A121" s="155"/>
      <c r="B121" s="181"/>
      <c r="C121" s="155"/>
      <c r="D121" s="173"/>
    </row>
    <row r="122" spans="1:4" ht="12.75">
      <c r="A122" s="155"/>
      <c r="B122" s="156" t="s">
        <v>351</v>
      </c>
      <c r="C122" s="155"/>
      <c r="D122" s="153">
        <v>3000</v>
      </c>
    </row>
    <row r="123" spans="1:4" ht="12.75" hidden="1">
      <c r="A123" s="155"/>
      <c r="B123" s="151" t="s">
        <v>316</v>
      </c>
      <c r="C123" s="155"/>
      <c r="D123" s="153"/>
    </row>
    <row r="124" spans="1:4" ht="12.75">
      <c r="A124" s="168"/>
      <c r="B124" s="156" t="s">
        <v>317</v>
      </c>
      <c r="C124" s="168"/>
      <c r="D124" s="153">
        <f>2000+3500</f>
        <v>5500</v>
      </c>
    </row>
    <row r="125" spans="1:4" ht="12.75" hidden="1">
      <c r="A125" s="168"/>
      <c r="B125" s="156" t="s">
        <v>318</v>
      </c>
      <c r="C125" s="168"/>
      <c r="D125" s="153"/>
    </row>
    <row r="126" spans="1:4" ht="12.75">
      <c r="A126" s="168"/>
      <c r="B126" s="156" t="s">
        <v>223</v>
      </c>
      <c r="C126" s="168"/>
      <c r="D126" s="153">
        <v>5500</v>
      </c>
    </row>
    <row r="127" spans="1:4" ht="12.75">
      <c r="A127" s="168"/>
      <c r="B127" s="156" t="s">
        <v>319</v>
      </c>
      <c r="C127" s="168"/>
      <c r="D127" s="153">
        <f>3000+4000+400</f>
        <v>7400</v>
      </c>
    </row>
    <row r="128" spans="1:4" ht="12.75">
      <c r="A128" s="168"/>
      <c r="B128" s="156" t="s">
        <v>235</v>
      </c>
      <c r="C128" s="168"/>
      <c r="D128" s="153">
        <f>5000+3000</f>
        <v>8000</v>
      </c>
    </row>
    <row r="129" spans="1:4" ht="12.75">
      <c r="A129" s="168"/>
      <c r="B129" s="156" t="s">
        <v>352</v>
      </c>
      <c r="C129" s="168"/>
      <c r="D129" s="153">
        <v>2500</v>
      </c>
    </row>
    <row r="130" spans="1:4" ht="12.75">
      <c r="A130" s="168"/>
      <c r="B130" s="156" t="s">
        <v>320</v>
      </c>
      <c r="C130" s="168"/>
      <c r="D130" s="153">
        <v>459.65</v>
      </c>
    </row>
    <row r="131" spans="1:4" ht="12.75">
      <c r="A131" s="147" t="s">
        <v>321</v>
      </c>
      <c r="B131" s="148" t="s">
        <v>58</v>
      </c>
      <c r="C131" s="147">
        <v>333</v>
      </c>
      <c r="D131" s="149">
        <f>SUM(D132:D137)</f>
        <v>22370.55</v>
      </c>
    </row>
    <row r="132" spans="1:4" ht="12.75">
      <c r="A132" s="155"/>
      <c r="B132" s="156" t="s">
        <v>204</v>
      </c>
      <c r="C132" s="155"/>
      <c r="D132" s="153">
        <f>3000+1200</f>
        <v>4200</v>
      </c>
    </row>
    <row r="133" spans="1:4" ht="12.75">
      <c r="A133" s="150"/>
      <c r="B133" s="156" t="s">
        <v>207</v>
      </c>
      <c r="C133" s="168"/>
      <c r="D133" s="153">
        <f>7000+3000</f>
        <v>10000</v>
      </c>
    </row>
    <row r="134" spans="1:4" ht="12.75">
      <c r="A134" s="150"/>
      <c r="B134" s="156" t="s">
        <v>353</v>
      </c>
      <c r="C134" s="168"/>
      <c r="D134" s="153">
        <f>1870.55+3500</f>
        <v>5370.55</v>
      </c>
    </row>
    <row r="135" spans="1:4" ht="13.5" thickBot="1">
      <c r="A135" s="150"/>
      <c r="B135" s="156" t="s">
        <v>354</v>
      </c>
      <c r="C135" s="168"/>
      <c r="D135" s="153">
        <v>2800</v>
      </c>
    </row>
    <row r="136" spans="1:4" ht="12.75" hidden="1">
      <c r="A136" s="150"/>
      <c r="B136" s="156" t="s">
        <v>322</v>
      </c>
      <c r="C136" s="168"/>
      <c r="D136" s="153"/>
    </row>
    <row r="137" spans="1:4" ht="13.5" hidden="1" thickBot="1">
      <c r="A137" s="150"/>
      <c r="B137" s="156" t="s">
        <v>323</v>
      </c>
      <c r="C137" s="168"/>
      <c r="D137" s="153"/>
    </row>
    <row r="138" spans="1:4" ht="13.5" thickBot="1">
      <c r="A138" s="187"/>
      <c r="B138" s="188" t="s">
        <v>324</v>
      </c>
      <c r="C138" s="189">
        <f>C131+C120+C112+C105+C84+C78+C70+C62+C57+C48+C40+C31+C22+C15+C9+C4+C96</f>
        <v>7078</v>
      </c>
      <c r="D138" s="190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2023-09-17T14:14:21Z</cp:lastPrinted>
  <dcterms:created xsi:type="dcterms:W3CDTF">2013-07-09T07:31:36Z</dcterms:created>
  <dcterms:modified xsi:type="dcterms:W3CDTF">2023-09-17T14:14:55Z</dcterms:modified>
  <cp:category/>
  <cp:version/>
  <cp:contentType/>
  <cp:contentStatus/>
</cp:coreProperties>
</file>