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0" firstSheet="3" activeTab="3"/>
  </bookViews>
  <sheets>
    <sheet name="Arkusz2 (2)" sheetId="1" state="hidden" r:id="rId1"/>
    <sheet name="podział środków soł. na 2013(2)" sheetId="2" state="hidden" r:id="rId2"/>
    <sheet name="Podział środków 2020" sheetId="3" state="hidden" r:id="rId3"/>
    <sheet name="Załącznik Nr 5" sheetId="4" r:id="rId4"/>
    <sheet name="Tabela" sheetId="5" state="hidden" r:id="rId5"/>
  </sheets>
  <definedNames>
    <definedName name="Excel_BuiltIn_Print_Titles_1">'Arkusz2 (2)'!$3:$3</definedName>
    <definedName name="Excel_BuiltIn_Print_Titles_2">#REF!</definedName>
    <definedName name="Excel_BuiltIn_Print_Titles_2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6">#REF!</definedName>
    <definedName name="Excel_BuiltIn_Print_Titles_8">#REF!</definedName>
    <definedName name="_xlnm.Print_Titles" localSheetId="2">'Podział środków 2020'!$4:$4</definedName>
  </definedNames>
  <calcPr fullCalcOnLoad="1"/>
</workbook>
</file>

<file path=xl/sharedStrings.xml><?xml version="1.0" encoding="utf-8"?>
<sst xmlns="http://schemas.openxmlformats.org/spreadsheetml/2006/main" count="839" uniqueCount="453">
  <si>
    <t>Propozycja podziału wyodrębnionych środków dla sołectw  na 2013 rok</t>
  </si>
  <si>
    <t>LP.</t>
  </si>
  <si>
    <t>SOŁECTWO</t>
  </si>
  <si>
    <t>SZACUNKOWA LICZBA MIESZKAŃCÓW          ( ze stałym zameldowaniem na dzień 30.06.2012r.)</t>
  </si>
  <si>
    <t xml:space="preserve"> SZACUNKOWA WYSOKOŚĆ FUNDUSZU (wg wzoru)</t>
  </si>
  <si>
    <t>Maksymalna wysokość funduszu   
( do dyspozycji sołectwa)</t>
  </si>
  <si>
    <t>Wysokość środków po zaokrągleniu do pełnych zł na 2013 rok</t>
  </si>
  <si>
    <t>WYSOKOŚĆ ŚRODKÓW DO DYSPOZYCJI SOŁECTW W 2012 R.</t>
  </si>
  <si>
    <t>BOGUNIEWO</t>
  </si>
  <si>
    <t>BUDZISZEWKO</t>
  </si>
  <si>
    <t>OGÓŁEM GARBATKA</t>
  </si>
  <si>
    <t>Garbatka</t>
  </si>
  <si>
    <t>Dziewcza Struga</t>
  </si>
  <si>
    <t xml:space="preserve">OGÓŁEM GOŚCIEJEWO   </t>
  </si>
  <si>
    <t>Gościejewo</t>
  </si>
  <si>
    <t>Budynek 63</t>
  </si>
  <si>
    <t>Budynek 64</t>
  </si>
  <si>
    <t>Budynek 65</t>
  </si>
  <si>
    <t>Budynek 66</t>
  </si>
  <si>
    <t>OGÓŁEM JARACZ</t>
  </si>
  <si>
    <t>Jaracz</t>
  </si>
  <si>
    <t>Rożnowice</t>
  </si>
  <si>
    <t xml:space="preserve">OGÓŁEM KAROLEWO </t>
  </si>
  <si>
    <t>Karolewo</t>
  </si>
  <si>
    <t>Gościejewo bud.63-66</t>
  </si>
  <si>
    <t>Owieczki bud. 24a-25</t>
  </si>
  <si>
    <t>Tarnowo bud.49</t>
  </si>
  <si>
    <t xml:space="preserve">OGÓŁEM KAZIOPOLE    </t>
  </si>
  <si>
    <t>Kaziopole</t>
  </si>
  <si>
    <t>Wełna</t>
  </si>
  <si>
    <t>Grudna</t>
  </si>
  <si>
    <t xml:space="preserve">LASKOWO            </t>
  </si>
  <si>
    <t xml:space="preserve">NIENAWISZCZ      </t>
  </si>
  <si>
    <t xml:space="preserve">OGÓŁEM OWCZEGŁOWY  </t>
  </si>
  <si>
    <t>Owczegłowy</t>
  </si>
  <si>
    <t>Cieśle</t>
  </si>
  <si>
    <t>Wojciechowo</t>
  </si>
  <si>
    <t xml:space="preserve">OGÓŁEM OWIECZKI              </t>
  </si>
  <si>
    <t>Owieczki</t>
  </si>
  <si>
    <t xml:space="preserve">OGÓŁEM PARKOWO    </t>
  </si>
  <si>
    <t>Parkowo</t>
  </si>
  <si>
    <t>Józefinowo</t>
  </si>
  <si>
    <t xml:space="preserve">OGÓŁEM PRUŚCE    </t>
  </si>
  <si>
    <t>Pruśce</t>
  </si>
  <si>
    <t>Biniewo</t>
  </si>
  <si>
    <t>Marlewo</t>
  </si>
  <si>
    <t>Sierniki</t>
  </si>
  <si>
    <t>Stare</t>
  </si>
  <si>
    <t xml:space="preserve">OGÓŁEM RUDA      </t>
  </si>
  <si>
    <t>Ruda</t>
  </si>
  <si>
    <t>Nowy Młyn</t>
  </si>
  <si>
    <t xml:space="preserve">OGÓŁEM SŁOMOWO           </t>
  </si>
  <si>
    <t>Słomowo</t>
  </si>
  <si>
    <t>Szczytno</t>
  </si>
  <si>
    <t xml:space="preserve">OGÓŁEM STUDZIENIEC  </t>
  </si>
  <si>
    <t>Studzieniec</t>
  </si>
  <si>
    <t>Międzylesie</t>
  </si>
  <si>
    <t xml:space="preserve">OGÓŁEM TARNOWO     </t>
  </si>
  <si>
    <t>Tarnowo</t>
  </si>
  <si>
    <t>Tarnowo budynek 49</t>
  </si>
  <si>
    <t>RAZEM</t>
  </si>
  <si>
    <t>Wzór na obliczenie kwoty bazowej</t>
  </si>
  <si>
    <t>Kb=</t>
  </si>
  <si>
    <t>Dochody bieżące za 2011 rok</t>
  </si>
  <si>
    <t>Liczba mieszkańców gminy na 31.12.2011</t>
  </si>
  <si>
    <t>(winna być ogłoszona przez  Prezesa GUS do końca maja 2012.)</t>
  </si>
  <si>
    <t>Kb =</t>
  </si>
  <si>
    <t>Obliczenie kwoty bazowej minimalnej</t>
  </si>
  <si>
    <r>
      <t xml:space="preserve">Kb </t>
    </r>
    <r>
      <rPr>
        <b/>
        <sz val="14"/>
        <rFont val="Arial"/>
        <family val="2"/>
      </rPr>
      <t>min</t>
    </r>
    <r>
      <rPr>
        <sz val="14"/>
        <rFont val="Arial"/>
        <family val="2"/>
      </rPr>
      <t xml:space="preserve"> =</t>
    </r>
  </si>
  <si>
    <t>2 x 2292,62</t>
  </si>
  <si>
    <t>Kb min =</t>
  </si>
  <si>
    <t>Obliczenie kwoty bazowej maksymalnej</t>
  </si>
  <si>
    <r>
      <t xml:space="preserve">Kb </t>
    </r>
    <r>
      <rPr>
        <b/>
        <sz val="14"/>
        <rFont val="Arial"/>
        <family val="2"/>
      </rPr>
      <t>max</t>
    </r>
    <r>
      <rPr>
        <sz val="14"/>
        <rFont val="Arial"/>
        <family val="2"/>
      </rPr>
      <t xml:space="preserve"> =</t>
    </r>
  </si>
  <si>
    <t>10 x 2292,62</t>
  </si>
  <si>
    <t>Kb max =</t>
  </si>
  <si>
    <t>Wzór na obliczenie wysokości funduszu sołeckiego</t>
  </si>
  <si>
    <t>F= (2+</t>
  </si>
  <si>
    <r>
      <t>Lm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(liczba mieszkańców danego sołectwa na 30.06.2012)</t>
    </r>
  </si>
  <si>
    <t>) x Kb</t>
  </si>
  <si>
    <t>ZESTAWIENIE ZBIORCZE FUNDUSZU SOŁECKIEGO NA 2013 ROK</t>
  </si>
  <si>
    <t>SZACUNKOWA LICZBA MIESZKAŃCÓW 
( ze stałym zameldowaniem na dzień 30.06.2012r.)</t>
  </si>
  <si>
    <t>WYSOKOŚĆ FUNDUSZU 
(wg wzoru)</t>
  </si>
  <si>
    <t>WYSOKOŚĆ FUNDUSZU 
( do dyspozycji sołectwa w 2013 roku)</t>
  </si>
  <si>
    <t>UWAGI</t>
  </si>
  <si>
    <t xml:space="preserve">GARBATKA       </t>
  </si>
  <si>
    <t>DZIEWCZA STRUGA</t>
  </si>
  <si>
    <r>
      <t>GOŚCIEJEWO</t>
    </r>
    <r>
      <rPr>
        <sz val="10"/>
        <rFont val="Arial"/>
        <family val="2"/>
      </rPr>
      <t xml:space="preserve">         </t>
    </r>
  </si>
  <si>
    <t>Bud.63</t>
  </si>
  <si>
    <t>Bud. 64</t>
  </si>
  <si>
    <t>Bud. 65</t>
  </si>
  <si>
    <t>Bud. 66</t>
  </si>
  <si>
    <t xml:space="preserve">JARACZ                       </t>
  </si>
  <si>
    <t>KAROLEWO</t>
  </si>
  <si>
    <t xml:space="preserve">Gościejewo bud.63-66    </t>
  </si>
  <si>
    <t xml:space="preserve">Owieczki bud.24a-25 </t>
  </si>
  <si>
    <t xml:space="preserve">KAZIOPOLE     </t>
  </si>
  <si>
    <t xml:space="preserve">LASKOWO  </t>
  </si>
  <si>
    <t xml:space="preserve">NIENAWISZCZ   </t>
  </si>
  <si>
    <t xml:space="preserve">OWCZEGŁOWY </t>
  </si>
  <si>
    <r>
      <t>OWIECZKI</t>
    </r>
    <r>
      <rPr>
        <sz val="10"/>
        <rFont val="Arial"/>
        <family val="2"/>
      </rPr>
      <t xml:space="preserve"> </t>
    </r>
  </si>
  <si>
    <t>Bud.24a-25</t>
  </si>
  <si>
    <t xml:space="preserve">PARKOWO </t>
  </si>
  <si>
    <t>wartość funduszu obliczona wg wzoru poniżej przekracza F max tj. dziesięciokrotność kwoty bazowej Kb – dlatego wartość funduszu została skorygowana do F max</t>
  </si>
  <si>
    <t xml:space="preserve">PRUŚCE </t>
  </si>
  <si>
    <t xml:space="preserve">RUDA </t>
  </si>
  <si>
    <t xml:space="preserve">SŁOMOWO </t>
  </si>
  <si>
    <t xml:space="preserve">STUDZIENIEC  </t>
  </si>
  <si>
    <r>
      <t xml:space="preserve">TARNOWO </t>
    </r>
    <r>
      <rPr>
        <sz val="10"/>
        <rFont val="Arial"/>
        <family val="2"/>
      </rPr>
      <t xml:space="preserve">   </t>
    </r>
  </si>
  <si>
    <t xml:space="preserve">Bud.49   </t>
  </si>
  <si>
    <t>X</t>
  </si>
  <si>
    <t>Rogoźno, dnia 19.07.2012 roku</t>
  </si>
  <si>
    <t>Sporz.</t>
  </si>
  <si>
    <t>Boguniewo</t>
  </si>
  <si>
    <t>Budziszewko</t>
  </si>
  <si>
    <t>Laskowo</t>
  </si>
  <si>
    <t>Nienawiszcz</t>
  </si>
  <si>
    <t>Razem:</t>
  </si>
  <si>
    <t>Wysokość środków po zaokrągleniu do pełnych zł.</t>
  </si>
  <si>
    <t xml:space="preserve">Gościejewo         </t>
  </si>
  <si>
    <r>
      <t xml:space="preserve">Kb </t>
    </r>
    <r>
      <rPr>
        <sz val="14"/>
        <rFont val="Arial"/>
        <family val="2"/>
      </rPr>
      <t xml:space="preserve">min </t>
    </r>
    <r>
      <rPr>
        <sz val="22"/>
        <rFont val="Arial"/>
        <family val="2"/>
      </rPr>
      <t>=</t>
    </r>
  </si>
  <si>
    <t>Obliczenie kwoty bazowej maxymalnej</t>
  </si>
  <si>
    <r>
      <t>Kb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max</t>
    </r>
    <r>
      <rPr>
        <sz val="13"/>
        <rFont val="Arial"/>
        <family val="2"/>
      </rPr>
      <t xml:space="preserve"> </t>
    </r>
    <r>
      <rPr>
        <sz val="22"/>
        <rFont val="Arial"/>
        <family val="2"/>
      </rPr>
      <t>=</t>
    </r>
  </si>
  <si>
    <t>Dział</t>
  </si>
  <si>
    <t>Rozdział</t>
  </si>
  <si>
    <t>Paragraf</t>
  </si>
  <si>
    <t>Sołectwo</t>
  </si>
  <si>
    <t>Treść</t>
  </si>
  <si>
    <t>600</t>
  </si>
  <si>
    <t xml:space="preserve">Transport i łączność </t>
  </si>
  <si>
    <t>60016</t>
  </si>
  <si>
    <t>Drogi publiczne gminne</t>
  </si>
  <si>
    <t>4210</t>
  </si>
  <si>
    <t>Zakup materiałów i wyposażenia</t>
  </si>
  <si>
    <t>4300</t>
  </si>
  <si>
    <t>Zakup usług pozostałych</t>
  </si>
  <si>
    <t>Równanie dróg gruntowych</t>
  </si>
  <si>
    <t>Pozostała działalność</t>
  </si>
  <si>
    <t>754</t>
  </si>
  <si>
    <t xml:space="preserve">Bezpieczeństwo publiczne i ochrona przeciwpożarowa </t>
  </si>
  <si>
    <t>75412</t>
  </si>
  <si>
    <t>Ochotnicze straże pożarne</t>
  </si>
  <si>
    <t>Wsparcie działalności OSP</t>
  </si>
  <si>
    <t>801</t>
  </si>
  <si>
    <t>Oświata i wychowanie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</si>
  <si>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</si>
  <si>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</si>
  <si>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</si>
  <si>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</si>
  <si>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</si>
  <si>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</si>
  <si>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92109</t>
  </si>
  <si>
    <t>Domy i ośrodki kultury, świetlice i kluby</t>
  </si>
  <si>
    <t>4260</t>
  </si>
  <si>
    <t>Zakup energii</t>
  </si>
  <si>
    <t>92116</t>
  </si>
  <si>
    <t xml:space="preserve">Biblioteki </t>
  </si>
  <si>
    <t>Wsparcie działań Biblioteki Publicznej w Parkowie</t>
  </si>
  <si>
    <t>92195</t>
  </si>
  <si>
    <t>4170</t>
  </si>
  <si>
    <t>Wynagrodzenia bezosobowe</t>
  </si>
  <si>
    <t xml:space="preserve">Organizacja imprez kulturalnych </t>
  </si>
  <si>
    <t>926</t>
  </si>
  <si>
    <t>Kultura fizyczna</t>
  </si>
  <si>
    <t>92695</t>
  </si>
  <si>
    <t>Prace pielęgnacyjne na stadionie sportowym Gościejewo</t>
  </si>
  <si>
    <t>Utrzymanie boisk wiejskich</t>
  </si>
  <si>
    <t>Organizacja imprez kulturalnych</t>
  </si>
  <si>
    <t>Zakup energii elektrycznej i wody</t>
  </si>
  <si>
    <t>Utrzymanie boiska i placu zabaw</t>
  </si>
  <si>
    <t>Utrzymanie zieleni i ogródka jordanowskiego</t>
  </si>
  <si>
    <t xml:space="preserve">Owczegłowy </t>
  </si>
  <si>
    <t>Sporzadziła: Izabela Kaniewska</t>
  </si>
  <si>
    <t>Żołędzin</t>
  </si>
  <si>
    <t>BUDZISZEWKO UCHWAŁA XLVI/340/2006</t>
  </si>
  <si>
    <t>BOGUNIEWO UCHWAŁA XLVI/339/2006</t>
  </si>
  <si>
    <t>OGÓŁEM GARBATKA UCHWAŁA XLVI/341/2006</t>
  </si>
  <si>
    <t>OGÓŁEM GOŚCIEJEWO   UCHWAŁA XLVI/342/2006</t>
  </si>
  <si>
    <t>OGÓŁEM JARACZ UCHWAŁA XLVI/343/2006</t>
  </si>
  <si>
    <t>OGÓŁEM KAROLEWO  UCHWAŁA XLVI/344/2006</t>
  </si>
  <si>
    <t>OGÓŁEM KAZIOPOLE    UCHWAŁA XLVI/345/2006</t>
  </si>
  <si>
    <t xml:space="preserve">LASKOWO    UCHWAŁA XLVI/346/2006        </t>
  </si>
  <si>
    <t xml:space="preserve">NIENAWISZCZ    UCHWAŁA XLVI/347/2006  </t>
  </si>
  <si>
    <t>OGÓŁEM OWCZEGŁOWY  UCHWAŁA XLVI/348/2006</t>
  </si>
  <si>
    <t xml:space="preserve">OGÓŁEM OWIECZKI      UCHWAŁA XLVI/349/2006        </t>
  </si>
  <si>
    <t>OGÓŁEM PARKOWO    UCHWAŁA XLVI/350/2006</t>
  </si>
  <si>
    <t>OGÓŁEM PRUŚCE    UCHWAŁA XLVI/351/2006</t>
  </si>
  <si>
    <t xml:space="preserve">OGÓŁEM RUDA   UCHWAŁA XLVI/352/2006   </t>
  </si>
  <si>
    <t xml:space="preserve">OGÓŁEM SŁOMOWO   UCHWAŁA XLVI/353/2006        </t>
  </si>
  <si>
    <t>OGÓŁEM STUDZIENIEC  UCHWAŁA XLVI/354/2006</t>
  </si>
  <si>
    <t>OGÓŁEM TARNOWO     UCHWAŁA XLVI/355/2006</t>
  </si>
  <si>
    <t xml:space="preserve">Równanie dróg </t>
  </si>
  <si>
    <t>010</t>
  </si>
  <si>
    <t>01095</t>
  </si>
  <si>
    <t>Rolnictwo i łowiectwo</t>
  </si>
  <si>
    <t>(ogłoszenie Prezesa GUS z dnia )</t>
  </si>
  <si>
    <t>Utrzymanie boiska sportowego i terenu wokół</t>
  </si>
  <si>
    <t>4360</t>
  </si>
  <si>
    <t>90015</t>
  </si>
  <si>
    <t>Oświetlenie ulic, placów i dróg</t>
  </si>
  <si>
    <t>WYSOKOŚĆ ŚRODKÓW DO DYSPOZYCJI SOŁECTW W 2016 R.</t>
  </si>
  <si>
    <t>Utrzymanie i pielęgnacja terenów zielonych</t>
  </si>
  <si>
    <t>Organizacja imprez kulturalno-sportowych</t>
  </si>
  <si>
    <t>Organizacja imprez kulturalnych i sportowych</t>
  </si>
  <si>
    <t>Doposażenie placu zabaw</t>
  </si>
  <si>
    <t>Utrzymanie zieleni w sołectwie</t>
  </si>
  <si>
    <t>Utrzymanie boiska sportowego</t>
  </si>
  <si>
    <t>Doposażenie świetlicy wiejskiej</t>
  </si>
  <si>
    <t>Organizacja imprez kulturalnych i oświatowych</t>
  </si>
  <si>
    <t>Utrzymanie Sali Centrum Integracji</t>
  </si>
  <si>
    <t>Organizacja imprez o charakterze kulturalnym i sportowym</t>
  </si>
  <si>
    <t>Pielęgnacja Parku Wiejskiego</t>
  </si>
  <si>
    <t>Pielęgnacja poboczy gminnych</t>
  </si>
  <si>
    <t>6050</t>
  </si>
  <si>
    <t>Wydatki inwestycyjne jednostek budżetowych</t>
  </si>
  <si>
    <t>630</t>
  </si>
  <si>
    <t>Turystyka</t>
  </si>
  <si>
    <t>63095</t>
  </si>
  <si>
    <t>80104</t>
  </si>
  <si>
    <t>Przedszkola</t>
  </si>
  <si>
    <t>Utrzymanie i pielęgnacja wiejskich terenów zielonych</t>
  </si>
  <si>
    <t>Utrzymanie i wyposażenie świetlicy</t>
  </si>
  <si>
    <t>Ruch to zdrowie - utrzymanie i organizacja centrum sportowo-rekreacyjno-wypoczynkowego przy świetlicy wiejskiej</t>
  </si>
  <si>
    <t>Prace pielęgnacyjne na stadionie sportowym w Gościejewie</t>
  </si>
  <si>
    <t>Utrzymanie boiska wiejskiego</t>
  </si>
  <si>
    <t>Organizacja imprez sportowych i dbanie o boiska i place zabaw</t>
  </si>
  <si>
    <t>Wynagrodzenie dla palacza i opiekuna świetlicy</t>
  </si>
  <si>
    <t>Poprawa estetyki wsi</t>
  </si>
  <si>
    <t>Zakup lamp</t>
  </si>
  <si>
    <t>Równanie dróg</t>
  </si>
  <si>
    <t>majątkowe:</t>
  </si>
  <si>
    <t>92601</t>
  </si>
  <si>
    <t>Obiekty sportowe</t>
  </si>
  <si>
    <t>Wydatki majątkowe</t>
  </si>
  <si>
    <t xml:space="preserve">Organizacja imprez kulturalno - sportowych </t>
  </si>
  <si>
    <t>Utrzymanie boiska i terenów zielonych</t>
  </si>
  <si>
    <t>Organizacja imprez kulturalno-wyjazdowych dla dzieci i mieszkańców</t>
  </si>
  <si>
    <t>Zakup wyposażenia dla OSP w Pruścach</t>
  </si>
  <si>
    <t>Dochody bieżące za 2018 rok</t>
  </si>
  <si>
    <t>Liczba mieszkańców gminy na 31.12.2018 rok</t>
  </si>
  <si>
    <r>
      <t>Lm</t>
    </r>
    <r>
      <rPr>
        <sz val="9"/>
        <rFont val="Arial"/>
        <family val="2"/>
      </rPr>
      <t xml:space="preserve"> (liczba mieszkańców danego sołectwa na 30.06.2019)</t>
    </r>
  </si>
  <si>
    <t>Rogoźno, 23.07.2019</t>
  </si>
  <si>
    <t>Propozycja podziału wyodrębnionych środków dla sołectw na 2020 rok</t>
  </si>
  <si>
    <t>SZACUNKOWA LICZBA MIESZKAŃCÓW
( ze stałym i czasowym zameldowaniem na dzień 30.06.2019r.)</t>
  </si>
  <si>
    <t xml:space="preserve"> SZACUNKOWA WYSOKOŚĆ FUNDUSZU 
(wg wzoru) NA 2020 ROK</t>
  </si>
  <si>
    <t>Maksymalna wysokość funduszu ( do dyspozycji sołectwa)
2020 rok</t>
  </si>
  <si>
    <t>Budowa placu z kostki brukowej na boisku wiejskim</t>
  </si>
  <si>
    <t>Organizacja obchodów 100 lecia OSP Gościejewo</t>
  </si>
  <si>
    <t>Pielęgnacja parku wiejskiego</t>
  </si>
  <si>
    <t>Zakup lamp do oświetlenia terenów gminnych</t>
  </si>
  <si>
    <t>Zakup kruszywa oraz utwardzenie dróg gminnych</t>
  </si>
  <si>
    <t>Naprawa dróg gminnych</t>
  </si>
  <si>
    <t>Imprezy kulturalne dla dzieci i mieszkańców sołectwa</t>
  </si>
  <si>
    <t>Zakup tablic informacyjnych - Cieśle</t>
  </si>
  <si>
    <t>Materiały na remont świetlicy i jej doposażenie</t>
  </si>
  <si>
    <t>Poprawa orientacji w terenie - zakup znaków</t>
  </si>
  <si>
    <t>4270</t>
  </si>
  <si>
    <t>Gruntowny remont pomieszczeń magazynowych i ubikacji - strażnica</t>
  </si>
  <si>
    <t>Zakup artykułów edukacyjnych dla przedszkola "Słoneczne Skrzaty" w Parkowie</t>
  </si>
  <si>
    <t>700</t>
  </si>
  <si>
    <t>70005</t>
  </si>
  <si>
    <t xml:space="preserve">Wykup ziemi na potrzeby sołectwa </t>
  </si>
  <si>
    <t>Gospodarka mieszkaniowa</t>
  </si>
  <si>
    <t>Gospodarka gruntami i nieruchomościami</t>
  </si>
  <si>
    <t>Jaśniej znaczy bezpieczniej - Cieśle</t>
  </si>
  <si>
    <t xml:space="preserve">Utrzymanie i wyposażenie świetlicy </t>
  </si>
  <si>
    <t>Zakup materiałów na wyposażenie świetlicy</t>
  </si>
  <si>
    <t>Zakup ławek ogrodowych i sprzętu nagłaśniającego</t>
  </si>
  <si>
    <t>Montaż alarmu w świetlicy oraz przy budynku gospodarczym</t>
  </si>
  <si>
    <t>Zwiedzanie Polski</t>
  </si>
  <si>
    <t>Przeniesienie placu zabaw</t>
  </si>
  <si>
    <t>Organizacja festynów wiejskich i dożynek</t>
  </si>
  <si>
    <t>Organiizacja imprez kulturalno-sportowych</t>
  </si>
  <si>
    <t>Organizacja spotkań  kulturalnych, edukacyjnych i integracyjnych</t>
  </si>
  <si>
    <t>Utrzymanie boiska wiejskiego i terenu wokół oraz zieleni na terenie sołectwa</t>
  </si>
  <si>
    <t>Utrzymanie boiska wiejskiego oraz zakup materiałów do ogrodzenia boiska</t>
  </si>
  <si>
    <t>Prace pielęgnacyjne na boisku sportowym i placu zabaw</t>
  </si>
  <si>
    <t>Zakup pomieszczenia gospodarczego przy boisku sportowym</t>
  </si>
  <si>
    <t>Budowa wiaty oraz pomieszczenia inwentarskiego oraz wyposażenia</t>
  </si>
  <si>
    <t>Lp.</t>
  </si>
  <si>
    <t>Nazwa sołectwa/ przedsięwzięcia</t>
  </si>
  <si>
    <t>1.</t>
  </si>
  <si>
    <t>Utrzymanie i wyposażenie świetlicy wiejskiej</t>
  </si>
  <si>
    <t>Organizacja imprez kulturalno-sportowych w tym: wsparcie Koła Gospodyń Wiejskich</t>
  </si>
  <si>
    <t>2.</t>
  </si>
  <si>
    <t>3.</t>
  </si>
  <si>
    <t>Wielkopolska Odnowa Wsi - wkład własny</t>
  </si>
  <si>
    <t>Zakup paliwa do remontu dróg gminnych</t>
  </si>
  <si>
    <t>4.</t>
  </si>
  <si>
    <t xml:space="preserve">Prace pielęgnacyjne na boisku sportowym </t>
  </si>
  <si>
    <t>5.</t>
  </si>
  <si>
    <t>6.</t>
  </si>
  <si>
    <t>Zakup sprzętu sportowego GLPN</t>
  </si>
  <si>
    <t>7.</t>
  </si>
  <si>
    <t>Utrzymanie swietlicy i terenu wokół</t>
  </si>
  <si>
    <t>Zakup sprzętu RTV na potrzeby świetlicy</t>
  </si>
  <si>
    <t>Pielęgnacja boiska sportowego</t>
  </si>
  <si>
    <t>8.</t>
  </si>
  <si>
    <t>Organizacja imprez kulturowych</t>
  </si>
  <si>
    <t>Zakup materiałów na wieniec dożynkowy</t>
  </si>
  <si>
    <t>9.</t>
  </si>
  <si>
    <t>Spotkanie integracyjne wsi</t>
  </si>
  <si>
    <t xml:space="preserve">Zakup huśtawki </t>
  </si>
  <si>
    <t>10.</t>
  </si>
  <si>
    <t>Nasza świetlica nośnikiem kultury</t>
  </si>
  <si>
    <t>11.</t>
  </si>
  <si>
    <t>12.</t>
  </si>
  <si>
    <t>Udział w projekcie "Odnowa Wsi" - Budowa wiaty przy stawie</t>
  </si>
  <si>
    <t>Wykonanie projektu oświetlenia między posesjami  128-130 w Parkowie</t>
  </si>
  <si>
    <t>Wsparcie działań biblioteki publicznej</t>
  </si>
  <si>
    <t>Organizacja imprez sportowych oraz dbanie o boiska sportowe i place zabaw</t>
  </si>
  <si>
    <t>13.</t>
  </si>
  <si>
    <t>Centrum Integracyjno - sportowe w Pruścach (w ramach Programu Wielkopolska Odnowa Wsi)</t>
  </si>
  <si>
    <t>Utrzymanie boisk wiejskich w Pruścach i Siernikach</t>
  </si>
  <si>
    <t>14.</t>
  </si>
  <si>
    <t>Zakup namiotu</t>
  </si>
  <si>
    <t>15.</t>
  </si>
  <si>
    <t>Pielęgnacja i utrzymanie terenów zielonych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</si>
  <si>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</si>
  <si>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</si>
  <si>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</si>
  <si>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</si>
  <si>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Utrzymanie świetlicy i zakup opału</t>
  </si>
  <si>
    <t xml:space="preserve">Kultura i sport </t>
  </si>
  <si>
    <t>17.</t>
  </si>
  <si>
    <t>Organizacja festynu środowiskowego</t>
  </si>
  <si>
    <t>Urządzenie i wyposażenie Centrum Intergacji</t>
  </si>
  <si>
    <t>OGÓŁEM:</t>
  </si>
  <si>
    <t>Tabela nr 1 do załącznika nr 12</t>
  </si>
  <si>
    <t>Liczba mieszkańców
na dzień 30.06.2019r.</t>
  </si>
  <si>
    <t>WYDATKI NA PRZEDSIĘWIĘCIA W RAMACH FUNDUSZU SOŁECKIEGO W 2020 ROKU</t>
  </si>
  <si>
    <t>Plan funduszu sołeckiego na 2020 rok</t>
  </si>
  <si>
    <t>Wsparcie OSP Budziszewko</t>
  </si>
  <si>
    <t>Piknik sołecki z okazji 655 lecia wsi, zakup namiotów oraz wieńca dożynkowego</t>
  </si>
  <si>
    <t>Utrzymanie boiska spotowego, budowa placu zabaw na boisku wiejskim</t>
  </si>
  <si>
    <t>Wyposażenie i utrzymanie świetlicy wiejskiej</t>
  </si>
  <si>
    <t>Zakup wyposażenia do sali wiejskiej oraz bieżące  jej utrzymanie  oraz poprawa estetyki i bezpieczeństwa przy amfiteatrze</t>
  </si>
  <si>
    <t>Utrzymanie porządku, terenów zielonych i boiska na terenie sołectwa</t>
  </si>
  <si>
    <t xml:space="preserve">Utrzymanie porządku, czystości w świetlicy wiejskiej, wokół swietlicy na placu zabaw i zakup wyposażenia </t>
  </si>
  <si>
    <t>Materiały ndo naprawy dachu na wiacie biesiadnej i budynku gospodarczym</t>
  </si>
  <si>
    <t>Zakup barier uniemożliwiających wjazd na teren boiska</t>
  </si>
  <si>
    <t>Zakup kruszywa do utwardzenia dróg gminnych</t>
  </si>
  <si>
    <t>Utrzymanie bieżące świetlicy wiejskiej</t>
  </si>
  <si>
    <t>Zakup teblic edukacyjnych o przyrodzie i ekologii</t>
  </si>
  <si>
    <t>Razem lepiej i weselej - festyny rodzinne, konkursy</t>
  </si>
  <si>
    <t>Koło Gospodyń Wiejskich</t>
  </si>
  <si>
    <t>Zakup stołów piknikowych na plac rekreacyjny</t>
  </si>
  <si>
    <t>Zakup kruszywa w celu utwardzenia dróg gminnych</t>
  </si>
  <si>
    <t>Zakup wyposażenia dla OSP Pruśce</t>
  </si>
  <si>
    <t xml:space="preserve">Wyłożenie kostki pod wiata biesiadną </t>
  </si>
  <si>
    <t>Zakup toalety przenośnej</t>
  </si>
  <si>
    <t>Opiekun obiektu świetlicy</t>
  </si>
  <si>
    <t>Prace pielęgnacyjne na boisku sportowym</t>
  </si>
  <si>
    <t>Utrzymanie i doposażenie  świetlicy wiejskiej w tym wynagrodzenie dla palacza i obsługi</t>
  </si>
  <si>
    <t>Utwardzenie drogi z wyrównaniem w Międzylesiu</t>
  </si>
  <si>
    <t>Budowa wiaty i doposażenie placu zabaw</t>
  </si>
  <si>
    <t>Organizacja spotkań kulturalno - edukacyjno-integracyjnych</t>
  </si>
  <si>
    <t>Dbamy o obiekty sportowe, zakup materiałów na piłkochwyty i siatki</t>
  </si>
  <si>
    <t>Organizacja imprez kulturalno sportowych - wynagrodzenie za usługę muzyczną</t>
  </si>
  <si>
    <t>2 X Kb=</t>
  </si>
  <si>
    <t>10 x Kb =</t>
  </si>
  <si>
    <t xml:space="preserve">Razem lepiej i weselej - festyny rodzinne, konkursy
</t>
  </si>
  <si>
    <t>Organizacja imprez kulturalno-sportowych dla dzieci i młodzieży</t>
  </si>
  <si>
    <t>Naprawa i utwardzenie z wyrównaniem dróg gminnych</t>
  </si>
  <si>
    <t>Utrzymanie Sali Centrum Integracji - koszty utrzymania</t>
  </si>
  <si>
    <t>Organizacja imprez integracyjnych, festynów, konkursów</t>
  </si>
  <si>
    <t>4220</t>
  </si>
  <si>
    <t>Zakup środków żywnościowych</t>
  </si>
  <si>
    <t xml:space="preserve">Wspacie Grupy Gospodyń Wiejskich </t>
  </si>
  <si>
    <t>Organizowanie imprez kulturalno –  integracyjnych, propagowanie wydarzeń kulturalnych</t>
  </si>
  <si>
    <t>Zakup usług remontowych</t>
  </si>
  <si>
    <t>Utrzymanie boiska sportowego i plaży wiejskiej</t>
  </si>
  <si>
    <t xml:space="preserve">Utrzymanie boiska sportowego i plaży wiejskiej </t>
  </si>
  <si>
    <t xml:space="preserve">Organizacja imprez kulturalno – sportowych </t>
  </si>
  <si>
    <t>Opłaty zwiazane z działaniem monitoringu w świetlicy oraz przy budynku gospodarczym</t>
  </si>
  <si>
    <t xml:space="preserve">Organizacja imprez o charakterze kulturalno-sportowym </t>
  </si>
  <si>
    <t xml:space="preserve">Utrzymanie świetlicy i terenu wokół oraz wyposażenie kuchni
</t>
  </si>
  <si>
    <t>Adaptacja pomieszczenia po sklepie na magazyn i toalety</t>
  </si>
  <si>
    <t>Imprezy kulturalne dla dzieci, młodzieży i mieszkańców sołectwa</t>
  </si>
  <si>
    <t xml:space="preserve">Organizacja imprez kulturalnych i oświatowych </t>
  </si>
  <si>
    <t>Utrzymanie Sali Centrum Integracji wywóz nieczystości</t>
  </si>
  <si>
    <t>Utrzymanie świetlicy wiejskiej - doposażenie świetlicy wiejskiej</t>
  </si>
  <si>
    <t>Równanie dróg  oraz zakup kruszywa wraz z utwardzeniem drogi</t>
  </si>
  <si>
    <t>Organizacja imprez kulturalno – sportowych</t>
  </si>
  <si>
    <t>Przedsięwzięcia w ramach funduszu sołeckiego na 2022 rok</t>
  </si>
  <si>
    <t>Zakup umundurowania bojowego dla OSP Gościejewo</t>
  </si>
  <si>
    <t>Zakup kruszywa na drogi gminne</t>
  </si>
  <si>
    <t>Zakup lampy na słup energetyczny wraz z montażem</t>
  </si>
  <si>
    <t>Malowanie wiaty</t>
  </si>
  <si>
    <t>Zakup kamer na teren rekreacyjny przy OSP</t>
  </si>
  <si>
    <t>Projekt boiska sportowego w centrum wsi</t>
  </si>
  <si>
    <t>Zakup lamp solarnych</t>
  </si>
  <si>
    <t>Organizacja festynów wiejskich i zebrań</t>
  </si>
  <si>
    <t>Wielkopolska Odnowa Wsi - pięknieje wielkopolska wieś - montaż placu zabaw i otwartej siłowni na stadionie sportowym w Gościejewie</t>
  </si>
  <si>
    <t xml:space="preserve">Równanie dróg gruntowych </t>
  </si>
  <si>
    <t>Zakup gabloty informacyjnej</t>
  </si>
  <si>
    <t>Zakup dodatkowego elementu placu zabaw w parku wiejskim</t>
  </si>
  <si>
    <t>Wynajem pomieszczenia na świetlicę wiejską oraz jako pomieszczenie do przechowywania zakupionych dotychczas rzeczy</t>
  </si>
  <si>
    <t>Modernizacja budynku Przedszkola</t>
  </si>
  <si>
    <t>1.Utrzymanie zieleni w sołectwie - 5.000,00 zł
2. Czyszczenie stawu - 4.800,00 zł</t>
  </si>
  <si>
    <t>Zakup lampy</t>
  </si>
  <si>
    <t>Wykonanie projektu i budowa oświetlenia w Międzylesiu</t>
  </si>
  <si>
    <t xml:space="preserve">Utrzymanie świetlicy - gospodarz obiektu </t>
  </si>
  <si>
    <t>Opiekun świetlicy</t>
  </si>
  <si>
    <t>Opiekun obiektu - świetlica i teren wokół</t>
  </si>
  <si>
    <t>Utrzymanie świetlicy wiejskiej - wynagrodzenie dla palacza i obsługa świetlicy wiejskiej</t>
  </si>
  <si>
    <t xml:space="preserve">Utrzymanie bieżące świetlicy wiejskiej </t>
  </si>
  <si>
    <t>Zakup systemu monitoringu kamer przy świetlicy</t>
  </si>
  <si>
    <t>Zakup materiałów do wyposażenia namiotu lub pomieszczenia na świetlicę wiejską</t>
  </si>
  <si>
    <t>Nasza świetlica nośnikiem kultury - zakup artykułów żywnościowych</t>
  </si>
  <si>
    <t>Gruntowny remont pomieszczeń magazynowych z przeznaczeniem na świetlicę wiejską</t>
  </si>
  <si>
    <t>Utrzymanie świetlicy wiejskiej</t>
  </si>
  <si>
    <t xml:space="preserve"> Zakup wyposażenia i bieżące utrzymanie  sali wiejskiej </t>
  </si>
  <si>
    <t>Nasza świetlica nośnikiem kultury - opłata za internet</t>
  </si>
  <si>
    <t>Opłaty z tytułu zakupu usług telekomunikacyjnych</t>
  </si>
  <si>
    <t>Budowa szatni na boisku wiejskim - etap II</t>
  </si>
  <si>
    <t>Rozbudowa i utrzymanie infrastruktury na terenie boiska, budowa i wyposażenie sanitariatów, montaż monitoringu na boisku</t>
  </si>
  <si>
    <t>Organizacja imprez kulturalno - sportowych</t>
  </si>
  <si>
    <t xml:space="preserve">Organizacja imprez kulturalno - sportowych 
</t>
  </si>
  <si>
    <t xml:space="preserve">Prace pielęgnacyjne na stadionie sportowym Gościejewo 
</t>
  </si>
  <si>
    <t>Utrzymanie boiska wiejskiego oraz zakup materiałów do wylewki na plac pod koszem do koszykówki</t>
  </si>
  <si>
    <t>Utrzymanie boiska</t>
  </si>
  <si>
    <t>1. Wykończenie wiaty biesiadnej na boisku sportowym  - 6.000,00 zł
2. Prace pielęgnacyjne na boisku sportowym i placu zabaw - 1.000,00 zł</t>
  </si>
  <si>
    <t>Wielkopolska Odnowa Wsi - rozbudowa wiaty i doposażenie placu zabaw -</t>
  </si>
  <si>
    <t xml:space="preserve">Wsparcie OSP Budziszewko </t>
  </si>
  <si>
    <t>1. Utrzymanie porządku terenów zielonych i boiska na terenie sołectwa, 
2. Zakup koszy na odpady</t>
  </si>
  <si>
    <t xml:space="preserve">Utrzymanie terenów zieleni wiejskiej </t>
  </si>
  <si>
    <t xml:space="preserve">Nasza świetlica nośnikiem kultury  </t>
  </si>
  <si>
    <t>Wsparcie Stowarzyszenie Natura Budziszewko</t>
  </si>
  <si>
    <t>bieżące</t>
  </si>
  <si>
    <t>zmiana</t>
  </si>
  <si>
    <t xml:space="preserve">Plan  
</t>
  </si>
  <si>
    <t>Plan po zmianach</t>
  </si>
  <si>
    <t>Wielkopolska Odnow Wsi - budowa placu zabaw w m. Owieczki</t>
  </si>
  <si>
    <t>Przebudowa pomieszczeń magazynowych i ubikacji - stara strażnica</t>
  </si>
  <si>
    <t>Organizacja wydarzeń i imprez kulturalno - sportowych na terenie Sołectwa Budziszewko</t>
  </si>
  <si>
    <t>Wynagrodzenie bezosobowe dla moderatora</t>
  </si>
  <si>
    <t>Modernizacja budynku Przedszkola w Pruścach</t>
  </si>
  <si>
    <t>1. Wynagrodzenie  palacza - 0,00 zł,
2.  Opiekun świetlicy - 5.000,00 zł</t>
  </si>
  <si>
    <t xml:space="preserve">Utrzymanie świelicy zakup opału - 4.000,00 zł
Zakup materialów -5.500,00 zł
</t>
  </si>
  <si>
    <t>Odnowa Wsi szansa dla aktywnych sołectw w ramach programu Wielkopolska Odnowa Wsi 2020+</t>
  </si>
  <si>
    <t xml:space="preserve">1. Organizacja imprez kulturalno – sportowych - 500,00 zł
2. Wydatki reprezentacyjne sołectwa - 796,27 zł
3. Zakup strojów dla amatorskiego zespołu muzycznego Gościnianka - 3.000,00 zł
</t>
  </si>
  <si>
    <t xml:space="preserve">Utrzymanie zieleni </t>
  </si>
  <si>
    <t>1. Zakup wyposażenia i bieżące utrzymanie  sali wiejskiej - 2.700,00 zł,w tym środki wkładu własnego 700,00 zł "Wielkopolska Odnowa Wsi"
2. Poprawa estetyki i bezpieczeństwa terenu przy amfiteatrze, sali wiejskiej i na stadionie wraz z zagospodarowaniem miejsca rekreacji i sportu- 2.000,00 zł</t>
  </si>
  <si>
    <t>Ułożenie kostki przed salą 1.000,00 zł, wyrównanie terenu przed świetlicą 1.700,00 zł</t>
  </si>
  <si>
    <t>Ułożenie kostki przed salą - zakup materiałów 2.000,00 zł,wyposażenie Sali wiejskiej 2.000,00 zł, Wielkopolska Odnowa Wsi - wkład własny 300,00 zł</t>
  </si>
  <si>
    <t>Zakup słupów ogłoszeniowych - 0,00 zł</t>
  </si>
  <si>
    <t>1. Remont drogi gminnej w Słomowie do p. Mazura - 3.000,00 zł,
2. Próg spowalniający przy drodze gminnej w Słomowie - 0,00 zł</t>
  </si>
  <si>
    <t>Wykonanie progu spowalniającego w miejscowości Słomowo</t>
  </si>
  <si>
    <t>Zakup kostki brukowej do przebudowy chodnika w m. Gościejewo</t>
  </si>
  <si>
    <t>Zakup materiałów do ogrodzenia placu zabaw</t>
  </si>
  <si>
    <t>Rady Miejskiej w Rogoxnie</t>
  </si>
  <si>
    <t>z dnia 26 października 2022 roku</t>
  </si>
  <si>
    <t>Załącznik nr 7 do Uchwały Nr LXXII/…../2022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</si>
</sst>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#,##0.00_ ;[Red]\-#,##0.00\ "/>
    <numFmt numFmtId="179" formatCode="0.00_ ;[Red]\-0.00\ 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sz val="8.25"/>
      <color indexed="10"/>
      <name val="Arial"/>
      <family val="2"/>
    </font>
    <font>
      <b/>
      <sz val="8.25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sz val="8.25"/>
      <color rgb="FFFF0000"/>
      <name val="Arial"/>
      <family val="2"/>
    </font>
    <font>
      <b/>
      <sz val="8.25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.25"/>
      <color theme="1"/>
      <name val="Arial"/>
      <family val="2"/>
    </font>
    <font>
      <b/>
      <sz val="8.25"/>
      <color theme="1"/>
      <name val="Arial"/>
      <family val="2"/>
    </font>
    <font>
      <b/>
      <sz val="12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0" fillId="2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8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20" fillId="2" borderId="10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>
      <alignment horizontal="right" vertical="center" wrapText="1"/>
    </xf>
    <xf numFmtId="4" fontId="20" fillId="2" borderId="10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9" fontId="34" fillId="19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9" fontId="56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6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6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>
      <alignment vertical="top"/>
    </xf>
    <xf numFmtId="0" fontId="59" fillId="0" borderId="0" xfId="0" applyFont="1" applyAlignment="1">
      <alignment/>
    </xf>
    <xf numFmtId="49" fontId="60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0" fillId="19" borderId="22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Alignment="1">
      <alignment/>
    </xf>
    <xf numFmtId="49" fontId="60" fillId="19" borderId="22" xfId="0" applyNumberFormat="1" applyFont="1" applyFill="1" applyBorder="1" applyAlignment="1" applyProtection="1">
      <alignment horizontal="left" vertical="center"/>
      <protection locked="0"/>
    </xf>
    <xf numFmtId="49" fontId="37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57" fillId="19" borderId="21" xfId="0" applyNumberFormat="1" applyFont="1" applyFill="1" applyBorder="1" applyAlignment="1" applyProtection="1">
      <alignment vertical="center" wrapText="1"/>
      <protection locked="0"/>
    </xf>
    <xf numFmtId="49" fontId="62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1" fillId="20" borderId="22" xfId="0" applyNumberFormat="1" applyFont="1" applyFill="1" applyBorder="1" applyAlignment="1" applyProtection="1">
      <alignment horizontal="left" vertical="center" wrapText="1"/>
      <protection locked="0"/>
    </xf>
    <xf numFmtId="49" fontId="60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1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1" fillId="21" borderId="22" xfId="0" applyNumberFormat="1" applyFont="1" applyFill="1" applyBorder="1" applyAlignment="1" applyProtection="1">
      <alignment horizontal="left" vertical="center" wrapText="1"/>
      <protection locked="0"/>
    </xf>
    <xf numFmtId="49" fontId="61" fillId="22" borderId="23" xfId="0" applyNumberFormat="1" applyFont="1" applyFill="1" applyBorder="1" applyAlignment="1" applyProtection="1">
      <alignment vertical="center" wrapText="1"/>
      <protection locked="0"/>
    </xf>
    <xf numFmtId="49" fontId="60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1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2" xfId="0" applyNumberFormat="1" applyFont="1" applyFill="1" applyBorder="1" applyAlignment="1" applyProtection="1">
      <alignment horizontal="left" vertical="center" wrapText="1"/>
      <protection locked="0"/>
    </xf>
    <xf numFmtId="49" fontId="64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22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49" fontId="37" fillId="19" borderId="26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3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1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60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61" fillId="24" borderId="28" xfId="0" applyNumberFormat="1" applyFont="1" applyFill="1" applyBorder="1" applyAlignment="1" applyProtection="1">
      <alignment horizontal="left" vertical="center" wrapText="1"/>
      <protection locked="0"/>
    </xf>
    <xf numFmtId="49" fontId="61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60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56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56" fillId="19" borderId="3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Alignment="1">
      <alignment/>
    </xf>
    <xf numFmtId="166" fontId="19" fillId="0" borderId="0" xfId="0" applyNumberFormat="1" applyFont="1" applyBorder="1" applyAlignment="1">
      <alignment horizontal="center" vertical="center"/>
    </xf>
    <xf numFmtId="166" fontId="18" fillId="2" borderId="1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166" fontId="23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30" fillId="0" borderId="0" xfId="0" applyNumberFormat="1" applyFont="1" applyBorder="1" applyAlignment="1">
      <alignment vertical="center"/>
    </xf>
    <xf numFmtId="166" fontId="30" fillId="0" borderId="11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wrapText="1"/>
    </xf>
    <xf numFmtId="49" fontId="38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0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0" fillId="23" borderId="22" xfId="0" applyNumberFormat="1" applyFont="1" applyFill="1" applyBorder="1" applyAlignment="1" applyProtection="1">
      <alignment horizontal="left" vertical="center" wrapText="1"/>
      <protection locked="0"/>
    </xf>
    <xf numFmtId="49" fontId="60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1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3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2" fillId="20" borderId="34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3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>
      <alignment/>
    </xf>
    <xf numFmtId="49" fontId="61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6" fillId="19" borderId="35" xfId="0" applyNumberFormat="1" applyFont="1" applyFill="1" applyBorder="1" applyAlignment="1" applyProtection="1">
      <alignment horizontal="center" vertical="center" wrapText="1"/>
      <protection locked="0"/>
    </xf>
    <xf numFmtId="49" fontId="60" fillId="23" borderId="27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3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6" fillId="19" borderId="24" xfId="0" applyNumberFormat="1" applyFont="1" applyFill="1" applyBorder="1" applyAlignment="1" applyProtection="1">
      <alignment vertical="center" wrapText="1"/>
      <protection locked="0"/>
    </xf>
    <xf numFmtId="49" fontId="61" fillId="25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25" borderId="23" xfId="0" applyNumberFormat="1" applyFont="1" applyFill="1" applyBorder="1" applyAlignment="1" applyProtection="1">
      <alignment horizontal="left" vertical="center" wrapText="1"/>
      <protection locked="0"/>
    </xf>
    <xf numFmtId="49" fontId="61" fillId="26" borderId="25" xfId="0" applyNumberFormat="1" applyFont="1" applyFill="1" applyBorder="1" applyAlignment="1" applyProtection="1">
      <alignment horizontal="center" vertical="center" wrapText="1"/>
      <protection locked="0"/>
    </xf>
    <xf numFmtId="49" fontId="61" fillId="22" borderId="24" xfId="0" applyNumberFormat="1" applyFont="1" applyFill="1" applyBorder="1" applyAlignment="1" applyProtection="1">
      <alignment horizontal="center" vertical="center" wrapText="1"/>
      <protection locked="0"/>
    </xf>
    <xf numFmtId="49" fontId="61" fillId="22" borderId="24" xfId="0" applyNumberFormat="1" applyFont="1" applyFill="1" applyBorder="1" applyAlignment="1" applyProtection="1">
      <alignment horizontal="left" vertical="center" wrapText="1"/>
      <protection locked="0"/>
    </xf>
    <xf numFmtId="49" fontId="61" fillId="20" borderId="23" xfId="0" applyNumberFormat="1" applyFont="1" applyFill="1" applyBorder="1" applyAlignment="1" applyProtection="1">
      <alignment horizontal="center" vertical="center" wrapText="1"/>
      <protection locked="0"/>
    </xf>
    <xf numFmtId="49" fontId="60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1" fillId="20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4" applyFont="1" applyBorder="1" applyAlignment="1">
      <alignment horizontal="center" vertical="center"/>
      <protection/>
    </xf>
    <xf numFmtId="0" fontId="28" fillId="0" borderId="23" xfId="54" applyFont="1" applyBorder="1" applyAlignment="1">
      <alignment vertical="center"/>
      <protection/>
    </xf>
    <xf numFmtId="0" fontId="39" fillId="0" borderId="23" xfId="54" applyFont="1" applyBorder="1" applyAlignment="1">
      <alignment horizontal="center" vertical="center" wrapText="1"/>
      <protection/>
    </xf>
    <xf numFmtId="0" fontId="28" fillId="0" borderId="29" xfId="54" applyFont="1" applyBorder="1" applyAlignment="1">
      <alignment horizontal="center"/>
      <protection/>
    </xf>
    <xf numFmtId="0" fontId="28" fillId="0" borderId="29" xfId="54" applyFont="1" applyBorder="1">
      <alignment/>
      <protection/>
    </xf>
    <xf numFmtId="4" fontId="28" fillId="0" borderId="29" xfId="54" applyNumberFormat="1" applyFont="1" applyBorder="1">
      <alignment/>
      <protection/>
    </xf>
    <xf numFmtId="0" fontId="0" fillId="0" borderId="36" xfId="54" applyBorder="1" applyAlignment="1">
      <alignment horizontal="center"/>
      <protection/>
    </xf>
    <xf numFmtId="0" fontId="40" fillId="0" borderId="36" xfId="54" applyFont="1" applyBorder="1" applyAlignment="1">
      <alignment vertical="top" wrapText="1"/>
      <protection/>
    </xf>
    <xf numFmtId="0" fontId="18" fillId="0" borderId="36" xfId="54" applyFont="1" applyBorder="1">
      <alignment/>
      <protection/>
    </xf>
    <xf numFmtId="4" fontId="40" fillId="0" borderId="36" xfId="54" applyNumberFormat="1" applyFont="1" applyBorder="1" applyAlignment="1">
      <alignment vertical="top"/>
      <protection/>
    </xf>
    <xf numFmtId="4" fontId="40" fillId="0" borderId="36" xfId="54" applyNumberFormat="1" applyFont="1" applyBorder="1" applyAlignment="1">
      <alignment vertical="center"/>
      <protection/>
    </xf>
    <xf numFmtId="0" fontId="18" fillId="0" borderId="36" xfId="54" applyFont="1" applyBorder="1" applyAlignment="1">
      <alignment horizontal="center"/>
      <protection/>
    </xf>
    <xf numFmtId="0" fontId="40" fillId="0" borderId="36" xfId="54" applyFont="1" applyBorder="1" applyAlignment="1">
      <alignment wrapText="1"/>
      <protection/>
    </xf>
    <xf numFmtId="4" fontId="40" fillId="0" borderId="36" xfId="54" applyNumberFormat="1" applyFont="1" applyBorder="1">
      <alignment/>
      <protection/>
    </xf>
    <xf numFmtId="0" fontId="40" fillId="0" borderId="36" xfId="54" applyFont="1" applyBorder="1">
      <alignment/>
      <protection/>
    </xf>
    <xf numFmtId="0" fontId="28" fillId="0" borderId="29" xfId="54" applyFont="1" applyBorder="1" applyAlignment="1">
      <alignment wrapText="1"/>
      <protection/>
    </xf>
    <xf numFmtId="4" fontId="28" fillId="0" borderId="29" xfId="54" applyNumberFormat="1" applyFont="1" applyBorder="1" applyAlignment="1">
      <alignment vertical="center"/>
      <protection/>
    </xf>
    <xf numFmtId="0" fontId="40" fillId="0" borderId="36" xfId="54" applyFont="1" applyBorder="1" applyAlignment="1">
      <alignment vertical="top"/>
      <protection/>
    </xf>
    <xf numFmtId="0" fontId="40" fillId="0" borderId="0" xfId="53" applyFont="1" applyAlignment="1">
      <alignment wrapText="1"/>
      <protection/>
    </xf>
    <xf numFmtId="4" fontId="23" fillId="0" borderId="36" xfId="54" applyNumberFormat="1" applyFont="1" applyBorder="1">
      <alignment/>
      <protection/>
    </xf>
    <xf numFmtId="4" fontId="40" fillId="0" borderId="36" xfId="54" applyNumberFormat="1" applyFont="1" applyBorder="1" applyAlignment="1">
      <alignment vertical="top" wrapText="1"/>
      <protection/>
    </xf>
    <xf numFmtId="0" fontId="0" fillId="0" borderId="24" xfId="54" applyBorder="1" applyAlignment="1">
      <alignment horizontal="center"/>
      <protection/>
    </xf>
    <xf numFmtId="0" fontId="40" fillId="0" borderId="24" xfId="54" applyFont="1" applyBorder="1" applyAlignment="1">
      <alignment vertical="top"/>
      <protection/>
    </xf>
    <xf numFmtId="4" fontId="40" fillId="0" borderId="24" xfId="54" applyNumberFormat="1" applyFont="1" applyBorder="1" applyAlignment="1">
      <alignment vertical="top"/>
      <protection/>
    </xf>
    <xf numFmtId="0" fontId="40" fillId="0" borderId="36" xfId="54" applyFont="1" applyBorder="1" applyAlignment="1">
      <alignment horizontal="center"/>
      <protection/>
    </xf>
    <xf numFmtId="0" fontId="40" fillId="0" borderId="24" xfId="54" applyFont="1" applyBorder="1">
      <alignment/>
      <protection/>
    </xf>
    <xf numFmtId="0" fontId="41" fillId="0" borderId="24" xfId="54" applyFont="1" applyBorder="1" applyAlignment="1">
      <alignment horizontal="center"/>
      <protection/>
    </xf>
    <xf numFmtId="0" fontId="40" fillId="0" borderId="24" xfId="54" applyFont="1" applyBorder="1" applyAlignment="1">
      <alignment wrapText="1"/>
      <protection/>
    </xf>
    <xf numFmtId="0" fontId="40" fillId="0" borderId="24" xfId="54" applyFont="1" applyBorder="1" applyAlignment="1">
      <alignment horizontal="center"/>
      <protection/>
    </xf>
    <xf numFmtId="4" fontId="23" fillId="0" borderId="36" xfId="54" applyNumberFormat="1" applyFont="1" applyBorder="1" applyAlignment="1">
      <alignment vertical="top"/>
      <protection/>
    </xf>
    <xf numFmtId="0" fontId="40" fillId="0" borderId="36" xfId="55" applyFont="1" applyBorder="1" applyAlignment="1">
      <alignment vertical="top" wrapText="1"/>
      <protection/>
    </xf>
    <xf numFmtId="0" fontId="0" fillId="0" borderId="36" xfId="54" applyBorder="1" applyAlignment="1">
      <alignment horizontal="center" vertical="top"/>
      <protection/>
    </xf>
    <xf numFmtId="0" fontId="40" fillId="0" borderId="36" xfId="54" applyFont="1" applyBorder="1" applyAlignment="1">
      <alignment horizontal="center" vertical="top"/>
      <protection/>
    </xf>
    <xf numFmtId="0" fontId="0" fillId="0" borderId="36" xfId="54" applyFont="1" applyBorder="1" applyAlignment="1">
      <alignment horizontal="center" vertical="top"/>
      <protection/>
    </xf>
    <xf numFmtId="0" fontId="0" fillId="0" borderId="24" xfId="54" applyBorder="1" applyAlignment="1">
      <alignment horizontal="center" vertical="top"/>
      <protection/>
    </xf>
    <xf numFmtId="0" fontId="40" fillId="0" borderId="24" xfId="54" applyFont="1" applyBorder="1" applyAlignment="1">
      <alignment vertical="top" wrapText="1"/>
      <protection/>
    </xf>
    <xf numFmtId="0" fontId="40" fillId="0" borderId="24" xfId="54" applyFont="1" applyBorder="1" applyAlignment="1">
      <alignment horizontal="center" vertical="top"/>
      <protection/>
    </xf>
    <xf numFmtId="0" fontId="23" fillId="0" borderId="36" xfId="54" applyFont="1" applyBorder="1" applyAlignment="1">
      <alignment vertical="top" wrapText="1"/>
      <protection/>
    </xf>
    <xf numFmtId="0" fontId="40" fillId="0" borderId="0" xfId="53" applyFont="1">
      <alignment/>
      <protection/>
    </xf>
    <xf numFmtId="0" fontId="23" fillId="0" borderId="37" xfId="53" applyFont="1" applyBorder="1">
      <alignment/>
      <protection/>
    </xf>
    <xf numFmtId="4" fontId="23" fillId="0" borderId="36" xfId="53" applyNumberFormat="1" applyFont="1" applyBorder="1">
      <alignment/>
      <protection/>
    </xf>
    <xf numFmtId="0" fontId="23" fillId="0" borderId="36" xfId="54" applyFont="1" applyBorder="1" applyAlignment="1">
      <alignment horizontal="center"/>
      <protection/>
    </xf>
    <xf numFmtId="0" fontId="23" fillId="0" borderId="36" xfId="54" applyFont="1" applyBorder="1" applyAlignment="1">
      <alignment horizontal="center" vertical="top"/>
      <protection/>
    </xf>
    <xf numFmtId="0" fontId="32" fillId="0" borderId="38" xfId="54" applyFont="1" applyBorder="1" applyAlignment="1">
      <alignment horizontal="center"/>
      <protection/>
    </xf>
    <xf numFmtId="0" fontId="43" fillId="0" borderId="38" xfId="54" applyFont="1" applyBorder="1" applyAlignment="1">
      <alignment horizontal="right"/>
      <protection/>
    </xf>
    <xf numFmtId="0" fontId="43" fillId="0" borderId="38" xfId="54" applyFont="1" applyBorder="1" applyAlignment="1">
      <alignment horizontal="center"/>
      <protection/>
    </xf>
    <xf numFmtId="4" fontId="43" fillId="0" borderId="38" xfId="54" applyNumberFormat="1" applyFont="1" applyBorder="1">
      <alignment/>
      <protection/>
    </xf>
    <xf numFmtId="0" fontId="0" fillId="0" borderId="0" xfId="53">
      <alignment/>
      <protection/>
    </xf>
    <xf numFmtId="0" fontId="29" fillId="0" borderId="0" xfId="54" applyFont="1" applyBorder="1" applyAlignment="1">
      <alignment/>
      <protection/>
    </xf>
    <xf numFmtId="0" fontId="36" fillId="0" borderId="0" xfId="54" applyFont="1" applyBorder="1" applyAlignment="1">
      <alignment vertical="center" wrapText="1"/>
      <protection/>
    </xf>
    <xf numFmtId="0" fontId="28" fillId="0" borderId="36" xfId="54" applyFont="1" applyBorder="1" applyAlignment="1">
      <alignment horizontal="center"/>
      <protection/>
    </xf>
    <xf numFmtId="164" fontId="66" fillId="0" borderId="0" xfId="0" applyNumberFormat="1" applyFont="1" applyAlignment="1">
      <alignment/>
    </xf>
    <xf numFmtId="164" fontId="59" fillId="0" borderId="0" xfId="0" applyNumberFormat="1" applyFont="1" applyAlignment="1">
      <alignment/>
    </xf>
    <xf numFmtId="49" fontId="65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56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56" fillId="19" borderId="0" xfId="0" applyNumberFormat="1" applyFont="1" applyFill="1" applyBorder="1" applyAlignment="1" applyProtection="1">
      <alignment vertical="center" wrapText="1"/>
      <protection locked="0"/>
    </xf>
    <xf numFmtId="49" fontId="56" fillId="19" borderId="39" xfId="0" applyNumberFormat="1" applyFont="1" applyFill="1" applyBorder="1" applyAlignment="1" applyProtection="1">
      <alignment vertical="center" wrapText="1"/>
      <protection locked="0"/>
    </xf>
    <xf numFmtId="49" fontId="61" fillId="23" borderId="25" xfId="0" applyNumberFormat="1" applyFont="1" applyFill="1" applyBorder="1" applyAlignment="1" applyProtection="1">
      <alignment horizontal="center" vertical="center" wrapText="1"/>
      <protection locked="0"/>
    </xf>
    <xf numFmtId="49" fontId="60" fillId="23" borderId="33" xfId="0" applyNumberFormat="1" applyFont="1" applyFill="1" applyBorder="1" applyAlignment="1" applyProtection="1">
      <alignment horizontal="left" vertical="center" wrapText="1"/>
      <protection locked="0"/>
    </xf>
    <xf numFmtId="49" fontId="57" fillId="19" borderId="24" xfId="0" applyNumberFormat="1" applyFont="1" applyFill="1" applyBorder="1" applyAlignment="1" applyProtection="1">
      <alignment vertical="center" wrapText="1"/>
      <protection locked="0"/>
    </xf>
    <xf numFmtId="49" fontId="37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40" xfId="0" applyNumberFormat="1" applyFont="1" applyFill="1" applyBorder="1" applyAlignment="1" applyProtection="1">
      <alignment horizontal="center" vertical="center" wrapText="1"/>
      <protection locked="0"/>
    </xf>
    <xf numFmtId="49" fontId="64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2" xfId="0" applyNumberFormat="1" applyFont="1" applyFill="1" applyBorder="1" applyAlignment="1" applyProtection="1">
      <alignment horizontal="left" vertical="top" wrapText="1"/>
      <protection locked="0"/>
    </xf>
    <xf numFmtId="49" fontId="61" fillId="19" borderId="41" xfId="0" applyNumberFormat="1" applyFont="1" applyFill="1" applyBorder="1" applyAlignment="1" applyProtection="1">
      <alignment horizontal="center" vertical="center" wrapText="1"/>
      <protection locked="0"/>
    </xf>
    <xf numFmtId="164" fontId="34" fillId="19" borderId="42" xfId="0" applyNumberFormat="1" applyFont="1" applyFill="1" applyBorder="1" applyAlignment="1" applyProtection="1">
      <alignment horizontal="center" vertical="center" wrapText="1"/>
      <protection locked="0"/>
    </xf>
    <xf numFmtId="49" fontId="34" fillId="19" borderId="43" xfId="0" applyNumberFormat="1" applyFont="1" applyFill="1" applyBorder="1" applyAlignment="1" applyProtection="1">
      <alignment horizontal="center" vertical="center" wrapText="1"/>
      <protection locked="0"/>
    </xf>
    <xf numFmtId="49" fontId="61" fillId="25" borderId="25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44" xfId="0" applyFont="1" applyBorder="1" applyAlignment="1">
      <alignment vertical="top" wrapText="1"/>
    </xf>
    <xf numFmtId="49" fontId="61" fillId="19" borderId="44" xfId="0" applyNumberFormat="1" applyFont="1" applyFill="1" applyBorder="1" applyAlignment="1" applyProtection="1">
      <alignment horizontal="left" vertical="center" wrapText="1"/>
      <protection locked="0"/>
    </xf>
    <xf numFmtId="49" fontId="60" fillId="19" borderId="45" xfId="0" applyNumberFormat="1" applyFont="1" applyFill="1" applyBorder="1" applyAlignment="1" applyProtection="1">
      <alignment horizontal="left" vertical="center" wrapText="1"/>
      <protection locked="0"/>
    </xf>
    <xf numFmtId="4" fontId="61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61" fillId="25" borderId="23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0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1" fillId="21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20" borderId="22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0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0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1" fillId="21" borderId="22" xfId="0" applyNumberFormat="1" applyFont="1" applyFill="1" applyBorder="1" applyAlignment="1" applyProtection="1">
      <alignment horizontal="right" vertical="center" wrapText="1"/>
      <protection locked="0"/>
    </xf>
    <xf numFmtId="4" fontId="60" fillId="23" borderId="27" xfId="0" applyNumberFormat="1" applyFont="1" applyFill="1" applyBorder="1" applyAlignment="1" applyProtection="1">
      <alignment horizontal="right" vertical="center" wrapText="1"/>
      <protection locked="0"/>
    </xf>
    <xf numFmtId="4" fontId="60" fillId="23" borderId="33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0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61" fillId="22" borderId="24" xfId="0" applyNumberFormat="1" applyFont="1" applyFill="1" applyBorder="1" applyAlignment="1" applyProtection="1">
      <alignment horizontal="right" vertical="center" wrapText="1"/>
      <protection locked="0"/>
    </xf>
    <xf numFmtId="4" fontId="60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0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3" xfId="0" applyNumberFormat="1" applyFont="1" applyFill="1" applyBorder="1" applyAlignment="1" applyProtection="1">
      <alignment horizontal="right" vertical="center" wrapText="1"/>
      <protection locked="0"/>
    </xf>
    <xf numFmtId="4" fontId="38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4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3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4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5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3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64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3" xfId="0" applyNumberFormat="1" applyFont="1" applyBorder="1" applyAlignment="1">
      <alignment horizontal="right" vertical="center" wrapText="1"/>
    </xf>
    <xf numFmtId="49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47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32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20" borderId="45" xfId="0" applyNumberFormat="1" applyFont="1" applyFill="1" applyBorder="1" applyAlignment="1" applyProtection="1">
      <alignment horizontal="left" vertical="center" wrapText="1"/>
      <protection locked="0"/>
    </xf>
    <xf numFmtId="4" fontId="61" fillId="20" borderId="23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8" xfId="0" applyNumberFormat="1" applyFont="1" applyFill="1" applyBorder="1" applyAlignment="1" applyProtection="1">
      <alignment horizontal="right" vertical="center" wrapText="1"/>
      <protection locked="0"/>
    </xf>
    <xf numFmtId="49" fontId="60" fillId="19" borderId="48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23" xfId="0" applyNumberFormat="1" applyBorder="1" applyAlignment="1">
      <alignment vertical="center" wrapText="1"/>
    </xf>
    <xf numFmtId="49" fontId="61" fillId="19" borderId="36" xfId="0" applyNumberFormat="1" applyFont="1" applyFill="1" applyBorder="1" applyAlignment="1" applyProtection="1">
      <alignment horizontal="center" vertical="top" wrapText="1"/>
      <protection locked="0"/>
    </xf>
    <xf numFmtId="49" fontId="61" fillId="19" borderId="23" xfId="0" applyNumberFormat="1" applyFont="1" applyFill="1" applyBorder="1" applyAlignment="1" applyProtection="1">
      <alignment horizontal="center" vertical="top" wrapText="1"/>
      <protection locked="0"/>
    </xf>
    <xf numFmtId="49" fontId="37" fillId="19" borderId="3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vertical="center" wrapText="1"/>
    </xf>
    <xf numFmtId="4" fontId="18" fillId="0" borderId="23" xfId="0" applyNumberFormat="1" applyFont="1" applyBorder="1" applyAlignment="1">
      <alignment vertical="center"/>
    </xf>
    <xf numFmtId="49" fontId="60" fillId="19" borderId="50" xfId="0" applyNumberFormat="1" applyFont="1" applyFill="1" applyBorder="1" applyAlignment="1" applyProtection="1">
      <alignment horizontal="center" vertical="center" wrapText="1"/>
      <protection locked="0"/>
    </xf>
    <xf numFmtId="49" fontId="60" fillId="23" borderId="51" xfId="0" applyNumberFormat="1" applyFont="1" applyFill="1" applyBorder="1" applyAlignment="1" applyProtection="1">
      <alignment horizontal="left" vertical="center" wrapText="1"/>
      <protection locked="0"/>
    </xf>
    <xf numFmtId="4" fontId="60" fillId="23" borderId="29" xfId="0" applyNumberFormat="1" applyFont="1" applyFill="1" applyBorder="1" applyAlignment="1" applyProtection="1">
      <alignment horizontal="right" vertical="center" wrapText="1"/>
      <protection locked="0"/>
    </xf>
    <xf numFmtId="49" fontId="61" fillId="21" borderId="28" xfId="0" applyNumberFormat="1" applyFont="1" applyFill="1" applyBorder="1" applyAlignment="1" applyProtection="1">
      <alignment horizontal="center" vertical="center" wrapText="1"/>
      <protection locked="0"/>
    </xf>
    <xf numFmtId="49" fontId="61" fillId="23" borderId="23" xfId="0" applyNumberFormat="1" applyFont="1" applyFill="1" applyBorder="1" applyAlignment="1" applyProtection="1">
      <alignment horizontal="left" vertical="center" wrapText="1"/>
      <protection locked="0"/>
    </xf>
    <xf numFmtId="4" fontId="61" fillId="23" borderId="29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2" xfId="0" applyNumberFormat="1" applyFont="1" applyFill="1" applyBorder="1" applyAlignment="1" applyProtection="1">
      <alignment horizontal="right" vertical="center" wrapText="1"/>
      <protection locked="0"/>
    </xf>
    <xf numFmtId="49" fontId="60" fillId="19" borderId="22" xfId="0" applyNumberFormat="1" applyFont="1" applyFill="1" applyBorder="1" applyAlignment="1" applyProtection="1">
      <alignment horizontal="left" wrapText="1"/>
      <protection locked="0"/>
    </xf>
    <xf numFmtId="49" fontId="61" fillId="21" borderId="20" xfId="0" applyNumberFormat="1" applyFont="1" applyFill="1" applyBorder="1" applyAlignment="1" applyProtection="1">
      <alignment horizontal="center" vertical="center" wrapText="1"/>
      <protection locked="0"/>
    </xf>
    <xf numFmtId="49" fontId="61" fillId="21" borderId="20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4" fontId="60" fillId="19" borderId="52" xfId="0" applyNumberFormat="1" applyFont="1" applyFill="1" applyBorder="1" applyAlignment="1" applyProtection="1">
      <alignment horizontal="right" vertical="center" wrapText="1"/>
      <protection locked="0"/>
    </xf>
    <xf numFmtId="4" fontId="61" fillId="21" borderId="45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23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49" fontId="60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61" fillId="20" borderId="28" xfId="0" applyNumberFormat="1" applyFont="1" applyFill="1" applyBorder="1" applyAlignment="1" applyProtection="1">
      <alignment horizontal="left" vertical="center" wrapText="1"/>
      <protection locked="0"/>
    </xf>
    <xf numFmtId="178" fontId="60" fillId="19" borderId="23" xfId="0" applyNumberFormat="1" applyFont="1" applyFill="1" applyBorder="1" applyAlignment="1" applyProtection="1">
      <alignment horizontal="right" vertical="center" wrapText="1"/>
      <protection locked="0"/>
    </xf>
    <xf numFmtId="49" fontId="63" fillId="23" borderId="26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26" xfId="0" applyNumberFormat="1" applyFont="1" applyFill="1" applyBorder="1" applyAlignment="1" applyProtection="1">
      <alignment horizontal="center" vertical="center" wrapText="1"/>
      <protection locked="0"/>
    </xf>
    <xf numFmtId="49" fontId="61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20" borderId="27" xfId="0" applyNumberFormat="1" applyFont="1" applyFill="1" applyBorder="1" applyAlignment="1" applyProtection="1">
      <alignment horizontal="left" vertical="center" wrapText="1"/>
      <protection locked="0"/>
    </xf>
    <xf numFmtId="4" fontId="61" fillId="20" borderId="27" xfId="0" applyNumberFormat="1" applyFont="1" applyFill="1" applyBorder="1" applyAlignment="1" applyProtection="1">
      <alignment horizontal="right" vertical="center" wrapText="1"/>
      <protection locked="0"/>
    </xf>
    <xf numFmtId="49" fontId="61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4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67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23" xfId="0" applyNumberFormat="1" applyFont="1" applyFill="1" applyBorder="1" applyAlignment="1" applyProtection="1">
      <alignment horizontal="center" vertical="center" wrapText="1"/>
      <protection locked="0"/>
    </xf>
    <xf numFmtId="4" fontId="61" fillId="23" borderId="23" xfId="0" applyNumberFormat="1" applyFont="1" applyFill="1" applyBorder="1" applyAlignment="1" applyProtection="1">
      <alignment horizontal="right" vertical="center" wrapText="1"/>
      <protection locked="0"/>
    </xf>
    <xf numFmtId="49" fontId="63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4" fillId="23" borderId="23" xfId="0" applyNumberFormat="1" applyFont="1" applyFill="1" applyBorder="1" applyAlignment="1" applyProtection="1">
      <alignment horizontal="left" vertical="center" wrapText="1"/>
      <protection locked="0"/>
    </xf>
    <xf numFmtId="4" fontId="64" fillId="23" borderId="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3" xfId="0" applyFont="1" applyBorder="1" applyAlignment="1">
      <alignment vertical="top" wrapText="1"/>
    </xf>
    <xf numFmtId="49" fontId="60" fillId="19" borderId="22" xfId="0" applyNumberFormat="1" applyFont="1" applyFill="1" applyBorder="1" applyAlignment="1" applyProtection="1">
      <alignment horizontal="left" vertical="top" wrapText="1"/>
      <protection locked="0"/>
    </xf>
    <xf numFmtId="178" fontId="38" fillId="21" borderId="23" xfId="0" applyNumberFormat="1" applyFont="1" applyFill="1" applyBorder="1" applyAlignment="1" applyProtection="1">
      <alignment horizontal="right" vertical="center" wrapText="1"/>
      <protection locked="0"/>
    </xf>
    <xf numFmtId="178" fontId="64" fillId="23" borderId="23" xfId="0" applyNumberFormat="1" applyFont="1" applyFill="1" applyBorder="1" applyAlignment="1" applyProtection="1">
      <alignment horizontal="right" vertical="center" wrapText="1"/>
      <protection locked="0"/>
    </xf>
    <xf numFmtId="178" fontId="38" fillId="25" borderId="23" xfId="0" applyNumberFormat="1" applyFont="1" applyFill="1" applyBorder="1" applyAlignment="1" applyProtection="1">
      <alignment horizontal="right" vertical="center" wrapText="1"/>
      <protection locked="0"/>
    </xf>
    <xf numFmtId="178" fontId="38" fillId="22" borderId="24" xfId="0" applyNumberFormat="1" applyFont="1" applyFill="1" applyBorder="1" applyAlignment="1" applyProtection="1">
      <alignment horizontal="right" vertical="center" wrapText="1"/>
      <protection locked="0"/>
    </xf>
    <xf numFmtId="49" fontId="65" fillId="19" borderId="22" xfId="0" applyNumberFormat="1" applyFont="1" applyFill="1" applyBorder="1" applyAlignment="1" applyProtection="1">
      <alignment horizontal="left" vertical="top" wrapText="1"/>
      <protection locked="0"/>
    </xf>
    <xf numFmtId="49" fontId="37" fillId="26" borderId="22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22" xfId="0" applyNumberFormat="1" applyFont="1" applyFill="1" applyBorder="1" applyAlignment="1" applyProtection="1">
      <alignment horizontal="right" vertical="center" wrapText="1"/>
      <protection locked="0"/>
    </xf>
    <xf numFmtId="49" fontId="60" fillId="26" borderId="22" xfId="0" applyNumberFormat="1" applyFont="1" applyFill="1" applyBorder="1" applyAlignment="1" applyProtection="1">
      <alignment horizontal="center" vertical="center" wrapText="1"/>
      <protection locked="0"/>
    </xf>
    <xf numFmtId="49" fontId="60" fillId="26" borderId="22" xfId="0" applyNumberFormat="1" applyFont="1" applyFill="1" applyBorder="1" applyAlignment="1" applyProtection="1">
      <alignment horizontal="left" vertical="center" wrapText="1"/>
      <protection locked="0"/>
    </xf>
    <xf numFmtId="4" fontId="60" fillId="26" borderId="22" xfId="0" applyNumberFormat="1" applyFont="1" applyFill="1" applyBorder="1" applyAlignment="1" applyProtection="1">
      <alignment horizontal="right" vertical="center" wrapText="1"/>
      <protection locked="0"/>
    </xf>
    <xf numFmtId="49" fontId="65" fillId="26" borderId="22" xfId="0" applyNumberFormat="1" applyFont="1" applyFill="1" applyBorder="1" applyAlignment="1" applyProtection="1">
      <alignment horizontal="left" vertical="center" wrapText="1"/>
      <protection locked="0"/>
    </xf>
    <xf numFmtId="4" fontId="65" fillId="26" borderId="22" xfId="0" applyNumberFormat="1" applyFont="1" applyFill="1" applyBorder="1" applyAlignment="1" applyProtection="1">
      <alignment horizontal="right" vertical="center" wrapText="1"/>
      <protection locked="0"/>
    </xf>
    <xf numFmtId="49" fontId="23" fillId="26" borderId="22" xfId="0" applyNumberFormat="1" applyFont="1" applyFill="1" applyBorder="1" applyAlignment="1" applyProtection="1">
      <alignment horizontal="left" vertical="center" wrapText="1"/>
      <protection locked="0"/>
    </xf>
    <xf numFmtId="49" fontId="61" fillId="21" borderId="28" xfId="0" applyNumberFormat="1" applyFont="1" applyFill="1" applyBorder="1" applyAlignment="1" applyProtection="1">
      <alignment horizontal="left" vertical="center" wrapText="1"/>
      <protection locked="0"/>
    </xf>
    <xf numFmtId="49" fontId="38" fillId="19" borderId="39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19" borderId="24" xfId="0" applyNumberFormat="1" applyFont="1" applyFill="1" applyBorder="1" applyAlignment="1" applyProtection="1">
      <alignment horizontal="left" vertical="center" wrapText="1"/>
      <protection locked="0"/>
    </xf>
    <xf numFmtId="49" fontId="57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56" fillId="19" borderId="36" xfId="0" applyNumberFormat="1" applyFont="1" applyFill="1" applyBorder="1" applyAlignment="1" applyProtection="1">
      <alignment horizontal="center" vertical="center" wrapText="1"/>
      <protection locked="0"/>
    </xf>
    <xf numFmtId="49" fontId="56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0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0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4" fillId="19" borderId="53" xfId="0" applyNumberFormat="1" applyFont="1" applyFill="1" applyBorder="1" applyAlignment="1" applyProtection="1">
      <alignment horizontal="center" vertical="center" wrapText="1"/>
      <protection locked="0"/>
    </xf>
    <xf numFmtId="49" fontId="61" fillId="24" borderId="54" xfId="0" applyNumberFormat="1" applyFont="1" applyFill="1" applyBorder="1" applyAlignment="1" applyProtection="1">
      <alignment horizontal="center" vertical="center" wrapText="1"/>
      <protection locked="0"/>
    </xf>
    <xf numFmtId="4" fontId="61" fillId="24" borderId="55" xfId="0" applyNumberFormat="1" applyFont="1" applyFill="1" applyBorder="1" applyAlignment="1" applyProtection="1">
      <alignment horizontal="right" vertical="center" wrapText="1"/>
      <protection locked="0"/>
    </xf>
    <xf numFmtId="49" fontId="57" fillId="19" borderId="56" xfId="0" applyNumberFormat="1" applyFont="1" applyFill="1" applyBorder="1" applyAlignment="1" applyProtection="1">
      <alignment horizontal="center" vertical="center" wrapText="1"/>
      <protection locked="0"/>
    </xf>
    <xf numFmtId="49" fontId="61" fillId="21" borderId="40" xfId="0" applyNumberFormat="1" applyFont="1" applyFill="1" applyBorder="1" applyAlignment="1" applyProtection="1">
      <alignment horizontal="center" vertical="center" wrapText="1"/>
      <protection locked="0"/>
    </xf>
    <xf numFmtId="4" fontId="61" fillId="20" borderId="57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57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57" xfId="0" applyNumberFormat="1" applyFont="1" applyFill="1" applyBorder="1" applyAlignment="1" applyProtection="1">
      <alignment horizontal="right" vertical="center" wrapText="1"/>
      <protection locked="0"/>
    </xf>
    <xf numFmtId="179" fontId="60" fillId="19" borderId="57" xfId="0" applyNumberFormat="1" applyFont="1" applyFill="1" applyBorder="1" applyAlignment="1" applyProtection="1">
      <alignment horizontal="right" vertical="center" wrapText="1"/>
      <protection locked="0"/>
    </xf>
    <xf numFmtId="4" fontId="60" fillId="19" borderId="57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57" xfId="0" applyNumberFormat="1" applyFont="1" applyFill="1" applyBorder="1" applyAlignment="1" applyProtection="1">
      <alignment horizontal="right" vertical="center" wrapText="1"/>
      <protection locked="0"/>
    </xf>
    <xf numFmtId="178" fontId="61" fillId="21" borderId="55" xfId="0" applyNumberFormat="1" applyFont="1" applyFill="1" applyBorder="1" applyAlignment="1" applyProtection="1">
      <alignment horizontal="right" vertical="center" wrapText="1"/>
      <protection locked="0"/>
    </xf>
    <xf numFmtId="49" fontId="67" fillId="19" borderId="56" xfId="0" applyNumberFormat="1" applyFont="1" applyFill="1" applyBorder="1" applyAlignment="1" applyProtection="1">
      <alignment horizontal="center" vertical="center" wrapText="1"/>
      <protection locked="0"/>
    </xf>
    <xf numFmtId="4" fontId="61" fillId="20" borderId="58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55" xfId="0" applyNumberFormat="1" applyFont="1" applyFill="1" applyBorder="1" applyAlignment="1" applyProtection="1">
      <alignment horizontal="right" vertical="center" wrapText="1"/>
      <protection locked="0"/>
    </xf>
    <xf numFmtId="178" fontId="60" fillId="23" borderId="57" xfId="0" applyNumberFormat="1" applyFont="1" applyFill="1" applyBorder="1" applyAlignment="1" applyProtection="1">
      <alignment horizontal="right" vertical="center" wrapText="1"/>
      <protection locked="0"/>
    </xf>
    <xf numFmtId="49" fontId="60" fillId="19" borderId="56" xfId="0" applyNumberFormat="1" applyFont="1" applyFill="1" applyBorder="1" applyAlignment="1" applyProtection="1">
      <alignment horizontal="center" vertical="center" wrapText="1"/>
      <protection locked="0"/>
    </xf>
    <xf numFmtId="49" fontId="56" fillId="19" borderId="56" xfId="0" applyNumberFormat="1" applyFont="1" applyFill="1" applyBorder="1" applyAlignment="1" applyProtection="1">
      <alignment horizontal="center" vertical="center" wrapText="1"/>
      <protection locked="0"/>
    </xf>
    <xf numFmtId="49" fontId="61" fillId="26" borderId="37" xfId="0" applyNumberFormat="1" applyFont="1" applyFill="1" applyBorder="1" applyAlignment="1" applyProtection="1">
      <alignment horizontal="center" vertical="center" wrapText="1"/>
      <protection locked="0"/>
    </xf>
    <xf numFmtId="178" fontId="38" fillId="19" borderId="59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60" xfId="0" applyNumberFormat="1" applyFont="1" applyFill="1" applyBorder="1" applyAlignment="1" applyProtection="1">
      <alignment horizontal="right" vertical="center" wrapText="1"/>
      <protection locked="0"/>
    </xf>
    <xf numFmtId="178" fontId="38" fillId="21" borderId="57" xfId="0" applyNumberFormat="1" applyFont="1" applyFill="1" applyBorder="1" applyAlignment="1" applyProtection="1">
      <alignment horizontal="right" vertical="center" wrapText="1"/>
      <protection locked="0"/>
    </xf>
    <xf numFmtId="178" fontId="38" fillId="20" borderId="57" xfId="0" applyNumberFormat="1" applyFont="1" applyFill="1" applyBorder="1" applyAlignment="1" applyProtection="1">
      <alignment horizontal="right" vertical="center" wrapText="1"/>
      <protection locked="0"/>
    </xf>
    <xf numFmtId="178" fontId="60" fillId="19" borderId="57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60" xfId="0" applyNumberFormat="1" applyFont="1" applyFill="1" applyBorder="1" applyAlignment="1" applyProtection="1">
      <alignment horizontal="right" vertical="center" wrapText="1"/>
      <protection locked="0"/>
    </xf>
    <xf numFmtId="49" fontId="61" fillId="23" borderId="56" xfId="0" applyNumberFormat="1" applyFont="1" applyFill="1" applyBorder="1" applyAlignment="1" applyProtection="1">
      <alignment horizontal="center" vertical="center" wrapText="1"/>
      <protection locked="0"/>
    </xf>
    <xf numFmtId="4" fontId="61" fillId="21" borderId="57" xfId="0" applyNumberFormat="1" applyFont="1" applyFill="1" applyBorder="1" applyAlignment="1" applyProtection="1">
      <alignment horizontal="right" vertical="center" wrapText="1"/>
      <protection locked="0"/>
    </xf>
    <xf numFmtId="4" fontId="38" fillId="23" borderId="57" xfId="0" applyNumberFormat="1" applyFont="1" applyFill="1" applyBorder="1" applyAlignment="1" applyProtection="1">
      <alignment horizontal="right" vertical="center" wrapText="1"/>
      <protection locked="0"/>
    </xf>
    <xf numFmtId="4" fontId="60" fillId="23" borderId="57" xfId="0" applyNumberFormat="1" applyFont="1" applyFill="1" applyBorder="1" applyAlignment="1" applyProtection="1">
      <alignment horizontal="right" vertical="center" wrapText="1"/>
      <protection locked="0"/>
    </xf>
    <xf numFmtId="4" fontId="38" fillId="19" borderId="57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57" xfId="0" applyNumberFormat="1" applyFont="1" applyFill="1" applyBorder="1" applyAlignment="1" applyProtection="1">
      <alignment horizontal="right" vertical="center" wrapText="1"/>
      <protection locked="0"/>
    </xf>
    <xf numFmtId="49" fontId="56" fillId="19" borderId="37" xfId="0" applyNumberFormat="1" applyFont="1" applyFill="1" applyBorder="1" applyAlignment="1" applyProtection="1">
      <alignment horizontal="center" vertical="center" wrapText="1"/>
      <protection locked="0"/>
    </xf>
    <xf numFmtId="178" fontId="37" fillId="19" borderId="58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61" xfId="0" applyNumberFormat="1" applyFont="1" applyFill="1" applyBorder="1" applyAlignment="1" applyProtection="1">
      <alignment horizontal="right" vertical="center" wrapText="1"/>
      <protection locked="0"/>
    </xf>
    <xf numFmtId="49" fontId="67" fillId="19" borderId="37" xfId="0" applyNumberFormat="1" applyFont="1" applyFill="1" applyBorder="1" applyAlignment="1" applyProtection="1">
      <alignment horizontal="center" vertical="center" wrapText="1"/>
      <protection locked="0"/>
    </xf>
    <xf numFmtId="178" fontId="38" fillId="20" borderId="60" xfId="0" applyNumberFormat="1" applyFont="1" applyFill="1" applyBorder="1" applyAlignment="1" applyProtection="1">
      <alignment horizontal="right" vertical="center" wrapText="1"/>
      <protection locked="0"/>
    </xf>
    <xf numFmtId="178" fontId="60" fillId="26" borderId="57" xfId="0" applyNumberFormat="1" applyFont="1" applyFill="1" applyBorder="1" applyAlignment="1" applyProtection="1">
      <alignment horizontal="right" vertical="center" wrapText="1"/>
      <protection locked="0"/>
    </xf>
    <xf numFmtId="178" fontId="37" fillId="26" borderId="57" xfId="0" applyNumberFormat="1" applyFont="1" applyFill="1" applyBorder="1" applyAlignment="1" applyProtection="1">
      <alignment horizontal="right" vertical="center" wrapText="1"/>
      <protection locked="0"/>
    </xf>
    <xf numFmtId="178" fontId="61" fillId="19" borderId="57" xfId="0" applyNumberFormat="1" applyFont="1" applyFill="1" applyBorder="1" applyAlignment="1" applyProtection="1">
      <alignment horizontal="right" vertical="center" wrapText="1"/>
      <protection locked="0"/>
    </xf>
    <xf numFmtId="49" fontId="68" fillId="19" borderId="56" xfId="0" applyNumberFormat="1" applyFont="1" applyFill="1" applyBorder="1" applyAlignment="1" applyProtection="1">
      <alignment horizontal="center" vertical="center" wrapText="1"/>
      <protection locked="0"/>
    </xf>
    <xf numFmtId="178" fontId="61" fillId="20" borderId="57" xfId="0" applyNumberFormat="1" applyFont="1" applyFill="1" applyBorder="1" applyAlignment="1" applyProtection="1">
      <alignment horizontal="right" vertical="center" wrapText="1"/>
      <protection locked="0"/>
    </xf>
    <xf numFmtId="178" fontId="38" fillId="23" borderId="57" xfId="0" applyNumberFormat="1" applyFont="1" applyFill="1" applyBorder="1" applyAlignment="1" applyProtection="1">
      <alignment horizontal="right" vertical="center" wrapText="1"/>
      <protection locked="0"/>
    </xf>
    <xf numFmtId="178" fontId="37" fillId="23" borderId="57" xfId="0" applyNumberFormat="1" applyFont="1" applyFill="1" applyBorder="1" applyAlignment="1" applyProtection="1">
      <alignment horizontal="right" vertical="center" wrapText="1"/>
      <protection locked="0"/>
    </xf>
    <xf numFmtId="178" fontId="60" fillId="19" borderId="60" xfId="0" applyNumberFormat="1" applyFont="1" applyFill="1" applyBorder="1" applyAlignment="1" applyProtection="1">
      <alignment horizontal="right" vertical="center" wrapText="1"/>
      <protection locked="0"/>
    </xf>
    <xf numFmtId="178" fontId="60" fillId="19" borderId="58" xfId="0" applyNumberFormat="1" applyFont="1" applyFill="1" applyBorder="1" applyAlignment="1" applyProtection="1">
      <alignment horizontal="right" vertical="center" wrapText="1"/>
      <protection locked="0"/>
    </xf>
    <xf numFmtId="164" fontId="61" fillId="20" borderId="55" xfId="0" applyNumberFormat="1" applyFont="1" applyFill="1" applyBorder="1" applyAlignment="1" applyProtection="1">
      <alignment horizontal="right" vertical="center" wrapText="1"/>
      <protection locked="0"/>
    </xf>
    <xf numFmtId="164" fontId="61" fillId="19" borderId="57" xfId="0" applyNumberFormat="1" applyFont="1" applyFill="1" applyBorder="1" applyAlignment="1" applyProtection="1">
      <alignment horizontal="right" vertical="center" wrapText="1"/>
      <protection locked="0"/>
    </xf>
    <xf numFmtId="164" fontId="60" fillId="19" borderId="57" xfId="0" applyNumberFormat="1" applyFont="1" applyFill="1" applyBorder="1" applyAlignment="1" applyProtection="1">
      <alignment horizontal="right" vertical="center" wrapText="1"/>
      <protection locked="0"/>
    </xf>
    <xf numFmtId="164" fontId="37" fillId="19" borderId="57" xfId="0" applyNumberFormat="1" applyFont="1" applyFill="1" applyBorder="1" applyAlignment="1" applyProtection="1">
      <alignment horizontal="right" vertical="center" wrapText="1"/>
      <protection locked="0"/>
    </xf>
    <xf numFmtId="164" fontId="60" fillId="19" borderId="58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62" xfId="0" applyFont="1" applyBorder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4" fontId="19" fillId="0" borderId="11" xfId="0" applyNumberFormat="1" applyFont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166" fontId="21" fillId="0" borderId="10" xfId="0" applyNumberFormat="1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 wrapText="1"/>
    </xf>
    <xf numFmtId="177" fontId="20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69" fillId="19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/>
    </xf>
    <xf numFmtId="0" fontId="66" fillId="0" borderId="23" xfId="0" applyFont="1" applyBorder="1" applyAlignment="1">
      <alignment horizontal="right" wrapText="1"/>
    </xf>
    <xf numFmtId="0" fontId="0" fillId="0" borderId="23" xfId="0" applyBorder="1" applyAlignment="1">
      <alignment wrapText="1"/>
    </xf>
    <xf numFmtId="164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49" fontId="57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6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61" fillId="2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49" fontId="67" fillId="19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49" fontId="60" fillId="19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44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49" fontId="57" fillId="19" borderId="65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56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6" fillId="19" borderId="36" xfId="0" applyNumberFormat="1" applyFont="1" applyFill="1" applyBorder="1" applyAlignment="1" applyProtection="1">
      <alignment horizontal="center" vertical="center" wrapText="1"/>
      <protection locked="0"/>
    </xf>
    <xf numFmtId="49" fontId="56" fillId="19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49" fontId="60" fillId="19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 wrapText="1"/>
    </xf>
    <xf numFmtId="49" fontId="37" fillId="19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vertical="center" wrapText="1"/>
    </xf>
    <xf numFmtId="49" fontId="61" fillId="19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6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9" fillId="0" borderId="0" xfId="54" applyFont="1" applyBorder="1" applyAlignment="1">
      <alignment horizontal="right"/>
      <protection/>
    </xf>
    <xf numFmtId="0" fontId="36" fillId="0" borderId="39" xfId="54" applyFont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e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Normalny_Przedsiewzięcia FS Zbiorcze 2" xfId="54"/>
    <cellStyle name="Normalny_załaczniki maj_sołectwa - podział środków 2010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6.57421875" style="0" customWidth="1"/>
    <col min="2" max="2" width="27.00390625" style="0" customWidth="1"/>
    <col min="3" max="3" width="19.7109375" style="0" customWidth="1"/>
    <col min="4" max="4" width="20.00390625" style="0" customWidth="1"/>
    <col min="5" max="5" width="18.00390625" style="0" customWidth="1"/>
    <col min="6" max="6" width="15.140625" style="0" customWidth="1"/>
    <col min="7" max="7" width="19.7109375" style="1" customWidth="1"/>
  </cols>
  <sheetData>
    <row r="1" spans="1:7" ht="18">
      <c r="A1" s="389" t="s">
        <v>0</v>
      </c>
      <c r="B1" s="389"/>
      <c r="C1" s="389"/>
      <c r="D1" s="389"/>
      <c r="E1" s="389"/>
      <c r="F1" s="389"/>
      <c r="G1" s="389"/>
    </row>
    <row r="2" spans="1:7" ht="9.75" customHeight="1">
      <c r="A2" s="2"/>
      <c r="B2" s="2"/>
      <c r="C2" s="2"/>
      <c r="D2" s="2"/>
      <c r="E2" s="2"/>
      <c r="F2" s="2"/>
      <c r="G2" s="2"/>
    </row>
    <row r="3" spans="1:7" ht="7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15.75">
      <c r="A4" s="4">
        <v>1</v>
      </c>
      <c r="B4" s="5" t="s">
        <v>8</v>
      </c>
      <c r="C4" s="6">
        <v>255</v>
      </c>
      <c r="D4" s="7">
        <f>(2+(C4/100))*$F$80</f>
        <v>10071.064697483138</v>
      </c>
      <c r="E4" s="7">
        <f>IF(D4&lt;=$F$86,$F$86,(IF(D4&gt;=$F$92,$F$92,D4)))</f>
        <v>10071.064697483138</v>
      </c>
      <c r="F4" s="8">
        <f>ROUND(E4,0)</f>
        <v>10071</v>
      </c>
      <c r="G4" s="8">
        <v>10838</v>
      </c>
    </row>
    <row r="5" spans="1:7" s="1" customFormat="1" ht="15.75">
      <c r="A5" s="4">
        <v>2</v>
      </c>
      <c r="B5" s="5" t="s">
        <v>9</v>
      </c>
      <c r="C5" s="6">
        <v>383</v>
      </c>
      <c r="D5" s="7">
        <f>(2+(C5/100))*$F$80</f>
        <v>12904.243337654218</v>
      </c>
      <c r="E5" s="7">
        <f>IF(D5&lt;=$F$86,$F$86,(IF(D5&gt;=$F$92,$F$92,D5)))</f>
        <v>12904.243337654218</v>
      </c>
      <c r="F5" s="8">
        <f>ROUND(E5,0)</f>
        <v>12904</v>
      </c>
      <c r="G5" s="8">
        <v>13890</v>
      </c>
    </row>
    <row r="6" spans="1:7" s="1" customFormat="1" ht="15.75">
      <c r="A6" s="4">
        <v>3</v>
      </c>
      <c r="B6" s="5" t="s">
        <v>10</v>
      </c>
      <c r="C6" s="6">
        <f>SUM(C7:C8)</f>
        <v>283</v>
      </c>
      <c r="D6" s="7">
        <f>(2+(C6/100))*$F$80</f>
        <v>10690.822525020561</v>
      </c>
      <c r="E6" s="7">
        <f>IF(D6&lt;=$F$86,$F$86,(IF(D6&gt;=$F$92,$F$92,D6)))</f>
        <v>10690.822525020561</v>
      </c>
      <c r="F6" s="8">
        <f>ROUND(E6,0)</f>
        <v>10691</v>
      </c>
      <c r="G6" s="8">
        <v>11343</v>
      </c>
    </row>
    <row r="7" spans="1:7" ht="12.75" customHeight="1">
      <c r="A7" s="390" t="s">
        <v>11</v>
      </c>
      <c r="B7" s="390"/>
      <c r="C7" s="10">
        <v>199</v>
      </c>
      <c r="D7" s="391"/>
      <c r="E7" s="392"/>
      <c r="F7" s="393"/>
      <c r="G7" s="394"/>
    </row>
    <row r="8" spans="1:7" ht="12.75" customHeight="1">
      <c r="A8" s="390" t="s">
        <v>12</v>
      </c>
      <c r="B8" s="390"/>
      <c r="C8" s="9">
        <v>84</v>
      </c>
      <c r="D8" s="391"/>
      <c r="E8" s="392"/>
      <c r="F8" s="393"/>
      <c r="G8" s="394"/>
    </row>
    <row r="9" spans="1:7" s="1" customFormat="1" ht="15.75">
      <c r="A9" s="4">
        <v>4</v>
      </c>
      <c r="B9" s="5" t="s">
        <v>13</v>
      </c>
      <c r="C9" s="6">
        <f>SUM(C10:C14)</f>
        <v>653</v>
      </c>
      <c r="D9" s="7">
        <f>(2+(C9/100))*$F$80</f>
        <v>18880.479531765093</v>
      </c>
      <c r="E9" s="7">
        <f>IF(D9&lt;=$F$86,$F$86,(IF(D9&gt;=$F$92,$F$92,D9)))</f>
        <v>18880.479531765093</v>
      </c>
      <c r="F9" s="8">
        <f>ROUND(E9,0)</f>
        <v>18880</v>
      </c>
      <c r="G9" s="8">
        <v>20594</v>
      </c>
    </row>
    <row r="10" spans="1:7" ht="12.75" customHeight="1">
      <c r="A10" s="390" t="s">
        <v>14</v>
      </c>
      <c r="B10" s="390"/>
      <c r="C10" s="9">
        <v>664</v>
      </c>
      <c r="D10" s="393"/>
      <c r="E10" s="393"/>
      <c r="F10" s="393"/>
      <c r="G10" s="394"/>
    </row>
    <row r="11" spans="1:7" ht="12.75" customHeight="1">
      <c r="A11" s="390" t="s">
        <v>15</v>
      </c>
      <c r="B11" s="390"/>
      <c r="C11" s="9">
        <v>0</v>
      </c>
      <c r="D11" s="393"/>
      <c r="E11" s="393"/>
      <c r="F11" s="393"/>
      <c r="G11" s="394"/>
    </row>
    <row r="12" spans="1:7" ht="12.75" customHeight="1">
      <c r="A12" s="390" t="s">
        <v>16</v>
      </c>
      <c r="B12" s="390"/>
      <c r="C12" s="9">
        <v>-1</v>
      </c>
      <c r="D12" s="393"/>
      <c r="E12" s="393"/>
      <c r="F12" s="393"/>
      <c r="G12" s="394"/>
    </row>
    <row r="13" spans="1:7" ht="12.75" customHeight="1">
      <c r="A13" s="390" t="s">
        <v>17</v>
      </c>
      <c r="B13" s="390"/>
      <c r="C13" s="9">
        <v>-5</v>
      </c>
      <c r="D13" s="393"/>
      <c r="E13" s="393"/>
      <c r="F13" s="393"/>
      <c r="G13" s="394"/>
    </row>
    <row r="14" spans="1:7" ht="12.75" customHeight="1">
      <c r="A14" s="390" t="s">
        <v>18</v>
      </c>
      <c r="B14" s="390"/>
      <c r="C14" s="9">
        <v>-5</v>
      </c>
      <c r="D14" s="393"/>
      <c r="E14" s="393"/>
      <c r="F14" s="393"/>
      <c r="G14" s="394"/>
    </row>
    <row r="15" spans="1:7" s="1" customFormat="1" ht="15.75">
      <c r="A15" s="4">
        <v>5</v>
      </c>
      <c r="B15" s="5" t="s">
        <v>19</v>
      </c>
      <c r="C15" s="6">
        <f>SUM(C16:C17)</f>
        <v>282</v>
      </c>
      <c r="D15" s="7">
        <f>(2+(C15/100))*$F$80</f>
        <v>10668.688316894226</v>
      </c>
      <c r="E15" s="7">
        <f>IF(D15&lt;=$F$86,$F$86,(IF(D15&gt;=$F$92,$F$92,D15)))</f>
        <v>10668.688316894226</v>
      </c>
      <c r="F15" s="8">
        <f>ROUND(E15,0)</f>
        <v>10669</v>
      </c>
      <c r="G15" s="8">
        <v>11559</v>
      </c>
    </row>
    <row r="16" spans="1:7" ht="12.75" customHeight="1">
      <c r="A16" s="390" t="s">
        <v>20</v>
      </c>
      <c r="B16" s="390"/>
      <c r="C16" s="9">
        <v>229</v>
      </c>
      <c r="D16" s="393"/>
      <c r="E16" s="393"/>
      <c r="F16" s="393"/>
      <c r="G16" s="394"/>
    </row>
    <row r="17" spans="1:7" ht="12.75" customHeight="1">
      <c r="A17" s="390" t="s">
        <v>21</v>
      </c>
      <c r="B17" s="390"/>
      <c r="C17" s="9">
        <v>53</v>
      </c>
      <c r="D17" s="393"/>
      <c r="E17" s="393"/>
      <c r="F17" s="393"/>
      <c r="G17" s="394"/>
    </row>
    <row r="18" spans="1:7" s="1" customFormat="1" ht="15.75">
      <c r="A18" s="4">
        <v>6</v>
      </c>
      <c r="B18" s="5" t="s">
        <v>22</v>
      </c>
      <c r="C18" s="6">
        <f>SUM(C19:C22)</f>
        <v>167</v>
      </c>
      <c r="D18" s="7">
        <f>(2+(C18/100))*$F$80</f>
        <v>8123.25438236552</v>
      </c>
      <c r="E18" s="7">
        <f>IF(D18&lt;=$F$86,$F$86,(IF(D18&gt;=$F$92,$F$92,D18)))</f>
        <v>8123.25438236552</v>
      </c>
      <c r="F18" s="8">
        <f>ROUND(E18,0)</f>
        <v>8123</v>
      </c>
      <c r="G18" s="8">
        <v>8507</v>
      </c>
    </row>
    <row r="19" spans="1:7" ht="12.75" customHeight="1">
      <c r="A19" s="390" t="s">
        <v>23</v>
      </c>
      <c r="B19" s="390"/>
      <c r="C19" s="9">
        <v>118</v>
      </c>
      <c r="D19" s="393"/>
      <c r="E19" s="393"/>
      <c r="F19" s="393"/>
      <c r="G19" s="394"/>
    </row>
    <row r="20" spans="1:7" ht="12.75" customHeight="1">
      <c r="A20" s="390" t="s">
        <v>24</v>
      </c>
      <c r="B20" s="390"/>
      <c r="C20" s="9">
        <v>11</v>
      </c>
      <c r="D20" s="393"/>
      <c r="E20" s="393"/>
      <c r="F20" s="393"/>
      <c r="G20" s="394"/>
    </row>
    <row r="21" spans="1:7" ht="12.75" customHeight="1">
      <c r="A21" s="390" t="s">
        <v>25</v>
      </c>
      <c r="B21" s="390"/>
      <c r="C21" s="9">
        <f>18+8</f>
        <v>26</v>
      </c>
      <c r="D21" s="393"/>
      <c r="E21" s="393"/>
      <c r="F21" s="393"/>
      <c r="G21" s="394"/>
    </row>
    <row r="22" spans="1:7" ht="12.75" customHeight="1">
      <c r="A22" s="390" t="s">
        <v>26</v>
      </c>
      <c r="B22" s="390"/>
      <c r="C22" s="9">
        <v>12</v>
      </c>
      <c r="D22" s="393"/>
      <c r="E22" s="393"/>
      <c r="F22" s="393"/>
      <c r="G22" s="394"/>
    </row>
    <row r="23" spans="1:7" s="1" customFormat="1" ht="15.75">
      <c r="A23" s="4">
        <v>7</v>
      </c>
      <c r="B23" s="5" t="s">
        <v>27</v>
      </c>
      <c r="C23" s="6">
        <f>SUM(C24:C26)</f>
        <v>408</v>
      </c>
      <c r="D23" s="7">
        <f>(2+(C23/100))*$F$80</f>
        <v>13457.598540812633</v>
      </c>
      <c r="E23" s="7">
        <f>IF(D23&lt;=$F$86,$F$86,(IF(D23&gt;=$F$92,$F$92,D23)))</f>
        <v>13457.598540812633</v>
      </c>
      <c r="F23" s="8">
        <f>ROUND(E23,0)</f>
        <v>13458</v>
      </c>
      <c r="G23" s="8">
        <v>14635</v>
      </c>
    </row>
    <row r="24" spans="1:7" ht="12.75" customHeight="1">
      <c r="A24" s="390" t="s">
        <v>28</v>
      </c>
      <c r="B24" s="390"/>
      <c r="C24" s="9">
        <v>76</v>
      </c>
      <c r="D24" s="393"/>
      <c r="E24" s="393"/>
      <c r="F24" s="393"/>
      <c r="G24" s="394"/>
    </row>
    <row r="25" spans="1:7" ht="12.75" customHeight="1">
      <c r="A25" s="390" t="s">
        <v>29</v>
      </c>
      <c r="B25" s="390"/>
      <c r="C25" s="9">
        <v>198</v>
      </c>
      <c r="D25" s="393"/>
      <c r="E25" s="393"/>
      <c r="F25" s="393"/>
      <c r="G25" s="394"/>
    </row>
    <row r="26" spans="1:7" ht="12.75" customHeight="1">
      <c r="A26" s="390" t="s">
        <v>30</v>
      </c>
      <c r="B26" s="390"/>
      <c r="C26" s="9">
        <v>134</v>
      </c>
      <c r="D26" s="393"/>
      <c r="E26" s="393"/>
      <c r="F26" s="393"/>
      <c r="G26" s="394"/>
    </row>
    <row r="27" spans="1:7" s="1" customFormat="1" ht="15.75">
      <c r="A27" s="4">
        <v>8</v>
      </c>
      <c r="B27" s="5" t="s">
        <v>31</v>
      </c>
      <c r="C27" s="6">
        <v>61</v>
      </c>
      <c r="D27" s="7">
        <f>(2+(C27/100))*$F$80</f>
        <v>5777.028320973844</v>
      </c>
      <c r="E27" s="7">
        <f>IF(D27&lt;=$F$86,$F$86,(IF(D27&gt;=$F$92,$F$92,D27)))</f>
        <v>5777.028320973844</v>
      </c>
      <c r="F27" s="8">
        <f>ROUND(E27,0)</f>
        <v>5777</v>
      </c>
      <c r="G27" s="8">
        <v>6320</v>
      </c>
    </row>
    <row r="28" spans="1:7" s="1" customFormat="1" ht="15.75">
      <c r="A28" s="4">
        <v>9</v>
      </c>
      <c r="B28" s="5" t="s">
        <v>32</v>
      </c>
      <c r="C28" s="6">
        <v>84</v>
      </c>
      <c r="D28" s="7">
        <f>(2+(C28/100))*$F$80</f>
        <v>6286.115107879585</v>
      </c>
      <c r="E28" s="7">
        <f>IF(D28&lt;=$F$86,$F$86,(IF(D28&gt;=$F$92,$F$92,D28)))</f>
        <v>6286.115107879585</v>
      </c>
      <c r="F28" s="8">
        <f>ROUND(E28,0)</f>
        <v>6286</v>
      </c>
      <c r="G28" s="8">
        <v>6873</v>
      </c>
    </row>
    <row r="29" spans="1:7" s="1" customFormat="1" ht="15.75">
      <c r="A29" s="4">
        <v>10</v>
      </c>
      <c r="B29" s="5" t="s">
        <v>33</v>
      </c>
      <c r="C29" s="6">
        <f>SUM(C30:C32)</f>
        <v>413</v>
      </c>
      <c r="D29" s="7">
        <f>(2+(C29/100))*$F$80</f>
        <v>13568.269581444314</v>
      </c>
      <c r="E29" s="7">
        <f>IF(D29&lt;=$F$86,$F$86,(IF(D29&gt;=$F$92,$F$92,D29)))</f>
        <v>13568.269581444314</v>
      </c>
      <c r="F29" s="8">
        <f>ROUND(E29,0)</f>
        <v>13568</v>
      </c>
      <c r="G29" s="8">
        <v>14130</v>
      </c>
    </row>
    <row r="30" spans="1:7" s="1" customFormat="1" ht="12.75">
      <c r="A30" s="390" t="s">
        <v>34</v>
      </c>
      <c r="B30" s="390"/>
      <c r="C30" s="9">
        <v>250</v>
      </c>
      <c r="D30" s="394"/>
      <c r="E30" s="394"/>
      <c r="F30" s="394"/>
      <c r="G30" s="394"/>
    </row>
    <row r="31" spans="1:7" ht="12.75">
      <c r="A31" s="390" t="s">
        <v>35</v>
      </c>
      <c r="B31" s="390"/>
      <c r="C31" s="9">
        <v>149</v>
      </c>
      <c r="D31" s="394"/>
      <c r="E31" s="394"/>
      <c r="F31" s="394"/>
      <c r="G31" s="394"/>
    </row>
    <row r="32" spans="1:7" ht="12.75">
      <c r="A32" s="390" t="s">
        <v>36</v>
      </c>
      <c r="B32" s="390"/>
      <c r="C32" s="9">
        <v>14</v>
      </c>
      <c r="D32" s="394"/>
      <c r="E32" s="394"/>
      <c r="F32" s="394"/>
      <c r="G32" s="394"/>
    </row>
    <row r="33" spans="1:7" s="1" customFormat="1" ht="15.75">
      <c r="A33" s="4">
        <v>11</v>
      </c>
      <c r="B33" s="5" t="s">
        <v>37</v>
      </c>
      <c r="C33" s="6">
        <f>SUM(C34:C35)</f>
        <v>212</v>
      </c>
      <c r="D33" s="7">
        <f>(2+(C33/100))*$F$80</f>
        <v>9119.293748050666</v>
      </c>
      <c r="E33" s="7">
        <f>IF(D33&lt;=$F$86,$F$86,(IF(D33&gt;=$F$92,$F$92,D33)))</f>
        <v>9119.293748050666</v>
      </c>
      <c r="F33" s="8">
        <f>ROUND(E33,0)</f>
        <v>9119</v>
      </c>
      <c r="G33" s="8">
        <v>10189</v>
      </c>
    </row>
    <row r="34" spans="1:7" ht="12.75">
      <c r="A34" s="390" t="s">
        <v>38</v>
      </c>
      <c r="B34" s="390"/>
      <c r="C34" s="9">
        <v>238</v>
      </c>
      <c r="D34" s="393"/>
      <c r="E34" s="393"/>
      <c r="F34" s="393"/>
      <c r="G34" s="394"/>
    </row>
    <row r="35" spans="1:7" ht="12.75">
      <c r="A35" s="390" t="s">
        <v>25</v>
      </c>
      <c r="B35" s="390"/>
      <c r="C35" s="9">
        <f>-(18+8)</f>
        <v>-26</v>
      </c>
      <c r="D35" s="393"/>
      <c r="E35" s="393"/>
      <c r="F35" s="393"/>
      <c r="G35" s="394"/>
    </row>
    <row r="36" spans="1:7" s="1" customFormat="1" ht="15.75">
      <c r="A36" s="4">
        <v>12</v>
      </c>
      <c r="B36" s="5" t="s">
        <v>39</v>
      </c>
      <c r="C36" s="6">
        <f>SUM(C37:C38)</f>
        <v>1159</v>
      </c>
      <c r="D36" s="7">
        <f>(2+(C36/100))*$F$80</f>
        <v>30080.388843691395</v>
      </c>
      <c r="E36" s="7">
        <f>IF(D36&lt;=$F$86,$F$86,(IF(D36&gt;=$F$92,$F$92,D36)))</f>
        <v>22134.208126336565</v>
      </c>
      <c r="F36" s="8">
        <f>ROUND(E36,0)</f>
        <v>22134</v>
      </c>
      <c r="G36" s="8">
        <v>24031</v>
      </c>
    </row>
    <row r="37" spans="1:7" ht="12.75">
      <c r="A37" s="390" t="s">
        <v>40</v>
      </c>
      <c r="B37" s="390"/>
      <c r="C37" s="9">
        <v>1047</v>
      </c>
      <c r="D37" s="393"/>
      <c r="E37" s="393"/>
      <c r="F37" s="393"/>
      <c r="G37" s="394"/>
    </row>
    <row r="38" spans="1:7" ht="12.75">
      <c r="A38" s="390" t="s">
        <v>41</v>
      </c>
      <c r="B38" s="390"/>
      <c r="C38" s="9">
        <v>112</v>
      </c>
      <c r="D38" s="393"/>
      <c r="E38" s="393"/>
      <c r="F38" s="393"/>
      <c r="G38" s="394"/>
    </row>
    <row r="39" spans="1:7" s="1" customFormat="1" ht="15.75">
      <c r="A39" s="12">
        <v>13</v>
      </c>
      <c r="B39" s="13" t="s">
        <v>42</v>
      </c>
      <c r="C39" s="14">
        <f>SUM(C40:C44)</f>
        <v>841</v>
      </c>
      <c r="D39" s="7">
        <f>(2+(C39/100))*$F$80</f>
        <v>23041.710659516364</v>
      </c>
      <c r="E39" s="7">
        <f>IF(D39&lt;=$F$86,$F$86,(IF(D39&gt;=$F$92,$F$92,D39)))</f>
        <v>22134.208126336565</v>
      </c>
      <c r="F39" s="8">
        <f>ROUND(E39,0)</f>
        <v>22134</v>
      </c>
      <c r="G39" s="8">
        <v>24031</v>
      </c>
    </row>
    <row r="40" spans="1:7" s="1" customFormat="1" ht="12.75" customHeight="1">
      <c r="A40" s="390" t="s">
        <v>43</v>
      </c>
      <c r="B40" s="390"/>
      <c r="C40" s="9">
        <v>441</v>
      </c>
      <c r="D40" s="394"/>
      <c r="E40" s="394"/>
      <c r="F40" s="394"/>
      <c r="G40" s="394"/>
    </row>
    <row r="41" spans="1:7" s="1" customFormat="1" ht="12.75" customHeight="1">
      <c r="A41" s="390" t="s">
        <v>44</v>
      </c>
      <c r="B41" s="390"/>
      <c r="C41" s="9">
        <v>15</v>
      </c>
      <c r="D41" s="394"/>
      <c r="E41" s="394"/>
      <c r="F41" s="394"/>
      <c r="G41" s="394"/>
    </row>
    <row r="42" spans="1:7" ht="12.75" customHeight="1">
      <c r="A42" s="390" t="s">
        <v>45</v>
      </c>
      <c r="B42" s="390"/>
      <c r="C42" s="9">
        <v>93</v>
      </c>
      <c r="D42" s="394"/>
      <c r="E42" s="394"/>
      <c r="F42" s="394"/>
      <c r="G42" s="394"/>
    </row>
    <row r="43" spans="1:7" ht="16.5" customHeight="1">
      <c r="A43" s="390" t="s">
        <v>46</v>
      </c>
      <c r="B43" s="390"/>
      <c r="C43" s="9">
        <v>231</v>
      </c>
      <c r="D43" s="394"/>
      <c r="E43" s="394"/>
      <c r="F43" s="394"/>
      <c r="G43" s="394"/>
    </row>
    <row r="44" spans="1:7" ht="12.75">
      <c r="A44" s="390" t="s">
        <v>47</v>
      </c>
      <c r="B44" s="390"/>
      <c r="C44" s="9">
        <v>61</v>
      </c>
      <c r="D44" s="394"/>
      <c r="E44" s="394"/>
      <c r="F44" s="394"/>
      <c r="G44" s="394"/>
    </row>
    <row r="45" spans="1:29" s="15" customFormat="1" ht="15.75">
      <c r="A45" s="4">
        <v>14</v>
      </c>
      <c r="B45" s="5" t="s">
        <v>48</v>
      </c>
      <c r="C45" s="6">
        <f>SUM(C46:C47)</f>
        <v>318</v>
      </c>
      <c r="D45" s="7">
        <f>(2+(C45/100))*$F$80</f>
        <v>11465.519809442341</v>
      </c>
      <c r="E45" s="7">
        <f>IF(D45&lt;=$F$86,$F$86,(IF(D45&gt;=$F$92,$F$92,D45)))</f>
        <v>11465.519809442341</v>
      </c>
      <c r="F45" s="8">
        <f>ROUND(E45,0)</f>
        <v>11466</v>
      </c>
      <c r="G45" s="8">
        <v>12400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7" ht="12.75" customHeight="1">
      <c r="A46" s="390" t="s">
        <v>49</v>
      </c>
      <c r="B46" s="390"/>
      <c r="C46" s="9">
        <v>311</v>
      </c>
      <c r="D46" s="393"/>
      <c r="E46" s="393"/>
      <c r="F46" s="393"/>
      <c r="G46" s="394"/>
    </row>
    <row r="47" spans="1:7" ht="12.75" customHeight="1">
      <c r="A47" s="390" t="s">
        <v>50</v>
      </c>
      <c r="B47" s="390"/>
      <c r="C47" s="9">
        <v>7</v>
      </c>
      <c r="D47" s="393"/>
      <c r="E47" s="393"/>
      <c r="F47" s="393"/>
      <c r="G47" s="394"/>
    </row>
    <row r="48" spans="1:29" s="15" customFormat="1" ht="15.75">
      <c r="A48" s="4">
        <v>15</v>
      </c>
      <c r="B48" s="5" t="s">
        <v>51</v>
      </c>
      <c r="C48" s="6">
        <f>SUM(C49:C50)</f>
        <v>228</v>
      </c>
      <c r="D48" s="7">
        <f>(2+(C48/100))*$F$80</f>
        <v>9473.441078072048</v>
      </c>
      <c r="E48" s="7">
        <f>IF(D48&lt;=$F$86,$F$86,(IF(D48&gt;=$F$92,$F$92,D48)))</f>
        <v>9473.441078072048</v>
      </c>
      <c r="F48" s="8">
        <f>ROUND(E48,0)</f>
        <v>9473</v>
      </c>
      <c r="G48" s="8">
        <v>10453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7" ht="12.75">
      <c r="A49" s="390" t="s">
        <v>52</v>
      </c>
      <c r="B49" s="390"/>
      <c r="C49" s="9">
        <v>196</v>
      </c>
      <c r="D49" s="393"/>
      <c r="E49" s="393"/>
      <c r="F49" s="393"/>
      <c r="G49" s="394"/>
    </row>
    <row r="50" spans="1:7" ht="12.75">
      <c r="A50" s="390" t="s">
        <v>53</v>
      </c>
      <c r="B50" s="390"/>
      <c r="C50" s="9">
        <v>32</v>
      </c>
      <c r="D50" s="393"/>
      <c r="E50" s="393"/>
      <c r="F50" s="393"/>
      <c r="G50" s="394"/>
    </row>
    <row r="51" spans="1:29" s="15" customFormat="1" ht="15.75">
      <c r="A51" s="4">
        <v>16</v>
      </c>
      <c r="B51" s="5" t="s">
        <v>54</v>
      </c>
      <c r="C51" s="6">
        <f>SUM(C52:C53)</f>
        <v>522</v>
      </c>
      <c r="D51" s="7">
        <f>(2+(C51/100))*$F$80</f>
        <v>15980.898267215</v>
      </c>
      <c r="E51" s="7">
        <f>IF(D51&lt;=$F$86,$F$86,(IF(D51&gt;=$F$92,$F$92,D51)))</f>
        <v>15980.898267215</v>
      </c>
      <c r="F51" s="8">
        <f>ROUND(E51,0)</f>
        <v>15981</v>
      </c>
      <c r="G51" s="8">
        <v>17062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7" ht="12.75" customHeight="1">
      <c r="A52" s="390" t="s">
        <v>55</v>
      </c>
      <c r="B52" s="390"/>
      <c r="C52" s="9">
        <v>396</v>
      </c>
      <c r="D52" s="393"/>
      <c r="E52" s="393"/>
      <c r="F52" s="393"/>
      <c r="G52" s="394"/>
    </row>
    <row r="53" spans="1:7" ht="12.75" customHeight="1">
      <c r="A53" s="390" t="s">
        <v>56</v>
      </c>
      <c r="B53" s="390"/>
      <c r="C53" s="9">
        <v>126</v>
      </c>
      <c r="D53" s="393"/>
      <c r="E53" s="393"/>
      <c r="F53" s="393"/>
      <c r="G53" s="394"/>
    </row>
    <row r="54" spans="1:29" s="15" customFormat="1" ht="15.75">
      <c r="A54" s="4">
        <v>17</v>
      </c>
      <c r="B54" s="5" t="s">
        <v>57</v>
      </c>
      <c r="C54" s="6">
        <f>SUM(C55:C56)</f>
        <v>340</v>
      </c>
      <c r="D54" s="7">
        <f>(2+(C54/100))*$F$80</f>
        <v>11952.472388221746</v>
      </c>
      <c r="E54" s="7">
        <f>IF(D54&lt;=$F$86,$F$86,(IF(D54&gt;=$F$92,$F$92,D54)))</f>
        <v>11952.472388221746</v>
      </c>
      <c r="F54" s="8">
        <f>ROUND(E54,0)</f>
        <v>11952</v>
      </c>
      <c r="G54" s="8">
        <v>12832</v>
      </c>
      <c r="I54"/>
      <c r="J54"/>
      <c r="K54"/>
      <c r="L54"/>
      <c r="M54"/>
      <c r="N54"/>
      <c r="O54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7" ht="12.75" customHeight="1">
      <c r="A55" s="390" t="s">
        <v>58</v>
      </c>
      <c r="B55" s="390"/>
      <c r="C55" s="9">
        <v>352</v>
      </c>
      <c r="D55" s="393"/>
      <c r="E55" s="393"/>
      <c r="F55" s="393"/>
      <c r="G55" s="394"/>
    </row>
    <row r="56" spans="1:7" ht="12.75" customHeight="1">
      <c r="A56" s="390" t="s">
        <v>59</v>
      </c>
      <c r="B56" s="390"/>
      <c r="C56" s="9">
        <f>-12</f>
        <v>-12</v>
      </c>
      <c r="D56" s="393"/>
      <c r="E56" s="393"/>
      <c r="F56" s="393"/>
      <c r="G56" s="394"/>
    </row>
    <row r="57" spans="1:7" ht="27.75" customHeight="1">
      <c r="A57" s="398" t="s">
        <v>60</v>
      </c>
      <c r="B57" s="398"/>
      <c r="C57" s="17">
        <f>SUM(C4,C5,C6,C9,C15,C18,C23,C27,C28,C29,C33,C36,C39,C45,C48,C51,C54)</f>
        <v>6609</v>
      </c>
      <c r="D57" s="7">
        <f>SUM(D4:D54)</f>
        <v>221541.28913650266</v>
      </c>
      <c r="E57" s="7">
        <f>SUM(E4:E54)</f>
        <v>212687.60588596802</v>
      </c>
      <c r="F57" s="7">
        <f>SUM(F4:F54)</f>
        <v>212686</v>
      </c>
      <c r="G57" s="7">
        <f>SUM(G4:G55)</f>
        <v>229687</v>
      </c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spans="2:7" ht="12.75">
      <c r="B74" s="1" t="s">
        <v>61</v>
      </c>
      <c r="G74"/>
    </row>
    <row r="75" ht="12.75">
      <c r="G75"/>
    </row>
    <row r="76" spans="2:7" ht="12.75">
      <c r="B76" s="399" t="s">
        <v>62</v>
      </c>
      <c r="C76" s="400" t="s">
        <v>63</v>
      </c>
      <c r="D76" s="400"/>
      <c r="G76"/>
    </row>
    <row r="77" spans="2:7" ht="27.75" customHeight="1">
      <c r="B77" s="399"/>
      <c r="C77" s="401" t="s">
        <v>64</v>
      </c>
      <c r="D77" s="401"/>
      <c r="E77" s="19" t="s">
        <v>65</v>
      </c>
      <c r="G77"/>
    </row>
    <row r="78" ht="12.75">
      <c r="G78"/>
    </row>
    <row r="79" ht="12.75">
      <c r="G79"/>
    </row>
    <row r="80" spans="2:7" ht="18">
      <c r="B80" s="395" t="s">
        <v>62</v>
      </c>
      <c r="C80" s="20">
        <v>40366155.36</v>
      </c>
      <c r="E80" s="402" t="s">
        <v>66</v>
      </c>
      <c r="F80" s="397">
        <f>C80/C81</f>
        <v>2213.4208126336566</v>
      </c>
      <c r="G80"/>
    </row>
    <row r="81" spans="2:7" ht="18">
      <c r="B81" s="395"/>
      <c r="C81" s="21">
        <v>18237</v>
      </c>
      <c r="D81" s="2"/>
      <c r="E81" s="402"/>
      <c r="F81" s="397"/>
      <c r="G81"/>
    </row>
    <row r="82" spans="2:5" ht="18" customHeight="1">
      <c r="B82" s="22"/>
      <c r="C82" s="22"/>
      <c r="D82" s="22"/>
      <c r="E82" s="23"/>
    </row>
    <row r="84" ht="12.75">
      <c r="B84" s="1" t="s">
        <v>67</v>
      </c>
    </row>
    <row r="86" spans="2:6" ht="12.75">
      <c r="B86" s="395" t="s">
        <v>68</v>
      </c>
      <c r="C86" s="395" t="s">
        <v>69</v>
      </c>
      <c r="E86" s="396" t="s">
        <v>70</v>
      </c>
      <c r="F86" s="397">
        <f>2*F80</f>
        <v>4426.841625267313</v>
      </c>
    </row>
    <row r="87" spans="2:6" ht="12.75">
      <c r="B87" s="395"/>
      <c r="C87" s="395"/>
      <c r="E87" s="396"/>
      <c r="F87" s="396"/>
    </row>
    <row r="88" ht="12.75">
      <c r="E88" s="24"/>
    </row>
    <row r="90" ht="12.75">
      <c r="B90" s="1" t="s">
        <v>71</v>
      </c>
    </row>
    <row r="92" spans="2:6" ht="12.75" customHeight="1">
      <c r="B92" s="395" t="s">
        <v>72</v>
      </c>
      <c r="C92" s="395" t="s">
        <v>73</v>
      </c>
      <c r="E92" s="396" t="s">
        <v>74</v>
      </c>
      <c r="F92" s="397">
        <f>10*F80</f>
        <v>22134.208126336565</v>
      </c>
    </row>
    <row r="93" spans="2:6" ht="12.75" customHeight="1">
      <c r="B93" s="395"/>
      <c r="C93" s="395"/>
      <c r="E93" s="396"/>
      <c r="F93" s="396"/>
    </row>
    <row r="96" ht="12.75">
      <c r="B96" s="1" t="s">
        <v>75</v>
      </c>
    </row>
    <row r="98" spans="2:5" ht="25.5" customHeight="1">
      <c r="B98" s="403" t="s">
        <v>76</v>
      </c>
      <c r="C98" s="404" t="s">
        <v>77</v>
      </c>
      <c r="D98" s="404"/>
      <c r="E98" s="405" t="s">
        <v>78</v>
      </c>
    </row>
    <row r="99" spans="2:5" ht="16.5">
      <c r="B99" s="403"/>
      <c r="C99" s="406">
        <v>100</v>
      </c>
      <c r="D99" s="406"/>
      <c r="E99" s="405"/>
    </row>
  </sheetData>
  <sheetProtection selectLockedCells="1" selectUnlockedCells="1"/>
  <mergeCells count="108">
    <mergeCell ref="B98:B99"/>
    <mergeCell ref="C98:D98"/>
    <mergeCell ref="E98:E99"/>
    <mergeCell ref="C99:D99"/>
    <mergeCell ref="F80:F81"/>
    <mergeCell ref="B86:B87"/>
    <mergeCell ref="C86:C87"/>
    <mergeCell ref="E86:E87"/>
    <mergeCell ref="F86:F87"/>
    <mergeCell ref="B92:B93"/>
    <mergeCell ref="C92:C93"/>
    <mergeCell ref="E92:E93"/>
    <mergeCell ref="F92:F93"/>
    <mergeCell ref="A57:B57"/>
    <mergeCell ref="B76:B77"/>
    <mergeCell ref="C76:D76"/>
    <mergeCell ref="C77:D77"/>
    <mergeCell ref="B80:B81"/>
    <mergeCell ref="E80:E81"/>
    <mergeCell ref="A55:B55"/>
    <mergeCell ref="D55:D56"/>
    <mergeCell ref="E55:E56"/>
    <mergeCell ref="F55:F56"/>
    <mergeCell ref="G55:G56"/>
    <mergeCell ref="A56:B56"/>
    <mergeCell ref="A52:B52"/>
    <mergeCell ref="D52:D53"/>
    <mergeCell ref="E52:E53"/>
    <mergeCell ref="F52:F53"/>
    <mergeCell ref="G52:G53"/>
    <mergeCell ref="A53:B53"/>
    <mergeCell ref="A49:B49"/>
    <mergeCell ref="D49:D50"/>
    <mergeCell ref="E49:E50"/>
    <mergeCell ref="F49:F50"/>
    <mergeCell ref="G49:G50"/>
    <mergeCell ref="A50:B50"/>
    <mergeCell ref="A46:B46"/>
    <mergeCell ref="D46:D47"/>
    <mergeCell ref="E46:E47"/>
    <mergeCell ref="F46:F47"/>
    <mergeCell ref="G46:G47"/>
    <mergeCell ref="A47:B47"/>
    <mergeCell ref="A40:B40"/>
    <mergeCell ref="D40:D44"/>
    <mergeCell ref="E40:E44"/>
    <mergeCell ref="F40:F44"/>
    <mergeCell ref="G40:G44"/>
    <mergeCell ref="A41:B41"/>
    <mergeCell ref="A42:B42"/>
    <mergeCell ref="A43:B43"/>
    <mergeCell ref="A44:B44"/>
    <mergeCell ref="A37:B37"/>
    <mergeCell ref="D37:D38"/>
    <mergeCell ref="E37:E38"/>
    <mergeCell ref="F37:F38"/>
    <mergeCell ref="G37:G38"/>
    <mergeCell ref="A38:B38"/>
    <mergeCell ref="A34:B34"/>
    <mergeCell ref="D34:D35"/>
    <mergeCell ref="E34:E35"/>
    <mergeCell ref="F34:F35"/>
    <mergeCell ref="G34:G35"/>
    <mergeCell ref="A35:B35"/>
    <mergeCell ref="A30:B30"/>
    <mergeCell ref="D30:D32"/>
    <mergeCell ref="E30:E32"/>
    <mergeCell ref="F30:F32"/>
    <mergeCell ref="G30:G32"/>
    <mergeCell ref="A31:B31"/>
    <mergeCell ref="A32:B32"/>
    <mergeCell ref="A24:B24"/>
    <mergeCell ref="D24:D26"/>
    <mergeCell ref="E24:E26"/>
    <mergeCell ref="F24:F26"/>
    <mergeCell ref="G24:G26"/>
    <mergeCell ref="A25:B25"/>
    <mergeCell ref="A26:B26"/>
    <mergeCell ref="A19:B19"/>
    <mergeCell ref="D19:D22"/>
    <mergeCell ref="E19:E22"/>
    <mergeCell ref="F19:F22"/>
    <mergeCell ref="G19:G22"/>
    <mergeCell ref="A20:B20"/>
    <mergeCell ref="A21:B21"/>
    <mergeCell ref="A22:B22"/>
    <mergeCell ref="A16:B16"/>
    <mergeCell ref="D16:D17"/>
    <mergeCell ref="E16:E17"/>
    <mergeCell ref="F16:F17"/>
    <mergeCell ref="G16:G17"/>
    <mergeCell ref="A17:B17"/>
    <mergeCell ref="A10:B10"/>
    <mergeCell ref="D10:D14"/>
    <mergeCell ref="E10:E14"/>
    <mergeCell ref="F10:F14"/>
    <mergeCell ref="G10:G14"/>
    <mergeCell ref="A11:B11"/>
    <mergeCell ref="A12:B12"/>
    <mergeCell ref="A13:B13"/>
    <mergeCell ref="A14:B14"/>
    <mergeCell ref="A1:G1"/>
    <mergeCell ref="A7:B7"/>
    <mergeCell ref="D7:D8"/>
    <mergeCell ref="E7:E8"/>
    <mergeCell ref="F7:F8"/>
    <mergeCell ref="G7:G8"/>
    <mergeCell ref="A8:B8"/>
  </mergeCells>
  <printOptions/>
  <pageMargins left="0.6694444444444444" right="0.22916666666666666" top="0.31527777777777777" bottom="0.39305555555555555" header="0.5118055555555555" footer="0.19652777777777777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K41" sqref="K41"/>
    </sheetView>
  </sheetViews>
  <sheetFormatPr defaultColWidth="11.57421875" defaultRowHeight="12.75"/>
  <cols>
    <col min="1" max="1" width="4.7109375" style="0" customWidth="1"/>
    <col min="2" max="2" width="22.140625" style="0" customWidth="1"/>
    <col min="3" max="3" width="5.8515625" style="25" customWidth="1"/>
    <col min="4" max="4" width="20.7109375" style="0" customWidth="1"/>
    <col min="5" max="5" width="14.28125" style="0" customWidth="1"/>
    <col min="6" max="6" width="15.00390625" style="0" customWidth="1"/>
    <col min="7" max="7" width="20.140625" style="0" customWidth="1"/>
  </cols>
  <sheetData>
    <row r="1" spans="2:7" ht="15.75">
      <c r="B1" s="26" t="s">
        <v>79</v>
      </c>
      <c r="C1" s="27"/>
      <c r="D1" s="26"/>
      <c r="E1" s="26"/>
      <c r="F1" s="26"/>
      <c r="G1" s="26"/>
    </row>
    <row r="3" spans="1:10" ht="79.5" customHeight="1">
      <c r="A3" s="3" t="s">
        <v>1</v>
      </c>
      <c r="B3" s="407" t="s">
        <v>2</v>
      </c>
      <c r="C3" s="407"/>
      <c r="D3" s="3" t="s">
        <v>80</v>
      </c>
      <c r="E3" s="3" t="s">
        <v>81</v>
      </c>
      <c r="F3" s="3" t="s">
        <v>82</v>
      </c>
      <c r="G3" s="3" t="s">
        <v>83</v>
      </c>
      <c r="H3" s="28"/>
      <c r="I3" s="28"/>
      <c r="J3" s="28"/>
    </row>
    <row r="4" spans="1:7" ht="15">
      <c r="A4" s="9">
        <v>1</v>
      </c>
      <c r="B4" s="29" t="s">
        <v>8</v>
      </c>
      <c r="C4" s="30">
        <f>'Arkusz2 (2)'!C4</f>
        <v>255</v>
      </c>
      <c r="D4" s="11">
        <f>'Arkusz2 (2)'!C4</f>
        <v>255</v>
      </c>
      <c r="E4" s="31">
        <f>'Arkusz2 (2)'!D4</f>
        <v>10071.064697483138</v>
      </c>
      <c r="F4" s="31">
        <f>'Arkusz2 (2)'!F4</f>
        <v>10071</v>
      </c>
      <c r="G4" s="32"/>
    </row>
    <row r="5" spans="1:7" ht="15">
      <c r="A5" s="9">
        <v>2</v>
      </c>
      <c r="B5" s="29" t="s">
        <v>9</v>
      </c>
      <c r="C5" s="25">
        <f>'Arkusz2 (2)'!C5</f>
        <v>383</v>
      </c>
      <c r="D5" s="11">
        <f>'Arkusz2 (2)'!C5</f>
        <v>383</v>
      </c>
      <c r="E5" s="31">
        <f>'Arkusz2 (2)'!D5</f>
        <v>12904.243337654218</v>
      </c>
      <c r="F5" s="31">
        <f>'Arkusz2 (2)'!F5</f>
        <v>12904</v>
      </c>
      <c r="G5" s="32"/>
    </row>
    <row r="6" spans="1:7" ht="12.75">
      <c r="A6" s="390">
        <v>3</v>
      </c>
      <c r="B6" s="33" t="s">
        <v>84</v>
      </c>
      <c r="C6" s="34">
        <f>'Arkusz2 (2)'!C7</f>
        <v>199</v>
      </c>
      <c r="D6" s="392">
        <f>'Arkusz2 (2)'!C6</f>
        <v>283</v>
      </c>
      <c r="E6" s="408">
        <f>'Arkusz2 (2)'!D6</f>
        <v>10690.822525020561</v>
      </c>
      <c r="F6" s="408">
        <f>'Arkusz2 (2)'!F6</f>
        <v>10691</v>
      </c>
      <c r="G6" s="391"/>
    </row>
    <row r="7" spans="1:7" ht="12.75">
      <c r="A7" s="390"/>
      <c r="B7" s="35" t="s">
        <v>85</v>
      </c>
      <c r="C7" s="36">
        <f>'Arkusz2 (2)'!C8</f>
        <v>84</v>
      </c>
      <c r="D7" s="392"/>
      <c r="E7" s="408"/>
      <c r="F7" s="408"/>
      <c r="G7" s="391"/>
    </row>
    <row r="8" spans="1:7" ht="12.75">
      <c r="A8" s="390">
        <v>4</v>
      </c>
      <c r="B8" s="33" t="s">
        <v>86</v>
      </c>
      <c r="C8" s="34">
        <f>'Arkusz2 (2)'!C10</f>
        <v>664</v>
      </c>
      <c r="D8" s="392">
        <f>'Arkusz2 (2)'!C9</f>
        <v>653</v>
      </c>
      <c r="E8" s="408">
        <f>'Arkusz2 (2)'!D9</f>
        <v>18880.479531765093</v>
      </c>
      <c r="F8" s="408">
        <f>'Arkusz2 (2)'!F9</f>
        <v>18880</v>
      </c>
      <c r="G8" s="391"/>
    </row>
    <row r="9" spans="1:7" ht="12.75">
      <c r="A9" s="390"/>
      <c r="B9" s="37" t="s">
        <v>87</v>
      </c>
      <c r="C9" s="38">
        <f>'Arkusz2 (2)'!C11</f>
        <v>0</v>
      </c>
      <c r="D9" s="392"/>
      <c r="E9" s="408"/>
      <c r="F9" s="408"/>
      <c r="G9" s="391"/>
    </row>
    <row r="10" spans="1:7" ht="12.75">
      <c r="A10" s="390"/>
      <c r="B10" s="37" t="s">
        <v>88</v>
      </c>
      <c r="C10" s="38">
        <f>'Arkusz2 (2)'!C12</f>
        <v>-1</v>
      </c>
      <c r="D10" s="392"/>
      <c r="E10" s="408"/>
      <c r="F10" s="408"/>
      <c r="G10" s="391"/>
    </row>
    <row r="11" spans="1:7" ht="12.75">
      <c r="A11" s="390"/>
      <c r="B11" s="37" t="s">
        <v>89</v>
      </c>
      <c r="C11" s="38">
        <f>'Arkusz2 (2)'!C13</f>
        <v>-5</v>
      </c>
      <c r="D11" s="392"/>
      <c r="E11" s="408"/>
      <c r="F11" s="408"/>
      <c r="G11" s="391"/>
    </row>
    <row r="12" spans="1:7" ht="12.75">
      <c r="A12" s="390"/>
      <c r="B12" s="39" t="s">
        <v>90</v>
      </c>
      <c r="C12" s="36">
        <f>'Arkusz2 (2)'!C14</f>
        <v>-5</v>
      </c>
      <c r="D12" s="392"/>
      <c r="E12" s="408"/>
      <c r="F12" s="408"/>
      <c r="G12" s="391"/>
    </row>
    <row r="13" spans="1:7" ht="12.75">
      <c r="A13" s="390">
        <v>5</v>
      </c>
      <c r="B13" s="33" t="s">
        <v>91</v>
      </c>
      <c r="C13" s="34">
        <f>'Arkusz2 (2)'!C16</f>
        <v>229</v>
      </c>
      <c r="D13" s="392">
        <f>'Arkusz2 (2)'!C15</f>
        <v>282</v>
      </c>
      <c r="E13" s="408">
        <f>'Arkusz2 (2)'!D15</f>
        <v>10668.688316894226</v>
      </c>
      <c r="F13" s="408">
        <f>'Arkusz2 (2)'!F15</f>
        <v>10669</v>
      </c>
      <c r="G13" s="391"/>
    </row>
    <row r="14" spans="1:7" ht="12.75">
      <c r="A14" s="390"/>
      <c r="B14" s="39" t="s">
        <v>21</v>
      </c>
      <c r="C14" s="36">
        <f>'Arkusz2 (2)'!C17</f>
        <v>53</v>
      </c>
      <c r="D14" s="392"/>
      <c r="E14" s="408"/>
      <c r="F14" s="408"/>
      <c r="G14" s="391"/>
    </row>
    <row r="15" spans="1:7" ht="12.75">
      <c r="A15" s="390">
        <v>6</v>
      </c>
      <c r="B15" s="33" t="s">
        <v>92</v>
      </c>
      <c r="C15" s="34">
        <f>'Arkusz2 (2)'!C19</f>
        <v>118</v>
      </c>
      <c r="D15" s="392">
        <f>'Arkusz2 (2)'!C18</f>
        <v>167</v>
      </c>
      <c r="E15" s="408">
        <f>'Arkusz2 (2)'!D18</f>
        <v>8123.25438236552</v>
      </c>
      <c r="F15" s="408">
        <f>'Arkusz2 (2)'!F18</f>
        <v>8123</v>
      </c>
      <c r="G15" s="391"/>
    </row>
    <row r="16" spans="1:7" ht="12.75">
      <c r="A16" s="390"/>
      <c r="B16" s="40" t="s">
        <v>93</v>
      </c>
      <c r="C16" s="38">
        <f>'Arkusz2 (2)'!C20</f>
        <v>11</v>
      </c>
      <c r="D16" s="392"/>
      <c r="E16" s="408"/>
      <c r="F16" s="408"/>
      <c r="G16" s="391"/>
    </row>
    <row r="17" spans="1:7" ht="12.75">
      <c r="A17" s="390"/>
      <c r="B17" s="37" t="s">
        <v>94</v>
      </c>
      <c r="C17" s="38">
        <f>'Arkusz2 (2)'!C21</f>
        <v>26</v>
      </c>
      <c r="D17" s="392"/>
      <c r="E17" s="408"/>
      <c r="F17" s="408"/>
      <c r="G17" s="391"/>
    </row>
    <row r="18" spans="1:7" ht="12.75">
      <c r="A18" s="390"/>
      <c r="B18" s="39" t="s">
        <v>26</v>
      </c>
      <c r="C18" s="36">
        <f>'Arkusz2 (2)'!C22</f>
        <v>12</v>
      </c>
      <c r="D18" s="392"/>
      <c r="E18" s="408"/>
      <c r="F18" s="408"/>
      <c r="G18" s="391"/>
    </row>
    <row r="19" spans="1:7" ht="12.75">
      <c r="A19" s="390">
        <v>7</v>
      </c>
      <c r="B19" s="33" t="s">
        <v>95</v>
      </c>
      <c r="C19" s="34">
        <f>'Arkusz2 (2)'!C24</f>
        <v>76</v>
      </c>
      <c r="D19" s="392">
        <f>'Arkusz2 (2)'!C23</f>
        <v>408</v>
      </c>
      <c r="E19" s="408">
        <f>'Arkusz2 (2)'!D23</f>
        <v>13457.598540812633</v>
      </c>
      <c r="F19" s="408">
        <f>'Arkusz2 (2)'!F23</f>
        <v>13458</v>
      </c>
      <c r="G19" s="391"/>
    </row>
    <row r="20" spans="1:7" ht="12.75">
      <c r="A20" s="390"/>
      <c r="B20" s="41" t="s">
        <v>29</v>
      </c>
      <c r="C20" s="38">
        <f>'Arkusz2 (2)'!C25</f>
        <v>198</v>
      </c>
      <c r="D20" s="392"/>
      <c r="E20" s="408"/>
      <c r="F20" s="408"/>
      <c r="G20" s="391"/>
    </row>
    <row r="21" spans="1:7" ht="12.75">
      <c r="A21" s="390"/>
      <c r="B21" s="35" t="s">
        <v>30</v>
      </c>
      <c r="C21" s="36">
        <f>'Arkusz2 (2)'!C26</f>
        <v>134</v>
      </c>
      <c r="D21" s="392"/>
      <c r="E21" s="408"/>
      <c r="F21" s="408"/>
      <c r="G21" s="391"/>
    </row>
    <row r="22" spans="1:7" ht="15">
      <c r="A22" s="9">
        <v>8</v>
      </c>
      <c r="B22" s="42" t="s">
        <v>96</v>
      </c>
      <c r="C22" s="30">
        <f>'Arkusz2 (2)'!C27</f>
        <v>61</v>
      </c>
      <c r="D22" s="11">
        <f>'Arkusz2 (2)'!C27</f>
        <v>61</v>
      </c>
      <c r="E22" s="31">
        <f>'Arkusz2 (2)'!D27</f>
        <v>5777.028320973844</v>
      </c>
      <c r="F22" s="31">
        <f>'Arkusz2 (2)'!F27</f>
        <v>5777</v>
      </c>
      <c r="G22" s="32"/>
    </row>
    <row r="23" spans="1:7" ht="15">
      <c r="A23" s="9">
        <v>9</v>
      </c>
      <c r="B23" s="42" t="s">
        <v>97</v>
      </c>
      <c r="C23" s="30">
        <f>'Arkusz2 (2)'!C28</f>
        <v>84</v>
      </c>
      <c r="D23" s="11">
        <f>'Arkusz2 (2)'!C28</f>
        <v>84</v>
      </c>
      <c r="E23" s="31">
        <f>'Arkusz2 (2)'!D28</f>
        <v>6286.115107879585</v>
      </c>
      <c r="F23" s="31">
        <f>'Arkusz2 (2)'!F28</f>
        <v>6286</v>
      </c>
      <c r="G23" s="32"/>
    </row>
    <row r="24" spans="1:7" ht="12.75">
      <c r="A24" s="390">
        <v>10</v>
      </c>
      <c r="B24" s="33" t="s">
        <v>98</v>
      </c>
      <c r="C24" s="34">
        <f>'Arkusz2 (2)'!C30</f>
        <v>250</v>
      </c>
      <c r="D24" s="392">
        <f>'Arkusz2 (2)'!C29</f>
        <v>413</v>
      </c>
      <c r="E24" s="408">
        <f>'Arkusz2 (2)'!D29</f>
        <v>13568.269581444314</v>
      </c>
      <c r="F24" s="408">
        <f>'Arkusz2 (2)'!F29</f>
        <v>13568</v>
      </c>
      <c r="G24" s="391"/>
    </row>
    <row r="25" spans="1:7" ht="12.75">
      <c r="A25" s="390"/>
      <c r="B25" s="41" t="s">
        <v>35</v>
      </c>
      <c r="C25" s="38">
        <f>'Arkusz2 (2)'!C31</f>
        <v>149</v>
      </c>
      <c r="D25" s="392"/>
      <c r="E25" s="408"/>
      <c r="F25" s="408"/>
      <c r="G25" s="391"/>
    </row>
    <row r="26" spans="1:7" ht="12.75">
      <c r="A26" s="390"/>
      <c r="B26" s="35" t="s">
        <v>36</v>
      </c>
      <c r="C26" s="36">
        <f>'Arkusz2 (2)'!C32</f>
        <v>14</v>
      </c>
      <c r="D26" s="392"/>
      <c r="E26" s="408"/>
      <c r="F26" s="408"/>
      <c r="G26" s="391"/>
    </row>
    <row r="27" spans="1:7" ht="12.75">
      <c r="A27" s="390">
        <v>11</v>
      </c>
      <c r="B27" s="33" t="s">
        <v>99</v>
      </c>
      <c r="C27" s="34">
        <f>'Arkusz2 (2)'!C34</f>
        <v>238</v>
      </c>
      <c r="D27" s="392">
        <f>'Arkusz2 (2)'!C33</f>
        <v>212</v>
      </c>
      <c r="E27" s="408">
        <f>'Arkusz2 (2)'!D33</f>
        <v>9119.293748050666</v>
      </c>
      <c r="F27" s="408">
        <f>'Arkusz2 (2)'!F33</f>
        <v>9119</v>
      </c>
      <c r="G27" s="391"/>
    </row>
    <row r="28" spans="1:7" ht="12.75">
      <c r="A28" s="390"/>
      <c r="B28" s="39" t="s">
        <v>100</v>
      </c>
      <c r="C28" s="36">
        <f>'Arkusz2 (2)'!C35</f>
        <v>-26</v>
      </c>
      <c r="D28" s="392"/>
      <c r="E28" s="408"/>
      <c r="F28" s="408"/>
      <c r="G28" s="391"/>
    </row>
    <row r="29" spans="1:7" ht="13.5" customHeight="1">
      <c r="A29" s="390">
        <v>12</v>
      </c>
      <c r="B29" s="33" t="s">
        <v>101</v>
      </c>
      <c r="C29" s="34">
        <f>'Arkusz2 (2)'!C37</f>
        <v>1047</v>
      </c>
      <c r="D29" s="392">
        <f>'Arkusz2 (2)'!C36</f>
        <v>1159</v>
      </c>
      <c r="E29" s="408">
        <f>'Arkusz2 (2)'!D36</f>
        <v>30080.388843691395</v>
      </c>
      <c r="F29" s="408">
        <f>'Arkusz2 (2)'!F36</f>
        <v>22134</v>
      </c>
      <c r="G29" s="409" t="s">
        <v>102</v>
      </c>
    </row>
    <row r="30" spans="1:7" ht="42" customHeight="1">
      <c r="A30" s="390"/>
      <c r="B30" s="39" t="s">
        <v>41</v>
      </c>
      <c r="C30" s="36">
        <f>'Arkusz2 (2)'!C38</f>
        <v>112</v>
      </c>
      <c r="D30" s="392"/>
      <c r="E30" s="408"/>
      <c r="F30" s="408"/>
      <c r="G30" s="409"/>
    </row>
    <row r="31" spans="1:7" ht="13.5" customHeight="1">
      <c r="A31" s="390">
        <v>13</v>
      </c>
      <c r="B31" s="33" t="s">
        <v>103</v>
      </c>
      <c r="C31" s="34">
        <f>'Arkusz2 (2)'!C40</f>
        <v>441</v>
      </c>
      <c r="D31" s="392">
        <f>'Arkusz2 (2)'!C39</f>
        <v>841</v>
      </c>
      <c r="E31" s="408">
        <f>'Arkusz2 (2)'!D39</f>
        <v>23041.710659516364</v>
      </c>
      <c r="F31" s="408">
        <f>'Arkusz2 (2)'!F39</f>
        <v>22134</v>
      </c>
      <c r="G31" s="409" t="s">
        <v>102</v>
      </c>
    </row>
    <row r="32" spans="1:7" ht="12.75">
      <c r="A32" s="390"/>
      <c r="B32" s="37" t="s">
        <v>44</v>
      </c>
      <c r="C32" s="38">
        <f>'Arkusz2 (2)'!C41</f>
        <v>15</v>
      </c>
      <c r="D32" s="392"/>
      <c r="E32" s="408"/>
      <c r="F32" s="408"/>
      <c r="G32" s="409"/>
    </row>
    <row r="33" spans="1:7" ht="12.75">
      <c r="A33" s="390"/>
      <c r="B33" s="37" t="s">
        <v>45</v>
      </c>
      <c r="C33" s="38">
        <f>'Arkusz2 (2)'!C42</f>
        <v>93</v>
      </c>
      <c r="D33" s="392"/>
      <c r="E33" s="408"/>
      <c r="F33" s="408"/>
      <c r="G33" s="409"/>
    </row>
    <row r="34" spans="1:7" ht="12.75">
      <c r="A34" s="390"/>
      <c r="B34" s="37" t="s">
        <v>46</v>
      </c>
      <c r="C34" s="38">
        <f>'Arkusz2 (2)'!C43</f>
        <v>231</v>
      </c>
      <c r="D34" s="392"/>
      <c r="E34" s="408"/>
      <c r="F34" s="408"/>
      <c r="G34" s="409"/>
    </row>
    <row r="35" spans="1:7" ht="12.75">
      <c r="A35" s="390"/>
      <c r="B35" s="39" t="s">
        <v>47</v>
      </c>
      <c r="C35" s="36">
        <f>'Arkusz2 (2)'!C44</f>
        <v>61</v>
      </c>
      <c r="D35" s="392"/>
      <c r="E35" s="408"/>
      <c r="F35" s="408"/>
      <c r="G35" s="409"/>
    </row>
    <row r="36" spans="1:7" ht="12.75">
      <c r="A36" s="390">
        <v>14</v>
      </c>
      <c r="B36" s="33" t="s">
        <v>104</v>
      </c>
      <c r="C36" s="34">
        <f>'Arkusz2 (2)'!C46</f>
        <v>311</v>
      </c>
      <c r="D36" s="392">
        <f>'Arkusz2 (2)'!C45</f>
        <v>318</v>
      </c>
      <c r="E36" s="408">
        <f>'Arkusz2 (2)'!D45</f>
        <v>11465.519809442341</v>
      </c>
      <c r="F36" s="408">
        <f>'Arkusz2 (2)'!F45</f>
        <v>11466</v>
      </c>
      <c r="G36" s="391"/>
    </row>
    <row r="37" spans="1:7" ht="12.75">
      <c r="A37" s="390"/>
      <c r="B37" s="39" t="s">
        <v>50</v>
      </c>
      <c r="C37" s="36">
        <f>'Arkusz2 (2)'!C47</f>
        <v>7</v>
      </c>
      <c r="D37" s="392"/>
      <c r="E37" s="408"/>
      <c r="F37" s="408"/>
      <c r="G37" s="391"/>
    </row>
    <row r="38" spans="1:7" ht="12.75">
      <c r="A38" s="390">
        <v>15</v>
      </c>
      <c r="B38" s="33" t="s">
        <v>105</v>
      </c>
      <c r="C38" s="34">
        <f>'Arkusz2 (2)'!C49</f>
        <v>196</v>
      </c>
      <c r="D38" s="392">
        <f>'Arkusz2 (2)'!C48</f>
        <v>228</v>
      </c>
      <c r="E38" s="408">
        <f>'Arkusz2 (2)'!D48</f>
        <v>9473.441078072048</v>
      </c>
      <c r="F38" s="408">
        <f>'Arkusz2 (2)'!F48</f>
        <v>9473</v>
      </c>
      <c r="G38" s="391"/>
    </row>
    <row r="39" spans="1:7" ht="12.75">
      <c r="A39" s="390"/>
      <c r="B39" s="39" t="s">
        <v>53</v>
      </c>
      <c r="C39" s="36">
        <f>'Arkusz2 (2)'!C50</f>
        <v>32</v>
      </c>
      <c r="D39" s="392"/>
      <c r="E39" s="408"/>
      <c r="F39" s="408"/>
      <c r="G39" s="391"/>
    </row>
    <row r="40" spans="1:7" ht="12.75">
      <c r="A40" s="390">
        <v>16</v>
      </c>
      <c r="B40" s="33" t="s">
        <v>106</v>
      </c>
      <c r="C40" s="34">
        <f>'Arkusz2 (2)'!C52</f>
        <v>396</v>
      </c>
      <c r="D40" s="392">
        <f>'Arkusz2 (2)'!C51</f>
        <v>522</v>
      </c>
      <c r="E40" s="408">
        <f>'Arkusz2 (2)'!D51</f>
        <v>15980.898267215</v>
      </c>
      <c r="F40" s="408">
        <f>'Arkusz2 (2)'!F51</f>
        <v>15981</v>
      </c>
      <c r="G40" s="391"/>
    </row>
    <row r="41" spans="1:7" ht="12.75">
      <c r="A41" s="390"/>
      <c r="B41" s="39" t="s">
        <v>56</v>
      </c>
      <c r="C41" s="36">
        <f>'Arkusz2 (2)'!C53</f>
        <v>126</v>
      </c>
      <c r="D41" s="392"/>
      <c r="E41" s="408"/>
      <c r="F41" s="408"/>
      <c r="G41" s="391"/>
    </row>
    <row r="42" spans="1:7" ht="12.75">
      <c r="A42" s="390">
        <v>17</v>
      </c>
      <c r="B42" s="33" t="s">
        <v>107</v>
      </c>
      <c r="C42" s="34">
        <f>'Arkusz2 (2)'!C55</f>
        <v>352</v>
      </c>
      <c r="D42" s="392">
        <f>'Arkusz2 (2)'!C54</f>
        <v>340</v>
      </c>
      <c r="E42" s="408">
        <f>'Arkusz2 (2)'!D54</f>
        <v>11952.472388221746</v>
      </c>
      <c r="F42" s="408">
        <f>'Arkusz2 (2)'!F54</f>
        <v>11952</v>
      </c>
      <c r="G42" s="391"/>
    </row>
    <row r="43" spans="1:7" ht="12.75">
      <c r="A43" s="390"/>
      <c r="B43" s="39" t="s">
        <v>108</v>
      </c>
      <c r="C43" s="36">
        <f>'Arkusz2 (2)'!C56</f>
        <v>-12</v>
      </c>
      <c r="D43" s="392"/>
      <c r="E43" s="408"/>
      <c r="F43" s="408"/>
      <c r="G43" s="391"/>
    </row>
    <row r="44" spans="1:7" ht="30" customHeight="1">
      <c r="A44" s="410" t="s">
        <v>60</v>
      </c>
      <c r="B44" s="410"/>
      <c r="C44" s="43"/>
      <c r="D44" s="17">
        <f>SUM(D4:D42)</f>
        <v>6609</v>
      </c>
      <c r="E44" s="7">
        <f>SUM(E4:E42)</f>
        <v>221541.28913650266</v>
      </c>
      <c r="F44" s="7">
        <f>SUM(F4:F42)</f>
        <v>212686</v>
      </c>
      <c r="G44" s="4" t="s">
        <v>109</v>
      </c>
    </row>
    <row r="45" ht="12.75">
      <c r="F45" s="44"/>
    </row>
    <row r="46" spans="2:6" ht="24">
      <c r="B46" s="45" t="s">
        <v>110</v>
      </c>
      <c r="C46" s="46"/>
      <c r="F46" s="44"/>
    </row>
    <row r="47" spans="2:6" ht="12.75">
      <c r="B47" t="s">
        <v>111</v>
      </c>
      <c r="F47" s="44"/>
    </row>
    <row r="48" ht="12.75">
      <c r="F48" s="44"/>
    </row>
    <row r="49" ht="12.75">
      <c r="F49" s="44"/>
    </row>
    <row r="50" ht="12.75">
      <c r="F50" s="44"/>
    </row>
    <row r="51" ht="12.75">
      <c r="F51" s="44"/>
    </row>
    <row r="52" ht="12.75">
      <c r="F52" s="44"/>
    </row>
    <row r="53" ht="12.75">
      <c r="F53" s="44"/>
    </row>
    <row r="54" ht="12.75">
      <c r="F54" s="44"/>
    </row>
    <row r="55" ht="12.75">
      <c r="F55" s="44"/>
    </row>
  </sheetData>
  <sheetProtection selectLockedCells="1" selectUnlockedCells="1"/>
  <mergeCells count="67">
    <mergeCell ref="A44:B44"/>
    <mergeCell ref="A40:A41"/>
    <mergeCell ref="D40:D41"/>
    <mergeCell ref="E40:E41"/>
    <mergeCell ref="F40:F41"/>
    <mergeCell ref="G40:G41"/>
    <mergeCell ref="A42:A43"/>
    <mergeCell ref="D42:D43"/>
    <mergeCell ref="E42:E43"/>
    <mergeCell ref="F42:F43"/>
    <mergeCell ref="G42:G43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G38:G39"/>
    <mergeCell ref="A29:A30"/>
    <mergeCell ref="D29:D30"/>
    <mergeCell ref="E29:E30"/>
    <mergeCell ref="F29:F30"/>
    <mergeCell ref="G29:G30"/>
    <mergeCell ref="A31:A35"/>
    <mergeCell ref="D31:D35"/>
    <mergeCell ref="E31:E35"/>
    <mergeCell ref="F31:F35"/>
    <mergeCell ref="G31:G35"/>
    <mergeCell ref="A24:A26"/>
    <mergeCell ref="D24:D26"/>
    <mergeCell ref="E24:E26"/>
    <mergeCell ref="F24:F26"/>
    <mergeCell ref="G24:G26"/>
    <mergeCell ref="A27:A28"/>
    <mergeCell ref="D27:D28"/>
    <mergeCell ref="E27:E28"/>
    <mergeCell ref="F27:F28"/>
    <mergeCell ref="G27:G28"/>
    <mergeCell ref="A15:A18"/>
    <mergeCell ref="D15:D18"/>
    <mergeCell ref="E15:E18"/>
    <mergeCell ref="F15:F18"/>
    <mergeCell ref="G15:G18"/>
    <mergeCell ref="A19:A21"/>
    <mergeCell ref="D19:D21"/>
    <mergeCell ref="E19:E21"/>
    <mergeCell ref="F19:F21"/>
    <mergeCell ref="G19:G21"/>
    <mergeCell ref="A8:A12"/>
    <mergeCell ref="D8:D12"/>
    <mergeCell ref="E8:E12"/>
    <mergeCell ref="F8:F12"/>
    <mergeCell ref="G8:G12"/>
    <mergeCell ref="A13:A14"/>
    <mergeCell ref="D13:D14"/>
    <mergeCell ref="E13:E14"/>
    <mergeCell ref="F13:F14"/>
    <mergeCell ref="G13:G14"/>
    <mergeCell ref="B3:C3"/>
    <mergeCell ref="A6:A7"/>
    <mergeCell ref="D6:D7"/>
    <mergeCell ref="E6:E7"/>
    <mergeCell ref="F6:F7"/>
    <mergeCell ref="G6:G7"/>
  </mergeCells>
  <printOptions/>
  <pageMargins left="0.43333333333333335" right="0.07777777777777778" top="0.31319444444444444" bottom="0.4722222222222222" header="0.5118055555555555" footer="0.19652777777777777"/>
  <pageSetup firstPageNumber="1" useFirstPageNumber="1" horizontalDpi="300" verticalDpi="300" orientation="portrait" paperSize="9" scale="95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34">
      <selection activeCell="C78" sqref="C78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28" customWidth="1"/>
    <col min="6" max="6" width="15.7109375" style="0" bestFit="1" customWidth="1"/>
    <col min="7" max="7" width="12.00390625" style="0" hidden="1" customWidth="1"/>
  </cols>
  <sheetData>
    <row r="2" spans="1:7" ht="18">
      <c r="A2" s="389" t="s">
        <v>241</v>
      </c>
      <c r="B2" s="389"/>
      <c r="C2" s="389"/>
      <c r="D2" s="389"/>
      <c r="E2" s="389"/>
      <c r="F2" s="389"/>
      <c r="G2" s="389"/>
    </row>
    <row r="3" spans="1:7" ht="14.25" customHeight="1">
      <c r="A3" s="2"/>
      <c r="B3" s="2"/>
      <c r="C3" s="2"/>
      <c r="D3" s="2"/>
      <c r="E3" s="125"/>
      <c r="G3" s="2"/>
    </row>
    <row r="4" spans="1:7" ht="89.25">
      <c r="A4" s="3" t="s">
        <v>1</v>
      </c>
      <c r="B4" s="3" t="s">
        <v>2</v>
      </c>
      <c r="C4" s="47" t="s">
        <v>242</v>
      </c>
      <c r="D4" s="47" t="s">
        <v>243</v>
      </c>
      <c r="E4" s="126" t="s">
        <v>244</v>
      </c>
      <c r="F4" s="47" t="s">
        <v>117</v>
      </c>
      <c r="G4" s="47" t="s">
        <v>199</v>
      </c>
    </row>
    <row r="5" spans="1:7" s="1" customFormat="1" ht="15.75">
      <c r="A5" s="48">
        <v>1</v>
      </c>
      <c r="B5" s="49" t="s">
        <v>174</v>
      </c>
      <c r="C5" s="64">
        <v>269</v>
      </c>
      <c r="D5" s="50">
        <f>(2+C5/100)*F71</f>
        <v>19684.405741220664</v>
      </c>
      <c r="E5" s="50">
        <f>IF(D5&lt;$D$76,$D$76,IF(D5&gt;$D$81,$D$81,D5))</f>
        <v>19684.405741220664</v>
      </c>
      <c r="F5" s="50">
        <f>ROUND(E5,0)</f>
        <v>19684</v>
      </c>
      <c r="G5" s="51"/>
    </row>
    <row r="6" spans="1:7" s="1" customFormat="1" ht="15.75">
      <c r="A6" s="48">
        <v>2</v>
      </c>
      <c r="B6" s="49" t="s">
        <v>173</v>
      </c>
      <c r="C6" s="64">
        <v>401</v>
      </c>
      <c r="D6" s="50">
        <f>(2+C6/100)*F71</f>
        <v>25224.579638536503</v>
      </c>
      <c r="E6" s="50">
        <f>ROUND(IF(D6&lt;$D$76,$D$76,IF(D6&gt;$D$81,$D$81,D6)),2)</f>
        <v>25224.58</v>
      </c>
      <c r="F6" s="50">
        <f>ROUND(E6,0)</f>
        <v>25225</v>
      </c>
      <c r="G6" s="51"/>
    </row>
    <row r="7" spans="1:7" s="1" customFormat="1" ht="15.75">
      <c r="A7" s="4">
        <v>3</v>
      </c>
      <c r="B7" s="5" t="s">
        <v>175</v>
      </c>
      <c r="C7" s="6">
        <f>SUM(C8:C9)</f>
        <v>291</v>
      </c>
      <c r="D7" s="7">
        <f>(2+C7/100)*F71</f>
        <v>20607.76805743997</v>
      </c>
      <c r="E7" s="7">
        <f>ROUND(IF(D7&lt;$D$76,$D$76,IF(D7&gt;$D$81,$D$81,D7)),2)</f>
        <v>20607.77</v>
      </c>
      <c r="F7" s="7">
        <f>ROUND(E7,0)</f>
        <v>20608</v>
      </c>
      <c r="G7" s="52"/>
    </row>
    <row r="8" spans="1:7" ht="12.75">
      <c r="A8" s="390" t="s">
        <v>11</v>
      </c>
      <c r="B8" s="390"/>
      <c r="C8" s="65">
        <v>205</v>
      </c>
      <c r="D8" s="416"/>
      <c r="E8" s="416"/>
      <c r="F8" s="391"/>
      <c r="G8" s="408"/>
    </row>
    <row r="9" spans="1:7" ht="12.75">
      <c r="A9" s="390" t="s">
        <v>12</v>
      </c>
      <c r="B9" s="390"/>
      <c r="C9" s="59">
        <v>86</v>
      </c>
      <c r="D9" s="416"/>
      <c r="E9" s="416"/>
      <c r="F9" s="391"/>
      <c r="G9" s="408"/>
    </row>
    <row r="10" spans="1:7" s="1" customFormat="1" ht="25.5">
      <c r="A10" s="4">
        <v>4</v>
      </c>
      <c r="B10" s="5" t="s">
        <v>176</v>
      </c>
      <c r="C10" s="6">
        <f>SUM(C11:C15)</f>
        <v>741</v>
      </c>
      <c r="D10" s="7">
        <f>(2+C10/100)*F71</f>
        <v>39494.724525562146</v>
      </c>
      <c r="E10" s="7">
        <f>ROUND(IF(D10&lt;$D$76,$D$76,IF(D10&gt;$D$81,$D$81,D10)),2)</f>
        <v>39494.72</v>
      </c>
      <c r="F10" s="7">
        <f>ROUND(E10,0)</f>
        <v>39495</v>
      </c>
      <c r="G10" s="52"/>
    </row>
    <row r="11" spans="1:7" ht="12.75" customHeight="1">
      <c r="A11" s="390" t="s">
        <v>118</v>
      </c>
      <c r="B11" s="390"/>
      <c r="C11" s="59">
        <v>753</v>
      </c>
      <c r="D11" s="393"/>
      <c r="E11" s="393"/>
      <c r="F11" s="393"/>
      <c r="G11" s="408"/>
    </row>
    <row r="12" spans="1:7" ht="12.75" customHeight="1">
      <c r="A12" s="390" t="s">
        <v>15</v>
      </c>
      <c r="B12" s="390"/>
      <c r="C12" s="59">
        <v>0</v>
      </c>
      <c r="D12" s="393"/>
      <c r="E12" s="393"/>
      <c r="F12" s="393"/>
      <c r="G12" s="408"/>
    </row>
    <row r="13" spans="1:7" ht="12.75" customHeight="1">
      <c r="A13" s="390" t="s">
        <v>16</v>
      </c>
      <c r="B13" s="390"/>
      <c r="C13" s="59">
        <v>-1</v>
      </c>
      <c r="D13" s="393"/>
      <c r="E13" s="393"/>
      <c r="F13" s="393"/>
      <c r="G13" s="408"/>
    </row>
    <row r="14" spans="1:7" ht="12.75" customHeight="1">
      <c r="A14" s="390" t="s">
        <v>17</v>
      </c>
      <c r="B14" s="390"/>
      <c r="C14" s="59">
        <v>-7</v>
      </c>
      <c r="D14" s="393"/>
      <c r="E14" s="393"/>
      <c r="F14" s="393"/>
      <c r="G14" s="408"/>
    </row>
    <row r="15" spans="1:7" ht="12.75" customHeight="1">
      <c r="A15" s="390" t="s">
        <v>18</v>
      </c>
      <c r="B15" s="390"/>
      <c r="C15" s="59">
        <v>-4</v>
      </c>
      <c r="D15" s="393"/>
      <c r="E15" s="393"/>
      <c r="F15" s="393"/>
      <c r="G15" s="408"/>
    </row>
    <row r="16" spans="1:7" s="1" customFormat="1" ht="15.75">
      <c r="A16" s="4">
        <v>5</v>
      </c>
      <c r="B16" s="5" t="s">
        <v>177</v>
      </c>
      <c r="C16" s="6">
        <f>SUM(C17:C18)</f>
        <v>357</v>
      </c>
      <c r="D16" s="7">
        <f>(2+C16/100)*F71</f>
        <v>23377.855006097892</v>
      </c>
      <c r="E16" s="7">
        <f>ROUND(IF(D16&lt;$D$76,$D$76,IF(D16&gt;$D$81,$D$81,D16)),2)</f>
        <v>23377.86</v>
      </c>
      <c r="F16" s="7">
        <f>ROUND(E16,0)</f>
        <v>23378</v>
      </c>
      <c r="G16" s="52"/>
    </row>
    <row r="17" spans="1:7" ht="12.75" customHeight="1">
      <c r="A17" s="390" t="s">
        <v>20</v>
      </c>
      <c r="B17" s="390"/>
      <c r="C17" s="59">
        <v>282</v>
      </c>
      <c r="D17" s="393"/>
      <c r="E17" s="393"/>
      <c r="F17" s="393"/>
      <c r="G17" s="408"/>
    </row>
    <row r="18" spans="1:7" ht="12.75" customHeight="1">
      <c r="A18" s="390" t="s">
        <v>21</v>
      </c>
      <c r="B18" s="390"/>
      <c r="C18" s="59">
        <v>75</v>
      </c>
      <c r="D18" s="393"/>
      <c r="E18" s="393"/>
      <c r="F18" s="393"/>
      <c r="G18" s="408"/>
    </row>
    <row r="19" spans="1:7" s="1" customFormat="1" ht="15.75">
      <c r="A19" s="4">
        <v>6</v>
      </c>
      <c r="B19" s="5" t="s">
        <v>178</v>
      </c>
      <c r="C19" s="6">
        <f>SUM(C20:C23)</f>
        <v>154</v>
      </c>
      <c r="D19" s="7">
        <f>(2+C19/100)*F71</f>
        <v>14857.73908825611</v>
      </c>
      <c r="E19" s="7">
        <f>ROUND(IF(D19&lt;$D$76,$D$76,IF(D19&gt;$D$81,$D$81,D19)),2)</f>
        <v>14857.74</v>
      </c>
      <c r="F19" s="7">
        <f>ROUND(E19,0)</f>
        <v>14858</v>
      </c>
      <c r="G19" s="52"/>
    </row>
    <row r="20" spans="1:7" ht="12.75" customHeight="1">
      <c r="A20" s="390" t="s">
        <v>23</v>
      </c>
      <c r="B20" s="390"/>
      <c r="C20" s="59">
        <v>109</v>
      </c>
      <c r="D20" s="393"/>
      <c r="E20" s="393"/>
      <c r="F20" s="393"/>
      <c r="G20" s="408"/>
    </row>
    <row r="21" spans="1:7" ht="12.75" customHeight="1">
      <c r="A21" s="390" t="s">
        <v>24</v>
      </c>
      <c r="B21" s="390"/>
      <c r="C21" s="9">
        <v>12</v>
      </c>
      <c r="D21" s="393"/>
      <c r="E21" s="393"/>
      <c r="F21" s="393"/>
      <c r="G21" s="408"/>
    </row>
    <row r="22" spans="1:7" ht="12.75" customHeight="1">
      <c r="A22" s="390" t="s">
        <v>25</v>
      </c>
      <c r="B22" s="390"/>
      <c r="C22" s="9">
        <v>23</v>
      </c>
      <c r="D22" s="393"/>
      <c r="E22" s="393"/>
      <c r="F22" s="393"/>
      <c r="G22" s="408"/>
    </row>
    <row r="23" spans="1:7" ht="12.75" customHeight="1">
      <c r="A23" s="390" t="s">
        <v>26</v>
      </c>
      <c r="B23" s="390"/>
      <c r="C23" s="9">
        <v>10</v>
      </c>
      <c r="D23" s="393"/>
      <c r="E23" s="393"/>
      <c r="F23" s="393"/>
      <c r="G23" s="408"/>
    </row>
    <row r="24" spans="1:7" s="1" customFormat="1" ht="15.75">
      <c r="A24" s="4">
        <v>7</v>
      </c>
      <c r="B24" s="5" t="s">
        <v>179</v>
      </c>
      <c r="C24" s="6">
        <f>SUM(C25:C27)</f>
        <v>460</v>
      </c>
      <c r="D24" s="7">
        <f>(2+C24/100)*F71</f>
        <v>27700.869486579188</v>
      </c>
      <c r="E24" s="7">
        <f>IF(D24&lt;$D$76,$D$76,IF(D24&gt;$D$81,$D$81,D24))</f>
        <v>27700.869486579188</v>
      </c>
      <c r="F24" s="7">
        <f>ROUND(E24,0)</f>
        <v>27701</v>
      </c>
      <c r="G24" s="52"/>
    </row>
    <row r="25" spans="1:7" ht="12.75" customHeight="1">
      <c r="A25" s="390" t="s">
        <v>28</v>
      </c>
      <c r="B25" s="390"/>
      <c r="C25" s="59">
        <v>85</v>
      </c>
      <c r="D25" s="393"/>
      <c r="E25" s="393"/>
      <c r="F25" s="393"/>
      <c r="G25" s="408"/>
    </row>
    <row r="26" spans="1:7" ht="12.75" customHeight="1">
      <c r="A26" s="390" t="s">
        <v>29</v>
      </c>
      <c r="B26" s="390"/>
      <c r="C26" s="59">
        <v>232</v>
      </c>
      <c r="D26" s="393"/>
      <c r="E26" s="393"/>
      <c r="F26" s="393"/>
      <c r="G26" s="408"/>
    </row>
    <row r="27" spans="1:7" ht="12.75" customHeight="1">
      <c r="A27" s="390" t="s">
        <v>30</v>
      </c>
      <c r="B27" s="390"/>
      <c r="C27" s="59">
        <v>143</v>
      </c>
      <c r="D27" s="393"/>
      <c r="E27" s="393"/>
      <c r="F27" s="393"/>
      <c r="G27" s="408"/>
    </row>
    <row r="28" spans="1:7" s="1" customFormat="1" ht="15.75">
      <c r="A28" s="4">
        <v>8</v>
      </c>
      <c r="B28" s="5" t="s">
        <v>180</v>
      </c>
      <c r="C28" s="6">
        <v>53</v>
      </c>
      <c r="D28" s="7">
        <f>(2+C28/100)*F71</f>
        <v>10618.666636522023</v>
      </c>
      <c r="E28" s="7">
        <f>ROUND(IF(D28&lt;$D$76,$D$76,IF(D28&gt;$D$81,$D$81,D28)),2)</f>
        <v>10618.67</v>
      </c>
      <c r="F28" s="7">
        <f>ROUND(E28,0)</f>
        <v>10619</v>
      </c>
      <c r="G28" s="52"/>
    </row>
    <row r="29" spans="1:7" s="1" customFormat="1" ht="15.75">
      <c r="A29" s="4">
        <v>9</v>
      </c>
      <c r="B29" s="5" t="s">
        <v>181</v>
      </c>
      <c r="C29" s="6">
        <v>83</v>
      </c>
      <c r="D29" s="7">
        <f>(2+C29/100)*F71</f>
        <v>11877.797067730167</v>
      </c>
      <c r="E29" s="7">
        <f>ROUND(IF(D29&lt;$D$76,$D$76,IF(D29&gt;$D$81,$D$81,D29)),2)</f>
        <v>11877.8</v>
      </c>
      <c r="F29" s="7">
        <f>ROUND(E29,0)</f>
        <v>11878</v>
      </c>
      <c r="G29" s="52"/>
    </row>
    <row r="30" spans="1:7" s="1" customFormat="1" ht="25.5">
      <c r="A30" s="4">
        <v>10</v>
      </c>
      <c r="B30" s="5" t="s">
        <v>182</v>
      </c>
      <c r="C30" s="6">
        <f>SUM(C31:C34)</f>
        <v>577</v>
      </c>
      <c r="D30" s="7">
        <f>(2+C30/100)*F71</f>
        <v>32611.478168290952</v>
      </c>
      <c r="E30" s="7">
        <f>ROUND(IF(D30&lt;$D$76,$D$76,IF(D30&gt;$D$81,$D$81,D30)),2)</f>
        <v>32611.48</v>
      </c>
      <c r="F30" s="7">
        <f>ROUND(E30,0)</f>
        <v>32611</v>
      </c>
      <c r="G30" s="52"/>
    </row>
    <row r="31" spans="1:7" s="1" customFormat="1" ht="12.75" customHeight="1">
      <c r="A31" s="390" t="s">
        <v>34</v>
      </c>
      <c r="B31" s="390"/>
      <c r="C31" s="59">
        <v>314</v>
      </c>
      <c r="D31" s="394"/>
      <c r="E31" s="394"/>
      <c r="F31" s="394"/>
      <c r="G31" s="417"/>
    </row>
    <row r="32" spans="1:7" ht="12.75" customHeight="1">
      <c r="A32" s="390" t="s">
        <v>35</v>
      </c>
      <c r="B32" s="390"/>
      <c r="C32" s="418">
        <v>249</v>
      </c>
      <c r="D32" s="394"/>
      <c r="E32" s="394"/>
      <c r="F32" s="394"/>
      <c r="G32" s="417"/>
    </row>
    <row r="33" spans="1:7" ht="7.5" customHeight="1">
      <c r="A33" s="390"/>
      <c r="B33" s="390"/>
      <c r="C33" s="418"/>
      <c r="D33" s="394"/>
      <c r="E33" s="394"/>
      <c r="F33" s="394"/>
      <c r="G33" s="417"/>
    </row>
    <row r="34" spans="1:7" ht="16.5" customHeight="1">
      <c r="A34" s="411" t="s">
        <v>36</v>
      </c>
      <c r="B34" s="412"/>
      <c r="C34" s="59">
        <v>14</v>
      </c>
      <c r="D34" s="76"/>
      <c r="E34" s="76"/>
      <c r="F34" s="76"/>
      <c r="G34" s="77"/>
    </row>
    <row r="35" spans="1:7" s="1" customFormat="1" ht="15.75">
      <c r="A35" s="4">
        <v>11</v>
      </c>
      <c r="B35" s="5" t="s">
        <v>183</v>
      </c>
      <c r="C35" s="6">
        <f>SUM(C36:C37)</f>
        <v>193</v>
      </c>
      <c r="D35" s="7">
        <f>(2+C35/100)*F71</f>
        <v>16494.608648826696</v>
      </c>
      <c r="E35" s="7">
        <f>IF(D35&lt;$D$76,$D$76,IF(D35&gt;$D$81,$D$81,D35))</f>
        <v>16494.608648826696</v>
      </c>
      <c r="F35" s="7">
        <f>ROUND(E35,0)</f>
        <v>16495</v>
      </c>
      <c r="G35" s="52"/>
    </row>
    <row r="36" spans="1:7" ht="15" customHeight="1">
      <c r="A36" s="390" t="s">
        <v>38</v>
      </c>
      <c r="B36" s="390"/>
      <c r="C36" s="59">
        <v>216</v>
      </c>
      <c r="D36" s="408"/>
      <c r="E36" s="408"/>
      <c r="F36" s="408"/>
      <c r="G36" s="408"/>
    </row>
    <row r="37" spans="1:7" ht="15" customHeight="1">
      <c r="A37" s="390" t="s">
        <v>25</v>
      </c>
      <c r="B37" s="390"/>
      <c r="C37" s="9">
        <v>-23</v>
      </c>
      <c r="D37" s="408"/>
      <c r="E37" s="408"/>
      <c r="F37" s="408"/>
      <c r="G37" s="408"/>
    </row>
    <row r="38" spans="1:7" s="1" customFormat="1" ht="15.75">
      <c r="A38" s="4">
        <v>12</v>
      </c>
      <c r="B38" s="5" t="s">
        <v>184</v>
      </c>
      <c r="C38" s="6">
        <f>SUM(C39:C40)</f>
        <v>1190</v>
      </c>
      <c r="D38" s="7">
        <f>(2+C38/100)*F71</f>
        <v>58339.70997931072</v>
      </c>
      <c r="E38" s="7">
        <f>D81</f>
        <v>41971.014373604834</v>
      </c>
      <c r="F38" s="7">
        <f>ROUND(E38,0)</f>
        <v>41971</v>
      </c>
      <c r="G38" s="53"/>
    </row>
    <row r="39" spans="1:7" ht="12.75" customHeight="1">
      <c r="A39" s="390" t="s">
        <v>40</v>
      </c>
      <c r="B39" s="390"/>
      <c r="C39" s="59">
        <v>1082</v>
      </c>
      <c r="D39" s="419"/>
      <c r="E39" s="419"/>
      <c r="F39" s="419"/>
      <c r="G39" s="419"/>
    </row>
    <row r="40" spans="1:7" ht="12.75" customHeight="1">
      <c r="A40" s="390" t="s">
        <v>41</v>
      </c>
      <c r="B40" s="390"/>
      <c r="C40" s="59">
        <v>108</v>
      </c>
      <c r="D40" s="419"/>
      <c r="E40" s="419"/>
      <c r="F40" s="419"/>
      <c r="G40" s="419"/>
    </row>
    <row r="41" spans="1:7" s="1" customFormat="1" ht="15.75">
      <c r="A41" s="4">
        <v>13</v>
      </c>
      <c r="B41" s="5" t="s">
        <v>185</v>
      </c>
      <c r="C41" s="6">
        <f>SUM(C42:C46)</f>
        <v>833</v>
      </c>
      <c r="D41" s="7">
        <f>(2+C41/100)*F71</f>
        <v>43356.05784793379</v>
      </c>
      <c r="E41" s="7">
        <f>D81</f>
        <v>41971.014373604834</v>
      </c>
      <c r="F41" s="7">
        <f>ROUND(E41,0)</f>
        <v>41971</v>
      </c>
      <c r="G41" s="53"/>
    </row>
    <row r="42" spans="1:7" s="1" customFormat="1" ht="12.75" customHeight="1">
      <c r="A42" s="390" t="s">
        <v>43</v>
      </c>
      <c r="B42" s="390"/>
      <c r="C42" s="59">
        <v>457</v>
      </c>
      <c r="D42" s="394"/>
      <c r="E42" s="394"/>
      <c r="F42" s="394"/>
      <c r="G42" s="420"/>
    </row>
    <row r="43" spans="1:7" s="1" customFormat="1" ht="12.75" customHeight="1">
      <c r="A43" s="390" t="s">
        <v>44</v>
      </c>
      <c r="B43" s="390"/>
      <c r="C43" s="59">
        <v>20</v>
      </c>
      <c r="D43" s="394"/>
      <c r="E43" s="394"/>
      <c r="F43" s="394"/>
      <c r="G43" s="420"/>
    </row>
    <row r="44" spans="1:7" ht="12.75" customHeight="1">
      <c r="A44" s="390" t="s">
        <v>45</v>
      </c>
      <c r="B44" s="390"/>
      <c r="C44" s="59">
        <v>87</v>
      </c>
      <c r="D44" s="394"/>
      <c r="E44" s="394"/>
      <c r="F44" s="394"/>
      <c r="G44" s="420"/>
    </row>
    <row r="45" spans="1:7" ht="12.75" customHeight="1">
      <c r="A45" s="390" t="s">
        <v>46</v>
      </c>
      <c r="B45" s="390"/>
      <c r="C45" s="59">
        <v>209</v>
      </c>
      <c r="D45" s="394"/>
      <c r="E45" s="394"/>
      <c r="F45" s="394"/>
      <c r="G45" s="420"/>
    </row>
    <row r="46" spans="1:7" ht="12.75" customHeight="1">
      <c r="A46" s="390" t="s">
        <v>47</v>
      </c>
      <c r="B46" s="390"/>
      <c r="C46" s="59">
        <v>60</v>
      </c>
      <c r="D46" s="394"/>
      <c r="E46" s="394"/>
      <c r="F46" s="394"/>
      <c r="G46" s="420"/>
    </row>
    <row r="47" spans="1:7" s="15" customFormat="1" ht="15.75">
      <c r="A47" s="4">
        <v>14</v>
      </c>
      <c r="B47" s="5" t="s">
        <v>186</v>
      </c>
      <c r="C47" s="6">
        <f>SUM(C48:C50)</f>
        <v>324</v>
      </c>
      <c r="D47" s="7">
        <f>(2+C47/100)*F71</f>
        <v>21992.811531768933</v>
      </c>
      <c r="E47" s="7">
        <f>ROUND(IF(D47&lt;$D$76,$D$76,IF(D47&gt;$D$81,$D$81,D47)),2)</f>
        <v>21992.81</v>
      </c>
      <c r="F47" s="7">
        <f>ROUND(E47,0)</f>
        <v>21993</v>
      </c>
      <c r="G47" s="53"/>
    </row>
    <row r="48" spans="1:11" ht="12.75" customHeight="1">
      <c r="A48" s="390" t="s">
        <v>49</v>
      </c>
      <c r="B48" s="390"/>
      <c r="C48" s="59">
        <v>300</v>
      </c>
      <c r="D48" s="393"/>
      <c r="E48" s="393"/>
      <c r="F48" s="393"/>
      <c r="G48" s="408"/>
      <c r="H48" s="16"/>
      <c r="I48" s="16"/>
      <c r="J48" s="16"/>
      <c r="K48" s="16"/>
    </row>
    <row r="49" spans="1:11" ht="12.75" customHeight="1">
      <c r="A49" s="411" t="s">
        <v>172</v>
      </c>
      <c r="B49" s="412"/>
      <c r="C49" s="59">
        <v>9</v>
      </c>
      <c r="D49" s="393"/>
      <c r="E49" s="393"/>
      <c r="F49" s="393"/>
      <c r="G49" s="408"/>
      <c r="H49" s="16"/>
      <c r="I49" s="16"/>
      <c r="J49" s="16"/>
      <c r="K49" s="16"/>
    </row>
    <row r="50" spans="1:11" ht="12.75" customHeight="1">
      <c r="A50" s="390" t="s">
        <v>50</v>
      </c>
      <c r="B50" s="390"/>
      <c r="C50" s="59">
        <v>15</v>
      </c>
      <c r="D50" s="393"/>
      <c r="E50" s="393"/>
      <c r="F50" s="393"/>
      <c r="G50" s="408"/>
      <c r="H50" s="16"/>
      <c r="I50" s="16"/>
      <c r="J50" s="16"/>
      <c r="K50" s="16"/>
    </row>
    <row r="51" spans="1:7" s="15" customFormat="1" ht="15.75">
      <c r="A51" s="4">
        <v>15</v>
      </c>
      <c r="B51" s="5" t="s">
        <v>187</v>
      </c>
      <c r="C51" s="6">
        <f>SUM(C52:C53)</f>
        <v>248</v>
      </c>
      <c r="D51" s="7">
        <f>(2+C51/100)*F71</f>
        <v>18803.014439374965</v>
      </c>
      <c r="E51" s="7">
        <f>ROUND(IF(D51&lt;$D$76,$D$76,IF(D51&gt;$D$81,$D$81,D51)),2)</f>
        <v>18803.01</v>
      </c>
      <c r="F51" s="7">
        <f>ROUND(E51,0)</f>
        <v>18803</v>
      </c>
      <c r="G51" s="53"/>
    </row>
    <row r="52" spans="1:11" ht="12.75" customHeight="1">
      <c r="A52" s="390" t="s">
        <v>52</v>
      </c>
      <c r="B52" s="390"/>
      <c r="C52" s="59">
        <v>215</v>
      </c>
      <c r="D52" s="393"/>
      <c r="E52" s="393"/>
      <c r="F52" s="393"/>
      <c r="G52" s="408"/>
      <c r="H52" s="16"/>
      <c r="I52" s="16"/>
      <c r="J52" s="16"/>
      <c r="K52" s="16"/>
    </row>
    <row r="53" spans="1:11" ht="12.75" customHeight="1">
      <c r="A53" s="390" t="s">
        <v>53</v>
      </c>
      <c r="B53" s="390"/>
      <c r="C53" s="59">
        <v>33</v>
      </c>
      <c r="D53" s="393"/>
      <c r="E53" s="393"/>
      <c r="F53" s="393"/>
      <c r="G53" s="408"/>
      <c r="H53" s="16"/>
      <c r="I53" s="16"/>
      <c r="J53" s="16"/>
      <c r="K53" s="16"/>
    </row>
    <row r="54" spans="1:7" s="15" customFormat="1" ht="15.75">
      <c r="A54" s="4">
        <v>16</v>
      </c>
      <c r="B54" s="5" t="s">
        <v>188</v>
      </c>
      <c r="C54" s="6">
        <f>SUM(C55:C56)</f>
        <v>571</v>
      </c>
      <c r="D54" s="7">
        <f>(2+C54/100)*F71</f>
        <v>32359.652082049324</v>
      </c>
      <c r="E54" s="7">
        <f>ROUND(IF(D54&lt;$D$76,$D$76,IF(D54&gt;$D$81,$D$81,D54)),2)</f>
        <v>32359.65</v>
      </c>
      <c r="F54" s="7">
        <f>ROUND(E54,0)</f>
        <v>32360</v>
      </c>
      <c r="G54" s="53"/>
    </row>
    <row r="55" spans="1:11" ht="12.75" customHeight="1">
      <c r="A55" s="390" t="s">
        <v>55</v>
      </c>
      <c r="B55" s="390"/>
      <c r="C55" s="59">
        <v>377</v>
      </c>
      <c r="D55" s="393"/>
      <c r="E55" s="393"/>
      <c r="F55" s="393"/>
      <c r="G55" s="408"/>
      <c r="H55" s="16"/>
      <c r="I55" s="16"/>
      <c r="J55" s="16"/>
      <c r="K55" s="16"/>
    </row>
    <row r="56" spans="1:11" ht="12.75" customHeight="1">
      <c r="A56" s="390" t="s">
        <v>56</v>
      </c>
      <c r="B56" s="390"/>
      <c r="C56" s="59">
        <v>194</v>
      </c>
      <c r="D56" s="393"/>
      <c r="E56" s="393"/>
      <c r="F56" s="393"/>
      <c r="G56" s="408"/>
      <c r="H56" s="16"/>
      <c r="I56" s="16"/>
      <c r="J56" s="16"/>
      <c r="K56" s="16"/>
    </row>
    <row r="57" spans="1:7" s="15" customFormat="1" ht="15.75">
      <c r="A57" s="4">
        <v>17</v>
      </c>
      <c r="B57" s="5" t="s">
        <v>189</v>
      </c>
      <c r="C57" s="6">
        <f>SUM(C58:C59)</f>
        <v>333</v>
      </c>
      <c r="D57" s="7">
        <f>(2+C57/100)*F71</f>
        <v>22370.550661131376</v>
      </c>
      <c r="E57" s="7">
        <f>ROUND(IF(D57&lt;$D$76,$D$76,IF(D57&gt;$D$81,$D$81,D57)),2)</f>
        <v>22370.55</v>
      </c>
      <c r="F57" s="7">
        <f>ROUND(E57,0)</f>
        <v>22371</v>
      </c>
      <c r="G57" s="53"/>
    </row>
    <row r="58" spans="1:7" ht="12.75" customHeight="1">
      <c r="A58" s="390" t="s">
        <v>58</v>
      </c>
      <c r="B58" s="390"/>
      <c r="C58" s="59">
        <v>343</v>
      </c>
      <c r="D58" s="393"/>
      <c r="E58" s="421"/>
      <c r="F58" s="393"/>
      <c r="G58" s="408"/>
    </row>
    <row r="59" spans="1:7" ht="12.75" customHeight="1">
      <c r="A59" s="390" t="s">
        <v>59</v>
      </c>
      <c r="B59" s="390"/>
      <c r="C59" s="9">
        <v>-10</v>
      </c>
      <c r="D59" s="393"/>
      <c r="E59" s="421"/>
      <c r="F59" s="393"/>
      <c r="G59" s="408"/>
    </row>
    <row r="60" spans="1:7" ht="27.75" customHeight="1">
      <c r="A60" s="398" t="s">
        <v>60</v>
      </c>
      <c r="B60" s="398"/>
      <c r="C60" s="17">
        <f>SUM(C5,C6,C7,C10,C16,C19,C24,C28,C29,C30,C35,C38,C41,C47,C51,C54,C57)</f>
        <v>7078</v>
      </c>
      <c r="D60" s="7">
        <f>D57+D54+D51+D47+D41+D38+D35+D30+D29+D28+D24+D19+D16+D10+D7+D6+D5</f>
        <v>439772.2886066314</v>
      </c>
      <c r="E60" s="7">
        <f>E5+E6+E7+E10+E16+E19+E24+E28+E29+E30+E35+E38+E41+E47+E51+E54+E57</f>
        <v>422018.55262383627</v>
      </c>
      <c r="F60" s="7">
        <f>SUM(F5:F58)</f>
        <v>422021</v>
      </c>
      <c r="G60" s="54">
        <f>SUM(G5:G58)</f>
        <v>0</v>
      </c>
    </row>
    <row r="61" spans="1:7" s="16" customFormat="1" ht="9.75" customHeight="1">
      <c r="A61" s="67"/>
      <c r="B61" s="67"/>
      <c r="C61" s="68"/>
      <c r="D61" s="69"/>
      <c r="E61" s="127"/>
      <c r="F61" s="69"/>
      <c r="G61" s="70"/>
    </row>
    <row r="62" spans="1:7" s="16" customFormat="1" ht="15.75">
      <c r="A62" s="413" t="s">
        <v>171</v>
      </c>
      <c r="B62" s="413"/>
      <c r="C62" s="413"/>
      <c r="D62" s="69"/>
      <c r="E62" s="127"/>
      <c r="F62" s="69"/>
      <c r="G62" s="70"/>
    </row>
    <row r="63" spans="1:7" s="16" customFormat="1" ht="15.75">
      <c r="A63" s="413" t="s">
        <v>240</v>
      </c>
      <c r="B63" s="413"/>
      <c r="C63" s="413"/>
      <c r="D63" s="69"/>
      <c r="E63" s="127"/>
      <c r="F63" s="69"/>
      <c r="G63" s="70"/>
    </row>
    <row r="64" spans="1:7" s="16" customFormat="1" ht="15.75">
      <c r="A64" s="67"/>
      <c r="B64" s="67"/>
      <c r="C64" s="68"/>
      <c r="D64" s="69"/>
      <c r="E64" s="127"/>
      <c r="F64" s="69"/>
      <c r="G64" s="70"/>
    </row>
    <row r="65" ht="12.75">
      <c r="B65" s="1" t="s">
        <v>61</v>
      </c>
    </row>
    <row r="67" spans="2:4" ht="12.75">
      <c r="B67" s="399" t="s">
        <v>62</v>
      </c>
      <c r="C67" s="400" t="s">
        <v>237</v>
      </c>
      <c r="D67" s="400"/>
    </row>
    <row r="68" spans="2:5" ht="24.75" customHeight="1">
      <c r="B68" s="399"/>
      <c r="C68" s="422" t="s">
        <v>238</v>
      </c>
      <c r="D68" s="422"/>
      <c r="E68" s="129" t="s">
        <v>194</v>
      </c>
    </row>
    <row r="70" spans="2:4" ht="12.75">
      <c r="B70" s="399" t="s">
        <v>62</v>
      </c>
      <c r="C70" s="55">
        <v>77088162.1</v>
      </c>
      <c r="D70" s="423">
        <f>C70/C71</f>
        <v>4197.101437360483</v>
      </c>
    </row>
    <row r="71" spans="2:6" ht="15.75">
      <c r="B71" s="399"/>
      <c r="C71" s="56">
        <v>18367</v>
      </c>
      <c r="D71" s="423"/>
      <c r="E71" s="130">
        <f>ROUND(D70,2)</f>
        <v>4197.1</v>
      </c>
      <c r="F71" s="124">
        <f>D70</f>
        <v>4197.101437360483</v>
      </c>
    </row>
    <row r="72" spans="2:5" ht="27">
      <c r="B72" s="18"/>
      <c r="C72" s="56"/>
      <c r="D72" s="57"/>
      <c r="E72" s="130"/>
    </row>
    <row r="73" spans="3:4" ht="15.75">
      <c r="C73" s="56"/>
      <c r="D73" s="58"/>
    </row>
    <row r="74" ht="12.75">
      <c r="B74" s="1" t="s">
        <v>67</v>
      </c>
    </row>
    <row r="76" spans="2:5" ht="23.25" customHeight="1">
      <c r="B76" s="399" t="s">
        <v>119</v>
      </c>
      <c r="C76" s="427" t="s">
        <v>358</v>
      </c>
      <c r="D76" s="414">
        <f>2*E71</f>
        <v>8394.2</v>
      </c>
      <c r="E76" s="131"/>
    </row>
    <row r="77" spans="2:5" ht="12.75" customHeight="1">
      <c r="B77" s="399"/>
      <c r="C77" s="427"/>
      <c r="D77" s="415"/>
      <c r="E77" s="132"/>
    </row>
    <row r="79" ht="12.75">
      <c r="B79" s="1" t="s">
        <v>120</v>
      </c>
    </row>
    <row r="81" spans="2:5" ht="12.75" customHeight="1">
      <c r="B81" s="399" t="s">
        <v>121</v>
      </c>
      <c r="C81" s="427" t="s">
        <v>359</v>
      </c>
      <c r="D81" s="414">
        <f>10*F71</f>
        <v>41971.014373604834</v>
      </c>
      <c r="E81" s="131"/>
    </row>
    <row r="82" spans="2:5" ht="12.75" customHeight="1">
      <c r="B82" s="399"/>
      <c r="C82" s="427"/>
      <c r="D82" s="414"/>
      <c r="E82" s="131"/>
    </row>
    <row r="84" ht="12.75">
      <c r="B84" s="1" t="s">
        <v>75</v>
      </c>
    </row>
    <row r="86" spans="2:5" ht="27" customHeight="1">
      <c r="B86" s="424" t="s">
        <v>76</v>
      </c>
      <c r="C86" s="425" t="s">
        <v>239</v>
      </c>
      <c r="D86" s="425"/>
      <c r="E86" s="426" t="s">
        <v>78</v>
      </c>
    </row>
    <row r="87" spans="2:5" ht="16.5">
      <c r="B87" s="424"/>
      <c r="C87" s="406">
        <v>100</v>
      </c>
      <c r="D87" s="406"/>
      <c r="E87" s="426"/>
    </row>
    <row r="88" spans="1:7" ht="18" customHeight="1">
      <c r="A88" s="66"/>
      <c r="B88" s="66"/>
      <c r="C88" s="66"/>
      <c r="D88" s="66"/>
      <c r="E88" s="133"/>
      <c r="F88" s="66"/>
      <c r="G88" s="66"/>
    </row>
    <row r="89" spans="1:3" ht="12.75">
      <c r="A89" s="413" t="s">
        <v>171</v>
      </c>
      <c r="B89" s="413"/>
      <c r="C89" s="413"/>
    </row>
    <row r="90" spans="1:3" ht="12.75">
      <c r="A90" s="413" t="s">
        <v>240</v>
      </c>
      <c r="B90" s="413"/>
      <c r="C90" s="413"/>
    </row>
  </sheetData>
  <sheetProtection selectLockedCells="1" selectUnlockedCells="1"/>
  <mergeCells count="111">
    <mergeCell ref="B86:B87"/>
    <mergeCell ref="C86:D86"/>
    <mergeCell ref="E86:E87"/>
    <mergeCell ref="C87:D87"/>
    <mergeCell ref="B76:B77"/>
    <mergeCell ref="C76:C77"/>
    <mergeCell ref="B81:B82"/>
    <mergeCell ref="C81:C82"/>
    <mergeCell ref="A60:B60"/>
    <mergeCell ref="B67:B68"/>
    <mergeCell ref="C67:D67"/>
    <mergeCell ref="C68:D68"/>
    <mergeCell ref="B70:B71"/>
    <mergeCell ref="D70:D71"/>
    <mergeCell ref="A62:C62"/>
    <mergeCell ref="A63:C63"/>
    <mergeCell ref="A58:B58"/>
    <mergeCell ref="D58:D59"/>
    <mergeCell ref="E58:E59"/>
    <mergeCell ref="G58:G59"/>
    <mergeCell ref="F58:F59"/>
    <mergeCell ref="A59:B59"/>
    <mergeCell ref="A55:B55"/>
    <mergeCell ref="D55:D56"/>
    <mergeCell ref="E55:E56"/>
    <mergeCell ref="G55:G56"/>
    <mergeCell ref="F55:F56"/>
    <mergeCell ref="A56:B56"/>
    <mergeCell ref="A52:B52"/>
    <mergeCell ref="D52:D53"/>
    <mergeCell ref="E52:E53"/>
    <mergeCell ref="G52:G53"/>
    <mergeCell ref="F52:F53"/>
    <mergeCell ref="A53:B53"/>
    <mergeCell ref="A48:B48"/>
    <mergeCell ref="D48:D50"/>
    <mergeCell ref="E48:E50"/>
    <mergeCell ref="G48:G50"/>
    <mergeCell ref="F48:F50"/>
    <mergeCell ref="A50:B50"/>
    <mergeCell ref="A49:B49"/>
    <mergeCell ref="G42:G46"/>
    <mergeCell ref="F42:F46"/>
    <mergeCell ref="A43:B43"/>
    <mergeCell ref="A44:B44"/>
    <mergeCell ref="A45:B45"/>
    <mergeCell ref="A46:B46"/>
    <mergeCell ref="E42:E46"/>
    <mergeCell ref="G36:G37"/>
    <mergeCell ref="F36:F37"/>
    <mergeCell ref="A37:B37"/>
    <mergeCell ref="A39:B39"/>
    <mergeCell ref="G39:G40"/>
    <mergeCell ref="F39:F40"/>
    <mergeCell ref="A40:B40"/>
    <mergeCell ref="D39:D40"/>
    <mergeCell ref="E39:E40"/>
    <mergeCell ref="A31:B31"/>
    <mergeCell ref="D31:D33"/>
    <mergeCell ref="E31:E33"/>
    <mergeCell ref="G31:G33"/>
    <mergeCell ref="F31:F33"/>
    <mergeCell ref="A32:B33"/>
    <mergeCell ref="C32:C33"/>
    <mergeCell ref="A25:B25"/>
    <mergeCell ref="D25:D27"/>
    <mergeCell ref="E25:E27"/>
    <mergeCell ref="G25:G27"/>
    <mergeCell ref="F25:F27"/>
    <mergeCell ref="A26:B26"/>
    <mergeCell ref="A27:B27"/>
    <mergeCell ref="A20:B20"/>
    <mergeCell ref="D20:D23"/>
    <mergeCell ref="E20:E23"/>
    <mergeCell ref="G20:G23"/>
    <mergeCell ref="F20:F23"/>
    <mergeCell ref="A21:B21"/>
    <mergeCell ref="A22:B22"/>
    <mergeCell ref="A23:B23"/>
    <mergeCell ref="A17:B17"/>
    <mergeCell ref="D17:D18"/>
    <mergeCell ref="E17:E18"/>
    <mergeCell ref="G17:G18"/>
    <mergeCell ref="F17:F18"/>
    <mergeCell ref="A18:B18"/>
    <mergeCell ref="E11:E15"/>
    <mergeCell ref="G11:G15"/>
    <mergeCell ref="F11:F15"/>
    <mergeCell ref="A12:B12"/>
    <mergeCell ref="A13:B13"/>
    <mergeCell ref="A14:B14"/>
    <mergeCell ref="A15:B15"/>
    <mergeCell ref="A11:B11"/>
    <mergeCell ref="D11:D15"/>
    <mergeCell ref="A2:G2"/>
    <mergeCell ref="A8:B8"/>
    <mergeCell ref="D8:D9"/>
    <mergeCell ref="E8:E9"/>
    <mergeCell ref="G8:G9"/>
    <mergeCell ref="F8:F9"/>
    <mergeCell ref="A9:B9"/>
    <mergeCell ref="A34:B34"/>
    <mergeCell ref="A89:C89"/>
    <mergeCell ref="A90:C90"/>
    <mergeCell ref="D36:D37"/>
    <mergeCell ref="E36:E37"/>
    <mergeCell ref="D76:D77"/>
    <mergeCell ref="D81:D82"/>
    <mergeCell ref="A36:B36"/>
    <mergeCell ref="A42:B42"/>
    <mergeCell ref="D42:D46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39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5.7109375" style="60" customWidth="1"/>
    <col min="2" max="2" width="7.00390625" style="60" customWidth="1"/>
    <col min="3" max="3" width="7.421875" style="60" customWidth="1"/>
    <col min="4" max="4" width="13.00390625" style="60" customWidth="1"/>
    <col min="5" max="5" width="53.421875" style="60" customWidth="1"/>
    <col min="6" max="6" width="19.57421875" style="60" customWidth="1"/>
    <col min="7" max="7" width="14.8515625" style="60" customWidth="1"/>
    <col min="8" max="8" width="19.28125" style="61" customWidth="1"/>
    <col min="9" max="252" width="11.57421875" style="62" customWidth="1"/>
  </cols>
  <sheetData>
    <row r="1" spans="1:8" ht="14.25">
      <c r="A1" s="446" t="s">
        <v>452</v>
      </c>
      <c r="B1" s="446"/>
      <c r="C1" s="446"/>
      <c r="D1" s="446"/>
      <c r="E1" s="446"/>
      <c r="F1" s="446"/>
      <c r="G1" s="446"/>
      <c r="H1" s="446"/>
    </row>
    <row r="2" spans="1:8" ht="12.75">
      <c r="A2" s="447" t="s">
        <v>450</v>
      </c>
      <c r="B2" s="447"/>
      <c r="C2" s="447"/>
      <c r="D2" s="447"/>
      <c r="E2" s="447"/>
      <c r="F2" s="447"/>
      <c r="G2" s="447"/>
      <c r="H2" s="447"/>
    </row>
    <row r="3" spans="1:8" ht="12.75">
      <c r="A3" s="447" t="s">
        <v>451</v>
      </c>
      <c r="B3" s="447"/>
      <c r="C3" s="447"/>
      <c r="D3" s="447"/>
      <c r="E3" s="447"/>
      <c r="F3" s="447"/>
      <c r="G3" s="447"/>
      <c r="H3" s="447"/>
    </row>
    <row r="4" spans="1:252" s="73" customFormat="1" ht="15">
      <c r="A4" s="71" t="s">
        <v>383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</row>
    <row r="5" spans="1:8" ht="46.5" customHeight="1">
      <c r="A5" s="338" t="s">
        <v>122</v>
      </c>
      <c r="B5" s="74" t="s">
        <v>123</v>
      </c>
      <c r="C5" s="74" t="s">
        <v>124</v>
      </c>
      <c r="D5" s="74" t="s">
        <v>125</v>
      </c>
      <c r="E5" s="74" t="s">
        <v>126</v>
      </c>
      <c r="F5" s="227" t="s">
        <v>430</v>
      </c>
      <c r="G5" s="228" t="s">
        <v>429</v>
      </c>
      <c r="H5" s="227" t="s">
        <v>431</v>
      </c>
    </row>
    <row r="6" spans="1:252" s="111" customFormat="1" ht="21.75" customHeight="1">
      <c r="A6" s="339" t="s">
        <v>191</v>
      </c>
      <c r="B6" s="115"/>
      <c r="C6" s="116"/>
      <c r="D6" s="116"/>
      <c r="E6" s="117" t="s">
        <v>193</v>
      </c>
      <c r="F6" s="234">
        <f>F7</f>
        <v>16000</v>
      </c>
      <c r="G6" s="234">
        <f>G7</f>
        <v>0</v>
      </c>
      <c r="H6" s="340">
        <f>H7</f>
        <v>16000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</row>
    <row r="7" spans="1:252" s="111" customFormat="1" ht="16.5" customHeight="1">
      <c r="A7" s="448"/>
      <c r="B7" s="118" t="s">
        <v>192</v>
      </c>
      <c r="C7" s="119"/>
      <c r="D7" s="119"/>
      <c r="E7" s="229" t="s">
        <v>136</v>
      </c>
      <c r="F7" s="235">
        <f>F8+F11</f>
        <v>16000</v>
      </c>
      <c r="G7" s="235">
        <f>G8+G11</f>
        <v>0</v>
      </c>
      <c r="H7" s="235">
        <f>H8+H11</f>
        <v>16000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</row>
    <row r="8" spans="1:252" s="111" customFormat="1" ht="17.25" customHeight="1">
      <c r="A8" s="449"/>
      <c r="B8" s="155"/>
      <c r="C8" s="276" t="s">
        <v>133</v>
      </c>
      <c r="D8" s="336"/>
      <c r="E8" s="230" t="s">
        <v>134</v>
      </c>
      <c r="F8" s="236">
        <f>F9+F10</f>
        <v>0</v>
      </c>
      <c r="G8" s="236">
        <f>G9+G10</f>
        <v>0</v>
      </c>
      <c r="H8" s="236">
        <f>H9+H10</f>
        <v>0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</row>
    <row r="9" spans="1:252" s="83" customFormat="1" ht="28.5" customHeight="1">
      <c r="A9" s="449"/>
      <c r="B9" s="155"/>
      <c r="C9" s="275"/>
      <c r="D9" s="91" t="s">
        <v>14</v>
      </c>
      <c r="E9" s="231" t="s">
        <v>392</v>
      </c>
      <c r="F9" s="264">
        <v>0</v>
      </c>
      <c r="G9" s="264"/>
      <c r="H9" s="292">
        <f>F9+G9</f>
        <v>0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</row>
    <row r="10" spans="1:252" s="83" customFormat="1" ht="22.5" customHeight="1">
      <c r="A10" s="341"/>
      <c r="B10" s="216"/>
      <c r="C10" s="275"/>
      <c r="D10" s="280" t="s">
        <v>55</v>
      </c>
      <c r="E10" s="281" t="s">
        <v>422</v>
      </c>
      <c r="F10" s="282">
        <v>0</v>
      </c>
      <c r="G10" s="282"/>
      <c r="H10" s="286">
        <f>F10+G10</f>
        <v>0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</row>
    <row r="11" spans="1:252" s="83" customFormat="1" ht="15" customHeight="1">
      <c r="A11" s="341"/>
      <c r="B11" s="216"/>
      <c r="C11" s="92" t="s">
        <v>212</v>
      </c>
      <c r="D11" s="336"/>
      <c r="E11" s="284" t="s">
        <v>213</v>
      </c>
      <c r="F11" s="285">
        <f>F12+F13+F14</f>
        <v>16000</v>
      </c>
      <c r="G11" s="285">
        <f>G12+G13+G14</f>
        <v>0</v>
      </c>
      <c r="H11" s="285">
        <f>H12+H13+H14</f>
        <v>16000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</row>
    <row r="12" spans="1:252" s="83" customFormat="1" ht="25.5" customHeight="1">
      <c r="A12" s="341"/>
      <c r="B12" s="216"/>
      <c r="C12" s="276"/>
      <c r="D12" s="91" t="s">
        <v>14</v>
      </c>
      <c r="E12" s="231" t="s">
        <v>392</v>
      </c>
      <c r="F12" s="282">
        <v>0</v>
      </c>
      <c r="G12" s="282"/>
      <c r="H12" s="286">
        <f>F12+G12</f>
        <v>0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</row>
    <row r="13" spans="1:252" s="83" customFormat="1" ht="17.25" customHeight="1">
      <c r="A13" s="341"/>
      <c r="B13" s="216"/>
      <c r="C13" s="276"/>
      <c r="D13" s="277" t="s">
        <v>38</v>
      </c>
      <c r="E13" s="278" t="s">
        <v>432</v>
      </c>
      <c r="F13" s="237">
        <v>6000</v>
      </c>
      <c r="G13" s="237"/>
      <c r="H13" s="286">
        <f>F13+G13</f>
        <v>6000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</row>
    <row r="14" spans="1:252" s="83" customFormat="1" ht="21.75" customHeight="1">
      <c r="A14" s="341"/>
      <c r="B14" s="216"/>
      <c r="C14" s="276"/>
      <c r="D14" s="280" t="s">
        <v>55</v>
      </c>
      <c r="E14" s="281" t="s">
        <v>422</v>
      </c>
      <c r="F14" s="237">
        <v>10000</v>
      </c>
      <c r="G14" s="237"/>
      <c r="H14" s="286">
        <f>F14+G14</f>
        <v>10000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</row>
    <row r="15" spans="1:252" s="111" customFormat="1" ht="24" customHeight="1">
      <c r="A15" s="342" t="s">
        <v>127</v>
      </c>
      <c r="B15" s="105"/>
      <c r="C15" s="283"/>
      <c r="D15" s="288"/>
      <c r="E15" s="289" t="s">
        <v>128</v>
      </c>
      <c r="F15" s="238">
        <f>F16</f>
        <v>50800</v>
      </c>
      <c r="G15" s="293">
        <f>G16</f>
        <v>0</v>
      </c>
      <c r="H15" s="316">
        <f>H16</f>
        <v>50800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</row>
    <row r="16" spans="1:252" s="111" customFormat="1" ht="16.5" customHeight="1">
      <c r="A16" s="441"/>
      <c r="B16" s="301" t="s">
        <v>129</v>
      </c>
      <c r="C16" s="96"/>
      <c r="D16" s="96"/>
      <c r="E16" s="97" t="s">
        <v>130</v>
      </c>
      <c r="F16" s="239">
        <f>F17+F20+F29</f>
        <v>50800</v>
      </c>
      <c r="G16" s="239">
        <f>G17+G20+G29</f>
        <v>0</v>
      </c>
      <c r="H16" s="343">
        <f>H17+H20+H29</f>
        <v>50800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</row>
    <row r="17" spans="1:252" s="111" customFormat="1" ht="16.5" customHeight="1">
      <c r="A17" s="454"/>
      <c r="B17" s="456"/>
      <c r="C17" s="104" t="s">
        <v>131</v>
      </c>
      <c r="D17" s="93"/>
      <c r="E17" s="94" t="s">
        <v>132</v>
      </c>
      <c r="F17" s="240">
        <f>F18+F19</f>
        <v>8500</v>
      </c>
      <c r="G17" s="240">
        <f>G18+G19</f>
        <v>0</v>
      </c>
      <c r="H17" s="344">
        <f>SUM(H18:H19)</f>
        <v>8500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</row>
    <row r="18" spans="1:252" s="83" customFormat="1" ht="24.75" customHeight="1">
      <c r="A18" s="454"/>
      <c r="B18" s="457"/>
      <c r="C18" s="79"/>
      <c r="D18" s="88" t="s">
        <v>20</v>
      </c>
      <c r="E18" s="89" t="s">
        <v>385</v>
      </c>
      <c r="F18" s="241">
        <v>8000</v>
      </c>
      <c r="G18" s="241"/>
      <c r="H18" s="345">
        <f>F18+G18</f>
        <v>8000</v>
      </c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</row>
    <row r="19" spans="1:252" s="83" customFormat="1" ht="18.75" customHeight="1">
      <c r="A19" s="454"/>
      <c r="B19" s="457"/>
      <c r="C19" s="79"/>
      <c r="D19" s="84" t="s">
        <v>34</v>
      </c>
      <c r="E19" s="85" t="s">
        <v>254</v>
      </c>
      <c r="F19" s="242">
        <v>500</v>
      </c>
      <c r="G19" s="242"/>
      <c r="H19" s="346">
        <v>500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</row>
    <row r="20" spans="1:252" s="83" customFormat="1" ht="16.5" customHeight="1">
      <c r="A20" s="454"/>
      <c r="B20" s="457"/>
      <c r="C20" s="104" t="s">
        <v>133</v>
      </c>
      <c r="D20" s="93"/>
      <c r="E20" s="94" t="s">
        <v>134</v>
      </c>
      <c r="F20" s="240">
        <f>F21+F22+F23+F24+F25+F26+F27+F28</f>
        <v>21000</v>
      </c>
      <c r="G20" s="240">
        <f>G21+G22+G23+G24+G25+G26+G27+G28</f>
        <v>0</v>
      </c>
      <c r="H20" s="344">
        <f>SUM(H21:H28)</f>
        <v>21000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</row>
    <row r="21" spans="1:252" s="83" customFormat="1" ht="20.25" customHeight="1">
      <c r="A21" s="454"/>
      <c r="B21" s="457"/>
      <c r="C21" s="146"/>
      <c r="D21" s="84" t="s">
        <v>14</v>
      </c>
      <c r="E21" s="85" t="s">
        <v>211</v>
      </c>
      <c r="F21" s="242">
        <v>3000</v>
      </c>
      <c r="G21" s="242"/>
      <c r="H21" s="347">
        <v>3000</v>
      </c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</row>
    <row r="22" spans="1:252" s="83" customFormat="1" ht="16.5" customHeight="1">
      <c r="A22" s="454"/>
      <c r="B22" s="457"/>
      <c r="C22" s="79"/>
      <c r="D22" s="88" t="s">
        <v>23</v>
      </c>
      <c r="E22" s="89" t="s">
        <v>249</v>
      </c>
      <c r="F22" s="241">
        <v>4000</v>
      </c>
      <c r="G22" s="241"/>
      <c r="H22" s="347">
        <v>4000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</row>
    <row r="23" spans="1:252" s="83" customFormat="1" ht="15" customHeight="1">
      <c r="A23" s="454"/>
      <c r="B23" s="457"/>
      <c r="C23" s="79"/>
      <c r="D23" s="88" t="s">
        <v>115</v>
      </c>
      <c r="E23" s="89" t="s">
        <v>362</v>
      </c>
      <c r="F23" s="241">
        <v>2000</v>
      </c>
      <c r="G23" s="241"/>
      <c r="H23" s="347">
        <v>2000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</row>
    <row r="24" spans="1:252" s="83" customFormat="1" ht="17.25" customHeight="1">
      <c r="A24" s="454"/>
      <c r="B24" s="457"/>
      <c r="C24" s="79"/>
      <c r="D24" s="88" t="s">
        <v>34</v>
      </c>
      <c r="E24" s="89" t="s">
        <v>190</v>
      </c>
      <c r="F24" s="241">
        <v>0</v>
      </c>
      <c r="G24" s="241"/>
      <c r="H24" s="347">
        <f>F24+G24</f>
        <v>0</v>
      </c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</row>
    <row r="25" spans="1:252" s="83" customFormat="1" ht="17.25" customHeight="1">
      <c r="A25" s="454"/>
      <c r="B25" s="457"/>
      <c r="C25" s="79"/>
      <c r="D25" s="88" t="s">
        <v>40</v>
      </c>
      <c r="E25" s="89" t="s">
        <v>135</v>
      </c>
      <c r="F25" s="241">
        <v>2000</v>
      </c>
      <c r="G25" s="241"/>
      <c r="H25" s="348">
        <v>2000</v>
      </c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</row>
    <row r="26" spans="1:252" s="83" customFormat="1" ht="12.75">
      <c r="A26" s="454"/>
      <c r="B26" s="457"/>
      <c r="C26" s="79"/>
      <c r="D26" s="88" t="s">
        <v>43</v>
      </c>
      <c r="E26" s="89" t="s">
        <v>381</v>
      </c>
      <c r="F26" s="241">
        <v>5000</v>
      </c>
      <c r="G26" s="241"/>
      <c r="H26" s="348">
        <v>5000</v>
      </c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</row>
    <row r="27" spans="1:252" s="83" customFormat="1" ht="27.75" customHeight="1">
      <c r="A27" s="454"/>
      <c r="B27" s="457"/>
      <c r="C27" s="217"/>
      <c r="D27" s="149" t="s">
        <v>52</v>
      </c>
      <c r="E27" s="150" t="s">
        <v>446</v>
      </c>
      <c r="F27" s="243">
        <v>3000</v>
      </c>
      <c r="G27" s="243"/>
      <c r="H27" s="348">
        <f>F27+G27</f>
        <v>3000</v>
      </c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</row>
    <row r="28" spans="1:252" s="83" customFormat="1" ht="23.25" customHeight="1">
      <c r="A28" s="454"/>
      <c r="B28" s="457"/>
      <c r="C28" s="218"/>
      <c r="D28" s="336" t="s">
        <v>41</v>
      </c>
      <c r="E28" s="159" t="s">
        <v>393</v>
      </c>
      <c r="F28" s="244">
        <v>2000</v>
      </c>
      <c r="G28" s="244"/>
      <c r="H28" s="256">
        <v>2000</v>
      </c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</row>
    <row r="29" spans="1:252" s="83" customFormat="1" ht="23.25" customHeight="1">
      <c r="A29" s="454"/>
      <c r="B29" s="457"/>
      <c r="C29" s="330" t="s">
        <v>212</v>
      </c>
      <c r="D29" s="336"/>
      <c r="E29" s="138" t="s">
        <v>213</v>
      </c>
      <c r="F29" s="236">
        <f>F31+F30</f>
        <v>21300</v>
      </c>
      <c r="G29" s="236">
        <f>G31+G30</f>
        <v>0</v>
      </c>
      <c r="H29" s="236">
        <f>H31+H30</f>
        <v>21300</v>
      </c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</row>
    <row r="30" spans="1:252" s="83" customFormat="1" ht="23.25" customHeight="1">
      <c r="A30" s="454"/>
      <c r="B30" s="457"/>
      <c r="C30" s="458"/>
      <c r="D30" s="336" t="s">
        <v>14</v>
      </c>
      <c r="E30" s="159" t="s">
        <v>448</v>
      </c>
      <c r="F30" s="244">
        <v>14300</v>
      </c>
      <c r="G30" s="244"/>
      <c r="H30" s="244">
        <f>F30+G30</f>
        <v>14300</v>
      </c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</row>
    <row r="31" spans="1:252" s="83" customFormat="1" ht="23.25" customHeight="1">
      <c r="A31" s="455"/>
      <c r="B31" s="457"/>
      <c r="C31" s="459"/>
      <c r="D31" s="331" t="s">
        <v>52</v>
      </c>
      <c r="E31" s="332" t="s">
        <v>447</v>
      </c>
      <c r="F31" s="244">
        <v>7000</v>
      </c>
      <c r="G31" s="244"/>
      <c r="H31" s="256">
        <f>F31+G31</f>
        <v>7000</v>
      </c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</row>
    <row r="32" spans="1:252" s="111" customFormat="1" ht="16.5" customHeight="1">
      <c r="A32" s="342" t="s">
        <v>214</v>
      </c>
      <c r="B32" s="283"/>
      <c r="C32" s="283"/>
      <c r="D32" s="283"/>
      <c r="E32" s="329" t="s">
        <v>215</v>
      </c>
      <c r="F32" s="238">
        <f>F33</f>
        <v>10700</v>
      </c>
      <c r="G32" s="238">
        <f>G33</f>
        <v>0</v>
      </c>
      <c r="H32" s="349">
        <f>H33</f>
        <v>10700</v>
      </c>
      <c r="J32" s="213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</row>
    <row r="33" spans="1:252" s="111" customFormat="1" ht="16.5" customHeight="1">
      <c r="A33" s="350"/>
      <c r="B33" s="99" t="s">
        <v>216</v>
      </c>
      <c r="C33" s="268"/>
      <c r="D33" s="268"/>
      <c r="E33" s="302" t="s">
        <v>136</v>
      </c>
      <c r="F33" s="303">
        <f>F36+F42+F34</f>
        <v>10700</v>
      </c>
      <c r="G33" s="303">
        <f>G36+G42+G34</f>
        <v>0</v>
      </c>
      <c r="H33" s="351">
        <f>H36+H42+H34</f>
        <v>10700</v>
      </c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</row>
    <row r="34" spans="1:252" s="111" customFormat="1" ht="16.5" customHeight="1">
      <c r="A34" s="350"/>
      <c r="B34" s="219"/>
      <c r="C34" s="310" t="s">
        <v>158</v>
      </c>
      <c r="D34" s="308"/>
      <c r="E34" s="114" t="s">
        <v>159</v>
      </c>
      <c r="F34" s="309">
        <f>F35</f>
        <v>1500</v>
      </c>
      <c r="G34" s="309">
        <f>G35</f>
        <v>0</v>
      </c>
      <c r="H34" s="309">
        <f>H35</f>
        <v>1500</v>
      </c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</row>
    <row r="35" spans="1:252" s="111" customFormat="1" ht="16.5" customHeight="1">
      <c r="A35" s="350"/>
      <c r="B35" s="219"/>
      <c r="C35" s="307"/>
      <c r="D35" s="311" t="s">
        <v>34</v>
      </c>
      <c r="E35" s="312" t="s">
        <v>435</v>
      </c>
      <c r="F35" s="313">
        <v>1500</v>
      </c>
      <c r="G35" s="313"/>
      <c r="H35" s="317">
        <f>F35+G35</f>
        <v>1500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</row>
    <row r="36" spans="1:252" s="111" customFormat="1" ht="16.5" customHeight="1">
      <c r="A36" s="350"/>
      <c r="B36" s="219"/>
      <c r="C36" s="304" t="s">
        <v>131</v>
      </c>
      <c r="D36" s="305"/>
      <c r="E36" s="306" t="s">
        <v>132</v>
      </c>
      <c r="F36" s="271">
        <f>F37+F38+F39+F40+F41</f>
        <v>7500</v>
      </c>
      <c r="G36" s="271">
        <f>G37+G38+G39+G40+G41</f>
        <v>0</v>
      </c>
      <c r="H36" s="352">
        <f>H37+H38+H39+H40+H41</f>
        <v>7500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</row>
    <row r="37" spans="1:252" s="111" customFormat="1" ht="16.5" customHeight="1">
      <c r="A37" s="350"/>
      <c r="B37" s="219"/>
      <c r="C37" s="460"/>
      <c r="D37" s="265" t="s">
        <v>20</v>
      </c>
      <c r="E37" s="148" t="s">
        <v>394</v>
      </c>
      <c r="F37" s="246">
        <v>1500</v>
      </c>
      <c r="G37" s="246"/>
      <c r="H37" s="353">
        <v>1500</v>
      </c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</row>
    <row r="38" spans="1:252" s="111" customFormat="1" ht="16.5" customHeight="1">
      <c r="A38" s="350"/>
      <c r="B38" s="219"/>
      <c r="C38" s="461"/>
      <c r="D38" s="266" t="s">
        <v>115</v>
      </c>
      <c r="E38" s="220" t="s">
        <v>387</v>
      </c>
      <c r="F38" s="247">
        <v>1000</v>
      </c>
      <c r="G38" s="247"/>
      <c r="H38" s="353">
        <v>1000</v>
      </c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</row>
    <row r="39" spans="1:252" s="111" customFormat="1" ht="18.75" customHeight="1">
      <c r="A39" s="350"/>
      <c r="B39" s="219"/>
      <c r="C39" s="461"/>
      <c r="D39" s="267" t="s">
        <v>38</v>
      </c>
      <c r="E39" s="220" t="s">
        <v>445</v>
      </c>
      <c r="F39" s="247">
        <v>0</v>
      </c>
      <c r="G39" s="247"/>
      <c r="H39" s="353">
        <f>F39+G39</f>
        <v>0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</row>
    <row r="40" spans="1:252" s="111" customFormat="1" ht="22.5" customHeight="1">
      <c r="A40" s="350"/>
      <c r="B40" s="219"/>
      <c r="C40" s="461"/>
      <c r="D40" s="267" t="s">
        <v>40</v>
      </c>
      <c r="E40" s="220" t="s">
        <v>395</v>
      </c>
      <c r="F40" s="247">
        <v>0</v>
      </c>
      <c r="G40" s="247"/>
      <c r="H40" s="353">
        <f>F40+G40</f>
        <v>0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</row>
    <row r="41" spans="1:252" s="111" customFormat="1" ht="22.5" customHeight="1">
      <c r="A41" s="350"/>
      <c r="B41" s="219"/>
      <c r="C41" s="462"/>
      <c r="D41" s="267" t="s">
        <v>55</v>
      </c>
      <c r="E41" s="220" t="s">
        <v>449</v>
      </c>
      <c r="F41" s="247">
        <v>5000</v>
      </c>
      <c r="G41" s="247"/>
      <c r="H41" s="353">
        <f>F41+G41</f>
        <v>5000</v>
      </c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</row>
    <row r="42" spans="1:252" s="111" customFormat="1" ht="16.5" customHeight="1">
      <c r="A42" s="354"/>
      <c r="B42" s="102"/>
      <c r="C42" s="92" t="s">
        <v>133</v>
      </c>
      <c r="D42" s="120"/>
      <c r="E42" s="121" t="s">
        <v>134</v>
      </c>
      <c r="F42" s="248">
        <f>F43</f>
        <v>1700</v>
      </c>
      <c r="G42" s="248">
        <f>G43</f>
        <v>0</v>
      </c>
      <c r="H42" s="344">
        <f>H43</f>
        <v>1700</v>
      </c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</row>
    <row r="43" spans="1:252" s="83" customFormat="1" ht="23.25" customHeight="1">
      <c r="A43" s="355"/>
      <c r="B43" s="78"/>
      <c r="C43" s="81"/>
      <c r="D43" s="88" t="s">
        <v>115</v>
      </c>
      <c r="E43" s="136" t="s">
        <v>387</v>
      </c>
      <c r="F43" s="249">
        <v>1700</v>
      </c>
      <c r="G43" s="249"/>
      <c r="H43" s="345">
        <v>1700</v>
      </c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</row>
    <row r="44" spans="1:252" s="83" customFormat="1" ht="18" customHeight="1">
      <c r="A44" s="153" t="s">
        <v>258</v>
      </c>
      <c r="B44" s="153"/>
      <c r="C44" s="153"/>
      <c r="D44" s="153"/>
      <c r="E44" s="154" t="s">
        <v>261</v>
      </c>
      <c r="F44" s="235">
        <f aca="true" t="shared" si="0" ref="F44:H46">F45</f>
        <v>3000</v>
      </c>
      <c r="G44" s="235">
        <f t="shared" si="0"/>
        <v>0</v>
      </c>
      <c r="H44" s="318">
        <f t="shared" si="0"/>
        <v>3000</v>
      </c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</row>
    <row r="45" spans="1:252" s="83" customFormat="1" ht="18" customHeight="1">
      <c r="A45" s="356"/>
      <c r="B45" s="156" t="s">
        <v>259</v>
      </c>
      <c r="C45" s="156"/>
      <c r="D45" s="156"/>
      <c r="E45" s="157" t="s">
        <v>262</v>
      </c>
      <c r="F45" s="250">
        <f t="shared" si="0"/>
        <v>3000</v>
      </c>
      <c r="G45" s="250">
        <f t="shared" si="0"/>
        <v>0</v>
      </c>
      <c r="H45" s="319">
        <f t="shared" si="0"/>
        <v>3000</v>
      </c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</row>
    <row r="46" spans="1:252" s="83" customFormat="1" ht="20.25" customHeight="1">
      <c r="A46" s="355"/>
      <c r="B46" s="216"/>
      <c r="C46" s="151" t="s">
        <v>133</v>
      </c>
      <c r="D46" s="152"/>
      <c r="E46" s="232" t="s">
        <v>134</v>
      </c>
      <c r="F46" s="236">
        <f t="shared" si="0"/>
        <v>3000</v>
      </c>
      <c r="G46" s="236">
        <f t="shared" si="0"/>
        <v>0</v>
      </c>
      <c r="H46" s="357">
        <f t="shared" si="0"/>
        <v>3000</v>
      </c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</row>
    <row r="47" spans="1:252" s="83" customFormat="1" ht="33.75" customHeight="1">
      <c r="A47" s="355"/>
      <c r="B47" s="78"/>
      <c r="C47" s="79"/>
      <c r="D47" s="135" t="s">
        <v>35</v>
      </c>
      <c r="E47" s="233" t="s">
        <v>396</v>
      </c>
      <c r="F47" s="244">
        <v>3000</v>
      </c>
      <c r="G47" s="244"/>
      <c r="H47" s="358">
        <f>F47+G47</f>
        <v>3000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</row>
    <row r="48" spans="1:252" s="111" customFormat="1" ht="16.5" customHeight="1">
      <c r="A48" s="342" t="s">
        <v>137</v>
      </c>
      <c r="B48" s="105"/>
      <c r="C48" s="105"/>
      <c r="D48" s="105"/>
      <c r="E48" s="100" t="s">
        <v>138</v>
      </c>
      <c r="F48" s="238">
        <f>F49</f>
        <v>45549.05</v>
      </c>
      <c r="G48" s="238">
        <f>G49</f>
        <v>3200</v>
      </c>
      <c r="H48" s="359">
        <f>H49</f>
        <v>48749.05</v>
      </c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</row>
    <row r="49" spans="1:252" s="111" customFormat="1" ht="16.5" customHeight="1">
      <c r="A49" s="350"/>
      <c r="B49" s="99" t="s">
        <v>139</v>
      </c>
      <c r="C49" s="96"/>
      <c r="D49" s="96"/>
      <c r="E49" s="97" t="s">
        <v>140</v>
      </c>
      <c r="F49" s="239">
        <f>F50+F55</f>
        <v>45549.05</v>
      </c>
      <c r="G49" s="239">
        <f>G50+G55</f>
        <v>3200</v>
      </c>
      <c r="H49" s="360">
        <f>H50+H55</f>
        <v>48749.05</v>
      </c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</row>
    <row r="50" spans="1:252" s="111" customFormat="1" ht="16.5" customHeight="1">
      <c r="A50" s="354"/>
      <c r="B50" s="102"/>
      <c r="C50" s="93" t="s">
        <v>131</v>
      </c>
      <c r="D50" s="93"/>
      <c r="E50" s="94" t="s">
        <v>132</v>
      </c>
      <c r="F50" s="240">
        <f>F51+F52+F53+F54</f>
        <v>16000</v>
      </c>
      <c r="G50" s="240">
        <f>G51+G52+G53+G54</f>
        <v>0</v>
      </c>
      <c r="H50" s="344">
        <f>SUM(H51:H54)</f>
        <v>16000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</row>
    <row r="51" spans="1:252" s="111" customFormat="1" ht="16.5" customHeight="1">
      <c r="A51" s="354"/>
      <c r="B51" s="102"/>
      <c r="C51" s="146"/>
      <c r="D51" s="84" t="s">
        <v>113</v>
      </c>
      <c r="E51" s="85" t="s">
        <v>423</v>
      </c>
      <c r="F51" s="242">
        <v>1000</v>
      </c>
      <c r="G51" s="242"/>
      <c r="H51" s="345">
        <v>1000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</row>
    <row r="52" spans="1:252" s="83" customFormat="1" ht="17.25" customHeight="1">
      <c r="A52" s="355"/>
      <c r="B52" s="78"/>
      <c r="C52" s="79"/>
      <c r="D52" s="84" t="s">
        <v>14</v>
      </c>
      <c r="E52" s="85" t="s">
        <v>384</v>
      </c>
      <c r="F52" s="242">
        <v>4000</v>
      </c>
      <c r="G52" s="242"/>
      <c r="H52" s="361">
        <v>4000</v>
      </c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</row>
    <row r="53" spans="1:252" s="83" customFormat="1" ht="17.25" customHeight="1">
      <c r="A53" s="355"/>
      <c r="B53" s="78"/>
      <c r="C53" s="79"/>
      <c r="D53" s="84" t="s">
        <v>40</v>
      </c>
      <c r="E53" s="85" t="s">
        <v>388</v>
      </c>
      <c r="F53" s="242">
        <v>1000</v>
      </c>
      <c r="G53" s="242"/>
      <c r="H53" s="361">
        <v>1000</v>
      </c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</row>
    <row r="54" spans="1:252" s="83" customFormat="1" ht="17.25" customHeight="1">
      <c r="A54" s="355"/>
      <c r="B54" s="78"/>
      <c r="C54" s="79"/>
      <c r="D54" s="84" t="s">
        <v>43</v>
      </c>
      <c r="E54" s="85" t="s">
        <v>236</v>
      </c>
      <c r="F54" s="251">
        <v>10000</v>
      </c>
      <c r="G54" s="251"/>
      <c r="H54" s="345">
        <v>10000</v>
      </c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</row>
    <row r="55" spans="1:252" s="83" customFormat="1" ht="16.5" customHeight="1">
      <c r="A55" s="355"/>
      <c r="B55" s="216"/>
      <c r="C55" s="134" t="s">
        <v>212</v>
      </c>
      <c r="D55" s="137"/>
      <c r="E55" s="138" t="s">
        <v>213</v>
      </c>
      <c r="F55" s="236">
        <f>F56</f>
        <v>29549.05</v>
      </c>
      <c r="G55" s="236">
        <f>G56</f>
        <v>3200</v>
      </c>
      <c r="H55" s="362">
        <f>H56</f>
        <v>32749.05</v>
      </c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</row>
    <row r="56" spans="1:252" s="83" customFormat="1" ht="25.5" customHeight="1">
      <c r="A56" s="355"/>
      <c r="B56" s="78"/>
      <c r="C56" s="79"/>
      <c r="D56" s="84" t="s">
        <v>40</v>
      </c>
      <c r="E56" s="85" t="s">
        <v>433</v>
      </c>
      <c r="F56" s="252">
        <v>29549.05</v>
      </c>
      <c r="G56" s="252">
        <v>3200</v>
      </c>
      <c r="H56" s="345">
        <f>F56+G56</f>
        <v>32749.05</v>
      </c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</row>
    <row r="57" spans="1:252" s="111" customFormat="1" ht="16.5" customHeight="1">
      <c r="A57" s="342" t="s">
        <v>142</v>
      </c>
      <c r="B57" s="105"/>
      <c r="C57" s="105"/>
      <c r="D57" s="105"/>
      <c r="E57" s="100" t="s">
        <v>143</v>
      </c>
      <c r="F57" s="245">
        <f>F58</f>
        <v>15300</v>
      </c>
      <c r="G57" s="245">
        <f>G58</f>
        <v>1600</v>
      </c>
      <c r="H57" s="359">
        <f>H58</f>
        <v>16900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10"/>
    </row>
    <row r="58" spans="1:252" s="111" customFormat="1" ht="16.5" customHeight="1">
      <c r="A58" s="363"/>
      <c r="B58" s="105" t="s">
        <v>217</v>
      </c>
      <c r="C58" s="105"/>
      <c r="D58" s="105"/>
      <c r="E58" s="100" t="s">
        <v>218</v>
      </c>
      <c r="F58" s="245">
        <f>F59+F62+F64</f>
        <v>15300</v>
      </c>
      <c r="G58" s="245">
        <f>G59+G62+G64</f>
        <v>1600</v>
      </c>
      <c r="H58" s="364">
        <f>H59+H62+H64</f>
        <v>16900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</row>
    <row r="59" spans="1:252" s="111" customFormat="1" ht="16.5" customHeight="1">
      <c r="A59" s="363"/>
      <c r="B59" s="139"/>
      <c r="C59" s="93" t="s">
        <v>131</v>
      </c>
      <c r="D59" s="93"/>
      <c r="E59" s="94" t="s">
        <v>132</v>
      </c>
      <c r="F59" s="240">
        <f>F60+F61</f>
        <v>300</v>
      </c>
      <c r="G59" s="240">
        <f>G60+G61</f>
        <v>0</v>
      </c>
      <c r="H59" s="365">
        <f>H60+H61</f>
        <v>300</v>
      </c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</row>
    <row r="60" spans="1:252" s="111" customFormat="1" ht="24.75" customHeight="1">
      <c r="A60" s="363"/>
      <c r="B60" s="139"/>
      <c r="C60" s="93"/>
      <c r="D60" s="84" t="s">
        <v>20</v>
      </c>
      <c r="E60" s="85" t="s">
        <v>257</v>
      </c>
      <c r="F60" s="242">
        <v>300</v>
      </c>
      <c r="G60" s="242"/>
      <c r="H60" s="366">
        <v>300</v>
      </c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</row>
    <row r="61" spans="1:252" s="111" customFormat="1" ht="24.75" customHeight="1">
      <c r="A61" s="363"/>
      <c r="B61" s="139"/>
      <c r="C61" s="93"/>
      <c r="D61" s="84" t="s">
        <v>43</v>
      </c>
      <c r="E61" s="85" t="s">
        <v>397</v>
      </c>
      <c r="F61" s="242">
        <v>0</v>
      </c>
      <c r="G61" s="242"/>
      <c r="H61" s="366">
        <f>F61+G61</f>
        <v>0</v>
      </c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</row>
    <row r="62" spans="1:252" s="111" customFormat="1" ht="16.5" customHeight="1">
      <c r="A62" s="354"/>
      <c r="B62" s="102"/>
      <c r="C62" s="93" t="s">
        <v>133</v>
      </c>
      <c r="D62" s="93"/>
      <c r="E62" s="121" t="s">
        <v>134</v>
      </c>
      <c r="F62" s="248">
        <f>F63</f>
        <v>0</v>
      </c>
      <c r="G62" s="248">
        <f>G63</f>
        <v>0</v>
      </c>
      <c r="H62" s="367">
        <f>SUM(H63:H63)</f>
        <v>0</v>
      </c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110"/>
      <c r="HT62" s="110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10"/>
    </row>
    <row r="63" spans="1:252" s="83" customFormat="1" ht="27" customHeight="1">
      <c r="A63" s="355"/>
      <c r="B63" s="78"/>
      <c r="C63" s="79"/>
      <c r="D63" s="88" t="s">
        <v>43</v>
      </c>
      <c r="E63" s="85" t="s">
        <v>397</v>
      </c>
      <c r="F63" s="242">
        <v>0</v>
      </c>
      <c r="G63" s="242"/>
      <c r="H63" s="348">
        <f>F63+G63</f>
        <v>0</v>
      </c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</row>
    <row r="64" spans="1:252" s="83" customFormat="1" ht="16.5" customHeight="1">
      <c r="A64" s="355"/>
      <c r="B64" s="216"/>
      <c r="C64" s="134" t="s">
        <v>212</v>
      </c>
      <c r="D64" s="290"/>
      <c r="E64" s="138" t="s">
        <v>213</v>
      </c>
      <c r="F64" s="242">
        <f>F65</f>
        <v>15000</v>
      </c>
      <c r="G64" s="242">
        <f>G65</f>
        <v>1600</v>
      </c>
      <c r="H64" s="347">
        <f>H65</f>
        <v>16600</v>
      </c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</row>
    <row r="65" spans="1:252" s="83" customFormat="1" ht="21" customHeight="1">
      <c r="A65" s="355"/>
      <c r="B65" s="216"/>
      <c r="C65" s="291"/>
      <c r="D65" s="88" t="s">
        <v>43</v>
      </c>
      <c r="E65" s="85" t="s">
        <v>436</v>
      </c>
      <c r="F65" s="242">
        <v>15000</v>
      </c>
      <c r="G65" s="242">
        <v>1600</v>
      </c>
      <c r="H65" s="348">
        <f>F65+G65</f>
        <v>16600</v>
      </c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</row>
    <row r="66" spans="1:252" s="111" customFormat="1" ht="16.5" customHeight="1">
      <c r="A66" s="342" t="s">
        <v>144</v>
      </c>
      <c r="B66" s="105"/>
      <c r="C66" s="283"/>
      <c r="D66" s="105"/>
      <c r="E66" s="100" t="s">
        <v>145</v>
      </c>
      <c r="F66" s="245">
        <f>F67+F90</f>
        <v>87289.14</v>
      </c>
      <c r="G66" s="245">
        <f>G67+G90</f>
        <v>-2000</v>
      </c>
      <c r="H66" s="359">
        <f>H67+H90</f>
        <v>85289.14</v>
      </c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</row>
    <row r="67" spans="1:252" s="111" customFormat="1" ht="16.5" customHeight="1">
      <c r="A67" s="350"/>
      <c r="B67" s="99" t="s">
        <v>146</v>
      </c>
      <c r="C67" s="96"/>
      <c r="D67" s="96"/>
      <c r="E67" s="97" t="s">
        <v>147</v>
      </c>
      <c r="F67" s="239">
        <f>F68+F79+F87</f>
        <v>51994.84</v>
      </c>
      <c r="G67" s="239">
        <f>G68+G79+G87</f>
        <v>-2000</v>
      </c>
      <c r="H67" s="360">
        <f>H68+H79+H87</f>
        <v>49994.84</v>
      </c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</row>
    <row r="68" spans="1:252" s="111" customFormat="1" ht="16.5" customHeight="1">
      <c r="A68" s="354"/>
      <c r="B68" s="102"/>
      <c r="C68" s="93" t="s">
        <v>131</v>
      </c>
      <c r="D68" s="93"/>
      <c r="E68" s="94" t="s">
        <v>132</v>
      </c>
      <c r="F68" s="240">
        <f>F69+F70+F71+F72+F73+F74+F75+F76+F77+F78</f>
        <v>35694.84</v>
      </c>
      <c r="G68" s="240">
        <f>G69+G70+G71+G72+G73+G74+G75+G76+G77+G78</f>
        <v>0</v>
      </c>
      <c r="H68" s="344">
        <f>SUM(H69:H78)</f>
        <v>35694.84</v>
      </c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</row>
    <row r="69" spans="1:252" s="83" customFormat="1" ht="16.5" customHeight="1">
      <c r="A69" s="355"/>
      <c r="B69" s="78"/>
      <c r="C69" s="81"/>
      <c r="D69" s="88" t="s">
        <v>112</v>
      </c>
      <c r="E69" s="89" t="s">
        <v>169</v>
      </c>
      <c r="F69" s="241">
        <v>7600</v>
      </c>
      <c r="G69" s="241"/>
      <c r="H69" s="361">
        <f>F69+G69</f>
        <v>7600</v>
      </c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</row>
    <row r="70" spans="1:252" s="83" customFormat="1" ht="16.5" customHeight="1">
      <c r="A70" s="355"/>
      <c r="B70" s="78"/>
      <c r="C70" s="81"/>
      <c r="D70" s="88" t="s">
        <v>11</v>
      </c>
      <c r="E70" s="89" t="s">
        <v>204</v>
      </c>
      <c r="F70" s="241">
        <v>5094.84</v>
      </c>
      <c r="G70" s="241"/>
      <c r="H70" s="361">
        <v>5094.84</v>
      </c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</row>
    <row r="71" spans="1:252" s="83" customFormat="1" ht="16.5" customHeight="1">
      <c r="A71" s="355"/>
      <c r="B71" s="78"/>
      <c r="C71" s="81"/>
      <c r="D71" s="88" t="s">
        <v>14</v>
      </c>
      <c r="E71" s="89" t="s">
        <v>247</v>
      </c>
      <c r="F71" s="241">
        <v>1500</v>
      </c>
      <c r="G71" s="241"/>
      <c r="H71" s="361">
        <v>1500</v>
      </c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</row>
    <row r="72" spans="1:252" s="83" customFormat="1" ht="39.75" customHeight="1">
      <c r="A72" s="355"/>
      <c r="B72" s="78"/>
      <c r="C72" s="79"/>
      <c r="D72" s="84" t="s">
        <v>20</v>
      </c>
      <c r="E72" s="85" t="s">
        <v>424</v>
      </c>
      <c r="F72" s="242">
        <v>4000</v>
      </c>
      <c r="G72" s="242"/>
      <c r="H72" s="361">
        <v>4000</v>
      </c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</row>
    <row r="73" spans="1:252" s="83" customFormat="1" ht="16.5" customHeight="1">
      <c r="A73" s="355"/>
      <c r="B73" s="78"/>
      <c r="C73" s="79"/>
      <c r="D73" s="84" t="s">
        <v>115</v>
      </c>
      <c r="E73" s="85" t="s">
        <v>200</v>
      </c>
      <c r="F73" s="242">
        <v>700</v>
      </c>
      <c r="G73" s="242"/>
      <c r="H73" s="361">
        <v>700</v>
      </c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</row>
    <row r="74" spans="1:252" s="83" customFormat="1" ht="16.5" customHeight="1">
      <c r="A74" s="355"/>
      <c r="B74" s="78"/>
      <c r="C74" s="79"/>
      <c r="D74" s="84" t="s">
        <v>40</v>
      </c>
      <c r="E74" s="112" t="s">
        <v>219</v>
      </c>
      <c r="F74" s="253">
        <v>2200</v>
      </c>
      <c r="G74" s="253"/>
      <c r="H74" s="345">
        <v>2200</v>
      </c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</row>
    <row r="75" spans="1:252" s="83" customFormat="1" ht="16.5" customHeight="1">
      <c r="A75" s="355"/>
      <c r="B75" s="78"/>
      <c r="C75" s="79"/>
      <c r="D75" s="84" t="s">
        <v>52</v>
      </c>
      <c r="E75" s="112" t="s">
        <v>219</v>
      </c>
      <c r="F75" s="253">
        <v>2000</v>
      </c>
      <c r="G75" s="253"/>
      <c r="H75" s="345">
        <v>2000</v>
      </c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</row>
    <row r="76" spans="1:252" s="83" customFormat="1" ht="18" customHeight="1">
      <c r="A76" s="355"/>
      <c r="B76" s="78"/>
      <c r="C76" s="79"/>
      <c r="D76" s="84" t="s">
        <v>55</v>
      </c>
      <c r="E76" s="112" t="s">
        <v>234</v>
      </c>
      <c r="F76" s="253">
        <v>2500</v>
      </c>
      <c r="G76" s="253"/>
      <c r="H76" s="345">
        <v>2500</v>
      </c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</row>
    <row r="77" spans="1:252" s="83" customFormat="1" ht="34.5" customHeight="1">
      <c r="A77" s="355"/>
      <c r="B77" s="78"/>
      <c r="C77" s="79"/>
      <c r="D77" s="84" t="s">
        <v>58</v>
      </c>
      <c r="E77" s="112" t="s">
        <v>398</v>
      </c>
      <c r="F77" s="253">
        <v>9800</v>
      </c>
      <c r="G77" s="253"/>
      <c r="H77" s="345">
        <v>9800</v>
      </c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</row>
    <row r="78" spans="1:252" s="83" customFormat="1" ht="25.5" customHeight="1">
      <c r="A78" s="355"/>
      <c r="B78" s="78"/>
      <c r="C78" s="79"/>
      <c r="D78" s="337" t="s">
        <v>41</v>
      </c>
      <c r="E78" s="112" t="s">
        <v>219</v>
      </c>
      <c r="F78" s="253">
        <v>300</v>
      </c>
      <c r="G78" s="253"/>
      <c r="H78" s="345">
        <v>300</v>
      </c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</row>
    <row r="79" spans="1:252" s="83" customFormat="1" ht="16.5" customHeight="1">
      <c r="A79" s="355"/>
      <c r="B79" s="78"/>
      <c r="C79" s="113" t="s">
        <v>133</v>
      </c>
      <c r="D79" s="113"/>
      <c r="E79" s="94" t="s">
        <v>134</v>
      </c>
      <c r="F79" s="240">
        <f>F80+F81+F82+F83+F84+F85+F86</f>
        <v>11300</v>
      </c>
      <c r="G79" s="240">
        <f>G80+G81+G82+G83+G84+G85+G86</f>
        <v>-2000</v>
      </c>
      <c r="H79" s="368">
        <f>H80+H81+H82+H83+H84+H85+H86</f>
        <v>9300</v>
      </c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</row>
    <row r="80" spans="1:252" s="83" customFormat="1" ht="16.5" customHeight="1">
      <c r="A80" s="369"/>
      <c r="B80" s="334"/>
      <c r="C80" s="434"/>
      <c r="D80" s="90" t="s">
        <v>112</v>
      </c>
      <c r="E80" s="89" t="s">
        <v>441</v>
      </c>
      <c r="F80" s="253">
        <v>0</v>
      </c>
      <c r="G80" s="253"/>
      <c r="H80" s="361">
        <f>F80+G80</f>
        <v>0</v>
      </c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</row>
    <row r="81" spans="1:252" s="83" customFormat="1" ht="16.5" customHeight="1">
      <c r="A81" s="369"/>
      <c r="B81" s="334"/>
      <c r="C81" s="435"/>
      <c r="D81" s="90" t="s">
        <v>11</v>
      </c>
      <c r="E81" s="89" t="s">
        <v>441</v>
      </c>
      <c r="F81" s="253">
        <v>1000</v>
      </c>
      <c r="G81" s="253"/>
      <c r="H81" s="361">
        <f>F81+G81</f>
        <v>1000</v>
      </c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</row>
    <row r="82" spans="1:252" s="83" customFormat="1" ht="16.5" customHeight="1">
      <c r="A82" s="369"/>
      <c r="B82" s="334"/>
      <c r="C82" s="435"/>
      <c r="D82" s="90" t="s">
        <v>112</v>
      </c>
      <c r="E82" s="89" t="s">
        <v>169</v>
      </c>
      <c r="F82" s="253">
        <v>1400</v>
      </c>
      <c r="G82" s="253"/>
      <c r="H82" s="361">
        <f>F82+G82</f>
        <v>1400</v>
      </c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</row>
    <row r="83" spans="1:252" s="83" customFormat="1" ht="16.5" customHeight="1">
      <c r="A83" s="369"/>
      <c r="B83" s="334"/>
      <c r="C83" s="435"/>
      <c r="D83" s="90" t="s">
        <v>115</v>
      </c>
      <c r="E83" s="85" t="s">
        <v>200</v>
      </c>
      <c r="F83" s="242">
        <v>300</v>
      </c>
      <c r="G83" s="242"/>
      <c r="H83" s="361">
        <v>300</v>
      </c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</row>
    <row r="84" spans="1:252" s="83" customFormat="1" ht="16.5" customHeight="1">
      <c r="A84" s="369"/>
      <c r="B84" s="334"/>
      <c r="C84" s="435"/>
      <c r="D84" s="90" t="s">
        <v>40</v>
      </c>
      <c r="E84" s="112" t="s">
        <v>219</v>
      </c>
      <c r="F84" s="253">
        <v>2000</v>
      </c>
      <c r="G84" s="253">
        <v>-2000</v>
      </c>
      <c r="H84" s="345">
        <f>F84+G84</f>
        <v>0</v>
      </c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</row>
    <row r="85" spans="1:252" s="83" customFormat="1" ht="16.5" customHeight="1">
      <c r="A85" s="369"/>
      <c r="B85" s="334"/>
      <c r="C85" s="435"/>
      <c r="D85" s="140" t="s">
        <v>52</v>
      </c>
      <c r="E85" s="112" t="s">
        <v>219</v>
      </c>
      <c r="F85" s="254">
        <v>600</v>
      </c>
      <c r="G85" s="254"/>
      <c r="H85" s="370">
        <v>600</v>
      </c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</row>
    <row r="86" spans="1:252" s="83" customFormat="1" ht="16.5" customHeight="1">
      <c r="A86" s="369"/>
      <c r="B86" s="452"/>
      <c r="C86" s="435"/>
      <c r="D86" s="140" t="s">
        <v>58</v>
      </c>
      <c r="E86" s="141" t="s">
        <v>425</v>
      </c>
      <c r="F86" s="254">
        <v>6000</v>
      </c>
      <c r="G86" s="254"/>
      <c r="H86" s="370">
        <v>6000</v>
      </c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</row>
    <row r="87" spans="1:252" s="83" customFormat="1" ht="16.5" customHeight="1">
      <c r="A87" s="369"/>
      <c r="B87" s="452"/>
      <c r="C87" s="134" t="s">
        <v>158</v>
      </c>
      <c r="D87" s="90"/>
      <c r="E87" s="144" t="s">
        <v>159</v>
      </c>
      <c r="F87" s="255">
        <f>F88+F89</f>
        <v>5000</v>
      </c>
      <c r="G87" s="255">
        <f>G88+G89</f>
        <v>0</v>
      </c>
      <c r="H87" s="294">
        <f>H89+H88</f>
        <v>5000</v>
      </c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</row>
    <row r="88" spans="1:252" s="83" customFormat="1" ht="16.5" customHeight="1">
      <c r="A88" s="369"/>
      <c r="B88" s="452"/>
      <c r="C88" s="450"/>
      <c r="D88" s="90" t="s">
        <v>40</v>
      </c>
      <c r="E88" s="142" t="s">
        <v>219</v>
      </c>
      <c r="F88" s="256">
        <v>3000</v>
      </c>
      <c r="G88" s="256"/>
      <c r="H88" s="295">
        <v>3000</v>
      </c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</row>
    <row r="89" spans="1:252" s="83" customFormat="1" ht="18" customHeight="1">
      <c r="A89" s="369"/>
      <c r="B89" s="453"/>
      <c r="C89" s="451"/>
      <c r="D89" s="90" t="s">
        <v>41</v>
      </c>
      <c r="E89" s="142" t="s">
        <v>219</v>
      </c>
      <c r="F89" s="257">
        <v>2000</v>
      </c>
      <c r="G89" s="257"/>
      <c r="H89" s="371">
        <v>2000</v>
      </c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</row>
    <row r="90" spans="1:252" s="83" customFormat="1" ht="16.5" customHeight="1">
      <c r="A90" s="372"/>
      <c r="B90" s="158" t="s">
        <v>197</v>
      </c>
      <c r="C90" s="101"/>
      <c r="D90" s="143"/>
      <c r="E90" s="269" t="s">
        <v>198</v>
      </c>
      <c r="F90" s="270">
        <f>F91+F97</f>
        <v>35294.3</v>
      </c>
      <c r="G90" s="270">
        <f>G91+G97</f>
        <v>0</v>
      </c>
      <c r="H90" s="373">
        <f>H91+H97</f>
        <v>35294.3</v>
      </c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</row>
    <row r="91" spans="1:252" s="83" customFormat="1" ht="16.5" customHeight="1">
      <c r="A91" s="354"/>
      <c r="B91" s="103"/>
      <c r="C91" s="92" t="s">
        <v>131</v>
      </c>
      <c r="D91" s="104"/>
      <c r="E91" s="94" t="s">
        <v>132</v>
      </c>
      <c r="F91" s="271">
        <f>F92+F93+F94+F95+F96</f>
        <v>29794.3</v>
      </c>
      <c r="G91" s="271">
        <f>G92+G93+G94+G95+G96</f>
        <v>0</v>
      </c>
      <c r="H91" s="344">
        <f>H92+H94+H93+H95+H96</f>
        <v>29794.3</v>
      </c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</row>
    <row r="92" spans="1:252" s="83" customFormat="1" ht="16.5" customHeight="1">
      <c r="A92" s="355"/>
      <c r="B92" s="78"/>
      <c r="C92" s="95"/>
      <c r="D92" s="88" t="s">
        <v>20</v>
      </c>
      <c r="E92" s="89" t="s">
        <v>248</v>
      </c>
      <c r="F92" s="241">
        <v>11474.3</v>
      </c>
      <c r="G92" s="241"/>
      <c r="H92" s="361">
        <v>11474.3</v>
      </c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</row>
    <row r="93" spans="1:252" s="83" customFormat="1" ht="16.5" customHeight="1">
      <c r="A93" s="355"/>
      <c r="B93" s="78"/>
      <c r="C93" s="95"/>
      <c r="D93" s="88" t="s">
        <v>28</v>
      </c>
      <c r="E93" s="89" t="s">
        <v>227</v>
      </c>
      <c r="F93" s="241">
        <v>6000</v>
      </c>
      <c r="G93" s="241"/>
      <c r="H93" s="361">
        <v>6000</v>
      </c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</row>
    <row r="94" spans="1:252" s="83" customFormat="1" ht="16.5" customHeight="1">
      <c r="A94" s="355"/>
      <c r="B94" s="78"/>
      <c r="C94" s="95"/>
      <c r="D94" s="88" t="s">
        <v>38</v>
      </c>
      <c r="E94" s="89" t="s">
        <v>399</v>
      </c>
      <c r="F94" s="241">
        <v>1300</v>
      </c>
      <c r="G94" s="241"/>
      <c r="H94" s="345">
        <v>1300</v>
      </c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</row>
    <row r="95" spans="1:252" s="83" customFormat="1" ht="16.5" customHeight="1">
      <c r="A95" s="355"/>
      <c r="B95" s="78"/>
      <c r="C95" s="95"/>
      <c r="D95" s="88" t="s">
        <v>43</v>
      </c>
      <c r="E95" s="89" t="s">
        <v>390</v>
      </c>
      <c r="F95" s="241">
        <v>2700</v>
      </c>
      <c r="G95" s="241"/>
      <c r="H95" s="345">
        <v>2700</v>
      </c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</row>
    <row r="96" spans="1:252" s="83" customFormat="1" ht="16.5" customHeight="1">
      <c r="A96" s="369"/>
      <c r="B96" s="335"/>
      <c r="C96" s="221"/>
      <c r="D96" s="223" t="s">
        <v>49</v>
      </c>
      <c r="E96" s="89" t="s">
        <v>390</v>
      </c>
      <c r="F96" s="241">
        <v>8320</v>
      </c>
      <c r="G96" s="241"/>
      <c r="H96" s="345">
        <v>8320</v>
      </c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</row>
    <row r="97" spans="1:252" s="83" customFormat="1" ht="16.5" customHeight="1">
      <c r="A97" s="354"/>
      <c r="B97" s="103"/>
      <c r="C97" s="92" t="s">
        <v>133</v>
      </c>
      <c r="D97" s="104"/>
      <c r="E97" s="94" t="s">
        <v>134</v>
      </c>
      <c r="F97" s="240">
        <f>F98+F99</f>
        <v>5500</v>
      </c>
      <c r="G97" s="240">
        <f>G98+G99</f>
        <v>0</v>
      </c>
      <c r="H97" s="344">
        <f>H98+H99</f>
        <v>5500</v>
      </c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</row>
    <row r="98" spans="1:252" s="83" customFormat="1" ht="16.5" customHeight="1">
      <c r="A98" s="355"/>
      <c r="B98" s="78"/>
      <c r="C98" s="95"/>
      <c r="D98" s="88" t="s">
        <v>55</v>
      </c>
      <c r="E98" s="89" t="s">
        <v>400</v>
      </c>
      <c r="F98" s="241">
        <v>0</v>
      </c>
      <c r="G98" s="241"/>
      <c r="H98" s="345">
        <f>F98+G98</f>
        <v>0</v>
      </c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</row>
    <row r="99" spans="1:252" s="83" customFormat="1" ht="16.5" customHeight="1">
      <c r="A99" s="355"/>
      <c r="B99" s="216"/>
      <c r="C99" s="221"/>
      <c r="D99" s="223" t="s">
        <v>23</v>
      </c>
      <c r="E99" s="222" t="s">
        <v>386</v>
      </c>
      <c r="F99" s="258">
        <v>5500</v>
      </c>
      <c r="G99" s="258"/>
      <c r="H99" s="345">
        <v>5500</v>
      </c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</row>
    <row r="100" spans="1:252" s="111" customFormat="1" ht="16.5" customHeight="1">
      <c r="A100" s="342" t="s">
        <v>148</v>
      </c>
      <c r="B100" s="105"/>
      <c r="C100" s="105"/>
      <c r="D100" s="105"/>
      <c r="E100" s="100" t="s">
        <v>149</v>
      </c>
      <c r="F100" s="245">
        <f>F101+F142+F145</f>
        <v>211788.4</v>
      </c>
      <c r="G100" s="245">
        <f>G101+G142+G145</f>
        <v>-2800</v>
      </c>
      <c r="H100" s="359">
        <f>H101+H142+H145</f>
        <v>208988.4</v>
      </c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10"/>
      <c r="FZ100" s="110"/>
      <c r="GA100" s="110"/>
      <c r="GB100" s="110"/>
      <c r="GC100" s="110"/>
      <c r="GD100" s="110"/>
      <c r="GE100" s="110"/>
      <c r="GF100" s="110"/>
      <c r="GG100" s="110"/>
      <c r="GH100" s="110"/>
      <c r="GI100" s="110"/>
      <c r="GJ100" s="110"/>
      <c r="GK100" s="110"/>
      <c r="GL100" s="110"/>
      <c r="GM100" s="110"/>
      <c r="GN100" s="110"/>
      <c r="GO100" s="110"/>
      <c r="GP100" s="110"/>
      <c r="GQ100" s="110"/>
      <c r="GR100" s="110"/>
      <c r="GS100" s="110"/>
      <c r="GT100" s="110"/>
      <c r="GU100" s="110"/>
      <c r="GV100" s="110"/>
      <c r="GW100" s="110"/>
      <c r="GX100" s="110"/>
      <c r="GY100" s="110"/>
      <c r="GZ100" s="110"/>
      <c r="HA100" s="110"/>
      <c r="HB100" s="110"/>
      <c r="HC100" s="110"/>
      <c r="HD100" s="110"/>
      <c r="HE100" s="110"/>
      <c r="HF100" s="110"/>
      <c r="HG100" s="110"/>
      <c r="HH100" s="110"/>
      <c r="HI100" s="110"/>
      <c r="HJ100" s="110"/>
      <c r="HK100" s="110"/>
      <c r="HL100" s="110"/>
      <c r="HM100" s="110"/>
      <c r="HN100" s="110"/>
      <c r="HO100" s="110"/>
      <c r="HP100" s="110"/>
      <c r="HQ100" s="110"/>
      <c r="HR100" s="110"/>
      <c r="HS100" s="110"/>
      <c r="HT100" s="110"/>
      <c r="HU100" s="110"/>
      <c r="HV100" s="110"/>
      <c r="HW100" s="110"/>
      <c r="HX100" s="110"/>
      <c r="HY100" s="110"/>
      <c r="HZ100" s="110"/>
      <c r="IA100" s="110"/>
      <c r="IB100" s="110"/>
      <c r="IC100" s="110"/>
      <c r="ID100" s="110"/>
      <c r="IE100" s="110"/>
      <c r="IF100" s="110"/>
      <c r="IG100" s="110"/>
      <c r="IH100" s="110"/>
      <c r="II100" s="110"/>
      <c r="IJ100" s="110"/>
      <c r="IK100" s="110"/>
      <c r="IL100" s="110"/>
      <c r="IM100" s="110"/>
      <c r="IN100" s="110"/>
      <c r="IO100" s="110"/>
      <c r="IP100" s="110"/>
      <c r="IQ100" s="110"/>
      <c r="IR100" s="110"/>
    </row>
    <row r="101" spans="1:252" s="111" customFormat="1" ht="16.5" customHeight="1">
      <c r="A101" s="350"/>
      <c r="B101" s="99" t="s">
        <v>150</v>
      </c>
      <c r="C101" s="96"/>
      <c r="D101" s="96"/>
      <c r="E101" s="97" t="s">
        <v>151</v>
      </c>
      <c r="F101" s="239">
        <f>F102+F108+F125+F127+F129+F136+F138+F140</f>
        <v>122771.97</v>
      </c>
      <c r="G101" s="239">
        <f>G102+G108+G125+G127+G129+G136+G138+G140</f>
        <v>0</v>
      </c>
      <c r="H101" s="360">
        <f>H102+H108+H125+H127+H129+H136+H138+H140</f>
        <v>122771.97</v>
      </c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  <c r="FV101" s="110"/>
      <c r="FW101" s="110"/>
      <c r="FX101" s="110"/>
      <c r="FY101" s="110"/>
      <c r="FZ101" s="110"/>
      <c r="GA101" s="110"/>
      <c r="GB101" s="110"/>
      <c r="GC101" s="110"/>
      <c r="GD101" s="110"/>
      <c r="GE101" s="110"/>
      <c r="GF101" s="110"/>
      <c r="GG101" s="110"/>
      <c r="GH101" s="110"/>
      <c r="GI101" s="110"/>
      <c r="GJ101" s="110"/>
      <c r="GK101" s="110"/>
      <c r="GL101" s="110"/>
      <c r="GM101" s="110"/>
      <c r="GN101" s="110"/>
      <c r="GO101" s="110"/>
      <c r="GP101" s="110"/>
      <c r="GQ101" s="110"/>
      <c r="GR101" s="110"/>
      <c r="GS101" s="110"/>
      <c r="GT101" s="110"/>
      <c r="GU101" s="110"/>
      <c r="GV101" s="110"/>
      <c r="GW101" s="110"/>
      <c r="GX101" s="110"/>
      <c r="GY101" s="110"/>
      <c r="GZ101" s="110"/>
      <c r="HA101" s="110"/>
      <c r="HB101" s="110"/>
      <c r="HC101" s="110"/>
      <c r="HD101" s="110"/>
      <c r="HE101" s="110"/>
      <c r="HF101" s="110"/>
      <c r="HG101" s="110"/>
      <c r="HH101" s="110"/>
      <c r="HI101" s="110"/>
      <c r="HJ101" s="110"/>
      <c r="HK101" s="110"/>
      <c r="HL101" s="110"/>
      <c r="HM101" s="110"/>
      <c r="HN101" s="110"/>
      <c r="HO101" s="110"/>
      <c r="HP101" s="110"/>
      <c r="HQ101" s="110"/>
      <c r="HR101" s="110"/>
      <c r="HS101" s="110"/>
      <c r="HT101" s="110"/>
      <c r="HU101" s="110"/>
      <c r="HV101" s="110"/>
      <c r="HW101" s="110"/>
      <c r="HX101" s="110"/>
      <c r="HY101" s="110"/>
      <c r="HZ101" s="110"/>
      <c r="IA101" s="110"/>
      <c r="IB101" s="110"/>
      <c r="IC101" s="110"/>
      <c r="ID101" s="110"/>
      <c r="IE101" s="110"/>
      <c r="IF101" s="110"/>
      <c r="IG101" s="110"/>
      <c r="IH101" s="110"/>
      <c r="II101" s="110"/>
      <c r="IJ101" s="110"/>
      <c r="IK101" s="110"/>
      <c r="IL101" s="110"/>
      <c r="IM101" s="110"/>
      <c r="IN101" s="110"/>
      <c r="IO101" s="110"/>
      <c r="IP101" s="110"/>
      <c r="IQ101" s="110"/>
      <c r="IR101" s="110"/>
    </row>
    <row r="102" spans="1:252" s="83" customFormat="1" ht="16.5" customHeight="1">
      <c r="A102" s="355"/>
      <c r="B102" s="78"/>
      <c r="C102" s="93" t="s">
        <v>158</v>
      </c>
      <c r="D102" s="93"/>
      <c r="E102" s="114" t="s">
        <v>159</v>
      </c>
      <c r="F102" s="259">
        <f>F103+F104+F105+F106+F107</f>
        <v>16745</v>
      </c>
      <c r="G102" s="259">
        <f>G103+G104+G105+G106+G107</f>
        <v>0</v>
      </c>
      <c r="H102" s="344">
        <f>SUM(H103:H107)</f>
        <v>16745</v>
      </c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</row>
    <row r="103" spans="1:252" s="83" customFormat="1" ht="16.5" customHeight="1">
      <c r="A103" s="355"/>
      <c r="B103" s="78"/>
      <c r="C103" s="146"/>
      <c r="D103" s="84" t="s">
        <v>115</v>
      </c>
      <c r="E103" s="224" t="s">
        <v>402</v>
      </c>
      <c r="F103" s="260">
        <v>2500</v>
      </c>
      <c r="G103" s="260"/>
      <c r="H103" s="345">
        <v>2500</v>
      </c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</row>
    <row r="104" spans="1:252" s="83" customFormat="1" ht="16.5" customHeight="1">
      <c r="A104" s="355"/>
      <c r="B104" s="78"/>
      <c r="C104" s="81"/>
      <c r="D104" s="84" t="s">
        <v>170</v>
      </c>
      <c r="E104" s="85" t="s">
        <v>401</v>
      </c>
      <c r="F104" s="242">
        <v>5545</v>
      </c>
      <c r="G104" s="242"/>
      <c r="H104" s="361">
        <f>F104+G104</f>
        <v>5545</v>
      </c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</row>
    <row r="105" spans="1:252" s="83" customFormat="1" ht="16.5" customHeight="1">
      <c r="A105" s="355"/>
      <c r="B105" s="78"/>
      <c r="C105" s="81"/>
      <c r="D105" s="84" t="s">
        <v>49</v>
      </c>
      <c r="E105" s="85" t="s">
        <v>403</v>
      </c>
      <c r="F105" s="242">
        <v>2000</v>
      </c>
      <c r="G105" s="242"/>
      <c r="H105" s="345">
        <v>2000</v>
      </c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</row>
    <row r="106" spans="1:252" s="83" customFormat="1" ht="22.5" customHeight="1">
      <c r="A106" s="355"/>
      <c r="B106" s="78"/>
      <c r="C106" s="81"/>
      <c r="D106" s="84" t="s">
        <v>52</v>
      </c>
      <c r="E106" s="85" t="s">
        <v>404</v>
      </c>
      <c r="F106" s="242">
        <v>1700</v>
      </c>
      <c r="G106" s="242"/>
      <c r="H106" s="345">
        <v>1700</v>
      </c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</row>
    <row r="107" spans="1:252" s="83" customFormat="1" ht="22.5" customHeight="1">
      <c r="A107" s="355"/>
      <c r="B107" s="78"/>
      <c r="C107" s="79"/>
      <c r="D107" s="84" t="s">
        <v>55</v>
      </c>
      <c r="E107" s="85" t="s">
        <v>437</v>
      </c>
      <c r="F107" s="242">
        <v>5000</v>
      </c>
      <c r="G107" s="242"/>
      <c r="H107" s="345">
        <f>F107+G107</f>
        <v>5000</v>
      </c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</row>
    <row r="108" spans="1:252" s="83" customFormat="1" ht="16.5" customHeight="1">
      <c r="A108" s="355"/>
      <c r="B108" s="78"/>
      <c r="C108" s="93" t="s">
        <v>131</v>
      </c>
      <c r="D108" s="93"/>
      <c r="E108" s="94" t="s">
        <v>132</v>
      </c>
      <c r="F108" s="240">
        <f>F109+F110+F111+F112+F114+F115+F116+F117+F118+F119+F120+F121+F122+F123+F124+F113</f>
        <v>86124.64</v>
      </c>
      <c r="G108" s="240">
        <f>G109+G110+G111+G112+G114+G115+G116+G117+G118+G119+G120+G121+G122+G123+G124+G113</f>
        <v>0</v>
      </c>
      <c r="H108" s="368">
        <f>H109+H110+H111+H112+H114+H115+H116+H117+H118+H119+H120+H121+H122+H123+H124+H113</f>
        <v>86124.64</v>
      </c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</row>
    <row r="109" spans="1:252" s="83" customFormat="1" ht="16.5" customHeight="1">
      <c r="A109" s="355"/>
      <c r="B109" s="78"/>
      <c r="C109" s="81"/>
      <c r="D109" s="88" t="s">
        <v>112</v>
      </c>
      <c r="E109" s="89" t="s">
        <v>264</v>
      </c>
      <c r="F109" s="241">
        <v>9060.8</v>
      </c>
      <c r="G109" s="241"/>
      <c r="H109" s="361">
        <v>9060.8</v>
      </c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</row>
    <row r="110" spans="1:252" s="83" customFormat="1" ht="16.5" customHeight="1">
      <c r="A110" s="355"/>
      <c r="B110" s="78"/>
      <c r="C110" s="81"/>
      <c r="D110" s="88" t="s">
        <v>11</v>
      </c>
      <c r="E110" s="89" t="s">
        <v>220</v>
      </c>
      <c r="F110" s="241">
        <v>1000</v>
      </c>
      <c r="G110" s="241"/>
      <c r="H110" s="361">
        <v>1000</v>
      </c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</row>
    <row r="111" spans="1:252" s="83" customFormat="1" ht="54.75" customHeight="1">
      <c r="A111" s="355"/>
      <c r="B111" s="78"/>
      <c r="C111" s="79"/>
      <c r="D111" s="321" t="s">
        <v>14</v>
      </c>
      <c r="E111" s="328" t="s">
        <v>442</v>
      </c>
      <c r="F111" s="322">
        <v>4700</v>
      </c>
      <c r="G111" s="322"/>
      <c r="H111" s="374">
        <f>F111+G111</f>
        <v>4700</v>
      </c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</row>
    <row r="112" spans="1:252" s="83" customFormat="1" ht="18.75" customHeight="1">
      <c r="A112" s="355"/>
      <c r="B112" s="78"/>
      <c r="C112" s="79"/>
      <c r="D112" s="88" t="s">
        <v>20</v>
      </c>
      <c r="E112" s="89" t="s">
        <v>406</v>
      </c>
      <c r="F112" s="241">
        <v>4000</v>
      </c>
      <c r="G112" s="241"/>
      <c r="H112" s="345">
        <v>4000</v>
      </c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</row>
    <row r="113" spans="1:252" s="83" customFormat="1" ht="18.75" customHeight="1">
      <c r="A113" s="355"/>
      <c r="B113" s="78"/>
      <c r="C113" s="79"/>
      <c r="D113" s="88" t="s">
        <v>41</v>
      </c>
      <c r="E113" s="89" t="s">
        <v>409</v>
      </c>
      <c r="F113" s="241">
        <v>5073.35</v>
      </c>
      <c r="G113" s="241"/>
      <c r="H113" s="345">
        <f>F113+G113</f>
        <v>5073.35</v>
      </c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</row>
    <row r="114" spans="1:252" s="83" customFormat="1" ht="16.5" customHeight="1">
      <c r="A114" s="355"/>
      <c r="B114" s="78"/>
      <c r="C114" s="79"/>
      <c r="D114" s="88" t="s">
        <v>23</v>
      </c>
      <c r="E114" s="89" t="s">
        <v>405</v>
      </c>
      <c r="F114" s="241">
        <v>1000</v>
      </c>
      <c r="G114" s="241"/>
      <c r="H114" s="361">
        <v>1000</v>
      </c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</row>
    <row r="115" spans="1:252" s="83" customFormat="1" ht="24" customHeight="1">
      <c r="A115" s="355"/>
      <c r="B115" s="78"/>
      <c r="C115" s="79"/>
      <c r="D115" s="84" t="s">
        <v>28</v>
      </c>
      <c r="E115" s="85" t="s">
        <v>375</v>
      </c>
      <c r="F115" s="242">
        <v>2000</v>
      </c>
      <c r="G115" s="242"/>
      <c r="H115" s="361">
        <v>2000</v>
      </c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</row>
    <row r="116" spans="1:252" s="83" customFormat="1" ht="16.5" customHeight="1">
      <c r="A116" s="355"/>
      <c r="B116" s="78"/>
      <c r="C116" s="79"/>
      <c r="D116" s="88" t="s">
        <v>114</v>
      </c>
      <c r="E116" s="89" t="s">
        <v>206</v>
      </c>
      <c r="F116" s="241">
        <v>12088.71</v>
      </c>
      <c r="G116" s="241"/>
      <c r="H116" s="345">
        <v>12088.71</v>
      </c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</row>
    <row r="117" spans="1:252" s="83" customFormat="1" ht="12.75">
      <c r="A117" s="355"/>
      <c r="B117" s="78"/>
      <c r="C117" s="79"/>
      <c r="D117" s="84" t="s">
        <v>115</v>
      </c>
      <c r="E117" s="85" t="s">
        <v>265</v>
      </c>
      <c r="F117" s="242">
        <v>2900</v>
      </c>
      <c r="G117" s="242"/>
      <c r="H117" s="361">
        <v>2900</v>
      </c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</row>
    <row r="118" spans="1:252" s="83" customFormat="1" ht="12.75">
      <c r="A118" s="355"/>
      <c r="B118" s="78"/>
      <c r="C118" s="79"/>
      <c r="D118" s="84" t="s">
        <v>34</v>
      </c>
      <c r="E118" s="85" t="s">
        <v>426</v>
      </c>
      <c r="F118" s="242">
        <v>1802.61</v>
      </c>
      <c r="G118" s="242"/>
      <c r="H118" s="361">
        <v>1802.61</v>
      </c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</row>
    <row r="119" spans="1:252" s="83" customFormat="1" ht="27" customHeight="1">
      <c r="A119" s="355"/>
      <c r="B119" s="78"/>
      <c r="C119" s="79"/>
      <c r="D119" s="323" t="s">
        <v>38</v>
      </c>
      <c r="E119" s="324" t="s">
        <v>444</v>
      </c>
      <c r="F119" s="325">
        <v>4300</v>
      </c>
      <c r="G119" s="325"/>
      <c r="H119" s="375">
        <f>F119+G119</f>
        <v>4300</v>
      </c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</row>
    <row r="120" spans="1:252" s="83" customFormat="1" ht="16.5" customHeight="1">
      <c r="A120" s="355"/>
      <c r="B120" s="78"/>
      <c r="C120" s="79"/>
      <c r="D120" s="84" t="s">
        <v>52</v>
      </c>
      <c r="E120" s="85" t="s">
        <v>380</v>
      </c>
      <c r="F120" s="242">
        <v>7449.98</v>
      </c>
      <c r="G120" s="242"/>
      <c r="H120" s="345">
        <v>7449.98</v>
      </c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</row>
    <row r="121" spans="1:252" s="83" customFormat="1" ht="25.5" customHeight="1">
      <c r="A121" s="355"/>
      <c r="B121" s="78"/>
      <c r="C121" s="79"/>
      <c r="D121" s="84" t="s">
        <v>55</v>
      </c>
      <c r="E121" s="320" t="s">
        <v>438</v>
      </c>
      <c r="F121" s="261">
        <v>9500</v>
      </c>
      <c r="G121" s="261"/>
      <c r="H121" s="345">
        <f>F121+G121</f>
        <v>9500</v>
      </c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</row>
    <row r="122" spans="1:252" s="83" customFormat="1" ht="22.5" customHeight="1">
      <c r="A122" s="355"/>
      <c r="B122" s="78"/>
      <c r="C122" s="79"/>
      <c r="D122" s="84" t="s">
        <v>35</v>
      </c>
      <c r="E122" s="215" t="s">
        <v>407</v>
      </c>
      <c r="F122" s="261">
        <v>15449.19</v>
      </c>
      <c r="G122" s="261"/>
      <c r="H122" s="345">
        <f>F122+G122</f>
        <v>15449.19</v>
      </c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6"/>
    </row>
    <row r="123" spans="1:252" s="83" customFormat="1" ht="22.5" customHeight="1">
      <c r="A123" s="355"/>
      <c r="B123" s="78"/>
      <c r="C123" s="79"/>
      <c r="D123" s="323" t="s">
        <v>43</v>
      </c>
      <c r="E123" s="326" t="s">
        <v>439</v>
      </c>
      <c r="F123" s="327">
        <v>800</v>
      </c>
      <c r="G123" s="327"/>
      <c r="H123" s="375">
        <f>F123+G123</f>
        <v>800</v>
      </c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</row>
    <row r="124" spans="1:252" s="83" customFormat="1" ht="12.75">
      <c r="A124" s="355"/>
      <c r="B124" s="78"/>
      <c r="C124" s="79"/>
      <c r="D124" s="84" t="s">
        <v>58</v>
      </c>
      <c r="E124" s="85" t="s">
        <v>363</v>
      </c>
      <c r="F124" s="242">
        <v>5000</v>
      </c>
      <c r="G124" s="242"/>
      <c r="H124" s="345">
        <v>5000</v>
      </c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  <c r="IK124" s="86"/>
      <c r="IL124" s="86"/>
      <c r="IM124" s="86"/>
      <c r="IN124" s="86"/>
      <c r="IO124" s="86"/>
      <c r="IP124" s="86"/>
      <c r="IQ124" s="86"/>
      <c r="IR124" s="86"/>
    </row>
    <row r="125" spans="1:252" s="83" customFormat="1" ht="16.5" customHeight="1">
      <c r="A125" s="355"/>
      <c r="B125" s="78"/>
      <c r="C125" s="93" t="s">
        <v>365</v>
      </c>
      <c r="D125" s="93"/>
      <c r="E125" s="94" t="s">
        <v>366</v>
      </c>
      <c r="F125" s="240">
        <f>F126</f>
        <v>1500</v>
      </c>
      <c r="G125" s="240">
        <f>G126</f>
        <v>0</v>
      </c>
      <c r="H125" s="344">
        <f>H126</f>
        <v>1500</v>
      </c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  <c r="IO125" s="86"/>
      <c r="IP125" s="86"/>
      <c r="IQ125" s="86"/>
      <c r="IR125" s="86"/>
    </row>
    <row r="126" spans="1:252" s="83" customFormat="1" ht="21" customHeight="1">
      <c r="A126" s="355"/>
      <c r="B126" s="78"/>
      <c r="C126" s="81"/>
      <c r="D126" s="88" t="s">
        <v>34</v>
      </c>
      <c r="E126" s="89" t="s">
        <v>408</v>
      </c>
      <c r="F126" s="241">
        <v>1500</v>
      </c>
      <c r="G126" s="241"/>
      <c r="H126" s="361">
        <v>1500</v>
      </c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</row>
    <row r="127" spans="1:252" s="83" customFormat="1" ht="16.5" customHeight="1">
      <c r="A127" s="355"/>
      <c r="B127" s="78"/>
      <c r="C127" s="93" t="s">
        <v>152</v>
      </c>
      <c r="D127" s="93"/>
      <c r="E127" s="94" t="s">
        <v>153</v>
      </c>
      <c r="F127" s="240">
        <f>F128</f>
        <v>1000</v>
      </c>
      <c r="G127" s="240">
        <f>G128</f>
        <v>0</v>
      </c>
      <c r="H127" s="376">
        <f>SUM(H128:H128)</f>
        <v>1000</v>
      </c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/>
      <c r="II127" s="86"/>
      <c r="IJ127" s="86"/>
      <c r="IK127" s="86"/>
      <c r="IL127" s="86"/>
      <c r="IM127" s="86"/>
      <c r="IN127" s="86"/>
      <c r="IO127" s="86"/>
      <c r="IP127" s="86"/>
      <c r="IQ127" s="86"/>
      <c r="IR127" s="86"/>
    </row>
    <row r="128" spans="1:252" s="83" customFormat="1" ht="16.5" customHeight="1">
      <c r="A128" s="355"/>
      <c r="B128" s="78"/>
      <c r="C128" s="333"/>
      <c r="D128" s="88" t="s">
        <v>23</v>
      </c>
      <c r="E128" s="89" t="s">
        <v>167</v>
      </c>
      <c r="F128" s="241">
        <v>1000</v>
      </c>
      <c r="G128" s="241"/>
      <c r="H128" s="361">
        <v>1000</v>
      </c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</row>
    <row r="129" spans="1:252" s="83" customFormat="1" ht="16.5" customHeight="1">
      <c r="A129" s="355"/>
      <c r="B129" s="78"/>
      <c r="C129" s="93" t="s">
        <v>133</v>
      </c>
      <c r="D129" s="93"/>
      <c r="E129" s="94" t="s">
        <v>134</v>
      </c>
      <c r="F129" s="240">
        <f>F130+F131+F132+F133+F134+F135</f>
        <v>6113.91</v>
      </c>
      <c r="G129" s="240">
        <f>G130+G131+G132+G133+G134+G135</f>
        <v>0</v>
      </c>
      <c r="H129" s="368">
        <f>H130+H131+H132+H133+H134+H135</f>
        <v>6113.91</v>
      </c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/>
      <c r="HN129" s="86"/>
      <c r="HO129" s="86"/>
      <c r="HP129" s="86"/>
      <c r="HQ129" s="86"/>
      <c r="HR129" s="86"/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  <c r="IC129" s="86"/>
      <c r="ID129" s="86"/>
      <c r="IE129" s="86"/>
      <c r="IF129" s="86"/>
      <c r="IG129" s="86"/>
      <c r="IH129" s="86"/>
      <c r="II129" s="86"/>
      <c r="IJ129" s="86"/>
      <c r="IK129" s="86"/>
      <c r="IL129" s="86"/>
      <c r="IM129" s="86"/>
      <c r="IN129" s="86"/>
      <c r="IO129" s="86"/>
      <c r="IP129" s="86"/>
      <c r="IQ129" s="86"/>
      <c r="IR129" s="86"/>
    </row>
    <row r="130" spans="1:252" s="83" customFormat="1" ht="12.75">
      <c r="A130" s="355"/>
      <c r="B130" s="78"/>
      <c r="C130" s="79"/>
      <c r="D130" s="88" t="s">
        <v>14</v>
      </c>
      <c r="E130" s="89" t="s">
        <v>411</v>
      </c>
      <c r="F130" s="241">
        <v>2000</v>
      </c>
      <c r="G130" s="241"/>
      <c r="H130" s="361">
        <f>F130+G130</f>
        <v>2000</v>
      </c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86"/>
      <c r="GQ130" s="86"/>
      <c r="GR130" s="86"/>
      <c r="GS130" s="86"/>
      <c r="GT130" s="86"/>
      <c r="GU130" s="86"/>
      <c r="GV130" s="86"/>
      <c r="GW130" s="86"/>
      <c r="GX130" s="86"/>
      <c r="GY130" s="86"/>
      <c r="GZ130" s="86"/>
      <c r="HA130" s="86"/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/>
      <c r="HN130" s="86"/>
      <c r="HO130" s="86"/>
      <c r="HP130" s="86"/>
      <c r="HQ130" s="86"/>
      <c r="HR130" s="86"/>
      <c r="HS130" s="86"/>
      <c r="HT130" s="86"/>
      <c r="HU130" s="86"/>
      <c r="HV130" s="86"/>
      <c r="HW130" s="86"/>
      <c r="HX130" s="86"/>
      <c r="HY130" s="86"/>
      <c r="HZ130" s="86"/>
      <c r="IA130" s="86"/>
      <c r="IB130" s="86"/>
      <c r="IC130" s="86"/>
      <c r="ID130" s="86"/>
      <c r="IE130" s="86"/>
      <c r="IF130" s="86"/>
      <c r="IG130" s="86"/>
      <c r="IH130" s="86"/>
      <c r="II130" s="86"/>
      <c r="IJ130" s="86"/>
      <c r="IK130" s="86"/>
      <c r="IL130" s="86"/>
      <c r="IM130" s="86"/>
      <c r="IN130" s="86"/>
      <c r="IO130" s="86"/>
      <c r="IP130" s="86"/>
      <c r="IQ130" s="86"/>
      <c r="IR130" s="86"/>
    </row>
    <row r="131" spans="1:252" s="83" customFormat="1" ht="22.5">
      <c r="A131" s="355"/>
      <c r="B131" s="78"/>
      <c r="C131" s="79"/>
      <c r="D131" s="88" t="s">
        <v>20</v>
      </c>
      <c r="E131" s="89" t="s">
        <v>373</v>
      </c>
      <c r="F131" s="241">
        <v>700</v>
      </c>
      <c r="G131" s="241"/>
      <c r="H131" s="361">
        <f>F131+G131</f>
        <v>700</v>
      </c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  <c r="HI131" s="86"/>
      <c r="HJ131" s="86"/>
      <c r="HK131" s="86"/>
      <c r="HL131" s="86"/>
      <c r="HM131" s="86"/>
      <c r="HN131" s="86"/>
      <c r="HO131" s="86"/>
      <c r="HP131" s="86"/>
      <c r="HQ131" s="86"/>
      <c r="HR131" s="86"/>
      <c r="HS131" s="86"/>
      <c r="HT131" s="86"/>
      <c r="HU131" s="86"/>
      <c r="HV131" s="86"/>
      <c r="HW131" s="86"/>
      <c r="HX131" s="86"/>
      <c r="HY131" s="86"/>
      <c r="HZ131" s="86"/>
      <c r="IA131" s="86"/>
      <c r="IB131" s="86"/>
      <c r="IC131" s="86"/>
      <c r="ID131" s="86"/>
      <c r="IE131" s="86"/>
      <c r="IF131" s="86"/>
      <c r="IG131" s="86"/>
      <c r="IH131" s="86"/>
      <c r="II131" s="86"/>
      <c r="IJ131" s="86"/>
      <c r="IK131" s="86"/>
      <c r="IL131" s="86"/>
      <c r="IM131" s="86"/>
      <c r="IN131" s="86"/>
      <c r="IO131" s="86"/>
      <c r="IP131" s="86"/>
      <c r="IQ131" s="86"/>
      <c r="IR131" s="86"/>
    </row>
    <row r="132" spans="1:252" s="83" customFormat="1" ht="22.5">
      <c r="A132" s="355"/>
      <c r="B132" s="78"/>
      <c r="C132" s="79"/>
      <c r="D132" s="88" t="s">
        <v>34</v>
      </c>
      <c r="E132" s="89" t="s">
        <v>360</v>
      </c>
      <c r="F132" s="241">
        <v>0</v>
      </c>
      <c r="G132" s="241"/>
      <c r="H132" s="361">
        <f>F132+G132</f>
        <v>0</v>
      </c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/>
      <c r="HN132" s="86"/>
      <c r="HO132" s="86"/>
      <c r="HP132" s="86"/>
      <c r="HQ132" s="86"/>
      <c r="HR132" s="86"/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  <c r="IC132" s="86"/>
      <c r="ID132" s="86"/>
      <c r="IE132" s="86"/>
      <c r="IF132" s="86"/>
      <c r="IG132" s="86"/>
      <c r="IH132" s="86"/>
      <c r="II132" s="86"/>
      <c r="IJ132" s="86"/>
      <c r="IK132" s="86"/>
      <c r="IL132" s="86"/>
      <c r="IM132" s="86"/>
      <c r="IN132" s="86"/>
      <c r="IO132" s="86"/>
      <c r="IP132" s="86"/>
      <c r="IQ132" s="86"/>
      <c r="IR132" s="86"/>
    </row>
    <row r="133" spans="1:252" s="83" customFormat="1" ht="20.25" customHeight="1">
      <c r="A133" s="355"/>
      <c r="B133" s="78"/>
      <c r="C133" s="79"/>
      <c r="D133" s="84" t="s">
        <v>38</v>
      </c>
      <c r="E133" s="85" t="s">
        <v>443</v>
      </c>
      <c r="F133" s="242">
        <v>2700</v>
      </c>
      <c r="G133" s="242"/>
      <c r="H133" s="345">
        <f>F133+G133</f>
        <v>2700</v>
      </c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/>
      <c r="II133" s="86"/>
      <c r="IJ133" s="86"/>
      <c r="IK133" s="86"/>
      <c r="IL133" s="86"/>
      <c r="IM133" s="86"/>
      <c r="IN133" s="86"/>
      <c r="IO133" s="86"/>
      <c r="IP133" s="86"/>
      <c r="IQ133" s="86"/>
      <c r="IR133" s="86"/>
    </row>
    <row r="134" spans="1:252" s="83" customFormat="1" ht="20.25" customHeight="1">
      <c r="A134" s="355"/>
      <c r="B134" s="78"/>
      <c r="C134" s="79"/>
      <c r="D134" s="84" t="s">
        <v>55</v>
      </c>
      <c r="E134" s="85" t="s">
        <v>410</v>
      </c>
      <c r="F134" s="242">
        <v>513.91</v>
      </c>
      <c r="G134" s="242"/>
      <c r="H134" s="345">
        <f>F134+G134</f>
        <v>513.91</v>
      </c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</row>
    <row r="135" spans="1:252" s="83" customFormat="1" ht="16.5" customHeight="1">
      <c r="A135" s="355"/>
      <c r="B135" s="78"/>
      <c r="C135" s="79"/>
      <c r="D135" s="84" t="s">
        <v>58</v>
      </c>
      <c r="E135" s="85" t="s">
        <v>379</v>
      </c>
      <c r="F135" s="242">
        <v>200</v>
      </c>
      <c r="G135" s="242"/>
      <c r="H135" s="345">
        <v>200</v>
      </c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86"/>
      <c r="GH135" s="86"/>
      <c r="GI135" s="86"/>
      <c r="GJ135" s="86"/>
      <c r="GK135" s="86"/>
      <c r="GL135" s="86"/>
      <c r="GM135" s="86"/>
      <c r="GN135" s="86"/>
      <c r="GO135" s="86"/>
      <c r="GP135" s="86"/>
      <c r="GQ135" s="86"/>
      <c r="GR135" s="86"/>
      <c r="GS135" s="86"/>
      <c r="GT135" s="86"/>
      <c r="GU135" s="86"/>
      <c r="GV135" s="86"/>
      <c r="GW135" s="86"/>
      <c r="GX135" s="86"/>
      <c r="GY135" s="86"/>
      <c r="GZ135" s="86"/>
      <c r="HA135" s="86"/>
      <c r="HB135" s="86"/>
      <c r="HC135" s="86"/>
      <c r="HD135" s="86"/>
      <c r="HE135" s="86"/>
      <c r="HF135" s="86"/>
      <c r="HG135" s="86"/>
      <c r="HH135" s="86"/>
      <c r="HI135" s="86"/>
      <c r="HJ135" s="86"/>
      <c r="HK135" s="86"/>
      <c r="HL135" s="86"/>
      <c r="HM135" s="86"/>
      <c r="HN135" s="86"/>
      <c r="HO135" s="86"/>
      <c r="HP135" s="86"/>
      <c r="HQ135" s="86"/>
      <c r="HR135" s="86"/>
      <c r="HS135" s="86"/>
      <c r="HT135" s="86"/>
      <c r="HU135" s="86"/>
      <c r="HV135" s="86"/>
      <c r="HW135" s="86"/>
      <c r="HX135" s="86"/>
      <c r="HY135" s="86"/>
      <c r="HZ135" s="86"/>
      <c r="IA135" s="86"/>
      <c r="IB135" s="86"/>
      <c r="IC135" s="86"/>
      <c r="ID135" s="86"/>
      <c r="IE135" s="86"/>
      <c r="IF135" s="86"/>
      <c r="IG135" s="86"/>
      <c r="IH135" s="86"/>
      <c r="II135" s="86"/>
      <c r="IJ135" s="86"/>
      <c r="IK135" s="86"/>
      <c r="IL135" s="86"/>
      <c r="IM135" s="86"/>
      <c r="IN135" s="86"/>
      <c r="IO135" s="86"/>
      <c r="IP135" s="86"/>
      <c r="IQ135" s="86"/>
      <c r="IR135" s="86"/>
    </row>
    <row r="136" spans="1:252" s="83" customFormat="1" ht="16.5" customHeight="1">
      <c r="A136" s="355"/>
      <c r="B136" s="78"/>
      <c r="C136" s="93" t="s">
        <v>196</v>
      </c>
      <c r="D136" s="93"/>
      <c r="E136" s="94" t="s">
        <v>413</v>
      </c>
      <c r="F136" s="240">
        <f>F137</f>
        <v>775</v>
      </c>
      <c r="G136" s="240">
        <f>G137</f>
        <v>0</v>
      </c>
      <c r="H136" s="344">
        <f>H137</f>
        <v>775</v>
      </c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86"/>
      <c r="IH136" s="86"/>
      <c r="II136" s="86"/>
      <c r="IJ136" s="86"/>
      <c r="IK136" s="86"/>
      <c r="IL136" s="86"/>
      <c r="IM136" s="86"/>
      <c r="IN136" s="86"/>
      <c r="IO136" s="86"/>
      <c r="IP136" s="86"/>
      <c r="IQ136" s="86"/>
      <c r="IR136" s="86"/>
    </row>
    <row r="137" spans="1:252" s="83" customFormat="1" ht="12.75">
      <c r="A137" s="355"/>
      <c r="B137" s="78"/>
      <c r="C137" s="79"/>
      <c r="D137" s="88" t="s">
        <v>34</v>
      </c>
      <c r="E137" s="89" t="s">
        <v>412</v>
      </c>
      <c r="F137" s="241">
        <v>775</v>
      </c>
      <c r="G137" s="241"/>
      <c r="H137" s="361">
        <f>F137+G137</f>
        <v>775</v>
      </c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  <c r="IL137" s="86"/>
      <c r="IM137" s="86"/>
      <c r="IN137" s="86"/>
      <c r="IO137" s="86"/>
      <c r="IP137" s="86"/>
      <c r="IQ137" s="86"/>
      <c r="IR137" s="86"/>
    </row>
    <row r="138" spans="1:252" s="83" customFormat="1" ht="16.5" customHeight="1">
      <c r="A138" s="355"/>
      <c r="B138" s="78"/>
      <c r="C138" s="93" t="s">
        <v>255</v>
      </c>
      <c r="D138" s="93"/>
      <c r="E138" s="94" t="s">
        <v>369</v>
      </c>
      <c r="F138" s="240">
        <f>F139</f>
        <v>922.5</v>
      </c>
      <c r="G138" s="240">
        <f>G139</f>
        <v>0</v>
      </c>
      <c r="H138" s="376">
        <f>H139</f>
        <v>922.5</v>
      </c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</row>
    <row r="139" spans="1:252" s="83" customFormat="1" ht="26.25" customHeight="1">
      <c r="A139" s="355"/>
      <c r="B139" s="78"/>
      <c r="C139" s="84"/>
      <c r="D139" s="88" t="s">
        <v>41</v>
      </c>
      <c r="E139" s="89" t="s">
        <v>409</v>
      </c>
      <c r="F139" s="241">
        <v>922.5</v>
      </c>
      <c r="G139" s="241"/>
      <c r="H139" s="361">
        <f>F139+G139</f>
        <v>922.5</v>
      </c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</row>
    <row r="140" spans="1:252" s="83" customFormat="1" ht="16.5" customHeight="1">
      <c r="A140" s="355"/>
      <c r="B140" s="78"/>
      <c r="C140" s="93" t="s">
        <v>212</v>
      </c>
      <c r="D140" s="93"/>
      <c r="E140" s="94" t="s">
        <v>232</v>
      </c>
      <c r="F140" s="240">
        <f>F141</f>
        <v>9590.92</v>
      </c>
      <c r="G140" s="240">
        <f>G141</f>
        <v>0</v>
      </c>
      <c r="H140" s="376">
        <f>H141</f>
        <v>9590.92</v>
      </c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</row>
    <row r="141" spans="1:252" s="83" customFormat="1" ht="16.5" customHeight="1">
      <c r="A141" s="355"/>
      <c r="B141" s="78"/>
      <c r="C141" s="80"/>
      <c r="D141" s="88" t="s">
        <v>28</v>
      </c>
      <c r="E141" s="89" t="s">
        <v>376</v>
      </c>
      <c r="F141" s="241">
        <v>9590.92</v>
      </c>
      <c r="G141" s="241"/>
      <c r="H141" s="361">
        <v>9590.92</v>
      </c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  <c r="GQ141" s="86"/>
      <c r="GR141" s="86"/>
      <c r="GS141" s="86"/>
      <c r="GT141" s="86"/>
      <c r="GU141" s="86"/>
      <c r="GV141" s="86"/>
      <c r="GW141" s="86"/>
      <c r="GX141" s="86"/>
      <c r="GY141" s="86"/>
      <c r="GZ141" s="86"/>
      <c r="HA141" s="86"/>
      <c r="HB141" s="86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/>
      <c r="HN141" s="86"/>
      <c r="HO141" s="86"/>
      <c r="HP141" s="86"/>
      <c r="HQ141" s="86"/>
      <c r="HR141" s="86"/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  <c r="IC141" s="86"/>
      <c r="ID141" s="86"/>
      <c r="IE141" s="86"/>
      <c r="IF141" s="86"/>
      <c r="IG141" s="86"/>
      <c r="IH141" s="86"/>
      <c r="II141" s="86"/>
      <c r="IJ141" s="86"/>
      <c r="IK141" s="86"/>
      <c r="IL141" s="86"/>
      <c r="IM141" s="86"/>
      <c r="IN141" s="86"/>
      <c r="IO141" s="86"/>
      <c r="IP141" s="86"/>
      <c r="IQ141" s="86"/>
      <c r="IR141" s="86"/>
    </row>
    <row r="142" spans="1:252" s="83" customFormat="1" ht="16.5" customHeight="1">
      <c r="A142" s="377"/>
      <c r="B142" s="99" t="s">
        <v>154</v>
      </c>
      <c r="C142" s="96"/>
      <c r="D142" s="96"/>
      <c r="E142" s="97" t="s">
        <v>155</v>
      </c>
      <c r="F142" s="239">
        <f aca="true" t="shared" si="1" ref="F142:H143">F143</f>
        <v>1000</v>
      </c>
      <c r="G142" s="239">
        <f t="shared" si="1"/>
        <v>0</v>
      </c>
      <c r="H142" s="378">
        <f t="shared" si="1"/>
        <v>1000</v>
      </c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86"/>
      <c r="IH142" s="86"/>
      <c r="II142" s="86"/>
      <c r="IJ142" s="86"/>
      <c r="IK142" s="86"/>
      <c r="IL142" s="86"/>
      <c r="IM142" s="86"/>
      <c r="IN142" s="86"/>
      <c r="IO142" s="86"/>
      <c r="IP142" s="86"/>
      <c r="IQ142" s="86"/>
      <c r="IR142" s="86"/>
    </row>
    <row r="143" spans="1:252" s="83" customFormat="1" ht="16.5" customHeight="1">
      <c r="A143" s="355"/>
      <c r="B143" s="78"/>
      <c r="C143" s="93" t="s">
        <v>131</v>
      </c>
      <c r="D143" s="93"/>
      <c r="E143" s="94" t="s">
        <v>132</v>
      </c>
      <c r="F143" s="240">
        <f t="shared" si="1"/>
        <v>1000</v>
      </c>
      <c r="G143" s="240">
        <f t="shared" si="1"/>
        <v>0</v>
      </c>
      <c r="H143" s="376">
        <f t="shared" si="1"/>
        <v>1000</v>
      </c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86"/>
      <c r="GU143" s="86"/>
      <c r="GV143" s="86"/>
      <c r="GW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  <c r="IE143" s="86"/>
      <c r="IF143" s="86"/>
      <c r="IG143" s="86"/>
      <c r="IH143" s="86"/>
      <c r="II143" s="86"/>
      <c r="IJ143" s="86"/>
      <c r="IK143" s="86"/>
      <c r="IL143" s="86"/>
      <c r="IM143" s="86"/>
      <c r="IN143" s="86"/>
      <c r="IO143" s="86"/>
      <c r="IP143" s="86"/>
      <c r="IQ143" s="86"/>
      <c r="IR143" s="86"/>
    </row>
    <row r="144" spans="1:252" s="83" customFormat="1" ht="16.5" customHeight="1">
      <c r="A144" s="355"/>
      <c r="B144" s="78"/>
      <c r="C144" s="98"/>
      <c r="D144" s="84" t="s">
        <v>40</v>
      </c>
      <c r="E144" s="85" t="s">
        <v>156</v>
      </c>
      <c r="F144" s="242">
        <v>1000</v>
      </c>
      <c r="G144" s="242"/>
      <c r="H144" s="345">
        <v>1000</v>
      </c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  <c r="IE144" s="86"/>
      <c r="IF144" s="86"/>
      <c r="IG144" s="86"/>
      <c r="IH144" s="86"/>
      <c r="II144" s="86"/>
      <c r="IJ144" s="86"/>
      <c r="IK144" s="86"/>
      <c r="IL144" s="86"/>
      <c r="IM144" s="86"/>
      <c r="IN144" s="86"/>
      <c r="IO144" s="86"/>
      <c r="IP144" s="86"/>
      <c r="IQ144" s="86"/>
      <c r="IR144" s="86"/>
    </row>
    <row r="145" spans="1:252" s="83" customFormat="1" ht="16.5" customHeight="1">
      <c r="A145" s="377"/>
      <c r="B145" s="99" t="s">
        <v>157</v>
      </c>
      <c r="C145" s="96"/>
      <c r="D145" s="96"/>
      <c r="E145" s="97" t="s">
        <v>136</v>
      </c>
      <c r="F145" s="239">
        <f>F146+F150+F169+F185</f>
        <v>88016.43</v>
      </c>
      <c r="G145" s="239">
        <f>G146+G150+G169+G185</f>
        <v>-2800</v>
      </c>
      <c r="H145" s="360">
        <f>H150+H185+H146+H169</f>
        <v>85216.43</v>
      </c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  <c r="IE145" s="86"/>
      <c r="IF145" s="86"/>
      <c r="IG145" s="86"/>
      <c r="IH145" s="86"/>
      <c r="II145" s="86"/>
      <c r="IJ145" s="86"/>
      <c r="IK145" s="86"/>
      <c r="IL145" s="86"/>
      <c r="IM145" s="86"/>
      <c r="IN145" s="86"/>
      <c r="IO145" s="86"/>
      <c r="IP145" s="86"/>
      <c r="IQ145" s="86"/>
      <c r="IR145" s="86"/>
    </row>
    <row r="146" spans="1:252" s="83" customFormat="1" ht="16.5" customHeight="1">
      <c r="A146" s="355"/>
      <c r="B146" s="102"/>
      <c r="C146" s="93" t="s">
        <v>158</v>
      </c>
      <c r="D146" s="93"/>
      <c r="E146" s="94" t="s">
        <v>159</v>
      </c>
      <c r="F146" s="240">
        <f>F147+F148+F149</f>
        <v>3500</v>
      </c>
      <c r="G146" s="240">
        <f>G147+G148+G149</f>
        <v>0</v>
      </c>
      <c r="H146" s="344">
        <f>SUM(H147:H149)</f>
        <v>3500</v>
      </c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  <c r="IE146" s="86"/>
      <c r="IF146" s="86"/>
      <c r="IG146" s="86"/>
      <c r="IH146" s="86"/>
      <c r="II146" s="86"/>
      <c r="IJ146" s="86"/>
      <c r="IK146" s="86"/>
      <c r="IL146" s="86"/>
      <c r="IM146" s="86"/>
      <c r="IN146" s="86"/>
      <c r="IO146" s="86"/>
      <c r="IP146" s="86"/>
      <c r="IQ146" s="86"/>
      <c r="IR146" s="86"/>
    </row>
    <row r="147" spans="1:252" s="83" customFormat="1" ht="28.5" customHeight="1">
      <c r="A147" s="355"/>
      <c r="B147" s="78"/>
      <c r="C147" s="79"/>
      <c r="D147" s="88" t="s">
        <v>14</v>
      </c>
      <c r="E147" s="89" t="s">
        <v>357</v>
      </c>
      <c r="F147" s="241">
        <v>1500</v>
      </c>
      <c r="G147" s="241"/>
      <c r="H147" s="361">
        <v>1500</v>
      </c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  <c r="IG147" s="86"/>
      <c r="IH147" s="86"/>
      <c r="II147" s="86"/>
      <c r="IJ147" s="86"/>
      <c r="IK147" s="86"/>
      <c r="IL147" s="86"/>
      <c r="IM147" s="86"/>
      <c r="IN147" s="86"/>
      <c r="IO147" s="86"/>
      <c r="IP147" s="86"/>
      <c r="IQ147" s="86"/>
      <c r="IR147" s="86"/>
    </row>
    <row r="148" spans="1:252" s="83" customFormat="1" ht="21" customHeight="1">
      <c r="A148" s="355"/>
      <c r="B148" s="78"/>
      <c r="C148" s="79"/>
      <c r="D148" s="88" t="s">
        <v>40</v>
      </c>
      <c r="E148" s="89" t="s">
        <v>270</v>
      </c>
      <c r="F148" s="241">
        <v>1500</v>
      </c>
      <c r="G148" s="241"/>
      <c r="H148" s="345">
        <v>1500</v>
      </c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86"/>
      <c r="GQ148" s="86"/>
      <c r="GR148" s="86"/>
      <c r="GS148" s="86"/>
      <c r="GT148" s="86"/>
      <c r="GU148" s="86"/>
      <c r="GV148" s="86"/>
      <c r="GW148" s="86"/>
      <c r="GX148" s="86"/>
      <c r="GY148" s="86"/>
      <c r="GZ148" s="86"/>
      <c r="HA148" s="86"/>
      <c r="HB148" s="86"/>
      <c r="HC148" s="86"/>
      <c r="HD148" s="86"/>
      <c r="HE148" s="86"/>
      <c r="HF148" s="86"/>
      <c r="HG148" s="86"/>
      <c r="HH148" s="86"/>
      <c r="HI148" s="86"/>
      <c r="HJ148" s="86"/>
      <c r="HK148" s="86"/>
      <c r="HL148" s="86"/>
      <c r="HM148" s="86"/>
      <c r="HN148" s="86"/>
      <c r="HO148" s="86"/>
      <c r="HP148" s="86"/>
      <c r="HQ148" s="86"/>
      <c r="HR148" s="86"/>
      <c r="HS148" s="86"/>
      <c r="HT148" s="86"/>
      <c r="HU148" s="86"/>
      <c r="HV148" s="86"/>
      <c r="HW148" s="86"/>
      <c r="HX148" s="86"/>
      <c r="HY148" s="86"/>
      <c r="HZ148" s="86"/>
      <c r="IA148" s="86"/>
      <c r="IB148" s="86"/>
      <c r="IC148" s="86"/>
      <c r="ID148" s="86"/>
      <c r="IE148" s="86"/>
      <c r="IF148" s="86"/>
      <c r="IG148" s="86"/>
      <c r="IH148" s="86"/>
      <c r="II148" s="86"/>
      <c r="IJ148" s="86"/>
      <c r="IK148" s="86"/>
      <c r="IL148" s="86"/>
      <c r="IM148" s="86"/>
      <c r="IN148" s="86"/>
      <c r="IO148" s="86"/>
      <c r="IP148" s="86"/>
      <c r="IQ148" s="86"/>
      <c r="IR148" s="86"/>
    </row>
    <row r="149" spans="1:252" s="83" customFormat="1" ht="21" customHeight="1">
      <c r="A149" s="355"/>
      <c r="B149" s="78"/>
      <c r="C149" s="79"/>
      <c r="D149" s="88" t="s">
        <v>41</v>
      </c>
      <c r="E149" s="89" t="s">
        <v>391</v>
      </c>
      <c r="F149" s="241">
        <v>500</v>
      </c>
      <c r="G149" s="241"/>
      <c r="H149" s="345">
        <f>F149+G149</f>
        <v>500</v>
      </c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  <c r="IE149" s="86"/>
      <c r="IF149" s="86"/>
      <c r="IG149" s="86"/>
      <c r="IH149" s="86"/>
      <c r="II149" s="86"/>
      <c r="IJ149" s="86"/>
      <c r="IK149" s="86"/>
      <c r="IL149" s="86"/>
      <c r="IM149" s="86"/>
      <c r="IN149" s="86"/>
      <c r="IO149" s="86"/>
      <c r="IP149" s="86"/>
      <c r="IQ149" s="86"/>
      <c r="IR149" s="86"/>
    </row>
    <row r="150" spans="1:252" s="83" customFormat="1" ht="21" customHeight="1">
      <c r="A150" s="355"/>
      <c r="B150" s="78"/>
      <c r="C150" s="93" t="s">
        <v>131</v>
      </c>
      <c r="D150" s="93"/>
      <c r="E150" s="94" t="s">
        <v>132</v>
      </c>
      <c r="F150" s="240">
        <f>F151+F152+F154+F155+F156+F157+F158+F159+F160+F161+F162+F163+F164+F165+F166+F167+F168+F153</f>
        <v>14116.210000000001</v>
      </c>
      <c r="G150" s="240">
        <f>G151+G152+G154+G155+G156+G157+G158+G159+G160+G161+G162+G163+G164+G165+G166+G167+G168+G153</f>
        <v>0</v>
      </c>
      <c r="H150" s="368">
        <f>H151+H152+H154+H155+H156+H157+H158+H159+H160+H161+H162+H163+H164+H165+H166+H167+H168+H153</f>
        <v>14116.210000000001</v>
      </c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/>
      <c r="HN150" s="86"/>
      <c r="HO150" s="86"/>
      <c r="HP150" s="86"/>
      <c r="HQ150" s="86"/>
      <c r="HR150" s="86"/>
      <c r="HS150" s="86"/>
      <c r="HT150" s="86"/>
      <c r="HU150" s="86"/>
      <c r="HV150" s="86"/>
      <c r="HW150" s="86"/>
      <c r="HX150" s="86"/>
      <c r="HY150" s="86"/>
      <c r="HZ150" s="86"/>
      <c r="IA150" s="86"/>
      <c r="IB150" s="86"/>
      <c r="IC150" s="86"/>
      <c r="ID150" s="86"/>
      <c r="IE150" s="86"/>
      <c r="IF150" s="86"/>
      <c r="IG150" s="86"/>
      <c r="IH150" s="86"/>
      <c r="II150" s="86"/>
      <c r="IJ150" s="86"/>
      <c r="IK150" s="86"/>
      <c r="IL150" s="86"/>
      <c r="IM150" s="86"/>
      <c r="IN150" s="86"/>
      <c r="IO150" s="86"/>
      <c r="IP150" s="86"/>
      <c r="IQ150" s="86"/>
      <c r="IR150" s="86"/>
    </row>
    <row r="151" spans="1:252" s="83" customFormat="1" ht="22.5" customHeight="1">
      <c r="A151" s="355"/>
      <c r="B151" s="78"/>
      <c r="C151" s="79"/>
      <c r="D151" s="149" t="s">
        <v>112</v>
      </c>
      <c r="E151" s="89" t="s">
        <v>367</v>
      </c>
      <c r="F151" s="241">
        <v>0</v>
      </c>
      <c r="G151" s="241"/>
      <c r="H151" s="361">
        <f>F151+G151</f>
        <v>0</v>
      </c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86"/>
      <c r="HX151" s="86"/>
      <c r="HY151" s="86"/>
      <c r="HZ151" s="86"/>
      <c r="IA151" s="86"/>
      <c r="IB151" s="86"/>
      <c r="IC151" s="86"/>
      <c r="ID151" s="86"/>
      <c r="IE151" s="86"/>
      <c r="IF151" s="86"/>
      <c r="IG151" s="86"/>
      <c r="IH151" s="86"/>
      <c r="II151" s="86"/>
      <c r="IJ151" s="86"/>
      <c r="IK151" s="86"/>
      <c r="IL151" s="86"/>
      <c r="IM151" s="86"/>
      <c r="IN151" s="86"/>
      <c r="IO151" s="86"/>
      <c r="IP151" s="86"/>
      <c r="IQ151" s="86"/>
      <c r="IR151" s="86"/>
    </row>
    <row r="152" spans="1:252" s="83" customFormat="1" ht="14.25" customHeight="1">
      <c r="A152" s="355"/>
      <c r="B152" s="78"/>
      <c r="C152" s="79"/>
      <c r="D152" s="444" t="s">
        <v>113</v>
      </c>
      <c r="E152" s="85" t="s">
        <v>427</v>
      </c>
      <c r="F152" s="242">
        <v>0</v>
      </c>
      <c r="G152" s="242"/>
      <c r="H152" s="361">
        <f>F152+G152</f>
        <v>0</v>
      </c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/>
      <c r="HN152" s="86"/>
      <c r="HO152" s="86"/>
      <c r="HP152" s="86"/>
      <c r="HQ152" s="86"/>
      <c r="HR152" s="86"/>
      <c r="HS152" s="86"/>
      <c r="HT152" s="86"/>
      <c r="HU152" s="86"/>
      <c r="HV152" s="86"/>
      <c r="HW152" s="86"/>
      <c r="HX152" s="86"/>
      <c r="HY152" s="86"/>
      <c r="HZ152" s="86"/>
      <c r="IA152" s="86"/>
      <c r="IB152" s="86"/>
      <c r="IC152" s="86"/>
      <c r="ID152" s="86"/>
      <c r="IE152" s="86"/>
      <c r="IF152" s="86"/>
      <c r="IG152" s="86"/>
      <c r="IH152" s="86"/>
      <c r="II152" s="86"/>
      <c r="IJ152" s="86"/>
      <c r="IK152" s="86"/>
      <c r="IL152" s="86"/>
      <c r="IM152" s="86"/>
      <c r="IN152" s="86"/>
      <c r="IO152" s="86"/>
      <c r="IP152" s="86"/>
      <c r="IQ152" s="86"/>
      <c r="IR152" s="86"/>
    </row>
    <row r="153" spans="1:252" s="83" customFormat="1" ht="25.5" customHeight="1">
      <c r="A153" s="355"/>
      <c r="B153" s="78"/>
      <c r="C153" s="79"/>
      <c r="D153" s="445"/>
      <c r="E153" s="85" t="s">
        <v>434</v>
      </c>
      <c r="F153" s="242">
        <v>0</v>
      </c>
      <c r="G153" s="242"/>
      <c r="H153" s="361">
        <f>F153+G153</f>
        <v>0</v>
      </c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  <c r="FS153" s="86"/>
      <c r="FT153" s="86"/>
      <c r="FU153" s="86"/>
      <c r="FV153" s="86"/>
      <c r="FW153" s="86"/>
      <c r="FX153" s="86"/>
      <c r="FY153" s="86"/>
      <c r="FZ153" s="86"/>
      <c r="GA153" s="86"/>
      <c r="GB153" s="86"/>
      <c r="GC153" s="86"/>
      <c r="GD153" s="86"/>
      <c r="GE153" s="86"/>
      <c r="GF153" s="86"/>
      <c r="GG153" s="86"/>
      <c r="GH153" s="86"/>
      <c r="GI153" s="86"/>
      <c r="GJ153" s="86"/>
      <c r="GK153" s="86"/>
      <c r="GL153" s="86"/>
      <c r="GM153" s="86"/>
      <c r="GN153" s="86"/>
      <c r="GO153" s="86"/>
      <c r="GP153" s="86"/>
      <c r="GQ153" s="86"/>
      <c r="GR153" s="86"/>
      <c r="GS153" s="86"/>
      <c r="GT153" s="86"/>
      <c r="GU153" s="86"/>
      <c r="GV153" s="86"/>
      <c r="GW153" s="86"/>
      <c r="GX153" s="86"/>
      <c r="GY153" s="86"/>
      <c r="GZ153" s="86"/>
      <c r="HA153" s="86"/>
      <c r="HB153" s="86"/>
      <c r="HC153" s="86"/>
      <c r="HD153" s="86"/>
      <c r="HE153" s="86"/>
      <c r="HF153" s="86"/>
      <c r="HG153" s="86"/>
      <c r="HH153" s="86"/>
      <c r="HI153" s="86"/>
      <c r="HJ153" s="86"/>
      <c r="HK153" s="86"/>
      <c r="HL153" s="86"/>
      <c r="HM153" s="86"/>
      <c r="HN153" s="86"/>
      <c r="HO153" s="86"/>
      <c r="HP153" s="86"/>
      <c r="HQ153" s="86"/>
      <c r="HR153" s="86"/>
      <c r="HS153" s="86"/>
      <c r="HT153" s="86"/>
      <c r="HU153" s="86"/>
      <c r="HV153" s="86"/>
      <c r="HW153" s="86"/>
      <c r="HX153" s="86"/>
      <c r="HY153" s="86"/>
      <c r="HZ153" s="86"/>
      <c r="IA153" s="86"/>
      <c r="IB153" s="86"/>
      <c r="IC153" s="86"/>
      <c r="ID153" s="86"/>
      <c r="IE153" s="86"/>
      <c r="IF153" s="86"/>
      <c r="IG153" s="86"/>
      <c r="IH153" s="86"/>
      <c r="II153" s="86"/>
      <c r="IJ153" s="86"/>
      <c r="IK153" s="86"/>
      <c r="IL153" s="86"/>
      <c r="IM153" s="86"/>
      <c r="IN153" s="86"/>
      <c r="IO153" s="86"/>
      <c r="IP153" s="86"/>
      <c r="IQ153" s="86"/>
      <c r="IR153" s="86"/>
    </row>
    <row r="154" spans="1:252" s="83" customFormat="1" ht="16.5" customHeight="1">
      <c r="A154" s="355"/>
      <c r="B154" s="78"/>
      <c r="C154" s="79"/>
      <c r="D154" s="88" t="s">
        <v>11</v>
      </c>
      <c r="E154" s="89" t="s">
        <v>166</v>
      </c>
      <c r="F154" s="241">
        <v>500</v>
      </c>
      <c r="G154" s="241"/>
      <c r="H154" s="361">
        <v>500</v>
      </c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  <c r="FS154" s="86"/>
      <c r="FT154" s="86"/>
      <c r="FU154" s="86"/>
      <c r="FV154" s="86"/>
      <c r="FW154" s="86"/>
      <c r="FX154" s="86"/>
      <c r="FY154" s="86"/>
      <c r="FZ154" s="86"/>
      <c r="GA154" s="86"/>
      <c r="GB154" s="86"/>
      <c r="GC154" s="86"/>
      <c r="GD154" s="86"/>
      <c r="GE154" s="86"/>
      <c r="GF154" s="86"/>
      <c r="GG154" s="86"/>
      <c r="GH154" s="86"/>
      <c r="GI154" s="86"/>
      <c r="GJ154" s="86"/>
      <c r="GK154" s="86"/>
      <c r="GL154" s="86"/>
      <c r="GM154" s="86"/>
      <c r="GN154" s="86"/>
      <c r="GO154" s="86"/>
      <c r="GP154" s="86"/>
      <c r="GQ154" s="86"/>
      <c r="GR154" s="86"/>
      <c r="GS154" s="86"/>
      <c r="GT154" s="86"/>
      <c r="GU154" s="86"/>
      <c r="GV154" s="86"/>
      <c r="GW154" s="86"/>
      <c r="GX154" s="86"/>
      <c r="GY154" s="86"/>
      <c r="GZ154" s="86"/>
      <c r="HA154" s="86"/>
      <c r="HB154" s="86"/>
      <c r="HC154" s="86"/>
      <c r="HD154" s="86"/>
      <c r="HE154" s="86"/>
      <c r="HF154" s="86"/>
      <c r="HG154" s="86"/>
      <c r="HH154" s="86"/>
      <c r="HI154" s="86"/>
      <c r="HJ154" s="86"/>
      <c r="HK154" s="86"/>
      <c r="HL154" s="86"/>
      <c r="HM154" s="86"/>
      <c r="HN154" s="86"/>
      <c r="HO154" s="86"/>
      <c r="HP154" s="86"/>
      <c r="HQ154" s="86"/>
      <c r="HR154" s="86"/>
      <c r="HS154" s="86"/>
      <c r="HT154" s="86"/>
      <c r="HU154" s="86"/>
      <c r="HV154" s="86"/>
      <c r="HW154" s="86"/>
      <c r="HX154" s="86"/>
      <c r="HY154" s="86"/>
      <c r="HZ154" s="86"/>
      <c r="IA154" s="86"/>
      <c r="IB154" s="86"/>
      <c r="IC154" s="86"/>
      <c r="ID154" s="86"/>
      <c r="IE154" s="86"/>
      <c r="IF154" s="86"/>
      <c r="IG154" s="86"/>
      <c r="IH154" s="86"/>
      <c r="II154" s="86"/>
      <c r="IJ154" s="86"/>
      <c r="IK154" s="86"/>
      <c r="IL154" s="86"/>
      <c r="IM154" s="86"/>
      <c r="IN154" s="86"/>
      <c r="IO154" s="86"/>
      <c r="IP154" s="86"/>
      <c r="IQ154" s="86"/>
      <c r="IR154" s="86"/>
    </row>
    <row r="155" spans="1:252" s="83" customFormat="1" ht="44.25" customHeight="1">
      <c r="A155" s="355"/>
      <c r="B155" s="78"/>
      <c r="C155" s="79"/>
      <c r="D155" s="88" t="s">
        <v>14</v>
      </c>
      <c r="E155" s="315" t="s">
        <v>440</v>
      </c>
      <c r="F155" s="242">
        <v>4296.27</v>
      </c>
      <c r="G155" s="242"/>
      <c r="H155" s="361">
        <f>F155+G155</f>
        <v>4296.27</v>
      </c>
      <c r="I155" s="214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/>
      <c r="HN155" s="86"/>
      <c r="HO155" s="86"/>
      <c r="HP155" s="86"/>
      <c r="HQ155" s="86"/>
      <c r="HR155" s="86"/>
      <c r="HS155" s="86"/>
      <c r="HT155" s="86"/>
      <c r="HU155" s="86"/>
      <c r="HV155" s="86"/>
      <c r="HW155" s="86"/>
      <c r="HX155" s="86"/>
      <c r="HY155" s="86"/>
      <c r="HZ155" s="86"/>
      <c r="IA155" s="86"/>
      <c r="IB155" s="86"/>
      <c r="IC155" s="86"/>
      <c r="ID155" s="86"/>
      <c r="IE155" s="86"/>
      <c r="IF155" s="86"/>
      <c r="IG155" s="86"/>
      <c r="IH155" s="86"/>
      <c r="II155" s="86"/>
      <c r="IJ155" s="86"/>
      <c r="IK155" s="86"/>
      <c r="IL155" s="86"/>
      <c r="IM155" s="86"/>
      <c r="IN155" s="86"/>
      <c r="IO155" s="86"/>
      <c r="IP155" s="86"/>
      <c r="IQ155" s="86"/>
      <c r="IR155" s="86"/>
    </row>
    <row r="156" spans="1:252" s="83" customFormat="1" ht="13.5" customHeight="1">
      <c r="A156" s="355"/>
      <c r="B156" s="78"/>
      <c r="C156" s="79"/>
      <c r="D156" s="88" t="s">
        <v>20</v>
      </c>
      <c r="E156" s="89" t="s">
        <v>374</v>
      </c>
      <c r="F156" s="241">
        <v>100</v>
      </c>
      <c r="G156" s="241"/>
      <c r="H156" s="345">
        <f>F156+G156</f>
        <v>100</v>
      </c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/>
      <c r="HN156" s="86"/>
      <c r="HO156" s="86"/>
      <c r="HP156" s="86"/>
      <c r="HQ156" s="86"/>
      <c r="HR156" s="86"/>
      <c r="HS156" s="86"/>
      <c r="HT156" s="86"/>
      <c r="HU156" s="86"/>
      <c r="HV156" s="86"/>
      <c r="HW156" s="86"/>
      <c r="HX156" s="86"/>
      <c r="HY156" s="86"/>
      <c r="HZ156" s="86"/>
      <c r="IA156" s="86"/>
      <c r="IB156" s="86"/>
      <c r="IC156" s="86"/>
      <c r="ID156" s="86"/>
      <c r="IE156" s="86"/>
      <c r="IF156" s="86"/>
      <c r="IG156" s="86"/>
      <c r="IH156" s="86"/>
      <c r="II156" s="86"/>
      <c r="IJ156" s="86"/>
      <c r="IK156" s="86"/>
      <c r="IL156" s="86"/>
      <c r="IM156" s="86"/>
      <c r="IN156" s="86"/>
      <c r="IO156" s="86"/>
      <c r="IP156" s="86"/>
      <c r="IQ156" s="86"/>
      <c r="IR156" s="86"/>
    </row>
    <row r="157" spans="1:252" s="83" customFormat="1" ht="16.5" customHeight="1">
      <c r="A157" s="355"/>
      <c r="B157" s="78"/>
      <c r="C157" s="79"/>
      <c r="D157" s="88" t="s">
        <v>23</v>
      </c>
      <c r="E157" s="89" t="s">
        <v>160</v>
      </c>
      <c r="F157" s="241">
        <v>943.62</v>
      </c>
      <c r="G157" s="241"/>
      <c r="H157" s="361">
        <v>943.62</v>
      </c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6"/>
      <c r="GD157" s="86"/>
      <c r="GE157" s="86"/>
      <c r="GF157" s="86"/>
      <c r="GG157" s="86"/>
      <c r="GH157" s="86"/>
      <c r="GI157" s="86"/>
      <c r="GJ157" s="86"/>
      <c r="GK157" s="86"/>
      <c r="GL157" s="86"/>
      <c r="GM157" s="86"/>
      <c r="GN157" s="86"/>
      <c r="GO157" s="86"/>
      <c r="GP157" s="86"/>
      <c r="GQ157" s="86"/>
      <c r="GR157" s="86"/>
      <c r="GS157" s="86"/>
      <c r="GT157" s="86"/>
      <c r="GU157" s="86"/>
      <c r="GV157" s="86"/>
      <c r="GW157" s="86"/>
      <c r="GX157" s="86"/>
      <c r="GY157" s="86"/>
      <c r="GZ157" s="86"/>
      <c r="HA157" s="86"/>
      <c r="HB157" s="86"/>
      <c r="HC157" s="86"/>
      <c r="HD157" s="86"/>
      <c r="HE157" s="86"/>
      <c r="HF157" s="86"/>
      <c r="HG157" s="86"/>
      <c r="HH157" s="86"/>
      <c r="HI157" s="86"/>
      <c r="HJ157" s="86"/>
      <c r="HK157" s="86"/>
      <c r="HL157" s="86"/>
      <c r="HM157" s="86"/>
      <c r="HN157" s="86"/>
      <c r="HO157" s="86"/>
      <c r="HP157" s="86"/>
      <c r="HQ157" s="86"/>
      <c r="HR157" s="86"/>
      <c r="HS157" s="86"/>
      <c r="HT157" s="86"/>
      <c r="HU157" s="86"/>
      <c r="HV157" s="86"/>
      <c r="HW157" s="86"/>
      <c r="HX157" s="86"/>
      <c r="HY157" s="86"/>
      <c r="HZ157" s="86"/>
      <c r="IA157" s="86"/>
      <c r="IB157" s="86"/>
      <c r="IC157" s="86"/>
      <c r="ID157" s="86"/>
      <c r="IE157" s="86"/>
      <c r="IF157" s="86"/>
      <c r="IG157" s="86"/>
      <c r="IH157" s="86"/>
      <c r="II157" s="86"/>
      <c r="IJ157" s="86"/>
      <c r="IK157" s="86"/>
      <c r="IL157" s="86"/>
      <c r="IM157" s="86"/>
      <c r="IN157" s="86"/>
      <c r="IO157" s="86"/>
      <c r="IP157" s="86"/>
      <c r="IQ157" s="86"/>
      <c r="IR157" s="86"/>
    </row>
    <row r="158" spans="1:252" s="83" customFormat="1" ht="16.5" customHeight="1">
      <c r="A158" s="355"/>
      <c r="B158" s="78"/>
      <c r="C158" s="79"/>
      <c r="D158" s="84" t="s">
        <v>28</v>
      </c>
      <c r="E158" s="85" t="s">
        <v>160</v>
      </c>
      <c r="F158" s="242">
        <v>1000</v>
      </c>
      <c r="G158" s="242"/>
      <c r="H158" s="361">
        <v>1000</v>
      </c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6"/>
      <c r="GD158" s="86"/>
      <c r="GE158" s="86"/>
      <c r="GF158" s="86"/>
      <c r="GG158" s="86"/>
      <c r="GH158" s="86"/>
      <c r="GI158" s="86"/>
      <c r="GJ158" s="86"/>
      <c r="GK158" s="86"/>
      <c r="GL158" s="86"/>
      <c r="GM158" s="86"/>
      <c r="GN158" s="86"/>
      <c r="GO158" s="86"/>
      <c r="GP158" s="86"/>
      <c r="GQ158" s="86"/>
      <c r="GR158" s="86"/>
      <c r="GS158" s="86"/>
      <c r="GT158" s="86"/>
      <c r="GU158" s="86"/>
      <c r="GV158" s="86"/>
      <c r="GW158" s="86"/>
      <c r="GX158" s="86"/>
      <c r="GY158" s="86"/>
      <c r="GZ158" s="86"/>
      <c r="HA158" s="86"/>
      <c r="HB158" s="86"/>
      <c r="HC158" s="86"/>
      <c r="HD158" s="86"/>
      <c r="HE158" s="86"/>
      <c r="HF158" s="86"/>
      <c r="HG158" s="86"/>
      <c r="HH158" s="86"/>
      <c r="HI158" s="86"/>
      <c r="HJ158" s="86"/>
      <c r="HK158" s="86"/>
      <c r="HL158" s="86"/>
      <c r="HM158" s="86"/>
      <c r="HN158" s="86"/>
      <c r="HO158" s="86"/>
      <c r="HP158" s="86"/>
      <c r="HQ158" s="86"/>
      <c r="HR158" s="86"/>
      <c r="HS158" s="86"/>
      <c r="HT158" s="86"/>
      <c r="HU158" s="86"/>
      <c r="HV158" s="86"/>
      <c r="HW158" s="86"/>
      <c r="HX158" s="86"/>
      <c r="HY158" s="86"/>
      <c r="HZ158" s="86"/>
      <c r="IA158" s="86"/>
      <c r="IB158" s="86"/>
      <c r="IC158" s="86"/>
      <c r="ID158" s="86"/>
      <c r="IE158" s="86"/>
      <c r="IF158" s="86"/>
      <c r="IG158" s="86"/>
      <c r="IH158" s="86"/>
      <c r="II158" s="86"/>
      <c r="IJ158" s="86"/>
      <c r="IK158" s="86"/>
      <c r="IL158" s="86"/>
      <c r="IM158" s="86"/>
      <c r="IN158" s="86"/>
      <c r="IO158" s="86"/>
      <c r="IP158" s="86"/>
      <c r="IQ158" s="86"/>
      <c r="IR158" s="86"/>
    </row>
    <row r="159" spans="1:252" s="83" customFormat="1" ht="12.75">
      <c r="A159" s="355"/>
      <c r="B159" s="78"/>
      <c r="C159" s="79"/>
      <c r="D159" s="88" t="s">
        <v>115</v>
      </c>
      <c r="E159" s="89" t="s">
        <v>251</v>
      </c>
      <c r="F159" s="241">
        <v>1576.32</v>
      </c>
      <c r="G159" s="241"/>
      <c r="H159" s="345">
        <v>1576.32</v>
      </c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  <c r="FS159" s="86"/>
      <c r="FT159" s="86"/>
      <c r="FU159" s="86"/>
      <c r="FV159" s="86"/>
      <c r="FW159" s="86"/>
      <c r="FX159" s="86"/>
      <c r="FY159" s="86"/>
      <c r="FZ159" s="86"/>
      <c r="GA159" s="86"/>
      <c r="GB159" s="86"/>
      <c r="GC159" s="86"/>
      <c r="GD159" s="86"/>
      <c r="GE159" s="86"/>
      <c r="GF159" s="86"/>
      <c r="GG159" s="86"/>
      <c r="GH159" s="86"/>
      <c r="GI159" s="86"/>
      <c r="GJ159" s="86"/>
      <c r="GK159" s="86"/>
      <c r="GL159" s="86"/>
      <c r="GM159" s="86"/>
      <c r="GN159" s="86"/>
      <c r="GO159" s="86"/>
      <c r="GP159" s="86"/>
      <c r="GQ159" s="86"/>
      <c r="GR159" s="86"/>
      <c r="GS159" s="86"/>
      <c r="GT159" s="86"/>
      <c r="GU159" s="86"/>
      <c r="GV159" s="86"/>
      <c r="GW159" s="86"/>
      <c r="GX159" s="86"/>
      <c r="GY159" s="86"/>
      <c r="GZ159" s="86"/>
      <c r="HA159" s="86"/>
      <c r="HB159" s="86"/>
      <c r="HC159" s="86"/>
      <c r="HD159" s="86"/>
      <c r="HE159" s="86"/>
      <c r="HF159" s="86"/>
      <c r="HG159" s="86"/>
      <c r="HH159" s="86"/>
      <c r="HI159" s="86"/>
      <c r="HJ159" s="86"/>
      <c r="HK159" s="86"/>
      <c r="HL159" s="86"/>
      <c r="HM159" s="86"/>
      <c r="HN159" s="86"/>
      <c r="HO159" s="86"/>
      <c r="HP159" s="86"/>
      <c r="HQ159" s="86"/>
      <c r="HR159" s="86"/>
      <c r="HS159" s="86"/>
      <c r="HT159" s="86"/>
      <c r="HU159" s="86"/>
      <c r="HV159" s="86"/>
      <c r="HW159" s="86"/>
      <c r="HX159" s="86"/>
      <c r="HY159" s="86"/>
      <c r="HZ159" s="86"/>
      <c r="IA159" s="86"/>
      <c r="IB159" s="86"/>
      <c r="IC159" s="86"/>
      <c r="ID159" s="86"/>
      <c r="IE159" s="86"/>
      <c r="IF159" s="86"/>
      <c r="IG159" s="86"/>
      <c r="IH159" s="86"/>
      <c r="II159" s="86"/>
      <c r="IJ159" s="86"/>
      <c r="IK159" s="86"/>
      <c r="IL159" s="86"/>
      <c r="IM159" s="86"/>
      <c r="IN159" s="86"/>
      <c r="IO159" s="86"/>
      <c r="IP159" s="86"/>
      <c r="IQ159" s="86"/>
      <c r="IR159" s="86"/>
    </row>
    <row r="160" spans="1:252" s="83" customFormat="1" ht="22.5">
      <c r="A160" s="355"/>
      <c r="B160" s="78"/>
      <c r="C160" s="79"/>
      <c r="D160" s="88" t="s">
        <v>34</v>
      </c>
      <c r="E160" s="89" t="s">
        <v>360</v>
      </c>
      <c r="F160" s="241">
        <v>1000</v>
      </c>
      <c r="G160" s="241"/>
      <c r="H160" s="361">
        <v>1000</v>
      </c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  <c r="FS160" s="86"/>
      <c r="FT160" s="86"/>
      <c r="FU160" s="86"/>
      <c r="FV160" s="86"/>
      <c r="FW160" s="86"/>
      <c r="FX160" s="86"/>
      <c r="FY160" s="86"/>
      <c r="FZ160" s="86"/>
      <c r="GA160" s="86"/>
      <c r="GB160" s="86"/>
      <c r="GC160" s="86"/>
      <c r="GD160" s="86"/>
      <c r="GE160" s="86"/>
      <c r="GF160" s="86"/>
      <c r="GG160" s="86"/>
      <c r="GH160" s="86"/>
      <c r="GI160" s="86"/>
      <c r="GJ160" s="86"/>
      <c r="GK160" s="86"/>
      <c r="GL160" s="86"/>
      <c r="GM160" s="86"/>
      <c r="GN160" s="86"/>
      <c r="GO160" s="86"/>
      <c r="GP160" s="86"/>
      <c r="GQ160" s="86"/>
      <c r="GR160" s="86"/>
      <c r="GS160" s="86"/>
      <c r="GT160" s="86"/>
      <c r="GU160" s="86"/>
      <c r="GV160" s="86"/>
      <c r="GW160" s="86"/>
      <c r="GX160" s="86"/>
      <c r="GY160" s="86"/>
      <c r="GZ160" s="86"/>
      <c r="HA160" s="86"/>
      <c r="HB160" s="86"/>
      <c r="HC160" s="86"/>
      <c r="HD160" s="86"/>
      <c r="HE160" s="86"/>
      <c r="HF160" s="86"/>
      <c r="HG160" s="86"/>
      <c r="HH160" s="86"/>
      <c r="HI160" s="86"/>
      <c r="HJ160" s="86"/>
      <c r="HK160" s="86"/>
      <c r="HL160" s="86"/>
      <c r="HM160" s="86"/>
      <c r="HN160" s="86"/>
      <c r="HO160" s="86"/>
      <c r="HP160" s="86"/>
      <c r="HQ160" s="86"/>
      <c r="HR160" s="86"/>
      <c r="HS160" s="86"/>
      <c r="HT160" s="86"/>
      <c r="HU160" s="86"/>
      <c r="HV160" s="86"/>
      <c r="HW160" s="86"/>
      <c r="HX160" s="86"/>
      <c r="HY160" s="86"/>
      <c r="HZ160" s="86"/>
      <c r="IA160" s="86"/>
      <c r="IB160" s="86"/>
      <c r="IC160" s="86"/>
      <c r="ID160" s="86"/>
      <c r="IE160" s="86"/>
      <c r="IF160" s="86"/>
      <c r="IG160" s="86"/>
      <c r="IH160" s="86"/>
      <c r="II160" s="86"/>
      <c r="IJ160" s="86"/>
      <c r="IK160" s="86"/>
      <c r="IL160" s="86"/>
      <c r="IM160" s="86"/>
      <c r="IN160" s="86"/>
      <c r="IO160" s="86"/>
      <c r="IP160" s="86"/>
      <c r="IQ160" s="86"/>
      <c r="IR160" s="86"/>
    </row>
    <row r="161" spans="1:252" s="83" customFormat="1" ht="12.75">
      <c r="A161" s="355"/>
      <c r="B161" s="78"/>
      <c r="C161" s="79"/>
      <c r="D161" s="88" t="s">
        <v>38</v>
      </c>
      <c r="E161" s="89" t="s">
        <v>378</v>
      </c>
      <c r="F161" s="241">
        <v>200</v>
      </c>
      <c r="G161" s="241"/>
      <c r="H161" s="345">
        <v>200</v>
      </c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6"/>
      <c r="GD161" s="86"/>
      <c r="GE161" s="86"/>
      <c r="GF161" s="86"/>
      <c r="GG161" s="86"/>
      <c r="GH161" s="86"/>
      <c r="GI161" s="86"/>
      <c r="GJ161" s="86"/>
      <c r="GK161" s="86"/>
      <c r="GL161" s="86"/>
      <c r="GM161" s="86"/>
      <c r="GN161" s="86"/>
      <c r="GO161" s="86"/>
      <c r="GP161" s="86"/>
      <c r="GQ161" s="86"/>
      <c r="GR161" s="86"/>
      <c r="GS161" s="86"/>
      <c r="GT161" s="86"/>
      <c r="GU161" s="86"/>
      <c r="GV161" s="86"/>
      <c r="GW161" s="86"/>
      <c r="GX161" s="86"/>
      <c r="GY161" s="86"/>
      <c r="GZ161" s="86"/>
      <c r="HA161" s="86"/>
      <c r="HB161" s="86"/>
      <c r="HC161" s="86"/>
      <c r="HD161" s="86"/>
      <c r="HE161" s="86"/>
      <c r="HF161" s="86"/>
      <c r="HG161" s="86"/>
      <c r="HH161" s="86"/>
      <c r="HI161" s="86"/>
      <c r="HJ161" s="86"/>
      <c r="HK161" s="86"/>
      <c r="HL161" s="86"/>
      <c r="HM161" s="86"/>
      <c r="HN161" s="86"/>
      <c r="HO161" s="86"/>
      <c r="HP161" s="86"/>
      <c r="HQ161" s="86"/>
      <c r="HR161" s="86"/>
      <c r="HS161" s="86"/>
      <c r="HT161" s="86"/>
      <c r="HU161" s="86"/>
      <c r="HV161" s="86"/>
      <c r="HW161" s="86"/>
      <c r="HX161" s="86"/>
      <c r="HY161" s="86"/>
      <c r="HZ161" s="86"/>
      <c r="IA161" s="86"/>
      <c r="IB161" s="86"/>
      <c r="IC161" s="86"/>
      <c r="ID161" s="86"/>
      <c r="IE161" s="86"/>
      <c r="IF161" s="86"/>
      <c r="IG161" s="86"/>
      <c r="IH161" s="86"/>
      <c r="II161" s="86"/>
      <c r="IJ161" s="86"/>
      <c r="IK161" s="86"/>
      <c r="IL161" s="86"/>
      <c r="IM161" s="86"/>
      <c r="IN161" s="86"/>
      <c r="IO161" s="86"/>
      <c r="IP161" s="86"/>
      <c r="IQ161" s="86"/>
      <c r="IR161" s="86"/>
    </row>
    <row r="162" spans="1:252" s="83" customFormat="1" ht="12.75">
      <c r="A162" s="355"/>
      <c r="B162" s="78"/>
      <c r="C162" s="79"/>
      <c r="D162" s="84" t="s">
        <v>40</v>
      </c>
      <c r="E162" s="85" t="s">
        <v>270</v>
      </c>
      <c r="F162" s="242">
        <v>1000</v>
      </c>
      <c r="G162" s="242"/>
      <c r="H162" s="345">
        <v>1000</v>
      </c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  <c r="FS162" s="86"/>
      <c r="FT162" s="86"/>
      <c r="FU162" s="86"/>
      <c r="FV162" s="86"/>
      <c r="FW162" s="86"/>
      <c r="FX162" s="86"/>
      <c r="FY162" s="86"/>
      <c r="FZ162" s="86"/>
      <c r="GA162" s="86"/>
      <c r="GB162" s="86"/>
      <c r="GC162" s="86"/>
      <c r="GD162" s="86"/>
      <c r="GE162" s="86"/>
      <c r="GF162" s="86"/>
      <c r="GG162" s="86"/>
      <c r="GH162" s="86"/>
      <c r="GI162" s="86"/>
      <c r="GJ162" s="86"/>
      <c r="GK162" s="86"/>
      <c r="GL162" s="86"/>
      <c r="GM162" s="86"/>
      <c r="GN162" s="86"/>
      <c r="GO162" s="86"/>
      <c r="GP162" s="86"/>
      <c r="GQ162" s="86"/>
      <c r="GR162" s="86"/>
      <c r="GS162" s="86"/>
      <c r="GT162" s="86"/>
      <c r="GU162" s="86"/>
      <c r="GV162" s="86"/>
      <c r="GW162" s="86"/>
      <c r="GX162" s="86"/>
      <c r="GY162" s="86"/>
      <c r="GZ162" s="86"/>
      <c r="HA162" s="86"/>
      <c r="HB162" s="86"/>
      <c r="HC162" s="86"/>
      <c r="HD162" s="86"/>
      <c r="HE162" s="86"/>
      <c r="HF162" s="86"/>
      <c r="HG162" s="86"/>
      <c r="HH162" s="86"/>
      <c r="HI162" s="86"/>
      <c r="HJ162" s="86"/>
      <c r="HK162" s="86"/>
      <c r="HL162" s="86"/>
      <c r="HM162" s="86"/>
      <c r="HN162" s="86"/>
      <c r="HO162" s="86"/>
      <c r="HP162" s="86"/>
      <c r="HQ162" s="86"/>
      <c r="HR162" s="86"/>
      <c r="HS162" s="86"/>
      <c r="HT162" s="86"/>
      <c r="HU162" s="86"/>
      <c r="HV162" s="86"/>
      <c r="HW162" s="86"/>
      <c r="HX162" s="86"/>
      <c r="HY162" s="86"/>
      <c r="HZ162" s="86"/>
      <c r="IA162" s="86"/>
      <c r="IB162" s="86"/>
      <c r="IC162" s="86"/>
      <c r="ID162" s="86"/>
      <c r="IE162" s="86"/>
      <c r="IF162" s="86"/>
      <c r="IG162" s="86"/>
      <c r="IH162" s="86"/>
      <c r="II162" s="86"/>
      <c r="IJ162" s="86"/>
      <c r="IK162" s="86"/>
      <c r="IL162" s="86"/>
      <c r="IM162" s="86"/>
      <c r="IN162" s="86"/>
      <c r="IO162" s="86"/>
      <c r="IP162" s="86"/>
      <c r="IQ162" s="86"/>
      <c r="IR162" s="86"/>
    </row>
    <row r="163" spans="1:252" s="83" customFormat="1" ht="12.75">
      <c r="A163" s="355"/>
      <c r="B163" s="78"/>
      <c r="C163" s="79"/>
      <c r="D163" s="84" t="s">
        <v>43</v>
      </c>
      <c r="E163" s="85" t="s">
        <v>382</v>
      </c>
      <c r="F163" s="242">
        <v>700</v>
      </c>
      <c r="G163" s="242"/>
      <c r="H163" s="345">
        <v>700</v>
      </c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  <c r="FS163" s="86"/>
      <c r="FT163" s="86"/>
      <c r="FU163" s="86"/>
      <c r="FV163" s="86"/>
      <c r="FW163" s="86"/>
      <c r="FX163" s="86"/>
      <c r="FY163" s="86"/>
      <c r="FZ163" s="86"/>
      <c r="GA163" s="86"/>
      <c r="GB163" s="86"/>
      <c r="GC163" s="86"/>
      <c r="GD163" s="86"/>
      <c r="GE163" s="86"/>
      <c r="GF163" s="86"/>
      <c r="GG163" s="86"/>
      <c r="GH163" s="86"/>
      <c r="GI163" s="86"/>
      <c r="GJ163" s="86"/>
      <c r="GK163" s="86"/>
      <c r="GL163" s="86"/>
      <c r="GM163" s="86"/>
      <c r="GN163" s="86"/>
      <c r="GO163" s="86"/>
      <c r="GP163" s="86"/>
      <c r="GQ163" s="86"/>
      <c r="GR163" s="86"/>
      <c r="GS163" s="86"/>
      <c r="GT163" s="86"/>
      <c r="GU163" s="86"/>
      <c r="GV163" s="86"/>
      <c r="GW163" s="86"/>
      <c r="GX163" s="86"/>
      <c r="GY163" s="86"/>
      <c r="GZ163" s="86"/>
      <c r="HA163" s="86"/>
      <c r="HB163" s="86"/>
      <c r="HC163" s="86"/>
      <c r="HD163" s="86"/>
      <c r="HE163" s="86"/>
      <c r="HF163" s="86"/>
      <c r="HG163" s="86"/>
      <c r="HH163" s="86"/>
      <c r="HI163" s="86"/>
      <c r="HJ163" s="86"/>
      <c r="HK163" s="86"/>
      <c r="HL163" s="86"/>
      <c r="HM163" s="86"/>
      <c r="HN163" s="86"/>
      <c r="HO163" s="86"/>
      <c r="HP163" s="86"/>
      <c r="HQ163" s="86"/>
      <c r="HR163" s="86"/>
      <c r="HS163" s="86"/>
      <c r="HT163" s="86"/>
      <c r="HU163" s="86"/>
      <c r="HV163" s="86"/>
      <c r="HW163" s="86"/>
      <c r="HX163" s="86"/>
      <c r="HY163" s="86"/>
      <c r="HZ163" s="86"/>
      <c r="IA163" s="86"/>
      <c r="IB163" s="86"/>
      <c r="IC163" s="86"/>
      <c r="ID163" s="86"/>
      <c r="IE163" s="86"/>
      <c r="IF163" s="86"/>
      <c r="IG163" s="86"/>
      <c r="IH163" s="86"/>
      <c r="II163" s="86"/>
      <c r="IJ163" s="86"/>
      <c r="IK163" s="86"/>
      <c r="IL163" s="86"/>
      <c r="IM163" s="86"/>
      <c r="IN163" s="86"/>
      <c r="IO163" s="86"/>
      <c r="IP163" s="86"/>
      <c r="IQ163" s="86"/>
      <c r="IR163" s="86"/>
    </row>
    <row r="164" spans="1:252" s="83" customFormat="1" ht="19.5" customHeight="1">
      <c r="A164" s="355"/>
      <c r="B164" s="78"/>
      <c r="C164" s="79"/>
      <c r="D164" s="84" t="s">
        <v>49</v>
      </c>
      <c r="E164" s="85" t="s">
        <v>233</v>
      </c>
      <c r="F164" s="242">
        <v>300</v>
      </c>
      <c r="G164" s="242"/>
      <c r="H164" s="345">
        <v>300</v>
      </c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  <c r="FS164" s="86"/>
      <c r="FT164" s="86"/>
      <c r="FU164" s="86"/>
      <c r="FV164" s="86"/>
      <c r="FW164" s="86"/>
      <c r="FX164" s="86"/>
      <c r="FY164" s="86"/>
      <c r="FZ164" s="86"/>
      <c r="GA164" s="86"/>
      <c r="GB164" s="86"/>
      <c r="GC164" s="86"/>
      <c r="GD164" s="86"/>
      <c r="GE164" s="86"/>
      <c r="GF164" s="86"/>
      <c r="GG164" s="86"/>
      <c r="GH164" s="86"/>
      <c r="GI164" s="86"/>
      <c r="GJ164" s="86"/>
      <c r="GK164" s="86"/>
      <c r="GL164" s="86"/>
      <c r="GM164" s="86"/>
      <c r="GN164" s="86"/>
      <c r="GO164" s="86"/>
      <c r="GP164" s="86"/>
      <c r="GQ164" s="86"/>
      <c r="GR164" s="86"/>
      <c r="GS164" s="86"/>
      <c r="GT164" s="86"/>
      <c r="GU164" s="86"/>
      <c r="GV164" s="86"/>
      <c r="GW164" s="86"/>
      <c r="GX164" s="86"/>
      <c r="GY164" s="86"/>
      <c r="GZ164" s="86"/>
      <c r="HA164" s="86"/>
      <c r="HB164" s="86"/>
      <c r="HC164" s="86"/>
      <c r="HD164" s="86"/>
      <c r="HE164" s="86"/>
      <c r="HF164" s="86"/>
      <c r="HG164" s="86"/>
      <c r="HH164" s="86"/>
      <c r="HI164" s="86"/>
      <c r="HJ164" s="86"/>
      <c r="HK164" s="86"/>
      <c r="HL164" s="86"/>
      <c r="HM164" s="86"/>
      <c r="HN164" s="86"/>
      <c r="HO164" s="86"/>
      <c r="HP164" s="86"/>
      <c r="HQ164" s="86"/>
      <c r="HR164" s="86"/>
      <c r="HS164" s="86"/>
      <c r="HT164" s="86"/>
      <c r="HU164" s="86"/>
      <c r="HV164" s="86"/>
      <c r="HW164" s="86"/>
      <c r="HX164" s="86"/>
      <c r="HY164" s="86"/>
      <c r="HZ164" s="86"/>
      <c r="IA164" s="86"/>
      <c r="IB164" s="86"/>
      <c r="IC164" s="86"/>
      <c r="ID164" s="86"/>
      <c r="IE164" s="86"/>
      <c r="IF164" s="86"/>
      <c r="IG164" s="86"/>
      <c r="IH164" s="86"/>
      <c r="II164" s="86"/>
      <c r="IJ164" s="86"/>
      <c r="IK164" s="86"/>
      <c r="IL164" s="86"/>
      <c r="IM164" s="86"/>
      <c r="IN164" s="86"/>
      <c r="IO164" s="86"/>
      <c r="IP164" s="86"/>
      <c r="IQ164" s="86"/>
      <c r="IR164" s="86"/>
    </row>
    <row r="165" spans="1:252" s="83" customFormat="1" ht="22.5" customHeight="1">
      <c r="A165" s="355"/>
      <c r="B165" s="78"/>
      <c r="C165" s="79"/>
      <c r="D165" s="84" t="s">
        <v>55</v>
      </c>
      <c r="E165" s="85" t="s">
        <v>361</v>
      </c>
      <c r="F165" s="242">
        <v>1000</v>
      </c>
      <c r="G165" s="242"/>
      <c r="H165" s="345">
        <v>1000</v>
      </c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  <c r="FS165" s="86"/>
      <c r="FT165" s="86"/>
      <c r="FU165" s="86"/>
      <c r="FV165" s="86"/>
      <c r="FW165" s="86"/>
      <c r="FX165" s="86"/>
      <c r="FY165" s="86"/>
      <c r="FZ165" s="86"/>
      <c r="GA165" s="86"/>
      <c r="GB165" s="86"/>
      <c r="GC165" s="86"/>
      <c r="GD165" s="86"/>
      <c r="GE165" s="86"/>
      <c r="GF165" s="86"/>
      <c r="GG165" s="86"/>
      <c r="GH165" s="86"/>
      <c r="GI165" s="86"/>
      <c r="GJ165" s="86"/>
      <c r="GK165" s="86"/>
      <c r="GL165" s="86"/>
      <c r="GM165" s="86"/>
      <c r="GN165" s="86"/>
      <c r="GO165" s="86"/>
      <c r="GP165" s="86"/>
      <c r="GQ165" s="86"/>
      <c r="GR165" s="86"/>
      <c r="GS165" s="86"/>
      <c r="GT165" s="86"/>
      <c r="GU165" s="86"/>
      <c r="GV165" s="86"/>
      <c r="GW165" s="86"/>
      <c r="GX165" s="86"/>
      <c r="GY165" s="86"/>
      <c r="GZ165" s="86"/>
      <c r="HA165" s="86"/>
      <c r="HB165" s="86"/>
      <c r="HC165" s="86"/>
      <c r="HD165" s="86"/>
      <c r="HE165" s="86"/>
      <c r="HF165" s="86"/>
      <c r="HG165" s="86"/>
      <c r="HH165" s="86"/>
      <c r="HI165" s="86"/>
      <c r="HJ165" s="86"/>
      <c r="HK165" s="86"/>
      <c r="HL165" s="86"/>
      <c r="HM165" s="86"/>
      <c r="HN165" s="86"/>
      <c r="HO165" s="86"/>
      <c r="HP165" s="86"/>
      <c r="HQ165" s="86"/>
      <c r="HR165" s="86"/>
      <c r="HS165" s="86"/>
      <c r="HT165" s="86"/>
      <c r="HU165" s="86"/>
      <c r="HV165" s="86"/>
      <c r="HW165" s="86"/>
      <c r="HX165" s="86"/>
      <c r="HY165" s="86"/>
      <c r="HZ165" s="86"/>
      <c r="IA165" s="86"/>
      <c r="IB165" s="86"/>
      <c r="IC165" s="86"/>
      <c r="ID165" s="86"/>
      <c r="IE165" s="86"/>
      <c r="IF165" s="86"/>
      <c r="IG165" s="86"/>
      <c r="IH165" s="86"/>
      <c r="II165" s="86"/>
      <c r="IJ165" s="86"/>
      <c r="IK165" s="86"/>
      <c r="IL165" s="86"/>
      <c r="IM165" s="86"/>
      <c r="IN165" s="86"/>
      <c r="IO165" s="86"/>
      <c r="IP165" s="86"/>
      <c r="IQ165" s="86"/>
      <c r="IR165" s="86"/>
    </row>
    <row r="166" spans="1:252" s="83" customFormat="1" ht="12.75">
      <c r="A166" s="355"/>
      <c r="B166" s="78"/>
      <c r="C166" s="79"/>
      <c r="D166" s="84" t="s">
        <v>58</v>
      </c>
      <c r="E166" s="85" t="s">
        <v>272</v>
      </c>
      <c r="F166" s="242">
        <v>1000</v>
      </c>
      <c r="G166" s="242"/>
      <c r="H166" s="345">
        <v>1000</v>
      </c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  <c r="FS166" s="86"/>
      <c r="FT166" s="86"/>
      <c r="FU166" s="86"/>
      <c r="FV166" s="86"/>
      <c r="FW166" s="86"/>
      <c r="FX166" s="86"/>
      <c r="FY166" s="86"/>
      <c r="FZ166" s="86"/>
      <c r="GA166" s="86"/>
      <c r="GB166" s="86"/>
      <c r="GC166" s="86"/>
      <c r="GD166" s="86"/>
      <c r="GE166" s="86"/>
      <c r="GF166" s="86"/>
      <c r="GG166" s="86"/>
      <c r="GH166" s="86"/>
      <c r="GI166" s="86"/>
      <c r="GJ166" s="86"/>
      <c r="GK166" s="86"/>
      <c r="GL166" s="86"/>
      <c r="GM166" s="86"/>
      <c r="GN166" s="86"/>
      <c r="GO166" s="86"/>
      <c r="GP166" s="86"/>
      <c r="GQ166" s="86"/>
      <c r="GR166" s="86"/>
      <c r="GS166" s="86"/>
      <c r="GT166" s="86"/>
      <c r="GU166" s="86"/>
      <c r="GV166" s="86"/>
      <c r="GW166" s="86"/>
      <c r="GX166" s="86"/>
      <c r="GY166" s="86"/>
      <c r="GZ166" s="86"/>
      <c r="HA166" s="86"/>
      <c r="HB166" s="86"/>
      <c r="HC166" s="86"/>
      <c r="HD166" s="86"/>
      <c r="HE166" s="86"/>
      <c r="HF166" s="86"/>
      <c r="HG166" s="86"/>
      <c r="HH166" s="86"/>
      <c r="HI166" s="86"/>
      <c r="HJ166" s="86"/>
      <c r="HK166" s="86"/>
      <c r="HL166" s="86"/>
      <c r="HM166" s="86"/>
      <c r="HN166" s="86"/>
      <c r="HO166" s="86"/>
      <c r="HP166" s="86"/>
      <c r="HQ166" s="86"/>
      <c r="HR166" s="86"/>
      <c r="HS166" s="86"/>
      <c r="HT166" s="86"/>
      <c r="HU166" s="86"/>
      <c r="HV166" s="86"/>
      <c r="HW166" s="86"/>
      <c r="HX166" s="86"/>
      <c r="HY166" s="86"/>
      <c r="HZ166" s="86"/>
      <c r="IA166" s="86"/>
      <c r="IB166" s="86"/>
      <c r="IC166" s="86"/>
      <c r="ID166" s="86"/>
      <c r="IE166" s="86"/>
      <c r="IF166" s="86"/>
      <c r="IG166" s="86"/>
      <c r="IH166" s="86"/>
      <c r="II166" s="86"/>
      <c r="IJ166" s="86"/>
      <c r="IK166" s="86"/>
      <c r="IL166" s="86"/>
      <c r="IM166" s="86"/>
      <c r="IN166" s="86"/>
      <c r="IO166" s="86"/>
      <c r="IP166" s="86"/>
      <c r="IQ166" s="86"/>
      <c r="IR166" s="86"/>
    </row>
    <row r="167" spans="1:252" s="83" customFormat="1" ht="12.75">
      <c r="A167" s="355"/>
      <c r="B167" s="78"/>
      <c r="C167" s="79"/>
      <c r="D167" s="84" t="s">
        <v>35</v>
      </c>
      <c r="E167" s="85" t="s">
        <v>364</v>
      </c>
      <c r="F167" s="242">
        <v>100</v>
      </c>
      <c r="G167" s="242"/>
      <c r="H167" s="345">
        <f>F167+G167</f>
        <v>100</v>
      </c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6"/>
      <c r="FF167" s="86"/>
      <c r="FG167" s="86"/>
      <c r="FH167" s="86"/>
      <c r="FI167" s="86"/>
      <c r="FJ167" s="86"/>
      <c r="FK167" s="86"/>
      <c r="FL167" s="86"/>
      <c r="FM167" s="86"/>
      <c r="FN167" s="86"/>
      <c r="FO167" s="86"/>
      <c r="FP167" s="86"/>
      <c r="FQ167" s="86"/>
      <c r="FR167" s="86"/>
      <c r="FS167" s="86"/>
      <c r="FT167" s="86"/>
      <c r="FU167" s="86"/>
      <c r="FV167" s="86"/>
      <c r="FW167" s="86"/>
      <c r="FX167" s="86"/>
      <c r="FY167" s="86"/>
      <c r="FZ167" s="86"/>
      <c r="GA167" s="86"/>
      <c r="GB167" s="86"/>
      <c r="GC167" s="86"/>
      <c r="GD167" s="86"/>
      <c r="GE167" s="86"/>
      <c r="GF167" s="86"/>
      <c r="GG167" s="86"/>
      <c r="GH167" s="86"/>
      <c r="GI167" s="86"/>
      <c r="GJ167" s="86"/>
      <c r="GK167" s="86"/>
      <c r="GL167" s="86"/>
      <c r="GM167" s="86"/>
      <c r="GN167" s="86"/>
      <c r="GO167" s="86"/>
      <c r="GP167" s="86"/>
      <c r="GQ167" s="86"/>
      <c r="GR167" s="86"/>
      <c r="GS167" s="86"/>
      <c r="GT167" s="86"/>
      <c r="GU167" s="86"/>
      <c r="GV167" s="86"/>
      <c r="GW167" s="86"/>
      <c r="GX167" s="86"/>
      <c r="GY167" s="86"/>
      <c r="GZ167" s="86"/>
      <c r="HA167" s="86"/>
      <c r="HB167" s="86"/>
      <c r="HC167" s="86"/>
      <c r="HD167" s="86"/>
      <c r="HE167" s="86"/>
      <c r="HF167" s="86"/>
      <c r="HG167" s="86"/>
      <c r="HH167" s="86"/>
      <c r="HI167" s="86"/>
      <c r="HJ167" s="86"/>
      <c r="HK167" s="86"/>
      <c r="HL167" s="86"/>
      <c r="HM167" s="86"/>
      <c r="HN167" s="86"/>
      <c r="HO167" s="86"/>
      <c r="HP167" s="86"/>
      <c r="HQ167" s="86"/>
      <c r="HR167" s="86"/>
      <c r="HS167" s="86"/>
      <c r="HT167" s="86"/>
      <c r="HU167" s="86"/>
      <c r="HV167" s="86"/>
      <c r="HW167" s="86"/>
      <c r="HX167" s="86"/>
      <c r="HY167" s="86"/>
      <c r="HZ167" s="86"/>
      <c r="IA167" s="86"/>
      <c r="IB167" s="86"/>
      <c r="IC167" s="86"/>
      <c r="ID167" s="86"/>
      <c r="IE167" s="86"/>
      <c r="IF167" s="86"/>
      <c r="IG167" s="86"/>
      <c r="IH167" s="86"/>
      <c r="II167" s="86"/>
      <c r="IJ167" s="86"/>
      <c r="IK167" s="86"/>
      <c r="IL167" s="86"/>
      <c r="IM167" s="86"/>
      <c r="IN167" s="86"/>
      <c r="IO167" s="86"/>
      <c r="IP167" s="86"/>
      <c r="IQ167" s="86"/>
      <c r="IR167" s="86"/>
    </row>
    <row r="168" spans="1:252" s="83" customFormat="1" ht="12.75">
      <c r="A168" s="355"/>
      <c r="B168" s="78"/>
      <c r="C168" s="79"/>
      <c r="D168" s="84" t="s">
        <v>41</v>
      </c>
      <c r="E168" s="85" t="s">
        <v>391</v>
      </c>
      <c r="F168" s="242">
        <v>400</v>
      </c>
      <c r="G168" s="242"/>
      <c r="H168" s="345">
        <v>400</v>
      </c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  <c r="FF168" s="86"/>
      <c r="FG168" s="86"/>
      <c r="FH168" s="86"/>
      <c r="FI168" s="86"/>
      <c r="FJ168" s="86"/>
      <c r="FK168" s="86"/>
      <c r="FL168" s="86"/>
      <c r="FM168" s="86"/>
      <c r="FN168" s="86"/>
      <c r="FO168" s="86"/>
      <c r="FP168" s="86"/>
      <c r="FQ168" s="86"/>
      <c r="FR168" s="86"/>
      <c r="FS168" s="86"/>
      <c r="FT168" s="86"/>
      <c r="FU168" s="86"/>
      <c r="FV168" s="86"/>
      <c r="FW168" s="86"/>
      <c r="FX168" s="86"/>
      <c r="FY168" s="86"/>
      <c r="FZ168" s="86"/>
      <c r="GA168" s="86"/>
      <c r="GB168" s="86"/>
      <c r="GC168" s="86"/>
      <c r="GD168" s="86"/>
      <c r="GE168" s="86"/>
      <c r="GF168" s="86"/>
      <c r="GG168" s="86"/>
      <c r="GH168" s="86"/>
      <c r="GI168" s="86"/>
      <c r="GJ168" s="86"/>
      <c r="GK168" s="86"/>
      <c r="GL168" s="86"/>
      <c r="GM168" s="86"/>
      <c r="GN168" s="86"/>
      <c r="GO168" s="86"/>
      <c r="GP168" s="86"/>
      <c r="GQ168" s="86"/>
      <c r="GR168" s="86"/>
      <c r="GS168" s="86"/>
      <c r="GT168" s="86"/>
      <c r="GU168" s="86"/>
      <c r="GV168" s="86"/>
      <c r="GW168" s="86"/>
      <c r="GX168" s="86"/>
      <c r="GY168" s="86"/>
      <c r="GZ168" s="86"/>
      <c r="HA168" s="86"/>
      <c r="HB168" s="86"/>
      <c r="HC168" s="86"/>
      <c r="HD168" s="86"/>
      <c r="HE168" s="86"/>
      <c r="HF168" s="86"/>
      <c r="HG168" s="86"/>
      <c r="HH168" s="86"/>
      <c r="HI168" s="86"/>
      <c r="HJ168" s="86"/>
      <c r="HK168" s="86"/>
      <c r="HL168" s="86"/>
      <c r="HM168" s="86"/>
      <c r="HN168" s="86"/>
      <c r="HO168" s="86"/>
      <c r="HP168" s="86"/>
      <c r="HQ168" s="86"/>
      <c r="HR168" s="86"/>
      <c r="HS168" s="86"/>
      <c r="HT168" s="86"/>
      <c r="HU168" s="86"/>
      <c r="HV168" s="86"/>
      <c r="HW168" s="86"/>
      <c r="HX168" s="86"/>
      <c r="HY168" s="86"/>
      <c r="HZ168" s="86"/>
      <c r="IA168" s="86"/>
      <c r="IB168" s="86"/>
      <c r="IC168" s="86"/>
      <c r="ID168" s="86"/>
      <c r="IE168" s="86"/>
      <c r="IF168" s="86"/>
      <c r="IG168" s="86"/>
      <c r="IH168" s="86"/>
      <c r="II168" s="86"/>
      <c r="IJ168" s="86"/>
      <c r="IK168" s="86"/>
      <c r="IL168" s="86"/>
      <c r="IM168" s="86"/>
      <c r="IN168" s="86"/>
      <c r="IO168" s="86"/>
      <c r="IP168" s="86"/>
      <c r="IQ168" s="86"/>
      <c r="IR168" s="86"/>
    </row>
    <row r="169" spans="1:252" s="83" customFormat="1" ht="21" customHeight="1">
      <c r="A169" s="355"/>
      <c r="B169" s="78"/>
      <c r="C169" s="93" t="s">
        <v>365</v>
      </c>
      <c r="D169" s="93"/>
      <c r="E169" s="94" t="s">
        <v>366</v>
      </c>
      <c r="F169" s="240">
        <f>F170+F171+F172+F173+F174+F175+F176+F177+F178+F179+F180+F181+F182+F183+F184</f>
        <v>24803.26</v>
      </c>
      <c r="G169" s="240">
        <f>G170+G171+G172+G173+G174+G175+G176+G177+G178+G179+G180+G181+G182+G183+G184</f>
        <v>-2700</v>
      </c>
      <c r="H169" s="344">
        <f>SUM(H170:H184)</f>
        <v>22103.26</v>
      </c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  <c r="FS169" s="86"/>
      <c r="FT169" s="86"/>
      <c r="FU169" s="86"/>
      <c r="FV169" s="86"/>
      <c r="FW169" s="86"/>
      <c r="FX169" s="86"/>
      <c r="FY169" s="86"/>
      <c r="FZ169" s="86"/>
      <c r="GA169" s="86"/>
      <c r="GB169" s="86"/>
      <c r="GC169" s="86"/>
      <c r="GD169" s="86"/>
      <c r="GE169" s="86"/>
      <c r="GF169" s="86"/>
      <c r="GG169" s="86"/>
      <c r="GH169" s="86"/>
      <c r="GI169" s="86"/>
      <c r="GJ169" s="86"/>
      <c r="GK169" s="86"/>
      <c r="GL169" s="86"/>
      <c r="GM169" s="86"/>
      <c r="GN169" s="86"/>
      <c r="GO169" s="86"/>
      <c r="GP169" s="86"/>
      <c r="GQ169" s="86"/>
      <c r="GR169" s="86"/>
      <c r="GS169" s="86"/>
      <c r="GT169" s="86"/>
      <c r="GU169" s="86"/>
      <c r="GV169" s="86"/>
      <c r="GW169" s="86"/>
      <c r="GX169" s="86"/>
      <c r="GY169" s="86"/>
      <c r="GZ169" s="86"/>
      <c r="HA169" s="86"/>
      <c r="HB169" s="86"/>
      <c r="HC169" s="86"/>
      <c r="HD169" s="86"/>
      <c r="HE169" s="86"/>
      <c r="HF169" s="86"/>
      <c r="HG169" s="86"/>
      <c r="HH169" s="86"/>
      <c r="HI169" s="86"/>
      <c r="HJ169" s="86"/>
      <c r="HK169" s="86"/>
      <c r="HL169" s="86"/>
      <c r="HM169" s="86"/>
      <c r="HN169" s="86"/>
      <c r="HO169" s="86"/>
      <c r="HP169" s="86"/>
      <c r="HQ169" s="86"/>
      <c r="HR169" s="86"/>
      <c r="HS169" s="86"/>
      <c r="HT169" s="86"/>
      <c r="HU169" s="86"/>
      <c r="HV169" s="86"/>
      <c r="HW169" s="86"/>
      <c r="HX169" s="86"/>
      <c r="HY169" s="86"/>
      <c r="HZ169" s="86"/>
      <c r="IA169" s="86"/>
      <c r="IB169" s="86"/>
      <c r="IC169" s="86"/>
      <c r="ID169" s="86"/>
      <c r="IE169" s="86"/>
      <c r="IF169" s="86"/>
      <c r="IG169" s="86"/>
      <c r="IH169" s="86"/>
      <c r="II169" s="86"/>
      <c r="IJ169" s="86"/>
      <c r="IK169" s="86"/>
      <c r="IL169" s="86"/>
      <c r="IM169" s="86"/>
      <c r="IN169" s="86"/>
      <c r="IO169" s="86"/>
      <c r="IP169" s="86"/>
      <c r="IQ169" s="86"/>
      <c r="IR169" s="86"/>
    </row>
    <row r="170" spans="1:252" s="83" customFormat="1" ht="19.5" customHeight="1">
      <c r="A170" s="355"/>
      <c r="B170" s="78"/>
      <c r="C170" s="79"/>
      <c r="D170" s="88" t="s">
        <v>11</v>
      </c>
      <c r="E170" s="89" t="s">
        <v>160</v>
      </c>
      <c r="F170" s="241">
        <v>2700</v>
      </c>
      <c r="G170" s="241"/>
      <c r="H170" s="361">
        <v>2700</v>
      </c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  <c r="FS170" s="86"/>
      <c r="FT170" s="86"/>
      <c r="FU170" s="86"/>
      <c r="FV170" s="86"/>
      <c r="FW170" s="86"/>
      <c r="FX170" s="86"/>
      <c r="FY170" s="86"/>
      <c r="FZ170" s="86"/>
      <c r="GA170" s="86"/>
      <c r="GB170" s="86"/>
      <c r="GC170" s="86"/>
      <c r="GD170" s="86"/>
      <c r="GE170" s="86"/>
      <c r="GF170" s="86"/>
      <c r="GG170" s="86"/>
      <c r="GH170" s="86"/>
      <c r="GI170" s="86"/>
      <c r="GJ170" s="86"/>
      <c r="GK170" s="86"/>
      <c r="GL170" s="86"/>
      <c r="GM170" s="86"/>
      <c r="GN170" s="86"/>
      <c r="GO170" s="86"/>
      <c r="GP170" s="86"/>
      <c r="GQ170" s="86"/>
      <c r="GR170" s="86"/>
      <c r="GS170" s="86"/>
      <c r="GT170" s="86"/>
      <c r="GU170" s="86"/>
      <c r="GV170" s="86"/>
      <c r="GW170" s="86"/>
      <c r="GX170" s="86"/>
      <c r="GY170" s="86"/>
      <c r="GZ170" s="86"/>
      <c r="HA170" s="86"/>
      <c r="HB170" s="86"/>
      <c r="HC170" s="86"/>
      <c r="HD170" s="86"/>
      <c r="HE170" s="86"/>
      <c r="HF170" s="86"/>
      <c r="HG170" s="86"/>
      <c r="HH170" s="86"/>
      <c r="HI170" s="86"/>
      <c r="HJ170" s="86"/>
      <c r="HK170" s="86"/>
      <c r="HL170" s="86"/>
      <c r="HM170" s="86"/>
      <c r="HN170" s="86"/>
      <c r="HO170" s="86"/>
      <c r="HP170" s="86"/>
      <c r="HQ170" s="86"/>
      <c r="HR170" s="86"/>
      <c r="HS170" s="86"/>
      <c r="HT170" s="86"/>
      <c r="HU170" s="86"/>
      <c r="HV170" s="86"/>
      <c r="HW170" s="86"/>
      <c r="HX170" s="86"/>
      <c r="HY170" s="86"/>
      <c r="HZ170" s="86"/>
      <c r="IA170" s="86"/>
      <c r="IB170" s="86"/>
      <c r="IC170" s="86"/>
      <c r="ID170" s="86"/>
      <c r="IE170" s="86"/>
      <c r="IF170" s="86"/>
      <c r="IG170" s="86"/>
      <c r="IH170" s="86"/>
      <c r="II170" s="86"/>
      <c r="IJ170" s="86"/>
      <c r="IK170" s="86"/>
      <c r="IL170" s="86"/>
      <c r="IM170" s="86"/>
      <c r="IN170" s="86"/>
      <c r="IO170" s="86"/>
      <c r="IP170" s="86"/>
      <c r="IQ170" s="86"/>
      <c r="IR170" s="86"/>
    </row>
    <row r="171" spans="1:252" s="83" customFormat="1" ht="19.5" customHeight="1">
      <c r="A171" s="355"/>
      <c r="B171" s="78"/>
      <c r="C171" s="79"/>
      <c r="D171" s="88" t="s">
        <v>14</v>
      </c>
      <c r="E171" s="85" t="s">
        <v>233</v>
      </c>
      <c r="F171" s="242">
        <v>3000</v>
      </c>
      <c r="G171" s="242"/>
      <c r="H171" s="361">
        <v>3000</v>
      </c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  <c r="FK171" s="86"/>
      <c r="FL171" s="86"/>
      <c r="FM171" s="86"/>
      <c r="FN171" s="86"/>
      <c r="FO171" s="86"/>
      <c r="FP171" s="86"/>
      <c r="FQ171" s="86"/>
      <c r="FR171" s="86"/>
      <c r="FS171" s="86"/>
      <c r="FT171" s="86"/>
      <c r="FU171" s="86"/>
      <c r="FV171" s="86"/>
      <c r="FW171" s="86"/>
      <c r="FX171" s="86"/>
      <c r="FY171" s="86"/>
      <c r="FZ171" s="86"/>
      <c r="GA171" s="86"/>
      <c r="GB171" s="86"/>
      <c r="GC171" s="86"/>
      <c r="GD171" s="86"/>
      <c r="GE171" s="86"/>
      <c r="GF171" s="86"/>
      <c r="GG171" s="86"/>
      <c r="GH171" s="86"/>
      <c r="GI171" s="86"/>
      <c r="GJ171" s="86"/>
      <c r="GK171" s="86"/>
      <c r="GL171" s="86"/>
      <c r="GM171" s="86"/>
      <c r="GN171" s="86"/>
      <c r="GO171" s="86"/>
      <c r="GP171" s="86"/>
      <c r="GQ171" s="86"/>
      <c r="GR171" s="86"/>
      <c r="GS171" s="86"/>
      <c r="GT171" s="86"/>
      <c r="GU171" s="86"/>
      <c r="GV171" s="86"/>
      <c r="GW171" s="86"/>
      <c r="GX171" s="86"/>
      <c r="GY171" s="86"/>
      <c r="GZ171" s="86"/>
      <c r="HA171" s="86"/>
      <c r="HB171" s="86"/>
      <c r="HC171" s="86"/>
      <c r="HD171" s="86"/>
      <c r="HE171" s="86"/>
      <c r="HF171" s="86"/>
      <c r="HG171" s="86"/>
      <c r="HH171" s="86"/>
      <c r="HI171" s="86"/>
      <c r="HJ171" s="86"/>
      <c r="HK171" s="86"/>
      <c r="HL171" s="86"/>
      <c r="HM171" s="86"/>
      <c r="HN171" s="86"/>
      <c r="HO171" s="86"/>
      <c r="HP171" s="86"/>
      <c r="HQ171" s="86"/>
      <c r="HR171" s="86"/>
      <c r="HS171" s="86"/>
      <c r="HT171" s="86"/>
      <c r="HU171" s="86"/>
      <c r="HV171" s="86"/>
      <c r="HW171" s="86"/>
      <c r="HX171" s="86"/>
      <c r="HY171" s="86"/>
      <c r="HZ171" s="86"/>
      <c r="IA171" s="86"/>
      <c r="IB171" s="86"/>
      <c r="IC171" s="86"/>
      <c r="ID171" s="86"/>
      <c r="IE171" s="86"/>
      <c r="IF171" s="86"/>
      <c r="IG171" s="86"/>
      <c r="IH171" s="86"/>
      <c r="II171" s="86"/>
      <c r="IJ171" s="86"/>
      <c r="IK171" s="86"/>
      <c r="IL171" s="86"/>
      <c r="IM171" s="86"/>
      <c r="IN171" s="86"/>
      <c r="IO171" s="86"/>
      <c r="IP171" s="86"/>
      <c r="IQ171" s="86"/>
      <c r="IR171" s="86"/>
    </row>
    <row r="172" spans="1:252" s="83" customFormat="1" ht="16.5" customHeight="1">
      <c r="A172" s="355"/>
      <c r="B172" s="78"/>
      <c r="C172" s="79"/>
      <c r="D172" s="84" t="s">
        <v>20</v>
      </c>
      <c r="E172" s="85" t="s">
        <v>233</v>
      </c>
      <c r="F172" s="242">
        <v>0</v>
      </c>
      <c r="G172" s="242"/>
      <c r="H172" s="345">
        <f>F172+G172</f>
        <v>0</v>
      </c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  <c r="FK172" s="86"/>
      <c r="FL172" s="86"/>
      <c r="FM172" s="86"/>
      <c r="FN172" s="86"/>
      <c r="FO172" s="86"/>
      <c r="FP172" s="86"/>
      <c r="FQ172" s="86"/>
      <c r="FR172" s="86"/>
      <c r="FS172" s="86"/>
      <c r="FT172" s="86"/>
      <c r="FU172" s="86"/>
      <c r="FV172" s="86"/>
      <c r="FW172" s="86"/>
      <c r="FX172" s="86"/>
      <c r="FY172" s="86"/>
      <c r="FZ172" s="86"/>
      <c r="GA172" s="86"/>
      <c r="GB172" s="86"/>
      <c r="GC172" s="86"/>
      <c r="GD172" s="86"/>
      <c r="GE172" s="86"/>
      <c r="GF172" s="86"/>
      <c r="GG172" s="86"/>
      <c r="GH172" s="86"/>
      <c r="GI172" s="86"/>
      <c r="GJ172" s="86"/>
      <c r="GK172" s="86"/>
      <c r="GL172" s="86"/>
      <c r="GM172" s="86"/>
      <c r="GN172" s="86"/>
      <c r="GO172" s="86"/>
      <c r="GP172" s="86"/>
      <c r="GQ172" s="86"/>
      <c r="GR172" s="86"/>
      <c r="GS172" s="86"/>
      <c r="GT172" s="86"/>
      <c r="GU172" s="86"/>
      <c r="GV172" s="86"/>
      <c r="GW172" s="86"/>
      <c r="GX172" s="86"/>
      <c r="GY172" s="86"/>
      <c r="GZ172" s="86"/>
      <c r="HA172" s="86"/>
      <c r="HB172" s="86"/>
      <c r="HC172" s="86"/>
      <c r="HD172" s="86"/>
      <c r="HE172" s="86"/>
      <c r="HF172" s="86"/>
      <c r="HG172" s="86"/>
      <c r="HH172" s="86"/>
      <c r="HI172" s="86"/>
      <c r="HJ172" s="86"/>
      <c r="HK172" s="86"/>
      <c r="HL172" s="86"/>
      <c r="HM172" s="86"/>
      <c r="HN172" s="86"/>
      <c r="HO172" s="86"/>
      <c r="HP172" s="86"/>
      <c r="HQ172" s="86"/>
      <c r="HR172" s="86"/>
      <c r="HS172" s="86"/>
      <c r="HT172" s="86"/>
      <c r="HU172" s="86"/>
      <c r="HV172" s="86"/>
      <c r="HW172" s="86"/>
      <c r="HX172" s="86"/>
      <c r="HY172" s="86"/>
      <c r="HZ172" s="86"/>
      <c r="IA172" s="86"/>
      <c r="IB172" s="86"/>
      <c r="IC172" s="86"/>
      <c r="ID172" s="86"/>
      <c r="IE172" s="86"/>
      <c r="IF172" s="86"/>
      <c r="IG172" s="86"/>
      <c r="IH172" s="86"/>
      <c r="II172" s="86"/>
      <c r="IJ172" s="86"/>
      <c r="IK172" s="86"/>
      <c r="IL172" s="86"/>
      <c r="IM172" s="86"/>
      <c r="IN172" s="86"/>
      <c r="IO172" s="86"/>
      <c r="IP172" s="86"/>
      <c r="IQ172" s="86"/>
      <c r="IR172" s="86"/>
    </row>
    <row r="173" spans="1:252" s="83" customFormat="1" ht="16.5" customHeight="1">
      <c r="A173" s="355"/>
      <c r="B173" s="78"/>
      <c r="C173" s="79"/>
      <c r="D173" s="88" t="s">
        <v>23</v>
      </c>
      <c r="E173" s="89" t="s">
        <v>166</v>
      </c>
      <c r="F173" s="241">
        <v>1000</v>
      </c>
      <c r="G173" s="241"/>
      <c r="H173" s="361">
        <f>F173+G173</f>
        <v>1000</v>
      </c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  <c r="FK173" s="86"/>
      <c r="FL173" s="86"/>
      <c r="FM173" s="86"/>
      <c r="FN173" s="86"/>
      <c r="FO173" s="86"/>
      <c r="FP173" s="86"/>
      <c r="FQ173" s="86"/>
      <c r="FR173" s="86"/>
      <c r="FS173" s="86"/>
      <c r="FT173" s="86"/>
      <c r="FU173" s="86"/>
      <c r="FV173" s="86"/>
      <c r="FW173" s="86"/>
      <c r="FX173" s="86"/>
      <c r="FY173" s="86"/>
      <c r="FZ173" s="86"/>
      <c r="GA173" s="86"/>
      <c r="GB173" s="86"/>
      <c r="GC173" s="86"/>
      <c r="GD173" s="86"/>
      <c r="GE173" s="86"/>
      <c r="GF173" s="86"/>
      <c r="GG173" s="86"/>
      <c r="GH173" s="86"/>
      <c r="GI173" s="86"/>
      <c r="GJ173" s="86"/>
      <c r="GK173" s="86"/>
      <c r="GL173" s="86"/>
      <c r="GM173" s="86"/>
      <c r="GN173" s="86"/>
      <c r="GO173" s="86"/>
      <c r="GP173" s="86"/>
      <c r="GQ173" s="86"/>
      <c r="GR173" s="86"/>
      <c r="GS173" s="86"/>
      <c r="GT173" s="86"/>
      <c r="GU173" s="86"/>
      <c r="GV173" s="86"/>
      <c r="GW173" s="86"/>
      <c r="GX173" s="86"/>
      <c r="GY173" s="86"/>
      <c r="GZ173" s="86"/>
      <c r="HA173" s="86"/>
      <c r="HB173" s="86"/>
      <c r="HC173" s="86"/>
      <c r="HD173" s="86"/>
      <c r="HE173" s="86"/>
      <c r="HF173" s="86"/>
      <c r="HG173" s="86"/>
      <c r="HH173" s="86"/>
      <c r="HI173" s="86"/>
      <c r="HJ173" s="86"/>
      <c r="HK173" s="86"/>
      <c r="HL173" s="86"/>
      <c r="HM173" s="86"/>
      <c r="HN173" s="86"/>
      <c r="HO173" s="86"/>
      <c r="HP173" s="86"/>
      <c r="HQ173" s="86"/>
      <c r="HR173" s="86"/>
      <c r="HS173" s="86"/>
      <c r="HT173" s="86"/>
      <c r="HU173" s="86"/>
      <c r="HV173" s="86"/>
      <c r="HW173" s="86"/>
      <c r="HX173" s="86"/>
      <c r="HY173" s="86"/>
      <c r="HZ173" s="86"/>
      <c r="IA173" s="86"/>
      <c r="IB173" s="86"/>
      <c r="IC173" s="86"/>
      <c r="ID173" s="86"/>
      <c r="IE173" s="86"/>
      <c r="IF173" s="86"/>
      <c r="IG173" s="86"/>
      <c r="IH173" s="86"/>
      <c r="II173" s="86"/>
      <c r="IJ173" s="86"/>
      <c r="IK173" s="86"/>
      <c r="IL173" s="86"/>
      <c r="IM173" s="86"/>
      <c r="IN173" s="86"/>
      <c r="IO173" s="86"/>
      <c r="IP173" s="86"/>
      <c r="IQ173" s="86"/>
      <c r="IR173" s="86"/>
    </row>
    <row r="174" spans="1:252" s="83" customFormat="1" ht="19.5" customHeight="1">
      <c r="A174" s="355"/>
      <c r="B174" s="78"/>
      <c r="C174" s="79"/>
      <c r="D174" s="88" t="s">
        <v>28</v>
      </c>
      <c r="E174" s="85" t="s">
        <v>166</v>
      </c>
      <c r="F174" s="242">
        <v>1000</v>
      </c>
      <c r="G174" s="242"/>
      <c r="H174" s="361">
        <v>1000</v>
      </c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  <c r="FK174" s="86"/>
      <c r="FL174" s="86"/>
      <c r="FM174" s="86"/>
      <c r="FN174" s="86"/>
      <c r="FO174" s="86"/>
      <c r="FP174" s="86"/>
      <c r="FQ174" s="86"/>
      <c r="FR174" s="86"/>
      <c r="FS174" s="86"/>
      <c r="FT174" s="86"/>
      <c r="FU174" s="86"/>
      <c r="FV174" s="86"/>
      <c r="FW174" s="86"/>
      <c r="FX174" s="86"/>
      <c r="FY174" s="86"/>
      <c r="FZ174" s="86"/>
      <c r="GA174" s="86"/>
      <c r="GB174" s="86"/>
      <c r="GC174" s="86"/>
      <c r="GD174" s="86"/>
      <c r="GE174" s="86"/>
      <c r="GF174" s="86"/>
      <c r="GG174" s="86"/>
      <c r="GH174" s="86"/>
      <c r="GI174" s="86"/>
      <c r="GJ174" s="86"/>
      <c r="GK174" s="86"/>
      <c r="GL174" s="86"/>
      <c r="GM174" s="86"/>
      <c r="GN174" s="86"/>
      <c r="GO174" s="86"/>
      <c r="GP174" s="86"/>
      <c r="GQ174" s="86"/>
      <c r="GR174" s="86"/>
      <c r="GS174" s="86"/>
      <c r="GT174" s="86"/>
      <c r="GU174" s="86"/>
      <c r="GV174" s="86"/>
      <c r="GW174" s="86"/>
      <c r="GX174" s="86"/>
      <c r="GY174" s="86"/>
      <c r="GZ174" s="86"/>
      <c r="HA174" s="86"/>
      <c r="HB174" s="86"/>
      <c r="HC174" s="86"/>
      <c r="HD174" s="86"/>
      <c r="HE174" s="86"/>
      <c r="HF174" s="86"/>
      <c r="HG174" s="86"/>
      <c r="HH174" s="86"/>
      <c r="HI174" s="86"/>
      <c r="HJ174" s="86"/>
      <c r="HK174" s="86"/>
      <c r="HL174" s="86"/>
      <c r="HM174" s="86"/>
      <c r="HN174" s="86"/>
      <c r="HO174" s="86"/>
      <c r="HP174" s="86"/>
      <c r="HQ174" s="86"/>
      <c r="HR174" s="86"/>
      <c r="HS174" s="86"/>
      <c r="HT174" s="86"/>
      <c r="HU174" s="86"/>
      <c r="HV174" s="86"/>
      <c r="HW174" s="86"/>
      <c r="HX174" s="86"/>
      <c r="HY174" s="86"/>
      <c r="HZ174" s="86"/>
      <c r="IA174" s="86"/>
      <c r="IB174" s="86"/>
      <c r="IC174" s="86"/>
      <c r="ID174" s="86"/>
      <c r="IE174" s="86"/>
      <c r="IF174" s="86"/>
      <c r="IG174" s="86"/>
      <c r="IH174" s="86"/>
      <c r="II174" s="86"/>
      <c r="IJ174" s="86"/>
      <c r="IK174" s="86"/>
      <c r="IL174" s="86"/>
      <c r="IM174" s="86"/>
      <c r="IN174" s="86"/>
      <c r="IO174" s="86"/>
      <c r="IP174" s="86"/>
      <c r="IQ174" s="86"/>
      <c r="IR174" s="86"/>
    </row>
    <row r="175" spans="1:252" s="83" customFormat="1" ht="19.5" customHeight="1">
      <c r="A175" s="355"/>
      <c r="B175" s="78"/>
      <c r="C175" s="79"/>
      <c r="D175" s="88" t="s">
        <v>115</v>
      </c>
      <c r="E175" s="89" t="s">
        <v>251</v>
      </c>
      <c r="F175" s="241">
        <v>1000</v>
      </c>
      <c r="G175" s="241"/>
      <c r="H175" s="361">
        <v>1000</v>
      </c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86"/>
      <c r="GS175" s="86"/>
      <c r="GT175" s="86"/>
      <c r="GU175" s="86"/>
      <c r="GV175" s="86"/>
      <c r="GW175" s="86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/>
      <c r="HN175" s="86"/>
      <c r="HO175" s="86"/>
      <c r="HP175" s="86"/>
      <c r="HQ175" s="86"/>
      <c r="HR175" s="86"/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  <c r="IF175" s="86"/>
      <c r="IG175" s="86"/>
      <c r="IH175" s="86"/>
      <c r="II175" s="86"/>
      <c r="IJ175" s="86"/>
      <c r="IK175" s="86"/>
      <c r="IL175" s="86"/>
      <c r="IM175" s="86"/>
      <c r="IN175" s="86"/>
      <c r="IO175" s="86"/>
      <c r="IP175" s="86"/>
      <c r="IQ175" s="86"/>
      <c r="IR175" s="86"/>
    </row>
    <row r="176" spans="1:252" s="83" customFormat="1" ht="23.25" customHeight="1">
      <c r="A176" s="355"/>
      <c r="B176" s="78"/>
      <c r="C176" s="79"/>
      <c r="D176" s="88" t="s">
        <v>34</v>
      </c>
      <c r="E176" s="225" t="s">
        <v>360</v>
      </c>
      <c r="F176" s="241">
        <v>2000</v>
      </c>
      <c r="G176" s="241"/>
      <c r="H176" s="361">
        <f>F176+G176</f>
        <v>2000</v>
      </c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86"/>
      <c r="GS176" s="86"/>
      <c r="GT176" s="86"/>
      <c r="GU176" s="86"/>
      <c r="GV176" s="86"/>
      <c r="GW176" s="86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  <c r="HI176" s="86"/>
      <c r="HJ176" s="86"/>
      <c r="HK176" s="86"/>
      <c r="HL176" s="86"/>
      <c r="HM176" s="86"/>
      <c r="HN176" s="86"/>
      <c r="HO176" s="86"/>
      <c r="HP176" s="86"/>
      <c r="HQ176" s="86"/>
      <c r="HR176" s="86"/>
      <c r="HS176" s="86"/>
      <c r="HT176" s="86"/>
      <c r="HU176" s="86"/>
      <c r="HV176" s="86"/>
      <c r="HW176" s="86"/>
      <c r="HX176" s="86"/>
      <c r="HY176" s="86"/>
      <c r="HZ176" s="86"/>
      <c r="IA176" s="86"/>
      <c r="IB176" s="86"/>
      <c r="IC176" s="86"/>
      <c r="ID176" s="86"/>
      <c r="IE176" s="86"/>
      <c r="IF176" s="86"/>
      <c r="IG176" s="86"/>
      <c r="IH176" s="86"/>
      <c r="II176" s="86"/>
      <c r="IJ176" s="86"/>
      <c r="IK176" s="86"/>
      <c r="IL176" s="86"/>
      <c r="IM176" s="86"/>
      <c r="IN176" s="86"/>
      <c r="IO176" s="86"/>
      <c r="IP176" s="86"/>
      <c r="IQ176" s="86"/>
      <c r="IR176" s="86"/>
    </row>
    <row r="177" spans="1:252" s="83" customFormat="1" ht="18" customHeight="1">
      <c r="A177" s="355"/>
      <c r="B177" s="78"/>
      <c r="C177" s="79"/>
      <c r="D177" s="88" t="s">
        <v>38</v>
      </c>
      <c r="E177" s="89" t="s">
        <v>207</v>
      </c>
      <c r="F177" s="241">
        <v>1800</v>
      </c>
      <c r="G177" s="241"/>
      <c r="H177" s="361">
        <v>1800</v>
      </c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  <c r="FS177" s="86"/>
      <c r="FT177" s="86"/>
      <c r="FU177" s="86"/>
      <c r="FV177" s="86"/>
      <c r="FW177" s="86"/>
      <c r="FX177" s="86"/>
      <c r="FY177" s="86"/>
      <c r="FZ177" s="86"/>
      <c r="GA177" s="86"/>
      <c r="GB177" s="86"/>
      <c r="GC177" s="86"/>
      <c r="GD177" s="86"/>
      <c r="GE177" s="86"/>
      <c r="GF177" s="86"/>
      <c r="GG177" s="86"/>
      <c r="GH177" s="86"/>
      <c r="GI177" s="86"/>
      <c r="GJ177" s="86"/>
      <c r="GK177" s="86"/>
      <c r="GL177" s="86"/>
      <c r="GM177" s="86"/>
      <c r="GN177" s="86"/>
      <c r="GO177" s="86"/>
      <c r="GP177" s="86"/>
      <c r="GQ177" s="86"/>
      <c r="GR177" s="86"/>
      <c r="GS177" s="86"/>
      <c r="GT177" s="86"/>
      <c r="GU177" s="86"/>
      <c r="GV177" s="86"/>
      <c r="GW177" s="86"/>
      <c r="GX177" s="86"/>
      <c r="GY177" s="86"/>
      <c r="GZ177" s="86"/>
      <c r="HA177" s="86"/>
      <c r="HB177" s="86"/>
      <c r="HC177" s="86"/>
      <c r="HD177" s="86"/>
      <c r="HE177" s="86"/>
      <c r="HF177" s="86"/>
      <c r="HG177" s="86"/>
      <c r="HH177" s="86"/>
      <c r="HI177" s="86"/>
      <c r="HJ177" s="86"/>
      <c r="HK177" s="86"/>
      <c r="HL177" s="86"/>
      <c r="HM177" s="86"/>
      <c r="HN177" s="86"/>
      <c r="HO177" s="86"/>
      <c r="HP177" s="86"/>
      <c r="HQ177" s="86"/>
      <c r="HR177" s="86"/>
      <c r="HS177" s="86"/>
      <c r="HT177" s="86"/>
      <c r="HU177" s="86"/>
      <c r="HV177" s="86"/>
      <c r="HW177" s="86"/>
      <c r="HX177" s="86"/>
      <c r="HY177" s="86"/>
      <c r="HZ177" s="86"/>
      <c r="IA177" s="86"/>
      <c r="IB177" s="86"/>
      <c r="IC177" s="86"/>
      <c r="ID177" s="86"/>
      <c r="IE177" s="86"/>
      <c r="IF177" s="86"/>
      <c r="IG177" s="86"/>
      <c r="IH177" s="86"/>
      <c r="II177" s="86"/>
      <c r="IJ177" s="86"/>
      <c r="IK177" s="86"/>
      <c r="IL177" s="86"/>
      <c r="IM177" s="86"/>
      <c r="IN177" s="86"/>
      <c r="IO177" s="86"/>
      <c r="IP177" s="86"/>
      <c r="IQ177" s="86"/>
      <c r="IR177" s="86"/>
    </row>
    <row r="178" spans="1:252" s="83" customFormat="1" ht="12.75">
      <c r="A178" s="355"/>
      <c r="B178" s="78"/>
      <c r="C178" s="79"/>
      <c r="D178" s="84" t="s">
        <v>40</v>
      </c>
      <c r="E178" s="85" t="s">
        <v>270</v>
      </c>
      <c r="F178" s="242">
        <v>2000</v>
      </c>
      <c r="G178" s="242">
        <v>-1200</v>
      </c>
      <c r="H178" s="345">
        <f>F178+G178</f>
        <v>800</v>
      </c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  <c r="FS178" s="86"/>
      <c r="FT178" s="86"/>
      <c r="FU178" s="86"/>
      <c r="FV178" s="86"/>
      <c r="FW178" s="86"/>
      <c r="FX178" s="86"/>
      <c r="FY178" s="86"/>
      <c r="FZ178" s="86"/>
      <c r="GA178" s="86"/>
      <c r="GB178" s="86"/>
      <c r="GC178" s="86"/>
      <c r="GD178" s="86"/>
      <c r="GE178" s="86"/>
      <c r="GF178" s="86"/>
      <c r="GG178" s="86"/>
      <c r="GH178" s="86"/>
      <c r="GI178" s="86"/>
      <c r="GJ178" s="86"/>
      <c r="GK178" s="86"/>
      <c r="GL178" s="86"/>
      <c r="GM178" s="86"/>
      <c r="GN178" s="86"/>
      <c r="GO178" s="86"/>
      <c r="GP178" s="86"/>
      <c r="GQ178" s="86"/>
      <c r="GR178" s="86"/>
      <c r="GS178" s="86"/>
      <c r="GT178" s="86"/>
      <c r="GU178" s="86"/>
      <c r="GV178" s="86"/>
      <c r="GW178" s="86"/>
      <c r="GX178" s="86"/>
      <c r="GY178" s="86"/>
      <c r="GZ178" s="86"/>
      <c r="HA178" s="86"/>
      <c r="HB178" s="86"/>
      <c r="HC178" s="86"/>
      <c r="HD178" s="86"/>
      <c r="HE178" s="86"/>
      <c r="HF178" s="86"/>
      <c r="HG178" s="86"/>
      <c r="HH178" s="86"/>
      <c r="HI178" s="86"/>
      <c r="HJ178" s="86"/>
      <c r="HK178" s="86"/>
      <c r="HL178" s="86"/>
      <c r="HM178" s="86"/>
      <c r="HN178" s="86"/>
      <c r="HO178" s="86"/>
      <c r="HP178" s="86"/>
      <c r="HQ178" s="86"/>
      <c r="HR178" s="86"/>
      <c r="HS178" s="86"/>
      <c r="HT178" s="86"/>
      <c r="HU178" s="86"/>
      <c r="HV178" s="86"/>
      <c r="HW178" s="86"/>
      <c r="HX178" s="86"/>
      <c r="HY178" s="86"/>
      <c r="HZ178" s="86"/>
      <c r="IA178" s="86"/>
      <c r="IB178" s="86"/>
      <c r="IC178" s="86"/>
      <c r="ID178" s="86"/>
      <c r="IE178" s="86"/>
      <c r="IF178" s="86"/>
      <c r="IG178" s="86"/>
      <c r="IH178" s="86"/>
      <c r="II178" s="86"/>
      <c r="IJ178" s="86"/>
      <c r="IK178" s="86"/>
      <c r="IL178" s="86"/>
      <c r="IM178" s="86"/>
      <c r="IN178" s="86"/>
      <c r="IO178" s="86"/>
      <c r="IP178" s="86"/>
      <c r="IQ178" s="86"/>
      <c r="IR178" s="86"/>
    </row>
    <row r="179" spans="1:252" s="83" customFormat="1" ht="12.75">
      <c r="A179" s="355"/>
      <c r="B179" s="78"/>
      <c r="C179" s="79"/>
      <c r="D179" s="84" t="s">
        <v>43</v>
      </c>
      <c r="E179" s="85" t="s">
        <v>382</v>
      </c>
      <c r="F179" s="242">
        <v>3000.5</v>
      </c>
      <c r="G179" s="242">
        <v>-1500</v>
      </c>
      <c r="H179" s="345">
        <f>F179+G179</f>
        <v>1500.5</v>
      </c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  <c r="FK179" s="86"/>
      <c r="FL179" s="86"/>
      <c r="FM179" s="86"/>
      <c r="FN179" s="86"/>
      <c r="FO179" s="86"/>
      <c r="FP179" s="86"/>
      <c r="FQ179" s="86"/>
      <c r="FR179" s="86"/>
      <c r="FS179" s="86"/>
      <c r="FT179" s="86"/>
      <c r="FU179" s="86"/>
      <c r="FV179" s="86"/>
      <c r="FW179" s="86"/>
      <c r="FX179" s="86"/>
      <c r="FY179" s="86"/>
      <c r="FZ179" s="86"/>
      <c r="GA179" s="86"/>
      <c r="GB179" s="86"/>
      <c r="GC179" s="86"/>
      <c r="GD179" s="86"/>
      <c r="GE179" s="86"/>
      <c r="GF179" s="86"/>
      <c r="GG179" s="86"/>
      <c r="GH179" s="86"/>
      <c r="GI179" s="86"/>
      <c r="GJ179" s="86"/>
      <c r="GK179" s="86"/>
      <c r="GL179" s="86"/>
      <c r="GM179" s="86"/>
      <c r="GN179" s="86"/>
      <c r="GO179" s="86"/>
      <c r="GP179" s="86"/>
      <c r="GQ179" s="86"/>
      <c r="GR179" s="86"/>
      <c r="GS179" s="86"/>
      <c r="GT179" s="86"/>
      <c r="GU179" s="86"/>
      <c r="GV179" s="86"/>
      <c r="GW179" s="86"/>
      <c r="GX179" s="86"/>
      <c r="GY179" s="86"/>
      <c r="GZ179" s="86"/>
      <c r="HA179" s="86"/>
      <c r="HB179" s="86"/>
      <c r="HC179" s="86"/>
      <c r="HD179" s="86"/>
      <c r="HE179" s="86"/>
      <c r="HF179" s="86"/>
      <c r="HG179" s="86"/>
      <c r="HH179" s="86"/>
      <c r="HI179" s="86"/>
      <c r="HJ179" s="86"/>
      <c r="HK179" s="86"/>
      <c r="HL179" s="86"/>
      <c r="HM179" s="86"/>
      <c r="HN179" s="86"/>
      <c r="HO179" s="86"/>
      <c r="HP179" s="86"/>
      <c r="HQ179" s="86"/>
      <c r="HR179" s="86"/>
      <c r="HS179" s="86"/>
      <c r="HT179" s="86"/>
      <c r="HU179" s="86"/>
      <c r="HV179" s="86"/>
      <c r="HW179" s="86"/>
      <c r="HX179" s="86"/>
      <c r="HY179" s="86"/>
      <c r="HZ179" s="86"/>
      <c r="IA179" s="86"/>
      <c r="IB179" s="86"/>
      <c r="IC179" s="86"/>
      <c r="ID179" s="86"/>
      <c r="IE179" s="86"/>
      <c r="IF179" s="86"/>
      <c r="IG179" s="86"/>
      <c r="IH179" s="86"/>
      <c r="II179" s="86"/>
      <c r="IJ179" s="86"/>
      <c r="IK179" s="86"/>
      <c r="IL179" s="86"/>
      <c r="IM179" s="86"/>
      <c r="IN179" s="86"/>
      <c r="IO179" s="86"/>
      <c r="IP179" s="86"/>
      <c r="IQ179" s="86"/>
      <c r="IR179" s="86"/>
    </row>
    <row r="180" spans="1:252" s="83" customFormat="1" ht="12.75">
      <c r="A180" s="355"/>
      <c r="B180" s="78"/>
      <c r="C180" s="79"/>
      <c r="D180" s="84" t="s">
        <v>49</v>
      </c>
      <c r="E180" s="85" t="s">
        <v>233</v>
      </c>
      <c r="F180" s="242">
        <v>1500</v>
      </c>
      <c r="G180" s="242"/>
      <c r="H180" s="345">
        <v>1500</v>
      </c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  <c r="FH180" s="86"/>
      <c r="FI180" s="86"/>
      <c r="FJ180" s="86"/>
      <c r="FK180" s="86"/>
      <c r="FL180" s="86"/>
      <c r="FM180" s="86"/>
      <c r="FN180" s="86"/>
      <c r="FO180" s="86"/>
      <c r="FP180" s="86"/>
      <c r="FQ180" s="86"/>
      <c r="FR180" s="86"/>
      <c r="FS180" s="86"/>
      <c r="FT180" s="86"/>
      <c r="FU180" s="86"/>
      <c r="FV180" s="86"/>
      <c r="FW180" s="86"/>
      <c r="FX180" s="86"/>
      <c r="FY180" s="86"/>
      <c r="FZ180" s="86"/>
      <c r="GA180" s="86"/>
      <c r="GB180" s="86"/>
      <c r="GC180" s="86"/>
      <c r="GD180" s="86"/>
      <c r="GE180" s="86"/>
      <c r="GF180" s="86"/>
      <c r="GG180" s="86"/>
      <c r="GH180" s="86"/>
      <c r="GI180" s="86"/>
      <c r="GJ180" s="86"/>
      <c r="GK180" s="86"/>
      <c r="GL180" s="86"/>
      <c r="GM180" s="86"/>
      <c r="GN180" s="86"/>
      <c r="GO180" s="86"/>
      <c r="GP180" s="86"/>
      <c r="GQ180" s="86"/>
      <c r="GR180" s="86"/>
      <c r="GS180" s="86"/>
      <c r="GT180" s="86"/>
      <c r="GU180" s="86"/>
      <c r="GV180" s="86"/>
      <c r="GW180" s="86"/>
      <c r="GX180" s="86"/>
      <c r="GY180" s="86"/>
      <c r="GZ180" s="86"/>
      <c r="HA180" s="86"/>
      <c r="HB180" s="86"/>
      <c r="HC180" s="86"/>
      <c r="HD180" s="86"/>
      <c r="HE180" s="86"/>
      <c r="HF180" s="86"/>
      <c r="HG180" s="86"/>
      <c r="HH180" s="86"/>
      <c r="HI180" s="86"/>
      <c r="HJ180" s="86"/>
      <c r="HK180" s="86"/>
      <c r="HL180" s="86"/>
      <c r="HM180" s="86"/>
      <c r="HN180" s="86"/>
      <c r="HO180" s="86"/>
      <c r="HP180" s="86"/>
      <c r="HQ180" s="86"/>
      <c r="HR180" s="86"/>
      <c r="HS180" s="86"/>
      <c r="HT180" s="86"/>
      <c r="HU180" s="86"/>
      <c r="HV180" s="86"/>
      <c r="HW180" s="86"/>
      <c r="HX180" s="86"/>
      <c r="HY180" s="86"/>
      <c r="HZ180" s="86"/>
      <c r="IA180" s="86"/>
      <c r="IB180" s="86"/>
      <c r="IC180" s="86"/>
      <c r="ID180" s="86"/>
      <c r="IE180" s="86"/>
      <c r="IF180" s="86"/>
      <c r="IG180" s="86"/>
      <c r="IH180" s="86"/>
      <c r="II180" s="86"/>
      <c r="IJ180" s="86"/>
      <c r="IK180" s="86"/>
      <c r="IL180" s="86"/>
      <c r="IM180" s="86"/>
      <c r="IN180" s="86"/>
      <c r="IO180" s="86"/>
      <c r="IP180" s="86"/>
      <c r="IQ180" s="86"/>
      <c r="IR180" s="86"/>
    </row>
    <row r="181" spans="1:252" s="83" customFormat="1" ht="12.75">
      <c r="A181" s="355"/>
      <c r="B181" s="78"/>
      <c r="C181" s="79"/>
      <c r="D181" s="84" t="s">
        <v>55</v>
      </c>
      <c r="E181" s="85" t="s">
        <v>272</v>
      </c>
      <c r="F181" s="242">
        <v>2500</v>
      </c>
      <c r="G181" s="242"/>
      <c r="H181" s="345">
        <v>2500</v>
      </c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  <c r="FH181" s="86"/>
      <c r="FI181" s="86"/>
      <c r="FJ181" s="86"/>
      <c r="FK181" s="86"/>
      <c r="FL181" s="86"/>
      <c r="FM181" s="86"/>
      <c r="FN181" s="86"/>
      <c r="FO181" s="86"/>
      <c r="FP181" s="86"/>
      <c r="FQ181" s="86"/>
      <c r="FR181" s="86"/>
      <c r="FS181" s="86"/>
      <c r="FT181" s="86"/>
      <c r="FU181" s="86"/>
      <c r="FV181" s="86"/>
      <c r="FW181" s="86"/>
      <c r="FX181" s="86"/>
      <c r="FY181" s="86"/>
      <c r="FZ181" s="86"/>
      <c r="GA181" s="86"/>
      <c r="GB181" s="86"/>
      <c r="GC181" s="86"/>
      <c r="GD181" s="86"/>
      <c r="GE181" s="86"/>
      <c r="GF181" s="86"/>
      <c r="GG181" s="86"/>
      <c r="GH181" s="86"/>
      <c r="GI181" s="86"/>
      <c r="GJ181" s="86"/>
      <c r="GK181" s="86"/>
      <c r="GL181" s="86"/>
      <c r="GM181" s="86"/>
      <c r="GN181" s="86"/>
      <c r="GO181" s="86"/>
      <c r="GP181" s="86"/>
      <c r="GQ181" s="86"/>
      <c r="GR181" s="86"/>
      <c r="GS181" s="86"/>
      <c r="GT181" s="86"/>
      <c r="GU181" s="86"/>
      <c r="GV181" s="86"/>
      <c r="GW181" s="86"/>
      <c r="GX181" s="86"/>
      <c r="GY181" s="86"/>
      <c r="GZ181" s="86"/>
      <c r="HA181" s="86"/>
      <c r="HB181" s="86"/>
      <c r="HC181" s="86"/>
      <c r="HD181" s="86"/>
      <c r="HE181" s="86"/>
      <c r="HF181" s="86"/>
      <c r="HG181" s="86"/>
      <c r="HH181" s="86"/>
      <c r="HI181" s="86"/>
      <c r="HJ181" s="86"/>
      <c r="HK181" s="86"/>
      <c r="HL181" s="86"/>
      <c r="HM181" s="86"/>
      <c r="HN181" s="86"/>
      <c r="HO181" s="86"/>
      <c r="HP181" s="86"/>
      <c r="HQ181" s="86"/>
      <c r="HR181" s="86"/>
      <c r="HS181" s="86"/>
      <c r="HT181" s="86"/>
      <c r="HU181" s="86"/>
      <c r="HV181" s="86"/>
      <c r="HW181" s="86"/>
      <c r="HX181" s="86"/>
      <c r="HY181" s="86"/>
      <c r="HZ181" s="86"/>
      <c r="IA181" s="86"/>
      <c r="IB181" s="86"/>
      <c r="IC181" s="86"/>
      <c r="ID181" s="86"/>
      <c r="IE181" s="86"/>
      <c r="IF181" s="86"/>
      <c r="IG181" s="86"/>
      <c r="IH181" s="86"/>
      <c r="II181" s="86"/>
      <c r="IJ181" s="86"/>
      <c r="IK181" s="86"/>
      <c r="IL181" s="86"/>
      <c r="IM181" s="86"/>
      <c r="IN181" s="86"/>
      <c r="IO181" s="86"/>
      <c r="IP181" s="86"/>
      <c r="IQ181" s="86"/>
      <c r="IR181" s="86"/>
    </row>
    <row r="182" spans="1:252" s="83" customFormat="1" ht="12.75">
      <c r="A182" s="355"/>
      <c r="B182" s="78"/>
      <c r="C182" s="79"/>
      <c r="D182" s="84" t="s">
        <v>35</v>
      </c>
      <c r="E182" s="85" t="s">
        <v>364</v>
      </c>
      <c r="F182" s="242">
        <v>500</v>
      </c>
      <c r="G182" s="242"/>
      <c r="H182" s="345">
        <f>F182+G182</f>
        <v>500</v>
      </c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  <c r="FS182" s="86"/>
      <c r="FT182" s="86"/>
      <c r="FU182" s="86"/>
      <c r="FV182" s="86"/>
      <c r="FW182" s="86"/>
      <c r="FX182" s="86"/>
      <c r="FY182" s="86"/>
      <c r="FZ182" s="86"/>
      <c r="GA182" s="86"/>
      <c r="GB182" s="86"/>
      <c r="GC182" s="86"/>
      <c r="GD182" s="86"/>
      <c r="GE182" s="86"/>
      <c r="GF182" s="86"/>
      <c r="GG182" s="86"/>
      <c r="GH182" s="86"/>
      <c r="GI182" s="86"/>
      <c r="GJ182" s="86"/>
      <c r="GK182" s="86"/>
      <c r="GL182" s="86"/>
      <c r="GM182" s="86"/>
      <c r="GN182" s="86"/>
      <c r="GO182" s="86"/>
      <c r="GP182" s="86"/>
      <c r="GQ182" s="86"/>
      <c r="GR182" s="86"/>
      <c r="GS182" s="86"/>
      <c r="GT182" s="86"/>
      <c r="GU182" s="86"/>
      <c r="GV182" s="86"/>
      <c r="GW182" s="86"/>
      <c r="GX182" s="86"/>
      <c r="GY182" s="86"/>
      <c r="GZ182" s="86"/>
      <c r="HA182" s="86"/>
      <c r="HB182" s="86"/>
      <c r="HC182" s="86"/>
      <c r="HD182" s="86"/>
      <c r="HE182" s="86"/>
      <c r="HF182" s="86"/>
      <c r="HG182" s="86"/>
      <c r="HH182" s="86"/>
      <c r="HI182" s="86"/>
      <c r="HJ182" s="86"/>
      <c r="HK182" s="86"/>
      <c r="HL182" s="86"/>
      <c r="HM182" s="86"/>
      <c r="HN182" s="86"/>
      <c r="HO182" s="86"/>
      <c r="HP182" s="86"/>
      <c r="HQ182" s="86"/>
      <c r="HR182" s="86"/>
      <c r="HS182" s="86"/>
      <c r="HT182" s="86"/>
      <c r="HU182" s="86"/>
      <c r="HV182" s="86"/>
      <c r="HW182" s="86"/>
      <c r="HX182" s="86"/>
      <c r="HY182" s="86"/>
      <c r="HZ182" s="86"/>
      <c r="IA182" s="86"/>
      <c r="IB182" s="86"/>
      <c r="IC182" s="86"/>
      <c r="ID182" s="86"/>
      <c r="IE182" s="86"/>
      <c r="IF182" s="86"/>
      <c r="IG182" s="86"/>
      <c r="IH182" s="86"/>
      <c r="II182" s="86"/>
      <c r="IJ182" s="86"/>
      <c r="IK182" s="86"/>
      <c r="IL182" s="86"/>
      <c r="IM182" s="86"/>
      <c r="IN182" s="86"/>
      <c r="IO182" s="86"/>
      <c r="IP182" s="86"/>
      <c r="IQ182" s="86"/>
      <c r="IR182" s="86"/>
    </row>
    <row r="183" spans="1:252" s="83" customFormat="1" ht="12.75">
      <c r="A183" s="355"/>
      <c r="B183" s="78"/>
      <c r="C183" s="79"/>
      <c r="D183" s="84" t="s">
        <v>58</v>
      </c>
      <c r="E183" s="85" t="s">
        <v>272</v>
      </c>
      <c r="F183" s="242">
        <v>1802.76</v>
      </c>
      <c r="G183" s="242"/>
      <c r="H183" s="345">
        <v>1802.76</v>
      </c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  <c r="FS183" s="86"/>
      <c r="FT183" s="86"/>
      <c r="FU183" s="86"/>
      <c r="FV183" s="86"/>
      <c r="FW183" s="86"/>
      <c r="FX183" s="86"/>
      <c r="FY183" s="86"/>
      <c r="FZ183" s="86"/>
      <c r="GA183" s="86"/>
      <c r="GB183" s="86"/>
      <c r="GC183" s="86"/>
      <c r="GD183" s="86"/>
      <c r="GE183" s="86"/>
      <c r="GF183" s="86"/>
      <c r="GG183" s="86"/>
      <c r="GH183" s="86"/>
      <c r="GI183" s="86"/>
      <c r="GJ183" s="86"/>
      <c r="GK183" s="86"/>
      <c r="GL183" s="86"/>
      <c r="GM183" s="86"/>
      <c r="GN183" s="86"/>
      <c r="GO183" s="86"/>
      <c r="GP183" s="86"/>
      <c r="GQ183" s="86"/>
      <c r="GR183" s="86"/>
      <c r="GS183" s="86"/>
      <c r="GT183" s="86"/>
      <c r="GU183" s="86"/>
      <c r="GV183" s="86"/>
      <c r="GW183" s="86"/>
      <c r="GX183" s="86"/>
      <c r="GY183" s="86"/>
      <c r="GZ183" s="86"/>
      <c r="HA183" s="86"/>
      <c r="HB183" s="86"/>
      <c r="HC183" s="86"/>
      <c r="HD183" s="86"/>
      <c r="HE183" s="86"/>
      <c r="HF183" s="86"/>
      <c r="HG183" s="86"/>
      <c r="HH183" s="86"/>
      <c r="HI183" s="86"/>
      <c r="HJ183" s="86"/>
      <c r="HK183" s="86"/>
      <c r="HL183" s="86"/>
      <c r="HM183" s="86"/>
      <c r="HN183" s="86"/>
      <c r="HO183" s="86"/>
      <c r="HP183" s="86"/>
      <c r="HQ183" s="86"/>
      <c r="HR183" s="86"/>
      <c r="HS183" s="86"/>
      <c r="HT183" s="86"/>
      <c r="HU183" s="86"/>
      <c r="HV183" s="86"/>
      <c r="HW183" s="86"/>
      <c r="HX183" s="86"/>
      <c r="HY183" s="86"/>
      <c r="HZ183" s="86"/>
      <c r="IA183" s="86"/>
      <c r="IB183" s="86"/>
      <c r="IC183" s="86"/>
      <c r="ID183" s="86"/>
      <c r="IE183" s="86"/>
      <c r="IF183" s="86"/>
      <c r="IG183" s="86"/>
      <c r="IH183" s="86"/>
      <c r="II183" s="86"/>
      <c r="IJ183" s="86"/>
      <c r="IK183" s="86"/>
      <c r="IL183" s="86"/>
      <c r="IM183" s="86"/>
      <c r="IN183" s="86"/>
      <c r="IO183" s="86"/>
      <c r="IP183" s="86"/>
      <c r="IQ183" s="86"/>
      <c r="IR183" s="86"/>
    </row>
    <row r="184" spans="1:252" s="83" customFormat="1" ht="12.75">
      <c r="A184" s="355"/>
      <c r="B184" s="78"/>
      <c r="C184" s="79"/>
      <c r="D184" s="84" t="s">
        <v>41</v>
      </c>
      <c r="E184" s="85" t="s">
        <v>391</v>
      </c>
      <c r="F184" s="242">
        <v>1000</v>
      </c>
      <c r="G184" s="242"/>
      <c r="H184" s="345">
        <f>F184+G184</f>
        <v>1000</v>
      </c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  <c r="FK184" s="86"/>
      <c r="FL184" s="86"/>
      <c r="FM184" s="86"/>
      <c r="FN184" s="86"/>
      <c r="FO184" s="86"/>
      <c r="FP184" s="86"/>
      <c r="FQ184" s="86"/>
      <c r="FR184" s="86"/>
      <c r="FS184" s="86"/>
      <c r="FT184" s="86"/>
      <c r="FU184" s="86"/>
      <c r="FV184" s="86"/>
      <c r="FW184" s="86"/>
      <c r="FX184" s="86"/>
      <c r="FY184" s="86"/>
      <c r="FZ184" s="86"/>
      <c r="GA184" s="86"/>
      <c r="GB184" s="86"/>
      <c r="GC184" s="86"/>
      <c r="GD184" s="86"/>
      <c r="GE184" s="86"/>
      <c r="GF184" s="86"/>
      <c r="GG184" s="86"/>
      <c r="GH184" s="86"/>
      <c r="GI184" s="86"/>
      <c r="GJ184" s="86"/>
      <c r="GK184" s="86"/>
      <c r="GL184" s="86"/>
      <c r="GM184" s="86"/>
      <c r="GN184" s="86"/>
      <c r="GO184" s="86"/>
      <c r="GP184" s="86"/>
      <c r="GQ184" s="86"/>
      <c r="GR184" s="86"/>
      <c r="GS184" s="86"/>
      <c r="GT184" s="86"/>
      <c r="GU184" s="86"/>
      <c r="GV184" s="86"/>
      <c r="GW184" s="86"/>
      <c r="GX184" s="86"/>
      <c r="GY184" s="86"/>
      <c r="GZ184" s="86"/>
      <c r="HA184" s="86"/>
      <c r="HB184" s="86"/>
      <c r="HC184" s="86"/>
      <c r="HD184" s="86"/>
      <c r="HE184" s="86"/>
      <c r="HF184" s="86"/>
      <c r="HG184" s="86"/>
      <c r="HH184" s="86"/>
      <c r="HI184" s="86"/>
      <c r="HJ184" s="86"/>
      <c r="HK184" s="86"/>
      <c r="HL184" s="86"/>
      <c r="HM184" s="86"/>
      <c r="HN184" s="86"/>
      <c r="HO184" s="86"/>
      <c r="HP184" s="86"/>
      <c r="HQ184" s="86"/>
      <c r="HR184" s="86"/>
      <c r="HS184" s="86"/>
      <c r="HT184" s="86"/>
      <c r="HU184" s="86"/>
      <c r="HV184" s="86"/>
      <c r="HW184" s="86"/>
      <c r="HX184" s="86"/>
      <c r="HY184" s="86"/>
      <c r="HZ184" s="86"/>
      <c r="IA184" s="86"/>
      <c r="IB184" s="86"/>
      <c r="IC184" s="86"/>
      <c r="ID184" s="86"/>
      <c r="IE184" s="86"/>
      <c r="IF184" s="86"/>
      <c r="IG184" s="86"/>
      <c r="IH184" s="86"/>
      <c r="II184" s="86"/>
      <c r="IJ184" s="86"/>
      <c r="IK184" s="86"/>
      <c r="IL184" s="86"/>
      <c r="IM184" s="86"/>
      <c r="IN184" s="86"/>
      <c r="IO184" s="86"/>
      <c r="IP184" s="86"/>
      <c r="IQ184" s="86"/>
      <c r="IR184" s="86"/>
    </row>
    <row r="185" spans="1:252" s="83" customFormat="1" ht="16.5" customHeight="1">
      <c r="A185" s="355"/>
      <c r="B185" s="78"/>
      <c r="C185" s="93" t="s">
        <v>133</v>
      </c>
      <c r="D185" s="93"/>
      <c r="E185" s="94" t="s">
        <v>134</v>
      </c>
      <c r="F185" s="240">
        <f>F186+F187+F188+F189+F190+F192+F193+F194+F195+F196+F197+F198+F199+F200+F201+F191</f>
        <v>45596.96</v>
      </c>
      <c r="G185" s="240">
        <f>G186+G187+G188+G189+G190+G192+G193+G194+G195+G196+G197+G198+G199+G200+G201+G191</f>
        <v>-100</v>
      </c>
      <c r="H185" s="368">
        <f>H186+H187+H188+H189+H190+H192+H193+H194+H195+H196+H197+H198+H199+H200+H201+H191</f>
        <v>45496.96</v>
      </c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  <c r="FH185" s="86"/>
      <c r="FI185" s="86"/>
      <c r="FJ185" s="86"/>
      <c r="FK185" s="86"/>
      <c r="FL185" s="86"/>
      <c r="FM185" s="86"/>
      <c r="FN185" s="86"/>
      <c r="FO185" s="86"/>
      <c r="FP185" s="86"/>
      <c r="FQ185" s="86"/>
      <c r="FR185" s="86"/>
      <c r="FS185" s="86"/>
      <c r="FT185" s="86"/>
      <c r="FU185" s="86"/>
      <c r="FV185" s="86"/>
      <c r="FW185" s="86"/>
      <c r="FX185" s="86"/>
      <c r="FY185" s="86"/>
      <c r="FZ185" s="86"/>
      <c r="GA185" s="86"/>
      <c r="GB185" s="86"/>
      <c r="GC185" s="86"/>
      <c r="GD185" s="86"/>
      <c r="GE185" s="86"/>
      <c r="GF185" s="86"/>
      <c r="GG185" s="86"/>
      <c r="GH185" s="86"/>
      <c r="GI185" s="86"/>
      <c r="GJ185" s="86"/>
      <c r="GK185" s="86"/>
      <c r="GL185" s="86"/>
      <c r="GM185" s="86"/>
      <c r="GN185" s="86"/>
      <c r="GO185" s="86"/>
      <c r="GP185" s="86"/>
      <c r="GQ185" s="86"/>
      <c r="GR185" s="86"/>
      <c r="GS185" s="86"/>
      <c r="GT185" s="86"/>
      <c r="GU185" s="86"/>
      <c r="GV185" s="86"/>
      <c r="GW185" s="86"/>
      <c r="GX185" s="86"/>
      <c r="GY185" s="86"/>
      <c r="GZ185" s="86"/>
      <c r="HA185" s="86"/>
      <c r="HB185" s="86"/>
      <c r="HC185" s="86"/>
      <c r="HD185" s="86"/>
      <c r="HE185" s="86"/>
      <c r="HF185" s="86"/>
      <c r="HG185" s="86"/>
      <c r="HH185" s="86"/>
      <c r="HI185" s="86"/>
      <c r="HJ185" s="86"/>
      <c r="HK185" s="86"/>
      <c r="HL185" s="86"/>
      <c r="HM185" s="86"/>
      <c r="HN185" s="86"/>
      <c r="HO185" s="86"/>
      <c r="HP185" s="86"/>
      <c r="HQ185" s="86"/>
      <c r="HR185" s="86"/>
      <c r="HS185" s="86"/>
      <c r="HT185" s="86"/>
      <c r="HU185" s="86"/>
      <c r="HV185" s="86"/>
      <c r="HW185" s="86"/>
      <c r="HX185" s="86"/>
      <c r="HY185" s="86"/>
      <c r="HZ185" s="86"/>
      <c r="IA185" s="86"/>
      <c r="IB185" s="86"/>
      <c r="IC185" s="86"/>
      <c r="ID185" s="86"/>
      <c r="IE185" s="86"/>
      <c r="IF185" s="86"/>
      <c r="IG185" s="86"/>
      <c r="IH185" s="86"/>
      <c r="II185" s="86"/>
      <c r="IJ185" s="86"/>
      <c r="IK185" s="86"/>
      <c r="IL185" s="86"/>
      <c r="IM185" s="86"/>
      <c r="IN185" s="86"/>
      <c r="IO185" s="86"/>
      <c r="IP185" s="86"/>
      <c r="IQ185" s="86"/>
      <c r="IR185" s="86"/>
    </row>
    <row r="186" spans="1:252" s="83" customFormat="1" ht="22.5" customHeight="1">
      <c r="A186" s="355"/>
      <c r="B186" s="78"/>
      <c r="C186" s="79"/>
      <c r="D186" s="88" t="s">
        <v>112</v>
      </c>
      <c r="E186" s="89" t="s">
        <v>368</v>
      </c>
      <c r="F186" s="241">
        <v>5000</v>
      </c>
      <c r="G186" s="241"/>
      <c r="H186" s="361">
        <f>F186+G186</f>
        <v>5000</v>
      </c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  <c r="FK186" s="86"/>
      <c r="FL186" s="86"/>
      <c r="FM186" s="86"/>
      <c r="FN186" s="86"/>
      <c r="FO186" s="86"/>
      <c r="FP186" s="86"/>
      <c r="FQ186" s="86"/>
      <c r="FR186" s="86"/>
      <c r="FS186" s="86"/>
      <c r="FT186" s="86"/>
      <c r="FU186" s="86"/>
      <c r="FV186" s="86"/>
      <c r="FW186" s="86"/>
      <c r="FX186" s="86"/>
      <c r="FY186" s="86"/>
      <c r="FZ186" s="86"/>
      <c r="GA186" s="86"/>
      <c r="GB186" s="86"/>
      <c r="GC186" s="86"/>
      <c r="GD186" s="86"/>
      <c r="GE186" s="86"/>
      <c r="GF186" s="86"/>
      <c r="GG186" s="86"/>
      <c r="GH186" s="86"/>
      <c r="GI186" s="86"/>
      <c r="GJ186" s="86"/>
      <c r="GK186" s="86"/>
      <c r="GL186" s="86"/>
      <c r="GM186" s="86"/>
      <c r="GN186" s="86"/>
      <c r="GO186" s="86"/>
      <c r="GP186" s="86"/>
      <c r="GQ186" s="86"/>
      <c r="GR186" s="86"/>
      <c r="GS186" s="86"/>
      <c r="GT186" s="86"/>
      <c r="GU186" s="86"/>
      <c r="GV186" s="86"/>
      <c r="GW186" s="86"/>
      <c r="GX186" s="86"/>
      <c r="GY186" s="86"/>
      <c r="GZ186" s="86"/>
      <c r="HA186" s="86"/>
      <c r="HB186" s="86"/>
      <c r="HC186" s="86"/>
      <c r="HD186" s="86"/>
      <c r="HE186" s="86"/>
      <c r="HF186" s="86"/>
      <c r="HG186" s="86"/>
      <c r="HH186" s="86"/>
      <c r="HI186" s="86"/>
      <c r="HJ186" s="86"/>
      <c r="HK186" s="86"/>
      <c r="HL186" s="86"/>
      <c r="HM186" s="86"/>
      <c r="HN186" s="86"/>
      <c r="HO186" s="86"/>
      <c r="HP186" s="86"/>
      <c r="HQ186" s="86"/>
      <c r="HR186" s="86"/>
      <c r="HS186" s="86"/>
      <c r="HT186" s="86"/>
      <c r="HU186" s="86"/>
      <c r="HV186" s="86"/>
      <c r="HW186" s="86"/>
      <c r="HX186" s="86"/>
      <c r="HY186" s="86"/>
      <c r="HZ186" s="86"/>
      <c r="IA186" s="86"/>
      <c r="IB186" s="86"/>
      <c r="IC186" s="86"/>
      <c r="ID186" s="86"/>
      <c r="IE186" s="86"/>
      <c r="IF186" s="86"/>
      <c r="IG186" s="86"/>
      <c r="IH186" s="86"/>
      <c r="II186" s="86"/>
      <c r="IJ186" s="86"/>
      <c r="IK186" s="86"/>
      <c r="IL186" s="86"/>
      <c r="IM186" s="86"/>
      <c r="IN186" s="86"/>
      <c r="IO186" s="86"/>
      <c r="IP186" s="86"/>
      <c r="IQ186" s="86"/>
      <c r="IR186" s="86"/>
    </row>
    <row r="187" spans="1:252" s="83" customFormat="1" ht="22.5" customHeight="1">
      <c r="A187" s="355"/>
      <c r="B187" s="78"/>
      <c r="C187" s="79"/>
      <c r="D187" s="88" t="s">
        <v>113</v>
      </c>
      <c r="E187" s="85" t="s">
        <v>434</v>
      </c>
      <c r="F187" s="241">
        <v>1000</v>
      </c>
      <c r="G187" s="241"/>
      <c r="H187" s="361">
        <f>F187+G187</f>
        <v>1000</v>
      </c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  <c r="FK187" s="86"/>
      <c r="FL187" s="86"/>
      <c r="FM187" s="86"/>
      <c r="FN187" s="86"/>
      <c r="FO187" s="86"/>
      <c r="FP187" s="86"/>
      <c r="FQ187" s="86"/>
      <c r="FR187" s="86"/>
      <c r="FS187" s="86"/>
      <c r="FT187" s="86"/>
      <c r="FU187" s="86"/>
      <c r="FV187" s="86"/>
      <c r="FW187" s="86"/>
      <c r="FX187" s="86"/>
      <c r="FY187" s="86"/>
      <c r="FZ187" s="86"/>
      <c r="GA187" s="86"/>
      <c r="GB187" s="86"/>
      <c r="GC187" s="86"/>
      <c r="GD187" s="86"/>
      <c r="GE187" s="86"/>
      <c r="GF187" s="86"/>
      <c r="GG187" s="86"/>
      <c r="GH187" s="86"/>
      <c r="GI187" s="86"/>
      <c r="GJ187" s="86"/>
      <c r="GK187" s="86"/>
      <c r="GL187" s="86"/>
      <c r="GM187" s="86"/>
      <c r="GN187" s="86"/>
      <c r="GO187" s="86"/>
      <c r="GP187" s="86"/>
      <c r="GQ187" s="86"/>
      <c r="GR187" s="86"/>
      <c r="GS187" s="86"/>
      <c r="GT187" s="86"/>
      <c r="GU187" s="86"/>
      <c r="GV187" s="86"/>
      <c r="GW187" s="86"/>
      <c r="GX187" s="86"/>
      <c r="GY187" s="86"/>
      <c r="GZ187" s="86"/>
      <c r="HA187" s="86"/>
      <c r="HB187" s="86"/>
      <c r="HC187" s="86"/>
      <c r="HD187" s="86"/>
      <c r="HE187" s="86"/>
      <c r="HF187" s="86"/>
      <c r="HG187" s="86"/>
      <c r="HH187" s="86"/>
      <c r="HI187" s="86"/>
      <c r="HJ187" s="86"/>
      <c r="HK187" s="86"/>
      <c r="HL187" s="86"/>
      <c r="HM187" s="86"/>
      <c r="HN187" s="86"/>
      <c r="HO187" s="86"/>
      <c r="HP187" s="86"/>
      <c r="HQ187" s="86"/>
      <c r="HR187" s="86"/>
      <c r="HS187" s="86"/>
      <c r="HT187" s="86"/>
      <c r="HU187" s="86"/>
      <c r="HV187" s="86"/>
      <c r="HW187" s="86"/>
      <c r="HX187" s="86"/>
      <c r="HY187" s="86"/>
      <c r="HZ187" s="86"/>
      <c r="IA187" s="86"/>
      <c r="IB187" s="86"/>
      <c r="IC187" s="86"/>
      <c r="ID187" s="86"/>
      <c r="IE187" s="86"/>
      <c r="IF187" s="86"/>
      <c r="IG187" s="86"/>
      <c r="IH187" s="86"/>
      <c r="II187" s="86"/>
      <c r="IJ187" s="86"/>
      <c r="IK187" s="86"/>
      <c r="IL187" s="86"/>
      <c r="IM187" s="86"/>
      <c r="IN187" s="86"/>
      <c r="IO187" s="86"/>
      <c r="IP187" s="86"/>
      <c r="IQ187" s="86"/>
      <c r="IR187" s="86"/>
    </row>
    <row r="188" spans="1:252" s="83" customFormat="1" ht="12.75">
      <c r="A188" s="355"/>
      <c r="B188" s="78"/>
      <c r="C188" s="79"/>
      <c r="D188" s="84" t="s">
        <v>11</v>
      </c>
      <c r="E188" s="89" t="s">
        <v>166</v>
      </c>
      <c r="F188" s="241">
        <v>1300</v>
      </c>
      <c r="G188" s="241"/>
      <c r="H188" s="361">
        <v>1300</v>
      </c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  <c r="FK188" s="86"/>
      <c r="FL188" s="86"/>
      <c r="FM188" s="86"/>
      <c r="FN188" s="86"/>
      <c r="FO188" s="86"/>
      <c r="FP188" s="86"/>
      <c r="FQ188" s="86"/>
      <c r="FR188" s="86"/>
      <c r="FS188" s="86"/>
      <c r="FT188" s="86"/>
      <c r="FU188" s="86"/>
      <c r="FV188" s="86"/>
      <c r="FW188" s="86"/>
      <c r="FX188" s="86"/>
      <c r="FY188" s="86"/>
      <c r="FZ188" s="86"/>
      <c r="GA188" s="86"/>
      <c r="GB188" s="86"/>
      <c r="GC188" s="86"/>
      <c r="GD188" s="86"/>
      <c r="GE188" s="86"/>
      <c r="GF188" s="86"/>
      <c r="GG188" s="86"/>
      <c r="GH188" s="86"/>
      <c r="GI188" s="86"/>
      <c r="GJ188" s="86"/>
      <c r="GK188" s="86"/>
      <c r="GL188" s="86"/>
      <c r="GM188" s="86"/>
      <c r="GN188" s="86"/>
      <c r="GO188" s="86"/>
      <c r="GP188" s="86"/>
      <c r="GQ188" s="86"/>
      <c r="GR188" s="86"/>
      <c r="GS188" s="86"/>
      <c r="GT188" s="86"/>
      <c r="GU188" s="86"/>
      <c r="GV188" s="86"/>
      <c r="GW188" s="86"/>
      <c r="GX188" s="86"/>
      <c r="GY188" s="86"/>
      <c r="GZ188" s="86"/>
      <c r="HA188" s="86"/>
      <c r="HB188" s="86"/>
      <c r="HC188" s="86"/>
      <c r="HD188" s="86"/>
      <c r="HE188" s="86"/>
      <c r="HF188" s="86"/>
      <c r="HG188" s="86"/>
      <c r="HH188" s="86"/>
      <c r="HI188" s="86"/>
      <c r="HJ188" s="86"/>
      <c r="HK188" s="86"/>
      <c r="HL188" s="86"/>
      <c r="HM188" s="86"/>
      <c r="HN188" s="86"/>
      <c r="HO188" s="86"/>
      <c r="HP188" s="86"/>
      <c r="HQ188" s="86"/>
      <c r="HR188" s="86"/>
      <c r="HS188" s="86"/>
      <c r="HT188" s="86"/>
      <c r="HU188" s="86"/>
      <c r="HV188" s="86"/>
      <c r="HW188" s="86"/>
      <c r="HX188" s="86"/>
      <c r="HY188" s="86"/>
      <c r="HZ188" s="86"/>
      <c r="IA188" s="86"/>
      <c r="IB188" s="86"/>
      <c r="IC188" s="86"/>
      <c r="ID188" s="86"/>
      <c r="IE188" s="86"/>
      <c r="IF188" s="86"/>
      <c r="IG188" s="86"/>
      <c r="IH188" s="86"/>
      <c r="II188" s="86"/>
      <c r="IJ188" s="86"/>
      <c r="IK188" s="86"/>
      <c r="IL188" s="86"/>
      <c r="IM188" s="86"/>
      <c r="IN188" s="86"/>
      <c r="IO188" s="86"/>
      <c r="IP188" s="86"/>
      <c r="IQ188" s="86"/>
      <c r="IR188" s="86"/>
    </row>
    <row r="189" spans="1:252" s="83" customFormat="1" ht="21.75" customHeight="1">
      <c r="A189" s="355"/>
      <c r="B189" s="78"/>
      <c r="C189" s="79"/>
      <c r="D189" s="88" t="s">
        <v>14</v>
      </c>
      <c r="E189" s="89" t="s">
        <v>372</v>
      </c>
      <c r="F189" s="241">
        <v>3000</v>
      </c>
      <c r="G189" s="241"/>
      <c r="H189" s="361">
        <v>3000</v>
      </c>
      <c r="I189" s="214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  <c r="FK189" s="86"/>
      <c r="FL189" s="86"/>
      <c r="FM189" s="86"/>
      <c r="FN189" s="86"/>
      <c r="FO189" s="86"/>
      <c r="FP189" s="86"/>
      <c r="FQ189" s="86"/>
      <c r="FR189" s="86"/>
      <c r="FS189" s="86"/>
      <c r="FT189" s="86"/>
      <c r="FU189" s="86"/>
      <c r="FV189" s="86"/>
      <c r="FW189" s="86"/>
      <c r="FX189" s="86"/>
      <c r="FY189" s="86"/>
      <c r="FZ189" s="86"/>
      <c r="GA189" s="86"/>
      <c r="GB189" s="86"/>
      <c r="GC189" s="86"/>
      <c r="GD189" s="86"/>
      <c r="GE189" s="86"/>
      <c r="GF189" s="86"/>
      <c r="GG189" s="86"/>
      <c r="GH189" s="86"/>
      <c r="GI189" s="86"/>
      <c r="GJ189" s="86"/>
      <c r="GK189" s="86"/>
      <c r="GL189" s="86"/>
      <c r="GM189" s="86"/>
      <c r="GN189" s="86"/>
      <c r="GO189" s="86"/>
      <c r="GP189" s="86"/>
      <c r="GQ189" s="86"/>
      <c r="GR189" s="86"/>
      <c r="GS189" s="86"/>
      <c r="GT189" s="86"/>
      <c r="GU189" s="86"/>
      <c r="GV189" s="86"/>
      <c r="GW189" s="86"/>
      <c r="GX189" s="86"/>
      <c r="GY189" s="86"/>
      <c r="GZ189" s="86"/>
      <c r="HA189" s="86"/>
      <c r="HB189" s="86"/>
      <c r="HC189" s="86"/>
      <c r="HD189" s="86"/>
      <c r="HE189" s="86"/>
      <c r="HF189" s="86"/>
      <c r="HG189" s="86"/>
      <c r="HH189" s="86"/>
      <c r="HI189" s="86"/>
      <c r="HJ189" s="86"/>
      <c r="HK189" s="86"/>
      <c r="HL189" s="86"/>
      <c r="HM189" s="86"/>
      <c r="HN189" s="86"/>
      <c r="HO189" s="86"/>
      <c r="HP189" s="86"/>
      <c r="HQ189" s="86"/>
      <c r="HR189" s="86"/>
      <c r="HS189" s="86"/>
      <c r="HT189" s="86"/>
      <c r="HU189" s="86"/>
      <c r="HV189" s="86"/>
      <c r="HW189" s="86"/>
      <c r="HX189" s="86"/>
      <c r="HY189" s="86"/>
      <c r="HZ189" s="86"/>
      <c r="IA189" s="86"/>
      <c r="IB189" s="86"/>
      <c r="IC189" s="86"/>
      <c r="ID189" s="86"/>
      <c r="IE189" s="86"/>
      <c r="IF189" s="86"/>
      <c r="IG189" s="86"/>
      <c r="IH189" s="86"/>
      <c r="II189" s="86"/>
      <c r="IJ189" s="86"/>
      <c r="IK189" s="86"/>
      <c r="IL189" s="86"/>
      <c r="IM189" s="86"/>
      <c r="IN189" s="86"/>
      <c r="IO189" s="86"/>
      <c r="IP189" s="86"/>
      <c r="IQ189" s="86"/>
      <c r="IR189" s="86"/>
    </row>
    <row r="190" spans="1:252" s="83" customFormat="1" ht="16.5" customHeight="1">
      <c r="A190" s="355"/>
      <c r="B190" s="78"/>
      <c r="C190" s="79"/>
      <c r="D190" s="88" t="s">
        <v>20</v>
      </c>
      <c r="E190" s="89" t="s">
        <v>209</v>
      </c>
      <c r="F190" s="241">
        <v>900</v>
      </c>
      <c r="G190" s="241"/>
      <c r="H190" s="361">
        <f>F190+G190</f>
        <v>900</v>
      </c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6"/>
      <c r="FB190" s="86"/>
      <c r="FC190" s="86"/>
      <c r="FD190" s="86"/>
      <c r="FE190" s="86"/>
      <c r="FF190" s="86"/>
      <c r="FG190" s="86"/>
      <c r="FH190" s="86"/>
      <c r="FI190" s="86"/>
      <c r="FJ190" s="86"/>
      <c r="FK190" s="86"/>
      <c r="FL190" s="86"/>
      <c r="FM190" s="86"/>
      <c r="FN190" s="86"/>
      <c r="FO190" s="86"/>
      <c r="FP190" s="86"/>
      <c r="FQ190" s="86"/>
      <c r="FR190" s="86"/>
      <c r="FS190" s="86"/>
      <c r="FT190" s="86"/>
      <c r="FU190" s="86"/>
      <c r="FV190" s="86"/>
      <c r="FW190" s="86"/>
      <c r="FX190" s="86"/>
      <c r="FY190" s="86"/>
      <c r="FZ190" s="86"/>
      <c r="GA190" s="86"/>
      <c r="GB190" s="86"/>
      <c r="GC190" s="86"/>
      <c r="GD190" s="86"/>
      <c r="GE190" s="86"/>
      <c r="GF190" s="86"/>
      <c r="GG190" s="86"/>
      <c r="GH190" s="86"/>
      <c r="GI190" s="86"/>
      <c r="GJ190" s="86"/>
      <c r="GK190" s="86"/>
      <c r="GL190" s="86"/>
      <c r="GM190" s="86"/>
      <c r="GN190" s="86"/>
      <c r="GO190" s="86"/>
      <c r="GP190" s="86"/>
      <c r="GQ190" s="86"/>
      <c r="GR190" s="86"/>
      <c r="GS190" s="86"/>
      <c r="GT190" s="86"/>
      <c r="GU190" s="86"/>
      <c r="GV190" s="86"/>
      <c r="GW190" s="86"/>
      <c r="GX190" s="86"/>
      <c r="GY190" s="86"/>
      <c r="GZ190" s="86"/>
      <c r="HA190" s="86"/>
      <c r="HB190" s="86"/>
      <c r="HC190" s="86"/>
      <c r="HD190" s="86"/>
      <c r="HE190" s="86"/>
      <c r="HF190" s="86"/>
      <c r="HG190" s="86"/>
      <c r="HH190" s="86"/>
      <c r="HI190" s="86"/>
      <c r="HJ190" s="86"/>
      <c r="HK190" s="86"/>
      <c r="HL190" s="86"/>
      <c r="HM190" s="86"/>
      <c r="HN190" s="86"/>
      <c r="HO190" s="86"/>
      <c r="HP190" s="86"/>
      <c r="HQ190" s="86"/>
      <c r="HR190" s="86"/>
      <c r="HS190" s="86"/>
      <c r="HT190" s="86"/>
      <c r="HU190" s="86"/>
      <c r="HV190" s="86"/>
      <c r="HW190" s="86"/>
      <c r="HX190" s="86"/>
      <c r="HY190" s="86"/>
      <c r="HZ190" s="86"/>
      <c r="IA190" s="86"/>
      <c r="IB190" s="86"/>
      <c r="IC190" s="86"/>
      <c r="ID190" s="86"/>
      <c r="IE190" s="86"/>
      <c r="IF190" s="86"/>
      <c r="IG190" s="86"/>
      <c r="IH190" s="86"/>
      <c r="II190" s="86"/>
      <c r="IJ190" s="86"/>
      <c r="IK190" s="86"/>
      <c r="IL190" s="86"/>
      <c r="IM190" s="86"/>
      <c r="IN190" s="86"/>
      <c r="IO190" s="86"/>
      <c r="IP190" s="86"/>
      <c r="IQ190" s="86"/>
      <c r="IR190" s="86"/>
    </row>
    <row r="191" spans="1:252" s="83" customFormat="1" ht="16.5" customHeight="1">
      <c r="A191" s="355"/>
      <c r="B191" s="78"/>
      <c r="C191" s="79"/>
      <c r="D191" s="88" t="s">
        <v>41</v>
      </c>
      <c r="E191" s="85" t="s">
        <v>391</v>
      </c>
      <c r="F191" s="241">
        <v>3000</v>
      </c>
      <c r="G191" s="241"/>
      <c r="H191" s="361">
        <f>F191+G191</f>
        <v>3000</v>
      </c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  <c r="FK191" s="86"/>
      <c r="FL191" s="86"/>
      <c r="FM191" s="86"/>
      <c r="FN191" s="86"/>
      <c r="FO191" s="86"/>
      <c r="FP191" s="86"/>
      <c r="FQ191" s="86"/>
      <c r="FR191" s="86"/>
      <c r="FS191" s="86"/>
      <c r="FT191" s="86"/>
      <c r="FU191" s="86"/>
      <c r="FV191" s="86"/>
      <c r="FW191" s="86"/>
      <c r="FX191" s="86"/>
      <c r="FY191" s="86"/>
      <c r="FZ191" s="86"/>
      <c r="GA191" s="86"/>
      <c r="GB191" s="86"/>
      <c r="GC191" s="86"/>
      <c r="GD191" s="86"/>
      <c r="GE191" s="86"/>
      <c r="GF191" s="86"/>
      <c r="GG191" s="86"/>
      <c r="GH191" s="86"/>
      <c r="GI191" s="86"/>
      <c r="GJ191" s="86"/>
      <c r="GK191" s="86"/>
      <c r="GL191" s="86"/>
      <c r="GM191" s="86"/>
      <c r="GN191" s="86"/>
      <c r="GO191" s="86"/>
      <c r="GP191" s="86"/>
      <c r="GQ191" s="86"/>
      <c r="GR191" s="86"/>
      <c r="GS191" s="86"/>
      <c r="GT191" s="86"/>
      <c r="GU191" s="86"/>
      <c r="GV191" s="86"/>
      <c r="GW191" s="86"/>
      <c r="GX191" s="86"/>
      <c r="GY191" s="86"/>
      <c r="GZ191" s="86"/>
      <c r="HA191" s="86"/>
      <c r="HB191" s="86"/>
      <c r="HC191" s="86"/>
      <c r="HD191" s="86"/>
      <c r="HE191" s="86"/>
      <c r="HF191" s="86"/>
      <c r="HG191" s="86"/>
      <c r="HH191" s="86"/>
      <c r="HI191" s="86"/>
      <c r="HJ191" s="86"/>
      <c r="HK191" s="86"/>
      <c r="HL191" s="86"/>
      <c r="HM191" s="86"/>
      <c r="HN191" s="86"/>
      <c r="HO191" s="86"/>
      <c r="HP191" s="86"/>
      <c r="HQ191" s="86"/>
      <c r="HR191" s="86"/>
      <c r="HS191" s="86"/>
      <c r="HT191" s="86"/>
      <c r="HU191" s="86"/>
      <c r="HV191" s="86"/>
      <c r="HW191" s="86"/>
      <c r="HX191" s="86"/>
      <c r="HY191" s="86"/>
      <c r="HZ191" s="86"/>
      <c r="IA191" s="86"/>
      <c r="IB191" s="86"/>
      <c r="IC191" s="86"/>
      <c r="ID191" s="86"/>
      <c r="IE191" s="86"/>
      <c r="IF191" s="86"/>
      <c r="IG191" s="86"/>
      <c r="IH191" s="86"/>
      <c r="II191" s="86"/>
      <c r="IJ191" s="86"/>
      <c r="IK191" s="86"/>
      <c r="IL191" s="86"/>
      <c r="IM191" s="86"/>
      <c r="IN191" s="86"/>
      <c r="IO191" s="86"/>
      <c r="IP191" s="86"/>
      <c r="IQ191" s="86"/>
      <c r="IR191" s="86"/>
    </row>
    <row r="192" spans="1:252" s="83" customFormat="1" ht="21" customHeight="1">
      <c r="A192" s="355"/>
      <c r="B192" s="78"/>
      <c r="C192" s="79"/>
      <c r="D192" s="88" t="s">
        <v>23</v>
      </c>
      <c r="E192" s="89" t="s">
        <v>160</v>
      </c>
      <c r="F192" s="241">
        <v>2000</v>
      </c>
      <c r="G192" s="241"/>
      <c r="H192" s="345">
        <f>F192+G192</f>
        <v>2000</v>
      </c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  <c r="FK192" s="86"/>
      <c r="FL192" s="86"/>
      <c r="FM192" s="86"/>
      <c r="FN192" s="86"/>
      <c r="FO192" s="86"/>
      <c r="FP192" s="86"/>
      <c r="FQ192" s="86"/>
      <c r="FR192" s="86"/>
      <c r="FS192" s="86"/>
      <c r="FT192" s="86"/>
      <c r="FU192" s="86"/>
      <c r="FV192" s="86"/>
      <c r="FW192" s="86"/>
      <c r="FX192" s="86"/>
      <c r="FY192" s="86"/>
      <c r="FZ192" s="86"/>
      <c r="GA192" s="86"/>
      <c r="GB192" s="86"/>
      <c r="GC192" s="86"/>
      <c r="GD192" s="86"/>
      <c r="GE192" s="86"/>
      <c r="GF192" s="86"/>
      <c r="GG192" s="86"/>
      <c r="GH192" s="86"/>
      <c r="GI192" s="86"/>
      <c r="GJ192" s="86"/>
      <c r="GK192" s="86"/>
      <c r="GL192" s="86"/>
      <c r="GM192" s="86"/>
      <c r="GN192" s="86"/>
      <c r="GO192" s="86"/>
      <c r="GP192" s="86"/>
      <c r="GQ192" s="86"/>
      <c r="GR192" s="86"/>
      <c r="GS192" s="86"/>
      <c r="GT192" s="86"/>
      <c r="GU192" s="86"/>
      <c r="GV192" s="86"/>
      <c r="GW192" s="86"/>
      <c r="GX192" s="86"/>
      <c r="GY192" s="86"/>
      <c r="GZ192" s="86"/>
      <c r="HA192" s="86"/>
      <c r="HB192" s="86"/>
      <c r="HC192" s="86"/>
      <c r="HD192" s="86"/>
      <c r="HE192" s="86"/>
      <c r="HF192" s="86"/>
      <c r="HG192" s="86"/>
      <c r="HH192" s="86"/>
      <c r="HI192" s="86"/>
      <c r="HJ192" s="86"/>
      <c r="HK192" s="86"/>
      <c r="HL192" s="86"/>
      <c r="HM192" s="86"/>
      <c r="HN192" s="86"/>
      <c r="HO192" s="86"/>
      <c r="HP192" s="86"/>
      <c r="HQ192" s="86"/>
      <c r="HR192" s="86"/>
      <c r="HS192" s="86"/>
      <c r="HT192" s="86"/>
      <c r="HU192" s="86"/>
      <c r="HV192" s="86"/>
      <c r="HW192" s="86"/>
      <c r="HX192" s="86"/>
      <c r="HY192" s="86"/>
      <c r="HZ192" s="86"/>
      <c r="IA192" s="86"/>
      <c r="IB192" s="86"/>
      <c r="IC192" s="86"/>
      <c r="ID192" s="86"/>
      <c r="IE192" s="86"/>
      <c r="IF192" s="86"/>
      <c r="IG192" s="86"/>
      <c r="IH192" s="86"/>
      <c r="II192" s="86"/>
      <c r="IJ192" s="86"/>
      <c r="IK192" s="86"/>
      <c r="IL192" s="86"/>
      <c r="IM192" s="86"/>
      <c r="IN192" s="86"/>
      <c r="IO192" s="86"/>
      <c r="IP192" s="86"/>
      <c r="IQ192" s="86"/>
      <c r="IR192" s="86"/>
    </row>
    <row r="193" spans="1:252" s="83" customFormat="1" ht="16.5" customHeight="1">
      <c r="A193" s="355"/>
      <c r="B193" s="78"/>
      <c r="C193" s="79"/>
      <c r="D193" s="84" t="s">
        <v>28</v>
      </c>
      <c r="E193" s="85" t="s">
        <v>160</v>
      </c>
      <c r="F193" s="242">
        <v>3500</v>
      </c>
      <c r="G193" s="242"/>
      <c r="H193" s="361">
        <v>3500</v>
      </c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  <c r="FK193" s="86"/>
      <c r="FL193" s="86"/>
      <c r="FM193" s="86"/>
      <c r="FN193" s="86"/>
      <c r="FO193" s="86"/>
      <c r="FP193" s="86"/>
      <c r="FQ193" s="86"/>
      <c r="FR193" s="86"/>
      <c r="FS193" s="86"/>
      <c r="FT193" s="86"/>
      <c r="FU193" s="86"/>
      <c r="FV193" s="86"/>
      <c r="FW193" s="86"/>
      <c r="FX193" s="86"/>
      <c r="FY193" s="86"/>
      <c r="FZ193" s="86"/>
      <c r="GA193" s="86"/>
      <c r="GB193" s="86"/>
      <c r="GC193" s="86"/>
      <c r="GD193" s="86"/>
      <c r="GE193" s="86"/>
      <c r="GF193" s="86"/>
      <c r="GG193" s="86"/>
      <c r="GH193" s="86"/>
      <c r="GI193" s="86"/>
      <c r="GJ193" s="86"/>
      <c r="GK193" s="86"/>
      <c r="GL193" s="86"/>
      <c r="GM193" s="86"/>
      <c r="GN193" s="86"/>
      <c r="GO193" s="86"/>
      <c r="GP193" s="86"/>
      <c r="GQ193" s="86"/>
      <c r="GR193" s="86"/>
      <c r="GS193" s="86"/>
      <c r="GT193" s="86"/>
      <c r="GU193" s="86"/>
      <c r="GV193" s="86"/>
      <c r="GW193" s="86"/>
      <c r="GX193" s="86"/>
      <c r="GY193" s="86"/>
      <c r="GZ193" s="86"/>
      <c r="HA193" s="86"/>
      <c r="HB193" s="86"/>
      <c r="HC193" s="86"/>
      <c r="HD193" s="86"/>
      <c r="HE193" s="86"/>
      <c r="HF193" s="86"/>
      <c r="HG193" s="86"/>
      <c r="HH193" s="86"/>
      <c r="HI193" s="86"/>
      <c r="HJ193" s="86"/>
      <c r="HK193" s="86"/>
      <c r="HL193" s="86"/>
      <c r="HM193" s="86"/>
      <c r="HN193" s="86"/>
      <c r="HO193" s="86"/>
      <c r="HP193" s="86"/>
      <c r="HQ193" s="86"/>
      <c r="HR193" s="86"/>
      <c r="HS193" s="86"/>
      <c r="HT193" s="86"/>
      <c r="HU193" s="86"/>
      <c r="HV193" s="86"/>
      <c r="HW193" s="86"/>
      <c r="HX193" s="86"/>
      <c r="HY193" s="86"/>
      <c r="HZ193" s="86"/>
      <c r="IA193" s="86"/>
      <c r="IB193" s="86"/>
      <c r="IC193" s="86"/>
      <c r="ID193" s="86"/>
      <c r="IE193" s="86"/>
      <c r="IF193" s="86"/>
      <c r="IG193" s="86"/>
      <c r="IH193" s="86"/>
      <c r="II193" s="86"/>
      <c r="IJ193" s="86"/>
      <c r="IK193" s="86"/>
      <c r="IL193" s="86"/>
      <c r="IM193" s="86"/>
      <c r="IN193" s="86"/>
      <c r="IO193" s="86"/>
      <c r="IP193" s="86"/>
      <c r="IQ193" s="86"/>
      <c r="IR193" s="86"/>
    </row>
    <row r="194" spans="1:252" s="83" customFormat="1" ht="16.5" customHeight="1">
      <c r="A194" s="355"/>
      <c r="B194" s="78"/>
      <c r="C194" s="79"/>
      <c r="D194" s="84" t="s">
        <v>115</v>
      </c>
      <c r="E194" s="85" t="s">
        <v>377</v>
      </c>
      <c r="F194" s="242">
        <v>500</v>
      </c>
      <c r="G194" s="242"/>
      <c r="H194" s="345">
        <v>500</v>
      </c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  <c r="FK194" s="86"/>
      <c r="FL194" s="86"/>
      <c r="FM194" s="86"/>
      <c r="FN194" s="86"/>
      <c r="FO194" s="86"/>
      <c r="FP194" s="86"/>
      <c r="FQ194" s="86"/>
      <c r="FR194" s="86"/>
      <c r="FS194" s="86"/>
      <c r="FT194" s="86"/>
      <c r="FU194" s="86"/>
      <c r="FV194" s="86"/>
      <c r="FW194" s="86"/>
      <c r="FX194" s="86"/>
      <c r="FY194" s="86"/>
      <c r="FZ194" s="86"/>
      <c r="GA194" s="86"/>
      <c r="GB194" s="86"/>
      <c r="GC194" s="86"/>
      <c r="GD194" s="86"/>
      <c r="GE194" s="86"/>
      <c r="GF194" s="86"/>
      <c r="GG194" s="86"/>
      <c r="GH194" s="86"/>
      <c r="GI194" s="86"/>
      <c r="GJ194" s="86"/>
      <c r="GK194" s="86"/>
      <c r="GL194" s="86"/>
      <c r="GM194" s="86"/>
      <c r="GN194" s="86"/>
      <c r="GO194" s="86"/>
      <c r="GP194" s="86"/>
      <c r="GQ194" s="86"/>
      <c r="GR194" s="86"/>
      <c r="GS194" s="86"/>
      <c r="GT194" s="86"/>
      <c r="GU194" s="86"/>
      <c r="GV194" s="86"/>
      <c r="GW194" s="86"/>
      <c r="GX194" s="86"/>
      <c r="GY194" s="86"/>
      <c r="GZ194" s="86"/>
      <c r="HA194" s="86"/>
      <c r="HB194" s="86"/>
      <c r="HC194" s="86"/>
      <c r="HD194" s="86"/>
      <c r="HE194" s="86"/>
      <c r="HF194" s="86"/>
      <c r="HG194" s="86"/>
      <c r="HH194" s="86"/>
      <c r="HI194" s="86"/>
      <c r="HJ194" s="86"/>
      <c r="HK194" s="86"/>
      <c r="HL194" s="86"/>
      <c r="HM194" s="86"/>
      <c r="HN194" s="86"/>
      <c r="HO194" s="86"/>
      <c r="HP194" s="86"/>
      <c r="HQ194" s="86"/>
      <c r="HR194" s="86"/>
      <c r="HS194" s="86"/>
      <c r="HT194" s="86"/>
      <c r="HU194" s="86"/>
      <c r="HV194" s="86"/>
      <c r="HW194" s="86"/>
      <c r="HX194" s="86"/>
      <c r="HY194" s="86"/>
      <c r="HZ194" s="86"/>
      <c r="IA194" s="86"/>
      <c r="IB194" s="86"/>
      <c r="IC194" s="86"/>
      <c r="ID194" s="86"/>
      <c r="IE194" s="86"/>
      <c r="IF194" s="86"/>
      <c r="IG194" s="86"/>
      <c r="IH194" s="86"/>
      <c r="II194" s="86"/>
      <c r="IJ194" s="86"/>
      <c r="IK194" s="86"/>
      <c r="IL194" s="86"/>
      <c r="IM194" s="86"/>
      <c r="IN194" s="86"/>
      <c r="IO194" s="86"/>
      <c r="IP194" s="86"/>
      <c r="IQ194" s="86"/>
      <c r="IR194" s="86"/>
    </row>
    <row r="195" spans="1:252" s="83" customFormat="1" ht="18" customHeight="1">
      <c r="A195" s="355"/>
      <c r="B195" s="78"/>
      <c r="C195" s="79"/>
      <c r="D195" s="88" t="s">
        <v>34</v>
      </c>
      <c r="E195" s="225" t="s">
        <v>360</v>
      </c>
      <c r="F195" s="241">
        <v>10720</v>
      </c>
      <c r="G195" s="241"/>
      <c r="H195" s="361">
        <f>F195+G195</f>
        <v>10720</v>
      </c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  <c r="FL195" s="86"/>
      <c r="FM195" s="86"/>
      <c r="FN195" s="86"/>
      <c r="FO195" s="86"/>
      <c r="FP195" s="86"/>
      <c r="FQ195" s="86"/>
      <c r="FR195" s="86"/>
      <c r="FS195" s="86"/>
      <c r="FT195" s="86"/>
      <c r="FU195" s="86"/>
      <c r="FV195" s="86"/>
      <c r="FW195" s="86"/>
      <c r="FX195" s="86"/>
      <c r="FY195" s="86"/>
      <c r="FZ195" s="86"/>
      <c r="GA195" s="86"/>
      <c r="GB195" s="86"/>
      <c r="GC195" s="86"/>
      <c r="GD195" s="86"/>
      <c r="GE195" s="86"/>
      <c r="GF195" s="86"/>
      <c r="GG195" s="86"/>
      <c r="GH195" s="86"/>
      <c r="GI195" s="86"/>
      <c r="GJ195" s="86"/>
      <c r="GK195" s="86"/>
      <c r="GL195" s="86"/>
      <c r="GM195" s="86"/>
      <c r="GN195" s="86"/>
      <c r="GO195" s="86"/>
      <c r="GP195" s="86"/>
      <c r="GQ195" s="86"/>
      <c r="GR195" s="86"/>
      <c r="GS195" s="86"/>
      <c r="GT195" s="86"/>
      <c r="GU195" s="86"/>
      <c r="GV195" s="86"/>
      <c r="GW195" s="86"/>
      <c r="GX195" s="86"/>
      <c r="GY195" s="86"/>
      <c r="GZ195" s="86"/>
      <c r="HA195" s="86"/>
      <c r="HB195" s="86"/>
      <c r="HC195" s="86"/>
      <c r="HD195" s="86"/>
      <c r="HE195" s="86"/>
      <c r="HF195" s="86"/>
      <c r="HG195" s="86"/>
      <c r="HH195" s="86"/>
      <c r="HI195" s="86"/>
      <c r="HJ195" s="86"/>
      <c r="HK195" s="86"/>
      <c r="HL195" s="86"/>
      <c r="HM195" s="86"/>
      <c r="HN195" s="86"/>
      <c r="HO195" s="86"/>
      <c r="HP195" s="86"/>
      <c r="HQ195" s="86"/>
      <c r="HR195" s="86"/>
      <c r="HS195" s="86"/>
      <c r="HT195" s="86"/>
      <c r="HU195" s="86"/>
      <c r="HV195" s="86"/>
      <c r="HW195" s="86"/>
      <c r="HX195" s="86"/>
      <c r="HY195" s="86"/>
      <c r="HZ195" s="86"/>
      <c r="IA195" s="86"/>
      <c r="IB195" s="86"/>
      <c r="IC195" s="86"/>
      <c r="ID195" s="86"/>
      <c r="IE195" s="86"/>
      <c r="IF195" s="86"/>
      <c r="IG195" s="86"/>
      <c r="IH195" s="86"/>
      <c r="II195" s="86"/>
      <c r="IJ195" s="86"/>
      <c r="IK195" s="86"/>
      <c r="IL195" s="86"/>
      <c r="IM195" s="86"/>
      <c r="IN195" s="86"/>
      <c r="IO195" s="86"/>
      <c r="IP195" s="86"/>
      <c r="IQ195" s="86"/>
      <c r="IR195" s="86"/>
    </row>
    <row r="196" spans="1:252" s="83" customFormat="1" ht="19.5" customHeight="1">
      <c r="A196" s="355"/>
      <c r="B196" s="78"/>
      <c r="C196" s="79"/>
      <c r="D196" s="88" t="s">
        <v>38</v>
      </c>
      <c r="E196" s="89" t="s">
        <v>207</v>
      </c>
      <c r="F196" s="241">
        <v>1500</v>
      </c>
      <c r="G196" s="241"/>
      <c r="H196" s="345">
        <v>1500</v>
      </c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  <c r="FK196" s="86"/>
      <c r="FL196" s="86"/>
      <c r="FM196" s="86"/>
      <c r="FN196" s="86"/>
      <c r="FO196" s="86"/>
      <c r="FP196" s="86"/>
      <c r="FQ196" s="86"/>
      <c r="FR196" s="86"/>
      <c r="FS196" s="86"/>
      <c r="FT196" s="86"/>
      <c r="FU196" s="86"/>
      <c r="FV196" s="86"/>
      <c r="FW196" s="86"/>
      <c r="FX196" s="86"/>
      <c r="FY196" s="86"/>
      <c r="FZ196" s="86"/>
      <c r="GA196" s="86"/>
      <c r="GB196" s="86"/>
      <c r="GC196" s="86"/>
      <c r="GD196" s="86"/>
      <c r="GE196" s="86"/>
      <c r="GF196" s="86"/>
      <c r="GG196" s="86"/>
      <c r="GH196" s="86"/>
      <c r="GI196" s="86"/>
      <c r="GJ196" s="86"/>
      <c r="GK196" s="86"/>
      <c r="GL196" s="86"/>
      <c r="GM196" s="86"/>
      <c r="GN196" s="86"/>
      <c r="GO196" s="86"/>
      <c r="GP196" s="86"/>
      <c r="GQ196" s="86"/>
      <c r="GR196" s="86"/>
      <c r="GS196" s="86"/>
      <c r="GT196" s="86"/>
      <c r="GU196" s="86"/>
      <c r="GV196" s="86"/>
      <c r="GW196" s="86"/>
      <c r="GX196" s="86"/>
      <c r="GY196" s="86"/>
      <c r="GZ196" s="86"/>
      <c r="HA196" s="86"/>
      <c r="HB196" s="86"/>
      <c r="HC196" s="86"/>
      <c r="HD196" s="86"/>
      <c r="HE196" s="86"/>
      <c r="HF196" s="86"/>
      <c r="HG196" s="86"/>
      <c r="HH196" s="86"/>
      <c r="HI196" s="86"/>
      <c r="HJ196" s="86"/>
      <c r="HK196" s="86"/>
      <c r="HL196" s="86"/>
      <c r="HM196" s="86"/>
      <c r="HN196" s="86"/>
      <c r="HO196" s="86"/>
      <c r="HP196" s="86"/>
      <c r="HQ196" s="86"/>
      <c r="HR196" s="86"/>
      <c r="HS196" s="86"/>
      <c r="HT196" s="86"/>
      <c r="HU196" s="86"/>
      <c r="HV196" s="86"/>
      <c r="HW196" s="86"/>
      <c r="HX196" s="86"/>
      <c r="HY196" s="86"/>
      <c r="HZ196" s="86"/>
      <c r="IA196" s="86"/>
      <c r="IB196" s="86"/>
      <c r="IC196" s="86"/>
      <c r="ID196" s="86"/>
      <c r="IE196" s="86"/>
      <c r="IF196" s="86"/>
      <c r="IG196" s="86"/>
      <c r="IH196" s="86"/>
      <c r="II196" s="86"/>
      <c r="IJ196" s="86"/>
      <c r="IK196" s="86"/>
      <c r="IL196" s="86"/>
      <c r="IM196" s="86"/>
      <c r="IN196" s="86"/>
      <c r="IO196" s="86"/>
      <c r="IP196" s="86"/>
      <c r="IQ196" s="86"/>
      <c r="IR196" s="86"/>
    </row>
    <row r="197" spans="1:252" s="83" customFormat="1" ht="16.5" customHeight="1">
      <c r="A197" s="355"/>
      <c r="B197" s="78"/>
      <c r="C197" s="79"/>
      <c r="D197" s="88" t="s">
        <v>43</v>
      </c>
      <c r="E197" s="89" t="s">
        <v>416</v>
      </c>
      <c r="F197" s="241">
        <v>3000</v>
      </c>
      <c r="G197" s="241">
        <v>-100</v>
      </c>
      <c r="H197" s="345">
        <f>F197+G197</f>
        <v>2900</v>
      </c>
      <c r="I197" s="214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  <c r="FK197" s="86"/>
      <c r="FL197" s="86"/>
      <c r="FM197" s="86"/>
      <c r="FN197" s="86"/>
      <c r="FO197" s="86"/>
      <c r="FP197" s="86"/>
      <c r="FQ197" s="86"/>
      <c r="FR197" s="86"/>
      <c r="FS197" s="86"/>
      <c r="FT197" s="86"/>
      <c r="FU197" s="86"/>
      <c r="FV197" s="86"/>
      <c r="FW197" s="86"/>
      <c r="FX197" s="86"/>
      <c r="FY197" s="86"/>
      <c r="FZ197" s="86"/>
      <c r="GA197" s="86"/>
      <c r="GB197" s="86"/>
      <c r="GC197" s="86"/>
      <c r="GD197" s="86"/>
      <c r="GE197" s="86"/>
      <c r="GF197" s="86"/>
      <c r="GG197" s="86"/>
      <c r="GH197" s="86"/>
      <c r="GI197" s="86"/>
      <c r="GJ197" s="86"/>
      <c r="GK197" s="86"/>
      <c r="GL197" s="86"/>
      <c r="GM197" s="86"/>
      <c r="GN197" s="86"/>
      <c r="GO197" s="86"/>
      <c r="GP197" s="86"/>
      <c r="GQ197" s="86"/>
      <c r="GR197" s="86"/>
      <c r="GS197" s="86"/>
      <c r="GT197" s="86"/>
      <c r="GU197" s="86"/>
      <c r="GV197" s="86"/>
      <c r="GW197" s="86"/>
      <c r="GX197" s="86"/>
      <c r="GY197" s="86"/>
      <c r="GZ197" s="86"/>
      <c r="HA197" s="86"/>
      <c r="HB197" s="86"/>
      <c r="HC197" s="86"/>
      <c r="HD197" s="86"/>
      <c r="HE197" s="86"/>
      <c r="HF197" s="86"/>
      <c r="HG197" s="86"/>
      <c r="HH197" s="86"/>
      <c r="HI197" s="86"/>
      <c r="HJ197" s="86"/>
      <c r="HK197" s="86"/>
      <c r="HL197" s="86"/>
      <c r="HM197" s="86"/>
      <c r="HN197" s="86"/>
      <c r="HO197" s="86"/>
      <c r="HP197" s="86"/>
      <c r="HQ197" s="86"/>
      <c r="HR197" s="86"/>
      <c r="HS197" s="86"/>
      <c r="HT197" s="86"/>
      <c r="HU197" s="86"/>
      <c r="HV197" s="86"/>
      <c r="HW197" s="86"/>
      <c r="HX197" s="86"/>
      <c r="HY197" s="86"/>
      <c r="HZ197" s="86"/>
      <c r="IA197" s="86"/>
      <c r="IB197" s="86"/>
      <c r="IC197" s="86"/>
      <c r="ID197" s="86"/>
      <c r="IE197" s="86"/>
      <c r="IF197" s="86"/>
      <c r="IG197" s="86"/>
      <c r="IH197" s="86"/>
      <c r="II197" s="86"/>
      <c r="IJ197" s="86"/>
      <c r="IK197" s="86"/>
      <c r="IL197" s="86"/>
      <c r="IM197" s="86"/>
      <c r="IN197" s="86"/>
      <c r="IO197" s="86"/>
      <c r="IP197" s="86"/>
      <c r="IQ197" s="86"/>
      <c r="IR197" s="86"/>
    </row>
    <row r="198" spans="1:252" s="83" customFormat="1" ht="16.5" customHeight="1">
      <c r="A198" s="355"/>
      <c r="B198" s="78"/>
      <c r="C198" s="79"/>
      <c r="D198" s="88" t="s">
        <v>49</v>
      </c>
      <c r="E198" s="89" t="s">
        <v>271</v>
      </c>
      <c r="F198" s="241">
        <v>2576.96</v>
      </c>
      <c r="G198" s="241"/>
      <c r="H198" s="345">
        <v>2576.96</v>
      </c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  <c r="FL198" s="86"/>
      <c r="FM198" s="86"/>
      <c r="FN198" s="86"/>
      <c r="FO198" s="86"/>
      <c r="FP198" s="86"/>
      <c r="FQ198" s="86"/>
      <c r="FR198" s="86"/>
      <c r="FS198" s="86"/>
      <c r="FT198" s="86"/>
      <c r="FU198" s="86"/>
      <c r="FV198" s="86"/>
      <c r="FW198" s="86"/>
      <c r="FX198" s="86"/>
      <c r="FY198" s="86"/>
      <c r="FZ198" s="86"/>
      <c r="GA198" s="86"/>
      <c r="GB198" s="86"/>
      <c r="GC198" s="86"/>
      <c r="GD198" s="86"/>
      <c r="GE198" s="86"/>
      <c r="GF198" s="86"/>
      <c r="GG198" s="86"/>
      <c r="GH198" s="86"/>
      <c r="GI198" s="86"/>
      <c r="GJ198" s="86"/>
      <c r="GK198" s="86"/>
      <c r="GL198" s="86"/>
      <c r="GM198" s="86"/>
      <c r="GN198" s="86"/>
      <c r="GO198" s="86"/>
      <c r="GP198" s="86"/>
      <c r="GQ198" s="86"/>
      <c r="GR198" s="86"/>
      <c r="GS198" s="86"/>
      <c r="GT198" s="86"/>
      <c r="GU198" s="86"/>
      <c r="GV198" s="86"/>
      <c r="GW198" s="86"/>
      <c r="GX198" s="86"/>
      <c r="GY198" s="86"/>
      <c r="GZ198" s="86"/>
      <c r="HA198" s="86"/>
      <c r="HB198" s="86"/>
      <c r="HC198" s="86"/>
      <c r="HD198" s="86"/>
      <c r="HE198" s="86"/>
      <c r="HF198" s="86"/>
      <c r="HG198" s="86"/>
      <c r="HH198" s="86"/>
      <c r="HI198" s="86"/>
      <c r="HJ198" s="86"/>
      <c r="HK198" s="86"/>
      <c r="HL198" s="86"/>
      <c r="HM198" s="86"/>
      <c r="HN198" s="86"/>
      <c r="HO198" s="86"/>
      <c r="HP198" s="86"/>
      <c r="HQ198" s="86"/>
      <c r="HR198" s="86"/>
      <c r="HS198" s="86"/>
      <c r="HT198" s="86"/>
      <c r="HU198" s="86"/>
      <c r="HV198" s="86"/>
      <c r="HW198" s="86"/>
      <c r="HX198" s="86"/>
      <c r="HY198" s="86"/>
      <c r="HZ198" s="86"/>
      <c r="IA198" s="86"/>
      <c r="IB198" s="86"/>
      <c r="IC198" s="86"/>
      <c r="ID198" s="86"/>
      <c r="IE198" s="86"/>
      <c r="IF198" s="86"/>
      <c r="IG198" s="86"/>
      <c r="IH198" s="86"/>
      <c r="II198" s="86"/>
      <c r="IJ198" s="86"/>
      <c r="IK198" s="86"/>
      <c r="IL198" s="86"/>
      <c r="IM198" s="86"/>
      <c r="IN198" s="86"/>
      <c r="IO198" s="86"/>
      <c r="IP198" s="86"/>
      <c r="IQ198" s="86"/>
      <c r="IR198" s="86"/>
    </row>
    <row r="199" spans="1:252" s="83" customFormat="1" ht="22.5" customHeight="1">
      <c r="A199" s="355"/>
      <c r="B199" s="78"/>
      <c r="C199" s="79"/>
      <c r="D199" s="84" t="s">
        <v>55</v>
      </c>
      <c r="E199" s="287" t="s">
        <v>417</v>
      </c>
      <c r="F199" s="242">
        <v>2000</v>
      </c>
      <c r="G199" s="242"/>
      <c r="H199" s="345">
        <v>2000</v>
      </c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  <c r="FK199" s="86"/>
      <c r="FL199" s="86"/>
      <c r="FM199" s="86"/>
      <c r="FN199" s="86"/>
      <c r="FO199" s="86"/>
      <c r="FP199" s="86"/>
      <c r="FQ199" s="86"/>
      <c r="FR199" s="86"/>
      <c r="FS199" s="86"/>
      <c r="FT199" s="86"/>
      <c r="FU199" s="86"/>
      <c r="FV199" s="86"/>
      <c r="FW199" s="86"/>
      <c r="FX199" s="86"/>
      <c r="FY199" s="86"/>
      <c r="FZ199" s="86"/>
      <c r="GA199" s="86"/>
      <c r="GB199" s="86"/>
      <c r="GC199" s="86"/>
      <c r="GD199" s="86"/>
      <c r="GE199" s="86"/>
      <c r="GF199" s="86"/>
      <c r="GG199" s="86"/>
      <c r="GH199" s="86"/>
      <c r="GI199" s="86"/>
      <c r="GJ199" s="86"/>
      <c r="GK199" s="86"/>
      <c r="GL199" s="86"/>
      <c r="GM199" s="86"/>
      <c r="GN199" s="86"/>
      <c r="GO199" s="86"/>
      <c r="GP199" s="86"/>
      <c r="GQ199" s="86"/>
      <c r="GR199" s="86"/>
      <c r="GS199" s="86"/>
      <c r="GT199" s="86"/>
      <c r="GU199" s="86"/>
      <c r="GV199" s="86"/>
      <c r="GW199" s="86"/>
      <c r="GX199" s="86"/>
      <c r="GY199" s="86"/>
      <c r="GZ199" s="86"/>
      <c r="HA199" s="86"/>
      <c r="HB199" s="86"/>
      <c r="HC199" s="86"/>
      <c r="HD199" s="86"/>
      <c r="HE199" s="86"/>
      <c r="HF199" s="86"/>
      <c r="HG199" s="86"/>
      <c r="HH199" s="86"/>
      <c r="HI199" s="86"/>
      <c r="HJ199" s="86"/>
      <c r="HK199" s="86"/>
      <c r="HL199" s="86"/>
      <c r="HM199" s="86"/>
      <c r="HN199" s="86"/>
      <c r="HO199" s="86"/>
      <c r="HP199" s="86"/>
      <c r="HQ199" s="86"/>
      <c r="HR199" s="86"/>
      <c r="HS199" s="86"/>
      <c r="HT199" s="86"/>
      <c r="HU199" s="86"/>
      <c r="HV199" s="86"/>
      <c r="HW199" s="86"/>
      <c r="HX199" s="86"/>
      <c r="HY199" s="86"/>
      <c r="HZ199" s="86"/>
      <c r="IA199" s="86"/>
      <c r="IB199" s="86"/>
      <c r="IC199" s="86"/>
      <c r="ID199" s="86"/>
      <c r="IE199" s="86"/>
      <c r="IF199" s="86"/>
      <c r="IG199" s="86"/>
      <c r="IH199" s="86"/>
      <c r="II199" s="86"/>
      <c r="IJ199" s="86"/>
      <c r="IK199" s="86"/>
      <c r="IL199" s="86"/>
      <c r="IM199" s="86"/>
      <c r="IN199" s="86"/>
      <c r="IO199" s="86"/>
      <c r="IP199" s="86"/>
      <c r="IQ199" s="86"/>
      <c r="IR199" s="86"/>
    </row>
    <row r="200" spans="1:252" s="83" customFormat="1" ht="13.5" customHeight="1">
      <c r="A200" s="355"/>
      <c r="B200" s="78"/>
      <c r="C200" s="79"/>
      <c r="D200" s="84" t="s">
        <v>35</v>
      </c>
      <c r="E200" s="85" t="s">
        <v>364</v>
      </c>
      <c r="F200" s="242">
        <v>4400</v>
      </c>
      <c r="G200" s="242"/>
      <c r="H200" s="345">
        <f>F200+G200</f>
        <v>4400</v>
      </c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  <c r="ER200" s="86"/>
      <c r="ES200" s="86"/>
      <c r="ET200" s="86"/>
      <c r="EU200" s="86"/>
      <c r="EV200" s="86"/>
      <c r="EW200" s="86"/>
      <c r="EX200" s="86"/>
      <c r="EY200" s="86"/>
      <c r="EZ200" s="86"/>
      <c r="FA200" s="86"/>
      <c r="FB200" s="86"/>
      <c r="FC200" s="86"/>
      <c r="FD200" s="86"/>
      <c r="FE200" s="86"/>
      <c r="FF200" s="86"/>
      <c r="FG200" s="86"/>
      <c r="FH200" s="86"/>
      <c r="FI200" s="86"/>
      <c r="FJ200" s="86"/>
      <c r="FK200" s="86"/>
      <c r="FL200" s="86"/>
      <c r="FM200" s="86"/>
      <c r="FN200" s="86"/>
      <c r="FO200" s="86"/>
      <c r="FP200" s="86"/>
      <c r="FQ200" s="86"/>
      <c r="FR200" s="86"/>
      <c r="FS200" s="86"/>
      <c r="FT200" s="86"/>
      <c r="FU200" s="86"/>
      <c r="FV200" s="86"/>
      <c r="FW200" s="86"/>
      <c r="FX200" s="86"/>
      <c r="FY200" s="86"/>
      <c r="FZ200" s="86"/>
      <c r="GA200" s="86"/>
      <c r="GB200" s="86"/>
      <c r="GC200" s="86"/>
      <c r="GD200" s="86"/>
      <c r="GE200" s="86"/>
      <c r="GF200" s="86"/>
      <c r="GG200" s="86"/>
      <c r="GH200" s="86"/>
      <c r="GI200" s="86"/>
      <c r="GJ200" s="86"/>
      <c r="GK200" s="86"/>
      <c r="GL200" s="86"/>
      <c r="GM200" s="86"/>
      <c r="GN200" s="86"/>
      <c r="GO200" s="86"/>
      <c r="GP200" s="86"/>
      <c r="GQ200" s="86"/>
      <c r="GR200" s="86"/>
      <c r="GS200" s="86"/>
      <c r="GT200" s="86"/>
      <c r="GU200" s="86"/>
      <c r="GV200" s="86"/>
      <c r="GW200" s="86"/>
      <c r="GX200" s="86"/>
      <c r="GY200" s="86"/>
      <c r="GZ200" s="86"/>
      <c r="HA200" s="86"/>
      <c r="HB200" s="86"/>
      <c r="HC200" s="86"/>
      <c r="HD200" s="86"/>
      <c r="HE200" s="86"/>
      <c r="HF200" s="86"/>
      <c r="HG200" s="86"/>
      <c r="HH200" s="86"/>
      <c r="HI200" s="86"/>
      <c r="HJ200" s="86"/>
      <c r="HK200" s="86"/>
      <c r="HL200" s="86"/>
      <c r="HM200" s="86"/>
      <c r="HN200" s="86"/>
      <c r="HO200" s="86"/>
      <c r="HP200" s="86"/>
      <c r="HQ200" s="86"/>
      <c r="HR200" s="86"/>
      <c r="HS200" s="86"/>
      <c r="HT200" s="86"/>
      <c r="HU200" s="86"/>
      <c r="HV200" s="86"/>
      <c r="HW200" s="86"/>
      <c r="HX200" s="86"/>
      <c r="HY200" s="86"/>
      <c r="HZ200" s="86"/>
      <c r="IA200" s="86"/>
      <c r="IB200" s="86"/>
      <c r="IC200" s="86"/>
      <c r="ID200" s="86"/>
      <c r="IE200" s="86"/>
      <c r="IF200" s="86"/>
      <c r="IG200" s="86"/>
      <c r="IH200" s="86"/>
      <c r="II200" s="86"/>
      <c r="IJ200" s="86"/>
      <c r="IK200" s="86"/>
      <c r="IL200" s="86"/>
      <c r="IM200" s="86"/>
      <c r="IN200" s="86"/>
      <c r="IO200" s="86"/>
      <c r="IP200" s="86"/>
      <c r="IQ200" s="86"/>
      <c r="IR200" s="86"/>
    </row>
    <row r="201" spans="1:252" s="83" customFormat="1" ht="17.25" customHeight="1">
      <c r="A201" s="355"/>
      <c r="B201" s="78"/>
      <c r="C201" s="79"/>
      <c r="D201" s="84" t="s">
        <v>58</v>
      </c>
      <c r="E201" s="85" t="s">
        <v>272</v>
      </c>
      <c r="F201" s="242">
        <v>1200</v>
      </c>
      <c r="G201" s="242"/>
      <c r="H201" s="345">
        <v>1200</v>
      </c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  <c r="ER201" s="86"/>
      <c r="ES201" s="86"/>
      <c r="ET201" s="86"/>
      <c r="EU201" s="86"/>
      <c r="EV201" s="86"/>
      <c r="EW201" s="86"/>
      <c r="EX201" s="86"/>
      <c r="EY201" s="86"/>
      <c r="EZ201" s="86"/>
      <c r="FA201" s="86"/>
      <c r="FB201" s="86"/>
      <c r="FC201" s="86"/>
      <c r="FD201" s="86"/>
      <c r="FE201" s="86"/>
      <c r="FF201" s="86"/>
      <c r="FG201" s="86"/>
      <c r="FH201" s="86"/>
      <c r="FI201" s="86"/>
      <c r="FJ201" s="86"/>
      <c r="FK201" s="86"/>
      <c r="FL201" s="86"/>
      <c r="FM201" s="86"/>
      <c r="FN201" s="86"/>
      <c r="FO201" s="86"/>
      <c r="FP201" s="86"/>
      <c r="FQ201" s="86"/>
      <c r="FR201" s="86"/>
      <c r="FS201" s="86"/>
      <c r="FT201" s="86"/>
      <c r="FU201" s="86"/>
      <c r="FV201" s="86"/>
      <c r="FW201" s="86"/>
      <c r="FX201" s="86"/>
      <c r="FY201" s="86"/>
      <c r="FZ201" s="86"/>
      <c r="GA201" s="86"/>
      <c r="GB201" s="86"/>
      <c r="GC201" s="86"/>
      <c r="GD201" s="86"/>
      <c r="GE201" s="86"/>
      <c r="GF201" s="86"/>
      <c r="GG201" s="86"/>
      <c r="GH201" s="86"/>
      <c r="GI201" s="86"/>
      <c r="GJ201" s="86"/>
      <c r="GK201" s="86"/>
      <c r="GL201" s="86"/>
      <c r="GM201" s="86"/>
      <c r="GN201" s="86"/>
      <c r="GO201" s="86"/>
      <c r="GP201" s="86"/>
      <c r="GQ201" s="86"/>
      <c r="GR201" s="86"/>
      <c r="GS201" s="86"/>
      <c r="GT201" s="86"/>
      <c r="GU201" s="86"/>
      <c r="GV201" s="86"/>
      <c r="GW201" s="86"/>
      <c r="GX201" s="86"/>
      <c r="GY201" s="86"/>
      <c r="GZ201" s="86"/>
      <c r="HA201" s="86"/>
      <c r="HB201" s="86"/>
      <c r="HC201" s="86"/>
      <c r="HD201" s="86"/>
      <c r="HE201" s="86"/>
      <c r="HF201" s="86"/>
      <c r="HG201" s="86"/>
      <c r="HH201" s="86"/>
      <c r="HI201" s="86"/>
      <c r="HJ201" s="86"/>
      <c r="HK201" s="86"/>
      <c r="HL201" s="86"/>
      <c r="HM201" s="86"/>
      <c r="HN201" s="86"/>
      <c r="HO201" s="86"/>
      <c r="HP201" s="86"/>
      <c r="HQ201" s="86"/>
      <c r="HR201" s="86"/>
      <c r="HS201" s="86"/>
      <c r="HT201" s="86"/>
      <c r="HU201" s="86"/>
      <c r="HV201" s="86"/>
      <c r="HW201" s="86"/>
      <c r="HX201" s="86"/>
      <c r="HY201" s="86"/>
      <c r="HZ201" s="86"/>
      <c r="IA201" s="86"/>
      <c r="IB201" s="86"/>
      <c r="IC201" s="86"/>
      <c r="ID201" s="86"/>
      <c r="IE201" s="86"/>
      <c r="IF201" s="86"/>
      <c r="IG201" s="86"/>
      <c r="IH201" s="86"/>
      <c r="II201" s="86"/>
      <c r="IJ201" s="86"/>
      <c r="IK201" s="86"/>
      <c r="IL201" s="86"/>
      <c r="IM201" s="86"/>
      <c r="IN201" s="86"/>
      <c r="IO201" s="86"/>
      <c r="IP201" s="86"/>
      <c r="IQ201" s="86"/>
      <c r="IR201" s="86"/>
    </row>
    <row r="202" spans="1:252" s="83" customFormat="1" ht="16.5" customHeight="1">
      <c r="A202" s="342" t="s">
        <v>161</v>
      </c>
      <c r="B202" s="105"/>
      <c r="C202" s="105"/>
      <c r="D202" s="105"/>
      <c r="E202" s="100" t="s">
        <v>162</v>
      </c>
      <c r="F202" s="245">
        <f>F203</f>
        <v>76669.36</v>
      </c>
      <c r="G202" s="245">
        <f>G203</f>
        <v>0</v>
      </c>
      <c r="H202" s="359">
        <f>H203+H225</f>
        <v>76669.36</v>
      </c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  <c r="EX202" s="86"/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6"/>
      <c r="FK202" s="86"/>
      <c r="FL202" s="86"/>
      <c r="FM202" s="86"/>
      <c r="FN202" s="86"/>
      <c r="FO202" s="86"/>
      <c r="FP202" s="86"/>
      <c r="FQ202" s="86"/>
      <c r="FR202" s="86"/>
      <c r="FS202" s="86"/>
      <c r="FT202" s="86"/>
      <c r="FU202" s="86"/>
      <c r="FV202" s="86"/>
      <c r="FW202" s="86"/>
      <c r="FX202" s="86"/>
      <c r="FY202" s="86"/>
      <c r="FZ202" s="86"/>
      <c r="GA202" s="86"/>
      <c r="GB202" s="86"/>
      <c r="GC202" s="86"/>
      <c r="GD202" s="86"/>
      <c r="GE202" s="86"/>
      <c r="GF202" s="86"/>
      <c r="GG202" s="86"/>
      <c r="GH202" s="86"/>
      <c r="GI202" s="86"/>
      <c r="GJ202" s="86"/>
      <c r="GK202" s="86"/>
      <c r="GL202" s="86"/>
      <c r="GM202" s="86"/>
      <c r="GN202" s="86"/>
      <c r="GO202" s="86"/>
      <c r="GP202" s="86"/>
      <c r="GQ202" s="86"/>
      <c r="GR202" s="86"/>
      <c r="GS202" s="86"/>
      <c r="GT202" s="86"/>
      <c r="GU202" s="86"/>
      <c r="GV202" s="86"/>
      <c r="GW202" s="86"/>
      <c r="GX202" s="86"/>
      <c r="GY202" s="86"/>
      <c r="GZ202" s="86"/>
      <c r="HA202" s="86"/>
      <c r="HB202" s="86"/>
      <c r="HC202" s="86"/>
      <c r="HD202" s="86"/>
      <c r="HE202" s="86"/>
      <c r="HF202" s="86"/>
      <c r="HG202" s="86"/>
      <c r="HH202" s="86"/>
      <c r="HI202" s="86"/>
      <c r="HJ202" s="86"/>
      <c r="HK202" s="86"/>
      <c r="HL202" s="86"/>
      <c r="HM202" s="86"/>
      <c r="HN202" s="86"/>
      <c r="HO202" s="86"/>
      <c r="HP202" s="86"/>
      <c r="HQ202" s="86"/>
      <c r="HR202" s="86"/>
      <c r="HS202" s="86"/>
      <c r="HT202" s="86"/>
      <c r="HU202" s="86"/>
      <c r="HV202" s="86"/>
      <c r="HW202" s="86"/>
      <c r="HX202" s="86"/>
      <c r="HY202" s="86"/>
      <c r="HZ202" s="86"/>
      <c r="IA202" s="86"/>
      <c r="IB202" s="86"/>
      <c r="IC202" s="86"/>
      <c r="ID202" s="86"/>
      <c r="IE202" s="86"/>
      <c r="IF202" s="86"/>
      <c r="IG202" s="86"/>
      <c r="IH202" s="86"/>
      <c r="II202" s="86"/>
      <c r="IJ202" s="86"/>
      <c r="IK202" s="86"/>
      <c r="IL202" s="86"/>
      <c r="IM202" s="86"/>
      <c r="IN202" s="86"/>
      <c r="IO202" s="86"/>
      <c r="IP202" s="86"/>
      <c r="IQ202" s="86"/>
      <c r="IR202" s="86"/>
    </row>
    <row r="203" spans="1:252" s="83" customFormat="1" ht="16.5" customHeight="1">
      <c r="A203" s="441"/>
      <c r="B203" s="301" t="s">
        <v>230</v>
      </c>
      <c r="C203" s="96"/>
      <c r="D203" s="96"/>
      <c r="E203" s="97" t="s">
        <v>231</v>
      </c>
      <c r="F203" s="239">
        <f>F204+F206+F215+F221</f>
        <v>76669.36</v>
      </c>
      <c r="G203" s="239">
        <f>G204+G206+G215+G221</f>
        <v>0</v>
      </c>
      <c r="H203" s="360">
        <f>H204+H206+H215+H221</f>
        <v>76669.36</v>
      </c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  <c r="FK203" s="86"/>
      <c r="FL203" s="86"/>
      <c r="FM203" s="86"/>
      <c r="FN203" s="86"/>
      <c r="FO203" s="86"/>
      <c r="FP203" s="86"/>
      <c r="FQ203" s="86"/>
      <c r="FR203" s="86"/>
      <c r="FS203" s="86"/>
      <c r="FT203" s="86"/>
      <c r="FU203" s="86"/>
      <c r="FV203" s="86"/>
      <c r="FW203" s="86"/>
      <c r="FX203" s="86"/>
      <c r="FY203" s="86"/>
      <c r="FZ203" s="86"/>
      <c r="GA203" s="86"/>
      <c r="GB203" s="86"/>
      <c r="GC203" s="86"/>
      <c r="GD203" s="86"/>
      <c r="GE203" s="86"/>
      <c r="GF203" s="86"/>
      <c r="GG203" s="86"/>
      <c r="GH203" s="86"/>
      <c r="GI203" s="86"/>
      <c r="GJ203" s="86"/>
      <c r="GK203" s="86"/>
      <c r="GL203" s="86"/>
      <c r="GM203" s="86"/>
      <c r="GN203" s="86"/>
      <c r="GO203" s="86"/>
      <c r="GP203" s="86"/>
      <c r="GQ203" s="86"/>
      <c r="GR203" s="86"/>
      <c r="GS203" s="86"/>
      <c r="GT203" s="86"/>
      <c r="GU203" s="86"/>
      <c r="GV203" s="86"/>
      <c r="GW203" s="86"/>
      <c r="GX203" s="86"/>
      <c r="GY203" s="86"/>
      <c r="GZ203" s="86"/>
      <c r="HA203" s="86"/>
      <c r="HB203" s="86"/>
      <c r="HC203" s="86"/>
      <c r="HD203" s="86"/>
      <c r="HE203" s="86"/>
      <c r="HF203" s="86"/>
      <c r="HG203" s="86"/>
      <c r="HH203" s="86"/>
      <c r="HI203" s="86"/>
      <c r="HJ203" s="86"/>
      <c r="HK203" s="86"/>
      <c r="HL203" s="86"/>
      <c r="HM203" s="86"/>
      <c r="HN203" s="86"/>
      <c r="HO203" s="86"/>
      <c r="HP203" s="86"/>
      <c r="HQ203" s="86"/>
      <c r="HR203" s="86"/>
      <c r="HS203" s="86"/>
      <c r="HT203" s="86"/>
      <c r="HU203" s="86"/>
      <c r="HV203" s="86"/>
      <c r="HW203" s="86"/>
      <c r="HX203" s="86"/>
      <c r="HY203" s="86"/>
      <c r="HZ203" s="86"/>
      <c r="IA203" s="86"/>
      <c r="IB203" s="86"/>
      <c r="IC203" s="86"/>
      <c r="ID203" s="86"/>
      <c r="IE203" s="86"/>
      <c r="IF203" s="86"/>
      <c r="IG203" s="86"/>
      <c r="IH203" s="86"/>
      <c r="II203" s="86"/>
      <c r="IJ203" s="86"/>
      <c r="IK203" s="86"/>
      <c r="IL203" s="86"/>
      <c r="IM203" s="86"/>
      <c r="IN203" s="86"/>
      <c r="IO203" s="86"/>
      <c r="IP203" s="86"/>
      <c r="IQ203" s="86"/>
      <c r="IR203" s="86"/>
    </row>
    <row r="204" spans="1:252" s="83" customFormat="1" ht="16.5" customHeight="1">
      <c r="A204" s="442"/>
      <c r="B204" s="439"/>
      <c r="C204" s="299" t="s">
        <v>158</v>
      </c>
      <c r="D204" s="106"/>
      <c r="E204" s="107" t="s">
        <v>159</v>
      </c>
      <c r="F204" s="262">
        <f>F205</f>
        <v>3600</v>
      </c>
      <c r="G204" s="262">
        <f>G205</f>
        <v>0</v>
      </c>
      <c r="H204" s="379">
        <f>H205</f>
        <v>3600</v>
      </c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  <c r="FS204" s="86"/>
      <c r="FT204" s="86"/>
      <c r="FU204" s="86"/>
      <c r="FV204" s="86"/>
      <c r="FW204" s="86"/>
      <c r="FX204" s="86"/>
      <c r="FY204" s="86"/>
      <c r="FZ204" s="86"/>
      <c r="GA204" s="86"/>
      <c r="GB204" s="86"/>
      <c r="GC204" s="86"/>
      <c r="GD204" s="86"/>
      <c r="GE204" s="86"/>
      <c r="GF204" s="86"/>
      <c r="GG204" s="86"/>
      <c r="GH204" s="86"/>
      <c r="GI204" s="86"/>
      <c r="GJ204" s="86"/>
      <c r="GK204" s="86"/>
      <c r="GL204" s="86"/>
      <c r="GM204" s="86"/>
      <c r="GN204" s="86"/>
      <c r="GO204" s="86"/>
      <c r="GP204" s="86"/>
      <c r="GQ204" s="86"/>
      <c r="GR204" s="86"/>
      <c r="GS204" s="86"/>
      <c r="GT204" s="86"/>
      <c r="GU204" s="86"/>
      <c r="GV204" s="86"/>
      <c r="GW204" s="86"/>
      <c r="GX204" s="86"/>
      <c r="GY204" s="86"/>
      <c r="GZ204" s="86"/>
      <c r="HA204" s="86"/>
      <c r="HB204" s="86"/>
      <c r="HC204" s="86"/>
      <c r="HD204" s="86"/>
      <c r="HE204" s="86"/>
      <c r="HF204" s="86"/>
      <c r="HG204" s="86"/>
      <c r="HH204" s="86"/>
      <c r="HI204" s="86"/>
      <c r="HJ204" s="86"/>
      <c r="HK204" s="86"/>
      <c r="HL204" s="86"/>
      <c r="HM204" s="86"/>
      <c r="HN204" s="86"/>
      <c r="HO204" s="86"/>
      <c r="HP204" s="86"/>
      <c r="HQ204" s="86"/>
      <c r="HR204" s="86"/>
      <c r="HS204" s="86"/>
      <c r="HT204" s="86"/>
      <c r="HU204" s="86"/>
      <c r="HV204" s="86"/>
      <c r="HW204" s="86"/>
      <c r="HX204" s="86"/>
      <c r="HY204" s="86"/>
      <c r="HZ204" s="86"/>
      <c r="IA204" s="86"/>
      <c r="IB204" s="86"/>
      <c r="IC204" s="86"/>
      <c r="ID204" s="86"/>
      <c r="IE204" s="86"/>
      <c r="IF204" s="86"/>
      <c r="IG204" s="86"/>
      <c r="IH204" s="86"/>
      <c r="II204" s="86"/>
      <c r="IJ204" s="86"/>
      <c r="IK204" s="86"/>
      <c r="IL204" s="86"/>
      <c r="IM204" s="86"/>
      <c r="IN204" s="86"/>
      <c r="IO204" s="86"/>
      <c r="IP204" s="86"/>
      <c r="IQ204" s="86"/>
      <c r="IR204" s="86"/>
    </row>
    <row r="205" spans="1:252" s="83" customFormat="1" ht="16.5" customHeight="1">
      <c r="A205" s="442"/>
      <c r="B205" s="440"/>
      <c r="C205" s="300"/>
      <c r="D205" s="108" t="s">
        <v>43</v>
      </c>
      <c r="E205" s="109" t="s">
        <v>165</v>
      </c>
      <c r="F205" s="263">
        <v>3600</v>
      </c>
      <c r="G205" s="263"/>
      <c r="H205" s="380">
        <v>3600</v>
      </c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  <c r="FK205" s="86"/>
      <c r="FL205" s="86"/>
      <c r="FM205" s="86"/>
      <c r="FN205" s="86"/>
      <c r="FO205" s="86"/>
      <c r="FP205" s="86"/>
      <c r="FQ205" s="86"/>
      <c r="FR205" s="86"/>
      <c r="FS205" s="86"/>
      <c r="FT205" s="86"/>
      <c r="FU205" s="86"/>
      <c r="FV205" s="86"/>
      <c r="FW205" s="86"/>
      <c r="FX205" s="86"/>
      <c r="FY205" s="86"/>
      <c r="FZ205" s="86"/>
      <c r="GA205" s="86"/>
      <c r="GB205" s="86"/>
      <c r="GC205" s="86"/>
      <c r="GD205" s="86"/>
      <c r="GE205" s="86"/>
      <c r="GF205" s="86"/>
      <c r="GG205" s="86"/>
      <c r="GH205" s="86"/>
      <c r="GI205" s="86"/>
      <c r="GJ205" s="86"/>
      <c r="GK205" s="86"/>
      <c r="GL205" s="86"/>
      <c r="GM205" s="86"/>
      <c r="GN205" s="86"/>
      <c r="GO205" s="86"/>
      <c r="GP205" s="86"/>
      <c r="GQ205" s="86"/>
      <c r="GR205" s="86"/>
      <c r="GS205" s="86"/>
      <c r="GT205" s="86"/>
      <c r="GU205" s="86"/>
      <c r="GV205" s="86"/>
      <c r="GW205" s="86"/>
      <c r="GX205" s="86"/>
      <c r="GY205" s="86"/>
      <c r="GZ205" s="86"/>
      <c r="HA205" s="86"/>
      <c r="HB205" s="86"/>
      <c r="HC205" s="86"/>
      <c r="HD205" s="86"/>
      <c r="HE205" s="86"/>
      <c r="HF205" s="86"/>
      <c r="HG205" s="86"/>
      <c r="HH205" s="86"/>
      <c r="HI205" s="86"/>
      <c r="HJ205" s="86"/>
      <c r="HK205" s="86"/>
      <c r="HL205" s="86"/>
      <c r="HM205" s="86"/>
      <c r="HN205" s="86"/>
      <c r="HO205" s="86"/>
      <c r="HP205" s="86"/>
      <c r="HQ205" s="86"/>
      <c r="HR205" s="86"/>
      <c r="HS205" s="86"/>
      <c r="HT205" s="86"/>
      <c r="HU205" s="86"/>
      <c r="HV205" s="86"/>
      <c r="HW205" s="86"/>
      <c r="HX205" s="86"/>
      <c r="HY205" s="86"/>
      <c r="HZ205" s="86"/>
      <c r="IA205" s="86"/>
      <c r="IB205" s="86"/>
      <c r="IC205" s="86"/>
      <c r="ID205" s="86"/>
      <c r="IE205" s="86"/>
      <c r="IF205" s="86"/>
      <c r="IG205" s="86"/>
      <c r="IH205" s="86"/>
      <c r="II205" s="86"/>
      <c r="IJ205" s="86"/>
      <c r="IK205" s="86"/>
      <c r="IL205" s="86"/>
      <c r="IM205" s="86"/>
      <c r="IN205" s="86"/>
      <c r="IO205" s="86"/>
      <c r="IP205" s="86"/>
      <c r="IQ205" s="86"/>
      <c r="IR205" s="86"/>
    </row>
    <row r="206" spans="1:252" s="83" customFormat="1" ht="16.5" customHeight="1">
      <c r="A206" s="442"/>
      <c r="B206" s="440"/>
      <c r="C206" s="104" t="s">
        <v>131</v>
      </c>
      <c r="D206" s="93"/>
      <c r="E206" s="94" t="s">
        <v>132</v>
      </c>
      <c r="F206" s="240">
        <f>F207+F208+F209+F210+F211+F212+F213+F214</f>
        <v>28600.09</v>
      </c>
      <c r="G206" s="240">
        <f>G207+G208+G209+G210+G211+G212+G213+G214</f>
        <v>0</v>
      </c>
      <c r="H206" s="344">
        <f>SUM(H207:H214)</f>
        <v>28600.09</v>
      </c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  <c r="ER206" s="86"/>
      <c r="ES206" s="86"/>
      <c r="ET206" s="86"/>
      <c r="EU206" s="86"/>
      <c r="EV206" s="86"/>
      <c r="EW206" s="86"/>
      <c r="EX206" s="86"/>
      <c r="EY206" s="86"/>
      <c r="EZ206" s="86"/>
      <c r="FA206" s="86"/>
      <c r="FB206" s="86"/>
      <c r="FC206" s="86"/>
      <c r="FD206" s="86"/>
      <c r="FE206" s="86"/>
      <c r="FF206" s="86"/>
      <c r="FG206" s="86"/>
      <c r="FH206" s="86"/>
      <c r="FI206" s="86"/>
      <c r="FJ206" s="86"/>
      <c r="FK206" s="86"/>
      <c r="FL206" s="86"/>
      <c r="FM206" s="86"/>
      <c r="FN206" s="86"/>
      <c r="FO206" s="86"/>
      <c r="FP206" s="86"/>
      <c r="FQ206" s="86"/>
      <c r="FR206" s="86"/>
      <c r="FS206" s="86"/>
      <c r="FT206" s="86"/>
      <c r="FU206" s="86"/>
      <c r="FV206" s="86"/>
      <c r="FW206" s="86"/>
      <c r="FX206" s="86"/>
      <c r="FY206" s="86"/>
      <c r="FZ206" s="86"/>
      <c r="GA206" s="86"/>
      <c r="GB206" s="86"/>
      <c r="GC206" s="86"/>
      <c r="GD206" s="86"/>
      <c r="GE206" s="86"/>
      <c r="GF206" s="86"/>
      <c r="GG206" s="86"/>
      <c r="GH206" s="86"/>
      <c r="GI206" s="86"/>
      <c r="GJ206" s="86"/>
      <c r="GK206" s="86"/>
      <c r="GL206" s="86"/>
      <c r="GM206" s="86"/>
      <c r="GN206" s="86"/>
      <c r="GO206" s="86"/>
      <c r="GP206" s="86"/>
      <c r="GQ206" s="86"/>
      <c r="GR206" s="86"/>
      <c r="GS206" s="86"/>
      <c r="GT206" s="86"/>
      <c r="GU206" s="86"/>
      <c r="GV206" s="86"/>
      <c r="GW206" s="86"/>
      <c r="GX206" s="86"/>
      <c r="GY206" s="86"/>
      <c r="GZ206" s="86"/>
      <c r="HA206" s="86"/>
      <c r="HB206" s="86"/>
      <c r="HC206" s="86"/>
      <c r="HD206" s="86"/>
      <c r="HE206" s="86"/>
      <c r="HF206" s="86"/>
      <c r="HG206" s="86"/>
      <c r="HH206" s="86"/>
      <c r="HI206" s="86"/>
      <c r="HJ206" s="86"/>
      <c r="HK206" s="86"/>
      <c r="HL206" s="86"/>
      <c r="HM206" s="86"/>
      <c r="HN206" s="86"/>
      <c r="HO206" s="86"/>
      <c r="HP206" s="86"/>
      <c r="HQ206" s="86"/>
      <c r="HR206" s="86"/>
      <c r="HS206" s="86"/>
      <c r="HT206" s="86"/>
      <c r="HU206" s="86"/>
      <c r="HV206" s="86"/>
      <c r="HW206" s="86"/>
      <c r="HX206" s="86"/>
      <c r="HY206" s="86"/>
      <c r="HZ206" s="86"/>
      <c r="IA206" s="86"/>
      <c r="IB206" s="86"/>
      <c r="IC206" s="86"/>
      <c r="ID206" s="86"/>
      <c r="IE206" s="86"/>
      <c r="IF206" s="86"/>
      <c r="IG206" s="86"/>
      <c r="IH206" s="86"/>
      <c r="II206" s="86"/>
      <c r="IJ206" s="86"/>
      <c r="IK206" s="86"/>
      <c r="IL206" s="86"/>
      <c r="IM206" s="86"/>
      <c r="IN206" s="86"/>
      <c r="IO206" s="86"/>
      <c r="IP206" s="86"/>
      <c r="IQ206" s="86"/>
      <c r="IR206" s="86"/>
    </row>
    <row r="207" spans="1:252" s="83" customFormat="1" ht="18.75" customHeight="1">
      <c r="A207" s="442"/>
      <c r="B207" s="440"/>
      <c r="C207" s="79"/>
      <c r="D207" s="84" t="s">
        <v>113</v>
      </c>
      <c r="E207" s="85" t="s">
        <v>370</v>
      </c>
      <c r="F207" s="242">
        <v>4000</v>
      </c>
      <c r="G207" s="242"/>
      <c r="H207" s="361">
        <v>4000</v>
      </c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  <c r="EX207" s="86"/>
      <c r="EY207" s="86"/>
      <c r="EZ207" s="86"/>
      <c r="FA207" s="86"/>
      <c r="FB207" s="86"/>
      <c r="FC207" s="86"/>
      <c r="FD207" s="86"/>
      <c r="FE207" s="86"/>
      <c r="FF207" s="86"/>
      <c r="FG207" s="86"/>
      <c r="FH207" s="86"/>
      <c r="FI207" s="86"/>
      <c r="FJ207" s="86"/>
      <c r="FK207" s="86"/>
      <c r="FL207" s="86"/>
      <c r="FM207" s="86"/>
      <c r="FN207" s="86"/>
      <c r="FO207" s="86"/>
      <c r="FP207" s="86"/>
      <c r="FQ207" s="86"/>
      <c r="FR207" s="86"/>
      <c r="FS207" s="86"/>
      <c r="FT207" s="86"/>
      <c r="FU207" s="86"/>
      <c r="FV207" s="86"/>
      <c r="FW207" s="86"/>
      <c r="FX207" s="86"/>
      <c r="FY207" s="86"/>
      <c r="FZ207" s="86"/>
      <c r="GA207" s="86"/>
      <c r="GB207" s="86"/>
      <c r="GC207" s="86"/>
      <c r="GD207" s="86"/>
      <c r="GE207" s="86"/>
      <c r="GF207" s="86"/>
      <c r="GG207" s="86"/>
      <c r="GH207" s="86"/>
      <c r="GI207" s="86"/>
      <c r="GJ207" s="86"/>
      <c r="GK207" s="86"/>
      <c r="GL207" s="86"/>
      <c r="GM207" s="86"/>
      <c r="GN207" s="86"/>
      <c r="GO207" s="86"/>
      <c r="GP207" s="86"/>
      <c r="GQ207" s="86"/>
      <c r="GR207" s="86"/>
      <c r="GS207" s="86"/>
      <c r="GT207" s="86"/>
      <c r="GU207" s="86"/>
      <c r="GV207" s="86"/>
      <c r="GW207" s="86"/>
      <c r="GX207" s="86"/>
      <c r="GY207" s="86"/>
      <c r="GZ207" s="86"/>
      <c r="HA207" s="86"/>
      <c r="HB207" s="86"/>
      <c r="HC207" s="86"/>
      <c r="HD207" s="86"/>
      <c r="HE207" s="86"/>
      <c r="HF207" s="86"/>
      <c r="HG207" s="86"/>
      <c r="HH207" s="86"/>
      <c r="HI207" s="86"/>
      <c r="HJ207" s="86"/>
      <c r="HK207" s="86"/>
      <c r="HL207" s="86"/>
      <c r="HM207" s="86"/>
      <c r="HN207" s="86"/>
      <c r="HO207" s="86"/>
      <c r="HP207" s="86"/>
      <c r="HQ207" s="86"/>
      <c r="HR207" s="86"/>
      <c r="HS207" s="86"/>
      <c r="HT207" s="86"/>
      <c r="HU207" s="86"/>
      <c r="HV207" s="86"/>
      <c r="HW207" s="86"/>
      <c r="HX207" s="86"/>
      <c r="HY207" s="86"/>
      <c r="HZ207" s="86"/>
      <c r="IA207" s="86"/>
      <c r="IB207" s="86"/>
      <c r="IC207" s="86"/>
      <c r="ID207" s="86"/>
      <c r="IE207" s="86"/>
      <c r="IF207" s="86"/>
      <c r="IG207" s="86"/>
      <c r="IH207" s="86"/>
      <c r="II207" s="86"/>
      <c r="IJ207" s="86"/>
      <c r="IK207" s="86"/>
      <c r="IL207" s="86"/>
      <c r="IM207" s="86"/>
      <c r="IN207" s="86"/>
      <c r="IO207" s="86"/>
      <c r="IP207" s="86"/>
      <c r="IQ207" s="86"/>
      <c r="IR207" s="86"/>
    </row>
    <row r="208" spans="1:252" s="83" customFormat="1" ht="18" customHeight="1">
      <c r="A208" s="442"/>
      <c r="B208" s="440"/>
      <c r="C208" s="79"/>
      <c r="D208" s="88" t="s">
        <v>14</v>
      </c>
      <c r="E208" s="225" t="s">
        <v>418</v>
      </c>
      <c r="F208" s="241">
        <v>3000</v>
      </c>
      <c r="G208" s="241"/>
      <c r="H208" s="361">
        <f>F208+G208</f>
        <v>3000</v>
      </c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6"/>
      <c r="ES208" s="86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6"/>
      <c r="FF208" s="86"/>
      <c r="FG208" s="86"/>
      <c r="FH208" s="86"/>
      <c r="FI208" s="86"/>
      <c r="FJ208" s="86"/>
      <c r="FK208" s="86"/>
      <c r="FL208" s="86"/>
      <c r="FM208" s="86"/>
      <c r="FN208" s="86"/>
      <c r="FO208" s="86"/>
      <c r="FP208" s="86"/>
      <c r="FQ208" s="86"/>
      <c r="FR208" s="86"/>
      <c r="FS208" s="86"/>
      <c r="FT208" s="86"/>
      <c r="FU208" s="86"/>
      <c r="FV208" s="86"/>
      <c r="FW208" s="86"/>
      <c r="FX208" s="86"/>
      <c r="FY208" s="86"/>
      <c r="FZ208" s="86"/>
      <c r="GA208" s="86"/>
      <c r="GB208" s="86"/>
      <c r="GC208" s="86"/>
      <c r="GD208" s="86"/>
      <c r="GE208" s="86"/>
      <c r="GF208" s="86"/>
      <c r="GG208" s="86"/>
      <c r="GH208" s="86"/>
      <c r="GI208" s="86"/>
      <c r="GJ208" s="86"/>
      <c r="GK208" s="86"/>
      <c r="GL208" s="86"/>
      <c r="GM208" s="86"/>
      <c r="GN208" s="86"/>
      <c r="GO208" s="86"/>
      <c r="GP208" s="86"/>
      <c r="GQ208" s="86"/>
      <c r="GR208" s="86"/>
      <c r="GS208" s="86"/>
      <c r="GT208" s="86"/>
      <c r="GU208" s="86"/>
      <c r="GV208" s="86"/>
      <c r="GW208" s="86"/>
      <c r="GX208" s="86"/>
      <c r="GY208" s="86"/>
      <c r="GZ208" s="86"/>
      <c r="HA208" s="86"/>
      <c r="HB208" s="86"/>
      <c r="HC208" s="86"/>
      <c r="HD208" s="86"/>
      <c r="HE208" s="86"/>
      <c r="HF208" s="86"/>
      <c r="HG208" s="86"/>
      <c r="HH208" s="86"/>
      <c r="HI208" s="86"/>
      <c r="HJ208" s="86"/>
      <c r="HK208" s="86"/>
      <c r="HL208" s="86"/>
      <c r="HM208" s="86"/>
      <c r="HN208" s="86"/>
      <c r="HO208" s="86"/>
      <c r="HP208" s="86"/>
      <c r="HQ208" s="86"/>
      <c r="HR208" s="86"/>
      <c r="HS208" s="86"/>
      <c r="HT208" s="86"/>
      <c r="HU208" s="86"/>
      <c r="HV208" s="86"/>
      <c r="HW208" s="86"/>
      <c r="HX208" s="86"/>
      <c r="HY208" s="86"/>
      <c r="HZ208" s="86"/>
      <c r="IA208" s="86"/>
      <c r="IB208" s="86"/>
      <c r="IC208" s="86"/>
      <c r="ID208" s="86"/>
      <c r="IE208" s="86"/>
      <c r="IF208" s="86"/>
      <c r="IG208" s="86"/>
      <c r="IH208" s="86"/>
      <c r="II208" s="86"/>
      <c r="IJ208" s="86"/>
      <c r="IK208" s="86"/>
      <c r="IL208" s="86"/>
      <c r="IM208" s="86"/>
      <c r="IN208" s="86"/>
      <c r="IO208" s="86"/>
      <c r="IP208" s="86"/>
      <c r="IQ208" s="86"/>
      <c r="IR208" s="86"/>
    </row>
    <row r="209" spans="1:252" s="83" customFormat="1" ht="19.5" customHeight="1">
      <c r="A209" s="442"/>
      <c r="B209" s="440"/>
      <c r="C209" s="79"/>
      <c r="D209" s="88" t="s">
        <v>23</v>
      </c>
      <c r="E209" s="89" t="s">
        <v>205</v>
      </c>
      <c r="F209" s="241">
        <v>1500</v>
      </c>
      <c r="G209" s="241"/>
      <c r="H209" s="361">
        <v>1500</v>
      </c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  <c r="EX209" s="86"/>
      <c r="EY209" s="86"/>
      <c r="EZ209" s="86"/>
      <c r="FA209" s="86"/>
      <c r="FB209" s="86"/>
      <c r="FC209" s="86"/>
      <c r="FD209" s="86"/>
      <c r="FE209" s="86"/>
      <c r="FF209" s="86"/>
      <c r="FG209" s="86"/>
      <c r="FH209" s="86"/>
      <c r="FI209" s="86"/>
      <c r="FJ209" s="86"/>
      <c r="FK209" s="86"/>
      <c r="FL209" s="86"/>
      <c r="FM209" s="86"/>
      <c r="FN209" s="86"/>
      <c r="FO209" s="86"/>
      <c r="FP209" s="86"/>
      <c r="FQ209" s="86"/>
      <c r="FR209" s="86"/>
      <c r="FS209" s="86"/>
      <c r="FT209" s="86"/>
      <c r="FU209" s="86"/>
      <c r="FV209" s="86"/>
      <c r="FW209" s="86"/>
      <c r="FX209" s="86"/>
      <c r="FY209" s="86"/>
      <c r="FZ209" s="86"/>
      <c r="GA209" s="86"/>
      <c r="GB209" s="86"/>
      <c r="GC209" s="86"/>
      <c r="GD209" s="86"/>
      <c r="GE209" s="86"/>
      <c r="GF209" s="86"/>
      <c r="GG209" s="86"/>
      <c r="GH209" s="86"/>
      <c r="GI209" s="86"/>
      <c r="GJ209" s="86"/>
      <c r="GK209" s="86"/>
      <c r="GL209" s="86"/>
      <c r="GM209" s="86"/>
      <c r="GN209" s="86"/>
      <c r="GO209" s="86"/>
      <c r="GP209" s="86"/>
      <c r="GQ209" s="86"/>
      <c r="GR209" s="86"/>
      <c r="GS209" s="86"/>
      <c r="GT209" s="86"/>
      <c r="GU209" s="86"/>
      <c r="GV209" s="86"/>
      <c r="GW209" s="86"/>
      <c r="GX209" s="86"/>
      <c r="GY209" s="86"/>
      <c r="GZ209" s="86"/>
      <c r="HA209" s="86"/>
      <c r="HB209" s="86"/>
      <c r="HC209" s="86"/>
      <c r="HD209" s="86"/>
      <c r="HE209" s="86"/>
      <c r="HF209" s="86"/>
      <c r="HG209" s="86"/>
      <c r="HH209" s="86"/>
      <c r="HI209" s="86"/>
      <c r="HJ209" s="86"/>
      <c r="HK209" s="86"/>
      <c r="HL209" s="86"/>
      <c r="HM209" s="86"/>
      <c r="HN209" s="86"/>
      <c r="HO209" s="86"/>
      <c r="HP209" s="86"/>
      <c r="HQ209" s="86"/>
      <c r="HR209" s="86"/>
      <c r="HS209" s="86"/>
      <c r="HT209" s="86"/>
      <c r="HU209" s="86"/>
      <c r="HV209" s="86"/>
      <c r="HW209" s="86"/>
      <c r="HX209" s="86"/>
      <c r="HY209" s="86"/>
      <c r="HZ209" s="86"/>
      <c r="IA209" s="86"/>
      <c r="IB209" s="86"/>
      <c r="IC209" s="86"/>
      <c r="ID209" s="86"/>
      <c r="IE209" s="86"/>
      <c r="IF209" s="86"/>
      <c r="IG209" s="86"/>
      <c r="IH209" s="86"/>
      <c r="II209" s="86"/>
      <c r="IJ209" s="86"/>
      <c r="IK209" s="86"/>
      <c r="IL209" s="86"/>
      <c r="IM209" s="86"/>
      <c r="IN209" s="86"/>
      <c r="IO209" s="86"/>
      <c r="IP209" s="86"/>
      <c r="IQ209" s="86"/>
      <c r="IR209" s="86"/>
    </row>
    <row r="210" spans="1:252" s="83" customFormat="1" ht="22.5">
      <c r="A210" s="442"/>
      <c r="B210" s="440"/>
      <c r="C210" s="79"/>
      <c r="D210" s="84" t="s">
        <v>28</v>
      </c>
      <c r="E210" s="85" t="s">
        <v>419</v>
      </c>
      <c r="F210" s="242">
        <v>8000</v>
      </c>
      <c r="G210" s="242"/>
      <c r="H210" s="361">
        <v>8000</v>
      </c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  <c r="EX210" s="86"/>
      <c r="EY210" s="86"/>
      <c r="EZ210" s="86"/>
      <c r="FA210" s="86"/>
      <c r="FB210" s="86"/>
      <c r="FC210" s="86"/>
      <c r="FD210" s="86"/>
      <c r="FE210" s="86"/>
      <c r="FF210" s="86"/>
      <c r="FG210" s="86"/>
      <c r="FH210" s="86"/>
      <c r="FI210" s="86"/>
      <c r="FJ210" s="86"/>
      <c r="FK210" s="86"/>
      <c r="FL210" s="86"/>
      <c r="FM210" s="86"/>
      <c r="FN210" s="86"/>
      <c r="FO210" s="86"/>
      <c r="FP210" s="86"/>
      <c r="FQ210" s="86"/>
      <c r="FR210" s="86"/>
      <c r="FS210" s="86"/>
      <c r="FT210" s="86"/>
      <c r="FU210" s="86"/>
      <c r="FV210" s="86"/>
      <c r="FW210" s="86"/>
      <c r="FX210" s="86"/>
      <c r="FY210" s="86"/>
      <c r="FZ210" s="86"/>
      <c r="GA210" s="86"/>
      <c r="GB210" s="86"/>
      <c r="GC210" s="86"/>
      <c r="GD210" s="86"/>
      <c r="GE210" s="86"/>
      <c r="GF210" s="86"/>
      <c r="GG210" s="86"/>
      <c r="GH210" s="86"/>
      <c r="GI210" s="86"/>
      <c r="GJ210" s="86"/>
      <c r="GK210" s="86"/>
      <c r="GL210" s="86"/>
      <c r="GM210" s="86"/>
      <c r="GN210" s="86"/>
      <c r="GO210" s="86"/>
      <c r="GP210" s="86"/>
      <c r="GQ210" s="86"/>
      <c r="GR210" s="86"/>
      <c r="GS210" s="86"/>
      <c r="GT210" s="86"/>
      <c r="GU210" s="86"/>
      <c r="GV210" s="86"/>
      <c r="GW210" s="86"/>
      <c r="GX210" s="86"/>
      <c r="GY210" s="86"/>
      <c r="GZ210" s="86"/>
      <c r="HA210" s="86"/>
      <c r="HB210" s="86"/>
      <c r="HC210" s="86"/>
      <c r="HD210" s="86"/>
      <c r="HE210" s="86"/>
      <c r="HF210" s="86"/>
      <c r="HG210" s="86"/>
      <c r="HH210" s="86"/>
      <c r="HI210" s="86"/>
      <c r="HJ210" s="86"/>
      <c r="HK210" s="86"/>
      <c r="HL210" s="86"/>
      <c r="HM210" s="86"/>
      <c r="HN210" s="86"/>
      <c r="HO210" s="86"/>
      <c r="HP210" s="86"/>
      <c r="HQ210" s="86"/>
      <c r="HR210" s="86"/>
      <c r="HS210" s="86"/>
      <c r="HT210" s="86"/>
      <c r="HU210" s="86"/>
      <c r="HV210" s="86"/>
      <c r="HW210" s="86"/>
      <c r="HX210" s="86"/>
      <c r="HY210" s="86"/>
      <c r="HZ210" s="86"/>
      <c r="IA210" s="86"/>
      <c r="IB210" s="86"/>
      <c r="IC210" s="86"/>
      <c r="ID210" s="86"/>
      <c r="IE210" s="86"/>
      <c r="IF210" s="86"/>
      <c r="IG210" s="86"/>
      <c r="IH210" s="86"/>
      <c r="II210" s="86"/>
      <c r="IJ210" s="86"/>
      <c r="IK210" s="86"/>
      <c r="IL210" s="86"/>
      <c r="IM210" s="86"/>
      <c r="IN210" s="86"/>
      <c r="IO210" s="86"/>
      <c r="IP210" s="86"/>
      <c r="IQ210" s="86"/>
      <c r="IR210" s="86"/>
    </row>
    <row r="211" spans="1:252" s="83" customFormat="1" ht="16.5" customHeight="1">
      <c r="A211" s="442"/>
      <c r="B211" s="440"/>
      <c r="C211" s="79"/>
      <c r="D211" s="84" t="s">
        <v>38</v>
      </c>
      <c r="E211" s="85" t="s">
        <v>168</v>
      </c>
      <c r="F211" s="242">
        <v>600.09</v>
      </c>
      <c r="G211" s="242"/>
      <c r="H211" s="345">
        <v>600.09</v>
      </c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  <c r="ER211" s="86"/>
      <c r="ES211" s="86"/>
      <c r="ET211" s="86"/>
      <c r="EU211" s="86"/>
      <c r="EV211" s="86"/>
      <c r="EW211" s="86"/>
      <c r="EX211" s="86"/>
      <c r="EY211" s="86"/>
      <c r="EZ211" s="86"/>
      <c r="FA211" s="86"/>
      <c r="FB211" s="86"/>
      <c r="FC211" s="86"/>
      <c r="FD211" s="86"/>
      <c r="FE211" s="86"/>
      <c r="FF211" s="86"/>
      <c r="FG211" s="86"/>
      <c r="FH211" s="86"/>
      <c r="FI211" s="86"/>
      <c r="FJ211" s="86"/>
      <c r="FK211" s="86"/>
      <c r="FL211" s="86"/>
      <c r="FM211" s="86"/>
      <c r="FN211" s="86"/>
      <c r="FO211" s="86"/>
      <c r="FP211" s="86"/>
      <c r="FQ211" s="86"/>
      <c r="FR211" s="86"/>
      <c r="FS211" s="86"/>
      <c r="FT211" s="86"/>
      <c r="FU211" s="86"/>
      <c r="FV211" s="86"/>
      <c r="FW211" s="86"/>
      <c r="FX211" s="86"/>
      <c r="FY211" s="86"/>
      <c r="FZ211" s="86"/>
      <c r="GA211" s="86"/>
      <c r="GB211" s="86"/>
      <c r="GC211" s="86"/>
      <c r="GD211" s="86"/>
      <c r="GE211" s="86"/>
      <c r="GF211" s="86"/>
      <c r="GG211" s="86"/>
      <c r="GH211" s="86"/>
      <c r="GI211" s="86"/>
      <c r="GJ211" s="86"/>
      <c r="GK211" s="86"/>
      <c r="GL211" s="86"/>
      <c r="GM211" s="86"/>
      <c r="GN211" s="86"/>
      <c r="GO211" s="86"/>
      <c r="GP211" s="86"/>
      <c r="GQ211" s="86"/>
      <c r="GR211" s="86"/>
      <c r="GS211" s="86"/>
      <c r="GT211" s="86"/>
      <c r="GU211" s="86"/>
      <c r="GV211" s="86"/>
      <c r="GW211" s="86"/>
      <c r="GX211" s="86"/>
      <c r="GY211" s="86"/>
      <c r="GZ211" s="86"/>
      <c r="HA211" s="86"/>
      <c r="HB211" s="86"/>
      <c r="HC211" s="86"/>
      <c r="HD211" s="86"/>
      <c r="HE211" s="86"/>
      <c r="HF211" s="86"/>
      <c r="HG211" s="86"/>
      <c r="HH211" s="86"/>
      <c r="HI211" s="86"/>
      <c r="HJ211" s="86"/>
      <c r="HK211" s="86"/>
      <c r="HL211" s="86"/>
      <c r="HM211" s="86"/>
      <c r="HN211" s="86"/>
      <c r="HO211" s="86"/>
      <c r="HP211" s="86"/>
      <c r="HQ211" s="86"/>
      <c r="HR211" s="86"/>
      <c r="HS211" s="86"/>
      <c r="HT211" s="86"/>
      <c r="HU211" s="86"/>
      <c r="HV211" s="86"/>
      <c r="HW211" s="86"/>
      <c r="HX211" s="86"/>
      <c r="HY211" s="86"/>
      <c r="HZ211" s="86"/>
      <c r="IA211" s="86"/>
      <c r="IB211" s="86"/>
      <c r="IC211" s="86"/>
      <c r="ID211" s="86"/>
      <c r="IE211" s="86"/>
      <c r="IF211" s="86"/>
      <c r="IG211" s="86"/>
      <c r="IH211" s="86"/>
      <c r="II211" s="86"/>
      <c r="IJ211" s="86"/>
      <c r="IK211" s="86"/>
      <c r="IL211" s="86"/>
      <c r="IM211" s="86"/>
      <c r="IN211" s="86"/>
      <c r="IO211" s="86"/>
      <c r="IP211" s="86"/>
      <c r="IQ211" s="86"/>
      <c r="IR211" s="86"/>
    </row>
    <row r="212" spans="1:252" s="83" customFormat="1" ht="18" customHeight="1">
      <c r="A212" s="442"/>
      <c r="B212" s="440"/>
      <c r="C212" s="79"/>
      <c r="D212" s="84" t="s">
        <v>40</v>
      </c>
      <c r="E212" s="85" t="s">
        <v>224</v>
      </c>
      <c r="F212" s="242">
        <v>3300</v>
      </c>
      <c r="G212" s="242"/>
      <c r="H212" s="345">
        <v>3300</v>
      </c>
      <c r="I212" s="432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86"/>
      <c r="ES212" s="86"/>
      <c r="ET212" s="86"/>
      <c r="EU212" s="86"/>
      <c r="EV212" s="86"/>
      <c r="EW212" s="86"/>
      <c r="EX212" s="86"/>
      <c r="EY212" s="86"/>
      <c r="EZ212" s="86"/>
      <c r="FA212" s="86"/>
      <c r="FB212" s="86"/>
      <c r="FC212" s="86"/>
      <c r="FD212" s="86"/>
      <c r="FE212" s="86"/>
      <c r="FF212" s="86"/>
      <c r="FG212" s="86"/>
      <c r="FH212" s="86"/>
      <c r="FI212" s="86"/>
      <c r="FJ212" s="86"/>
      <c r="FK212" s="86"/>
      <c r="FL212" s="86"/>
      <c r="FM212" s="86"/>
      <c r="FN212" s="86"/>
      <c r="FO212" s="86"/>
      <c r="FP212" s="86"/>
      <c r="FQ212" s="86"/>
      <c r="FR212" s="86"/>
      <c r="FS212" s="86"/>
      <c r="FT212" s="86"/>
      <c r="FU212" s="86"/>
      <c r="FV212" s="86"/>
      <c r="FW212" s="86"/>
      <c r="FX212" s="86"/>
      <c r="FY212" s="86"/>
      <c r="FZ212" s="86"/>
      <c r="GA212" s="86"/>
      <c r="GB212" s="86"/>
      <c r="GC212" s="86"/>
      <c r="GD212" s="86"/>
      <c r="GE212" s="86"/>
      <c r="GF212" s="86"/>
      <c r="GG212" s="86"/>
      <c r="GH212" s="86"/>
      <c r="GI212" s="86"/>
      <c r="GJ212" s="86"/>
      <c r="GK212" s="86"/>
      <c r="GL212" s="86"/>
      <c r="GM212" s="86"/>
      <c r="GN212" s="86"/>
      <c r="GO212" s="86"/>
      <c r="GP212" s="86"/>
      <c r="GQ212" s="86"/>
      <c r="GR212" s="86"/>
      <c r="GS212" s="86"/>
      <c r="GT212" s="86"/>
      <c r="GU212" s="86"/>
      <c r="GV212" s="86"/>
      <c r="GW212" s="86"/>
      <c r="GX212" s="86"/>
      <c r="GY212" s="86"/>
      <c r="GZ212" s="86"/>
      <c r="HA212" s="86"/>
      <c r="HB212" s="86"/>
      <c r="HC212" s="86"/>
      <c r="HD212" s="86"/>
      <c r="HE212" s="86"/>
      <c r="HF212" s="86"/>
      <c r="HG212" s="86"/>
      <c r="HH212" s="86"/>
      <c r="HI212" s="86"/>
      <c r="HJ212" s="86"/>
      <c r="HK212" s="86"/>
      <c r="HL212" s="86"/>
      <c r="HM212" s="86"/>
      <c r="HN212" s="86"/>
      <c r="HO212" s="86"/>
      <c r="HP212" s="86"/>
      <c r="HQ212" s="86"/>
      <c r="HR212" s="86"/>
      <c r="HS212" s="86"/>
      <c r="HT212" s="86"/>
      <c r="HU212" s="86"/>
      <c r="HV212" s="86"/>
      <c r="HW212" s="86"/>
      <c r="HX212" s="86"/>
      <c r="HY212" s="86"/>
      <c r="HZ212" s="86"/>
      <c r="IA212" s="86"/>
      <c r="IB212" s="86"/>
      <c r="IC212" s="86"/>
      <c r="ID212" s="86"/>
      <c r="IE212" s="86"/>
      <c r="IF212" s="86"/>
      <c r="IG212" s="86"/>
      <c r="IH212" s="86"/>
      <c r="II212" s="86"/>
      <c r="IJ212" s="86"/>
      <c r="IK212" s="86"/>
      <c r="IL212" s="86"/>
      <c r="IM212" s="86"/>
      <c r="IN212" s="86"/>
      <c r="IO212" s="86"/>
      <c r="IP212" s="86"/>
      <c r="IQ212" s="86"/>
      <c r="IR212" s="86"/>
    </row>
    <row r="213" spans="1:252" s="83" customFormat="1" ht="16.5" customHeight="1">
      <c r="A213" s="442"/>
      <c r="B213" s="440"/>
      <c r="C213" s="79"/>
      <c r="D213" s="84" t="s">
        <v>43</v>
      </c>
      <c r="E213" s="85" t="s">
        <v>165</v>
      </c>
      <c r="F213" s="251">
        <v>4700</v>
      </c>
      <c r="G213" s="251"/>
      <c r="H213" s="345">
        <f>F213+G213</f>
        <v>4700</v>
      </c>
      <c r="I213" s="433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  <c r="EX213" s="86"/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6"/>
      <c r="FK213" s="86"/>
      <c r="FL213" s="86"/>
      <c r="FM213" s="86"/>
      <c r="FN213" s="86"/>
      <c r="FO213" s="86"/>
      <c r="FP213" s="86"/>
      <c r="FQ213" s="86"/>
      <c r="FR213" s="86"/>
      <c r="FS213" s="86"/>
      <c r="FT213" s="86"/>
      <c r="FU213" s="86"/>
      <c r="FV213" s="86"/>
      <c r="FW213" s="86"/>
      <c r="FX213" s="86"/>
      <c r="FY213" s="86"/>
      <c r="FZ213" s="86"/>
      <c r="GA213" s="86"/>
      <c r="GB213" s="86"/>
      <c r="GC213" s="86"/>
      <c r="GD213" s="86"/>
      <c r="GE213" s="86"/>
      <c r="GF213" s="86"/>
      <c r="GG213" s="86"/>
      <c r="GH213" s="86"/>
      <c r="GI213" s="86"/>
      <c r="GJ213" s="86"/>
      <c r="GK213" s="86"/>
      <c r="GL213" s="86"/>
      <c r="GM213" s="86"/>
      <c r="GN213" s="86"/>
      <c r="GO213" s="86"/>
      <c r="GP213" s="86"/>
      <c r="GQ213" s="86"/>
      <c r="GR213" s="86"/>
      <c r="GS213" s="86"/>
      <c r="GT213" s="86"/>
      <c r="GU213" s="86"/>
      <c r="GV213" s="86"/>
      <c r="GW213" s="86"/>
      <c r="GX213" s="86"/>
      <c r="GY213" s="86"/>
      <c r="GZ213" s="86"/>
      <c r="HA213" s="86"/>
      <c r="HB213" s="86"/>
      <c r="HC213" s="86"/>
      <c r="HD213" s="86"/>
      <c r="HE213" s="86"/>
      <c r="HF213" s="86"/>
      <c r="HG213" s="86"/>
      <c r="HH213" s="86"/>
      <c r="HI213" s="86"/>
      <c r="HJ213" s="86"/>
      <c r="HK213" s="86"/>
      <c r="HL213" s="86"/>
      <c r="HM213" s="86"/>
      <c r="HN213" s="86"/>
      <c r="HO213" s="86"/>
      <c r="HP213" s="86"/>
      <c r="HQ213" s="86"/>
      <c r="HR213" s="86"/>
      <c r="HS213" s="86"/>
      <c r="HT213" s="86"/>
      <c r="HU213" s="86"/>
      <c r="HV213" s="86"/>
      <c r="HW213" s="86"/>
      <c r="HX213" s="86"/>
      <c r="HY213" s="86"/>
      <c r="HZ213" s="86"/>
      <c r="IA213" s="86"/>
      <c r="IB213" s="86"/>
      <c r="IC213" s="86"/>
      <c r="ID213" s="86"/>
      <c r="IE213" s="86"/>
      <c r="IF213" s="86"/>
      <c r="IG213" s="86"/>
      <c r="IH213" s="86"/>
      <c r="II213" s="86"/>
      <c r="IJ213" s="86"/>
      <c r="IK213" s="86"/>
      <c r="IL213" s="86"/>
      <c r="IM213" s="86"/>
      <c r="IN213" s="86"/>
      <c r="IO213" s="86"/>
      <c r="IP213" s="86"/>
      <c r="IQ213" s="86"/>
      <c r="IR213" s="86"/>
    </row>
    <row r="214" spans="1:252" s="83" customFormat="1" ht="21.75" customHeight="1">
      <c r="A214" s="442"/>
      <c r="B214" s="440"/>
      <c r="C214" s="79"/>
      <c r="D214" s="84" t="s">
        <v>49</v>
      </c>
      <c r="E214" s="272" t="s">
        <v>275</v>
      </c>
      <c r="F214" s="244">
        <v>3500</v>
      </c>
      <c r="G214" s="244"/>
      <c r="H214" s="358">
        <v>3500</v>
      </c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  <c r="EX214" s="86"/>
      <c r="EY214" s="86"/>
      <c r="EZ214" s="86"/>
      <c r="FA214" s="86"/>
      <c r="FB214" s="86"/>
      <c r="FC214" s="86"/>
      <c r="FD214" s="86"/>
      <c r="FE214" s="86"/>
      <c r="FF214" s="86"/>
      <c r="FG214" s="86"/>
      <c r="FH214" s="86"/>
      <c r="FI214" s="86"/>
      <c r="FJ214" s="86"/>
      <c r="FK214" s="86"/>
      <c r="FL214" s="86"/>
      <c r="FM214" s="86"/>
      <c r="FN214" s="86"/>
      <c r="FO214" s="86"/>
      <c r="FP214" s="86"/>
      <c r="FQ214" s="86"/>
      <c r="FR214" s="86"/>
      <c r="FS214" s="86"/>
      <c r="FT214" s="86"/>
      <c r="FU214" s="86"/>
      <c r="FV214" s="86"/>
      <c r="FW214" s="86"/>
      <c r="FX214" s="86"/>
      <c r="FY214" s="86"/>
      <c r="FZ214" s="86"/>
      <c r="GA214" s="86"/>
      <c r="GB214" s="86"/>
      <c r="GC214" s="86"/>
      <c r="GD214" s="86"/>
      <c r="GE214" s="86"/>
      <c r="GF214" s="86"/>
      <c r="GG214" s="86"/>
      <c r="GH214" s="86"/>
      <c r="GI214" s="86"/>
      <c r="GJ214" s="86"/>
      <c r="GK214" s="86"/>
      <c r="GL214" s="86"/>
      <c r="GM214" s="86"/>
      <c r="GN214" s="86"/>
      <c r="GO214" s="86"/>
      <c r="GP214" s="86"/>
      <c r="GQ214" s="86"/>
      <c r="GR214" s="86"/>
      <c r="GS214" s="86"/>
      <c r="GT214" s="86"/>
      <c r="GU214" s="86"/>
      <c r="GV214" s="86"/>
      <c r="GW214" s="86"/>
      <c r="GX214" s="86"/>
      <c r="GY214" s="86"/>
      <c r="GZ214" s="86"/>
      <c r="HA214" s="86"/>
      <c r="HB214" s="86"/>
      <c r="HC214" s="86"/>
      <c r="HD214" s="86"/>
      <c r="HE214" s="86"/>
      <c r="HF214" s="86"/>
      <c r="HG214" s="86"/>
      <c r="HH214" s="86"/>
      <c r="HI214" s="86"/>
      <c r="HJ214" s="86"/>
      <c r="HK214" s="86"/>
      <c r="HL214" s="86"/>
      <c r="HM214" s="86"/>
      <c r="HN214" s="86"/>
      <c r="HO214" s="86"/>
      <c r="HP214" s="86"/>
      <c r="HQ214" s="86"/>
      <c r="HR214" s="86"/>
      <c r="HS214" s="86"/>
      <c r="HT214" s="86"/>
      <c r="HU214" s="86"/>
      <c r="HV214" s="86"/>
      <c r="HW214" s="86"/>
      <c r="HX214" s="86"/>
      <c r="HY214" s="86"/>
      <c r="HZ214" s="86"/>
      <c r="IA214" s="86"/>
      <c r="IB214" s="86"/>
      <c r="IC214" s="86"/>
      <c r="ID214" s="86"/>
      <c r="IE214" s="86"/>
      <c r="IF214" s="86"/>
      <c r="IG214" s="86"/>
      <c r="IH214" s="86"/>
      <c r="II214" s="86"/>
      <c r="IJ214" s="86"/>
      <c r="IK214" s="86"/>
      <c r="IL214" s="86"/>
      <c r="IM214" s="86"/>
      <c r="IN214" s="86"/>
      <c r="IO214" s="86"/>
      <c r="IP214" s="86"/>
      <c r="IQ214" s="86"/>
      <c r="IR214" s="86"/>
    </row>
    <row r="215" spans="1:252" s="83" customFormat="1" ht="16.5" customHeight="1">
      <c r="A215" s="442"/>
      <c r="B215" s="440"/>
      <c r="C215" s="104" t="s">
        <v>133</v>
      </c>
      <c r="D215" s="226"/>
      <c r="E215" s="273" t="s">
        <v>134</v>
      </c>
      <c r="F215" s="236">
        <f>F216+F217+F218+F219+F220</f>
        <v>10469.27</v>
      </c>
      <c r="G215" s="236">
        <f>G216+G217+G218+G219+G220</f>
        <v>0</v>
      </c>
      <c r="H215" s="362">
        <f>SUM(H216:H220)</f>
        <v>10469.27</v>
      </c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  <c r="EX215" s="86"/>
      <c r="EY215" s="86"/>
      <c r="EZ215" s="86"/>
      <c r="FA215" s="86"/>
      <c r="FB215" s="86"/>
      <c r="FC215" s="86"/>
      <c r="FD215" s="86"/>
      <c r="FE215" s="86"/>
      <c r="FF215" s="86"/>
      <c r="FG215" s="86"/>
      <c r="FH215" s="86"/>
      <c r="FI215" s="86"/>
      <c r="FJ215" s="86"/>
      <c r="FK215" s="86"/>
      <c r="FL215" s="86"/>
      <c r="FM215" s="86"/>
      <c r="FN215" s="86"/>
      <c r="FO215" s="86"/>
      <c r="FP215" s="86"/>
      <c r="FQ215" s="86"/>
      <c r="FR215" s="86"/>
      <c r="FS215" s="86"/>
      <c r="FT215" s="86"/>
      <c r="FU215" s="86"/>
      <c r="FV215" s="86"/>
      <c r="FW215" s="86"/>
      <c r="FX215" s="86"/>
      <c r="FY215" s="86"/>
      <c r="FZ215" s="86"/>
      <c r="GA215" s="86"/>
      <c r="GB215" s="86"/>
      <c r="GC215" s="86"/>
      <c r="GD215" s="86"/>
      <c r="GE215" s="86"/>
      <c r="GF215" s="86"/>
      <c r="GG215" s="86"/>
      <c r="GH215" s="86"/>
      <c r="GI215" s="86"/>
      <c r="GJ215" s="86"/>
      <c r="GK215" s="86"/>
      <c r="GL215" s="86"/>
      <c r="GM215" s="86"/>
      <c r="GN215" s="86"/>
      <c r="GO215" s="86"/>
      <c r="GP215" s="86"/>
      <c r="GQ215" s="86"/>
      <c r="GR215" s="86"/>
      <c r="GS215" s="86"/>
      <c r="GT215" s="86"/>
      <c r="GU215" s="86"/>
      <c r="GV215" s="86"/>
      <c r="GW215" s="86"/>
      <c r="GX215" s="86"/>
      <c r="GY215" s="86"/>
      <c r="GZ215" s="86"/>
      <c r="HA215" s="86"/>
      <c r="HB215" s="86"/>
      <c r="HC215" s="86"/>
      <c r="HD215" s="86"/>
      <c r="HE215" s="86"/>
      <c r="HF215" s="86"/>
      <c r="HG215" s="86"/>
      <c r="HH215" s="86"/>
      <c r="HI215" s="86"/>
      <c r="HJ215" s="86"/>
      <c r="HK215" s="86"/>
      <c r="HL215" s="86"/>
      <c r="HM215" s="86"/>
      <c r="HN215" s="86"/>
      <c r="HO215" s="86"/>
      <c r="HP215" s="86"/>
      <c r="HQ215" s="86"/>
      <c r="HR215" s="86"/>
      <c r="HS215" s="86"/>
      <c r="HT215" s="86"/>
      <c r="HU215" s="86"/>
      <c r="HV215" s="86"/>
      <c r="HW215" s="86"/>
      <c r="HX215" s="86"/>
      <c r="HY215" s="86"/>
      <c r="HZ215" s="86"/>
      <c r="IA215" s="86"/>
      <c r="IB215" s="86"/>
      <c r="IC215" s="86"/>
      <c r="ID215" s="86"/>
      <c r="IE215" s="86"/>
      <c r="IF215" s="86"/>
      <c r="IG215" s="86"/>
      <c r="IH215" s="86"/>
      <c r="II215" s="86"/>
      <c r="IJ215" s="86"/>
      <c r="IK215" s="86"/>
      <c r="IL215" s="86"/>
      <c r="IM215" s="86"/>
      <c r="IN215" s="86"/>
      <c r="IO215" s="86"/>
      <c r="IP215" s="86"/>
      <c r="IQ215" s="86"/>
      <c r="IR215" s="86"/>
    </row>
    <row r="216" spans="1:252" s="83" customFormat="1" ht="16.5" customHeight="1">
      <c r="A216" s="442"/>
      <c r="B216" s="440"/>
      <c r="C216" s="79"/>
      <c r="D216" s="84" t="s">
        <v>113</v>
      </c>
      <c r="E216" s="233" t="s">
        <v>371</v>
      </c>
      <c r="F216" s="244">
        <v>1469.27</v>
      </c>
      <c r="G216" s="244"/>
      <c r="H216" s="381">
        <v>1469.27</v>
      </c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  <c r="ER216" s="86"/>
      <c r="ES216" s="86"/>
      <c r="ET216" s="86"/>
      <c r="EU216" s="86"/>
      <c r="EV216" s="86"/>
      <c r="EW216" s="86"/>
      <c r="EX216" s="86"/>
      <c r="EY216" s="86"/>
      <c r="EZ216" s="86"/>
      <c r="FA216" s="86"/>
      <c r="FB216" s="86"/>
      <c r="FC216" s="86"/>
      <c r="FD216" s="86"/>
      <c r="FE216" s="86"/>
      <c r="FF216" s="86"/>
      <c r="FG216" s="86"/>
      <c r="FH216" s="86"/>
      <c r="FI216" s="86"/>
      <c r="FJ216" s="86"/>
      <c r="FK216" s="86"/>
      <c r="FL216" s="86"/>
      <c r="FM216" s="86"/>
      <c r="FN216" s="86"/>
      <c r="FO216" s="86"/>
      <c r="FP216" s="86"/>
      <c r="FQ216" s="86"/>
      <c r="FR216" s="86"/>
      <c r="FS216" s="86"/>
      <c r="FT216" s="86"/>
      <c r="FU216" s="86"/>
      <c r="FV216" s="86"/>
      <c r="FW216" s="86"/>
      <c r="FX216" s="86"/>
      <c r="FY216" s="86"/>
      <c r="FZ216" s="86"/>
      <c r="GA216" s="86"/>
      <c r="GB216" s="86"/>
      <c r="GC216" s="86"/>
      <c r="GD216" s="86"/>
      <c r="GE216" s="86"/>
      <c r="GF216" s="86"/>
      <c r="GG216" s="86"/>
      <c r="GH216" s="86"/>
      <c r="GI216" s="86"/>
      <c r="GJ216" s="86"/>
      <c r="GK216" s="86"/>
      <c r="GL216" s="86"/>
      <c r="GM216" s="86"/>
      <c r="GN216" s="86"/>
      <c r="GO216" s="86"/>
      <c r="GP216" s="86"/>
      <c r="GQ216" s="86"/>
      <c r="GR216" s="86"/>
      <c r="GS216" s="86"/>
      <c r="GT216" s="86"/>
      <c r="GU216" s="86"/>
      <c r="GV216" s="86"/>
      <c r="GW216" s="86"/>
      <c r="GX216" s="86"/>
      <c r="GY216" s="86"/>
      <c r="GZ216" s="86"/>
      <c r="HA216" s="86"/>
      <c r="HB216" s="86"/>
      <c r="HC216" s="86"/>
      <c r="HD216" s="86"/>
      <c r="HE216" s="86"/>
      <c r="HF216" s="86"/>
      <c r="HG216" s="86"/>
      <c r="HH216" s="86"/>
      <c r="HI216" s="86"/>
      <c r="HJ216" s="86"/>
      <c r="HK216" s="86"/>
      <c r="HL216" s="86"/>
      <c r="HM216" s="86"/>
      <c r="HN216" s="86"/>
      <c r="HO216" s="86"/>
      <c r="HP216" s="86"/>
      <c r="HQ216" s="86"/>
      <c r="HR216" s="86"/>
      <c r="HS216" s="86"/>
      <c r="HT216" s="86"/>
      <c r="HU216" s="86"/>
      <c r="HV216" s="86"/>
      <c r="HW216" s="86"/>
      <c r="HX216" s="86"/>
      <c r="HY216" s="86"/>
      <c r="HZ216" s="86"/>
      <c r="IA216" s="86"/>
      <c r="IB216" s="86"/>
      <c r="IC216" s="86"/>
      <c r="ID216" s="86"/>
      <c r="IE216" s="86"/>
      <c r="IF216" s="86"/>
      <c r="IG216" s="86"/>
      <c r="IH216" s="86"/>
      <c r="II216" s="86"/>
      <c r="IJ216" s="86"/>
      <c r="IK216" s="86"/>
      <c r="IL216" s="86"/>
      <c r="IM216" s="86"/>
      <c r="IN216" s="86"/>
      <c r="IO216" s="86"/>
      <c r="IP216" s="86"/>
      <c r="IQ216" s="86"/>
      <c r="IR216" s="86"/>
    </row>
    <row r="217" spans="1:252" s="83" customFormat="1" ht="16.5" customHeight="1">
      <c r="A217" s="442"/>
      <c r="B217" s="440"/>
      <c r="C217" s="79"/>
      <c r="D217" s="88" t="s">
        <v>14</v>
      </c>
      <c r="E217" s="89" t="s">
        <v>164</v>
      </c>
      <c r="F217" s="258">
        <v>1000</v>
      </c>
      <c r="G217" s="258"/>
      <c r="H217" s="361">
        <f>F217+G217</f>
        <v>1000</v>
      </c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86"/>
      <c r="ES217" s="86"/>
      <c r="ET217" s="86"/>
      <c r="EU217" s="86"/>
      <c r="EV217" s="86"/>
      <c r="EW217" s="86"/>
      <c r="EX217" s="86"/>
      <c r="EY217" s="86"/>
      <c r="EZ217" s="86"/>
      <c r="FA217" s="86"/>
      <c r="FB217" s="86"/>
      <c r="FC217" s="86"/>
      <c r="FD217" s="86"/>
      <c r="FE217" s="86"/>
      <c r="FF217" s="86"/>
      <c r="FG217" s="86"/>
      <c r="FH217" s="86"/>
      <c r="FI217" s="86"/>
      <c r="FJ217" s="86"/>
      <c r="FK217" s="86"/>
      <c r="FL217" s="86"/>
      <c r="FM217" s="86"/>
      <c r="FN217" s="86"/>
      <c r="FO217" s="86"/>
      <c r="FP217" s="86"/>
      <c r="FQ217" s="86"/>
      <c r="FR217" s="86"/>
      <c r="FS217" s="86"/>
      <c r="FT217" s="86"/>
      <c r="FU217" s="86"/>
      <c r="FV217" s="86"/>
      <c r="FW217" s="86"/>
      <c r="FX217" s="86"/>
      <c r="FY217" s="86"/>
      <c r="FZ217" s="86"/>
      <c r="GA217" s="86"/>
      <c r="GB217" s="86"/>
      <c r="GC217" s="86"/>
      <c r="GD217" s="86"/>
      <c r="GE217" s="86"/>
      <c r="GF217" s="86"/>
      <c r="GG217" s="86"/>
      <c r="GH217" s="86"/>
      <c r="GI217" s="86"/>
      <c r="GJ217" s="86"/>
      <c r="GK217" s="86"/>
      <c r="GL217" s="86"/>
      <c r="GM217" s="86"/>
      <c r="GN217" s="86"/>
      <c r="GO217" s="86"/>
      <c r="GP217" s="86"/>
      <c r="GQ217" s="86"/>
      <c r="GR217" s="86"/>
      <c r="GS217" s="86"/>
      <c r="GT217" s="86"/>
      <c r="GU217" s="86"/>
      <c r="GV217" s="86"/>
      <c r="GW217" s="86"/>
      <c r="GX217" s="86"/>
      <c r="GY217" s="86"/>
      <c r="GZ217" s="86"/>
      <c r="HA217" s="86"/>
      <c r="HB217" s="86"/>
      <c r="HC217" s="86"/>
      <c r="HD217" s="86"/>
      <c r="HE217" s="86"/>
      <c r="HF217" s="86"/>
      <c r="HG217" s="86"/>
      <c r="HH217" s="86"/>
      <c r="HI217" s="86"/>
      <c r="HJ217" s="86"/>
      <c r="HK217" s="86"/>
      <c r="HL217" s="86"/>
      <c r="HM217" s="86"/>
      <c r="HN217" s="86"/>
      <c r="HO217" s="86"/>
      <c r="HP217" s="86"/>
      <c r="HQ217" s="86"/>
      <c r="HR217" s="86"/>
      <c r="HS217" s="86"/>
      <c r="HT217" s="86"/>
      <c r="HU217" s="86"/>
      <c r="HV217" s="86"/>
      <c r="HW217" s="86"/>
      <c r="HX217" s="86"/>
      <c r="HY217" s="86"/>
      <c r="HZ217" s="86"/>
      <c r="IA217" s="86"/>
      <c r="IB217" s="86"/>
      <c r="IC217" s="86"/>
      <c r="ID217" s="86"/>
      <c r="IE217" s="86"/>
      <c r="IF217" s="86"/>
      <c r="IG217" s="86"/>
      <c r="IH217" s="86"/>
      <c r="II217" s="86"/>
      <c r="IJ217" s="86"/>
      <c r="IK217" s="86"/>
      <c r="IL217" s="86"/>
      <c r="IM217" s="86"/>
      <c r="IN217" s="86"/>
      <c r="IO217" s="86"/>
      <c r="IP217" s="86"/>
      <c r="IQ217" s="86"/>
      <c r="IR217" s="86"/>
    </row>
    <row r="218" spans="1:252" s="83" customFormat="1" ht="16.5" customHeight="1">
      <c r="A218" s="442"/>
      <c r="B218" s="440"/>
      <c r="C218" s="123"/>
      <c r="D218" s="84" t="s">
        <v>28</v>
      </c>
      <c r="E218" s="85" t="s">
        <v>420</v>
      </c>
      <c r="F218" s="242">
        <v>1000</v>
      </c>
      <c r="G218" s="242"/>
      <c r="H218" s="361">
        <v>1000</v>
      </c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86"/>
      <c r="ES218" s="86"/>
      <c r="ET218" s="86"/>
      <c r="EU218" s="86"/>
      <c r="EV218" s="86"/>
      <c r="EW218" s="86"/>
      <c r="EX218" s="86"/>
      <c r="EY218" s="86"/>
      <c r="EZ218" s="86"/>
      <c r="FA218" s="86"/>
      <c r="FB218" s="86"/>
      <c r="FC218" s="86"/>
      <c r="FD218" s="86"/>
      <c r="FE218" s="86"/>
      <c r="FF218" s="86"/>
      <c r="FG218" s="86"/>
      <c r="FH218" s="86"/>
      <c r="FI218" s="86"/>
      <c r="FJ218" s="86"/>
      <c r="FK218" s="86"/>
      <c r="FL218" s="86"/>
      <c r="FM218" s="86"/>
      <c r="FN218" s="86"/>
      <c r="FO218" s="86"/>
      <c r="FP218" s="86"/>
      <c r="FQ218" s="86"/>
      <c r="FR218" s="86"/>
      <c r="FS218" s="86"/>
      <c r="FT218" s="86"/>
      <c r="FU218" s="86"/>
      <c r="FV218" s="86"/>
      <c r="FW218" s="86"/>
      <c r="FX218" s="86"/>
      <c r="FY218" s="86"/>
      <c r="FZ218" s="86"/>
      <c r="GA218" s="86"/>
      <c r="GB218" s="86"/>
      <c r="GC218" s="86"/>
      <c r="GD218" s="86"/>
      <c r="GE218" s="86"/>
      <c r="GF218" s="86"/>
      <c r="GG218" s="86"/>
      <c r="GH218" s="86"/>
      <c r="GI218" s="86"/>
      <c r="GJ218" s="86"/>
      <c r="GK218" s="86"/>
      <c r="GL218" s="86"/>
      <c r="GM218" s="86"/>
      <c r="GN218" s="86"/>
      <c r="GO218" s="86"/>
      <c r="GP218" s="86"/>
      <c r="GQ218" s="86"/>
      <c r="GR218" s="86"/>
      <c r="GS218" s="86"/>
      <c r="GT218" s="86"/>
      <c r="GU218" s="86"/>
      <c r="GV218" s="86"/>
      <c r="GW218" s="86"/>
      <c r="GX218" s="86"/>
      <c r="GY218" s="86"/>
      <c r="GZ218" s="86"/>
      <c r="HA218" s="86"/>
      <c r="HB218" s="86"/>
      <c r="HC218" s="86"/>
      <c r="HD218" s="86"/>
      <c r="HE218" s="86"/>
      <c r="HF218" s="86"/>
      <c r="HG218" s="86"/>
      <c r="HH218" s="86"/>
      <c r="HI218" s="86"/>
      <c r="HJ218" s="86"/>
      <c r="HK218" s="86"/>
      <c r="HL218" s="86"/>
      <c r="HM218" s="86"/>
      <c r="HN218" s="86"/>
      <c r="HO218" s="86"/>
      <c r="HP218" s="86"/>
      <c r="HQ218" s="86"/>
      <c r="HR218" s="86"/>
      <c r="HS218" s="86"/>
      <c r="HT218" s="86"/>
      <c r="HU218" s="86"/>
      <c r="HV218" s="86"/>
      <c r="HW218" s="86"/>
      <c r="HX218" s="86"/>
      <c r="HY218" s="86"/>
      <c r="HZ218" s="86"/>
      <c r="IA218" s="86"/>
      <c r="IB218" s="86"/>
      <c r="IC218" s="86"/>
      <c r="ID218" s="86"/>
      <c r="IE218" s="86"/>
      <c r="IF218" s="86"/>
      <c r="IG218" s="86"/>
      <c r="IH218" s="86"/>
      <c r="II218" s="86"/>
      <c r="IJ218" s="86"/>
      <c r="IK218" s="86"/>
      <c r="IL218" s="86"/>
      <c r="IM218" s="86"/>
      <c r="IN218" s="86"/>
      <c r="IO218" s="86"/>
      <c r="IP218" s="86"/>
      <c r="IQ218" s="86"/>
      <c r="IR218" s="86"/>
    </row>
    <row r="219" spans="1:252" s="83" customFormat="1" ht="16.5" customHeight="1">
      <c r="A219" s="442"/>
      <c r="B219" s="440"/>
      <c r="C219" s="147"/>
      <c r="D219" s="84" t="s">
        <v>40</v>
      </c>
      <c r="E219" s="85" t="s">
        <v>389</v>
      </c>
      <c r="F219" s="242">
        <v>0</v>
      </c>
      <c r="G219" s="242"/>
      <c r="H219" s="361">
        <f>F219+G219</f>
        <v>0</v>
      </c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  <c r="ER219" s="86"/>
      <c r="ES219" s="86"/>
      <c r="ET219" s="86"/>
      <c r="EU219" s="86"/>
      <c r="EV219" s="86"/>
      <c r="EW219" s="86"/>
      <c r="EX219" s="86"/>
      <c r="EY219" s="86"/>
      <c r="EZ219" s="86"/>
      <c r="FA219" s="86"/>
      <c r="FB219" s="86"/>
      <c r="FC219" s="86"/>
      <c r="FD219" s="86"/>
      <c r="FE219" s="86"/>
      <c r="FF219" s="86"/>
      <c r="FG219" s="86"/>
      <c r="FH219" s="86"/>
      <c r="FI219" s="86"/>
      <c r="FJ219" s="86"/>
      <c r="FK219" s="86"/>
      <c r="FL219" s="86"/>
      <c r="FM219" s="86"/>
      <c r="FN219" s="86"/>
      <c r="FO219" s="86"/>
      <c r="FP219" s="86"/>
      <c r="FQ219" s="86"/>
      <c r="FR219" s="86"/>
      <c r="FS219" s="86"/>
      <c r="FT219" s="86"/>
      <c r="FU219" s="86"/>
      <c r="FV219" s="86"/>
      <c r="FW219" s="86"/>
      <c r="FX219" s="86"/>
      <c r="FY219" s="86"/>
      <c r="FZ219" s="86"/>
      <c r="GA219" s="86"/>
      <c r="GB219" s="86"/>
      <c r="GC219" s="86"/>
      <c r="GD219" s="86"/>
      <c r="GE219" s="86"/>
      <c r="GF219" s="86"/>
      <c r="GG219" s="86"/>
      <c r="GH219" s="86"/>
      <c r="GI219" s="86"/>
      <c r="GJ219" s="86"/>
      <c r="GK219" s="86"/>
      <c r="GL219" s="86"/>
      <c r="GM219" s="86"/>
      <c r="GN219" s="86"/>
      <c r="GO219" s="86"/>
      <c r="GP219" s="86"/>
      <c r="GQ219" s="86"/>
      <c r="GR219" s="86"/>
      <c r="GS219" s="86"/>
      <c r="GT219" s="86"/>
      <c r="GU219" s="86"/>
      <c r="GV219" s="86"/>
      <c r="GW219" s="86"/>
      <c r="GX219" s="86"/>
      <c r="GY219" s="86"/>
      <c r="GZ219" s="86"/>
      <c r="HA219" s="86"/>
      <c r="HB219" s="86"/>
      <c r="HC219" s="86"/>
      <c r="HD219" s="86"/>
      <c r="HE219" s="86"/>
      <c r="HF219" s="86"/>
      <c r="HG219" s="86"/>
      <c r="HH219" s="86"/>
      <c r="HI219" s="86"/>
      <c r="HJ219" s="86"/>
      <c r="HK219" s="86"/>
      <c r="HL219" s="86"/>
      <c r="HM219" s="86"/>
      <c r="HN219" s="86"/>
      <c r="HO219" s="86"/>
      <c r="HP219" s="86"/>
      <c r="HQ219" s="86"/>
      <c r="HR219" s="86"/>
      <c r="HS219" s="86"/>
      <c r="HT219" s="86"/>
      <c r="HU219" s="86"/>
      <c r="HV219" s="86"/>
      <c r="HW219" s="86"/>
      <c r="HX219" s="86"/>
      <c r="HY219" s="86"/>
      <c r="HZ219" s="86"/>
      <c r="IA219" s="86"/>
      <c r="IB219" s="86"/>
      <c r="IC219" s="86"/>
      <c r="ID219" s="86"/>
      <c r="IE219" s="86"/>
      <c r="IF219" s="86"/>
      <c r="IG219" s="86"/>
      <c r="IH219" s="86"/>
      <c r="II219" s="86"/>
      <c r="IJ219" s="86"/>
      <c r="IK219" s="86"/>
      <c r="IL219" s="86"/>
      <c r="IM219" s="86"/>
      <c r="IN219" s="86"/>
      <c r="IO219" s="86"/>
      <c r="IP219" s="86"/>
      <c r="IQ219" s="86"/>
      <c r="IR219" s="86"/>
    </row>
    <row r="220" spans="1:252" s="83" customFormat="1" ht="39" customHeight="1">
      <c r="A220" s="442"/>
      <c r="B220" s="440"/>
      <c r="C220" s="147"/>
      <c r="D220" s="84" t="s">
        <v>49</v>
      </c>
      <c r="E220" s="85" t="s">
        <v>421</v>
      </c>
      <c r="F220" s="242">
        <v>7000</v>
      </c>
      <c r="G220" s="242"/>
      <c r="H220" s="345">
        <v>7000</v>
      </c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  <c r="ER220" s="86"/>
      <c r="ES220" s="86"/>
      <c r="ET220" s="86"/>
      <c r="EU220" s="86"/>
      <c r="EV220" s="86"/>
      <c r="EW220" s="86"/>
      <c r="EX220" s="86"/>
      <c r="EY220" s="86"/>
      <c r="EZ220" s="86"/>
      <c r="FA220" s="86"/>
      <c r="FB220" s="86"/>
      <c r="FC220" s="86"/>
      <c r="FD220" s="86"/>
      <c r="FE220" s="86"/>
      <c r="FF220" s="86"/>
      <c r="FG220" s="86"/>
      <c r="FH220" s="86"/>
      <c r="FI220" s="86"/>
      <c r="FJ220" s="86"/>
      <c r="FK220" s="86"/>
      <c r="FL220" s="86"/>
      <c r="FM220" s="86"/>
      <c r="FN220" s="86"/>
      <c r="FO220" s="86"/>
      <c r="FP220" s="86"/>
      <c r="FQ220" s="86"/>
      <c r="FR220" s="86"/>
      <c r="FS220" s="86"/>
      <c r="FT220" s="86"/>
      <c r="FU220" s="86"/>
      <c r="FV220" s="86"/>
      <c r="FW220" s="86"/>
      <c r="FX220" s="86"/>
      <c r="FY220" s="86"/>
      <c r="FZ220" s="86"/>
      <c r="GA220" s="86"/>
      <c r="GB220" s="86"/>
      <c r="GC220" s="86"/>
      <c r="GD220" s="86"/>
      <c r="GE220" s="86"/>
      <c r="GF220" s="86"/>
      <c r="GG220" s="86"/>
      <c r="GH220" s="86"/>
      <c r="GI220" s="86"/>
      <c r="GJ220" s="86"/>
      <c r="GK220" s="86"/>
      <c r="GL220" s="86"/>
      <c r="GM220" s="86"/>
      <c r="GN220" s="86"/>
      <c r="GO220" s="86"/>
      <c r="GP220" s="86"/>
      <c r="GQ220" s="86"/>
      <c r="GR220" s="86"/>
      <c r="GS220" s="86"/>
      <c r="GT220" s="86"/>
      <c r="GU220" s="86"/>
      <c r="GV220" s="86"/>
      <c r="GW220" s="86"/>
      <c r="GX220" s="86"/>
      <c r="GY220" s="86"/>
      <c r="GZ220" s="86"/>
      <c r="HA220" s="86"/>
      <c r="HB220" s="86"/>
      <c r="HC220" s="86"/>
      <c r="HD220" s="86"/>
      <c r="HE220" s="86"/>
      <c r="HF220" s="86"/>
      <c r="HG220" s="86"/>
      <c r="HH220" s="86"/>
      <c r="HI220" s="86"/>
      <c r="HJ220" s="86"/>
      <c r="HK220" s="86"/>
      <c r="HL220" s="86"/>
      <c r="HM220" s="86"/>
      <c r="HN220" s="86"/>
      <c r="HO220" s="86"/>
      <c r="HP220" s="86"/>
      <c r="HQ220" s="86"/>
      <c r="HR220" s="86"/>
      <c r="HS220" s="86"/>
      <c r="HT220" s="86"/>
      <c r="HU220" s="86"/>
      <c r="HV220" s="86"/>
      <c r="HW220" s="86"/>
      <c r="HX220" s="86"/>
      <c r="HY220" s="86"/>
      <c r="HZ220" s="86"/>
      <c r="IA220" s="86"/>
      <c r="IB220" s="86"/>
      <c r="IC220" s="86"/>
      <c r="ID220" s="86"/>
      <c r="IE220" s="86"/>
      <c r="IF220" s="86"/>
      <c r="IG220" s="86"/>
      <c r="IH220" s="86"/>
      <c r="II220" s="86"/>
      <c r="IJ220" s="86"/>
      <c r="IK220" s="86"/>
      <c r="IL220" s="86"/>
      <c r="IM220" s="86"/>
      <c r="IN220" s="86"/>
      <c r="IO220" s="86"/>
      <c r="IP220" s="86"/>
      <c r="IQ220" s="86"/>
      <c r="IR220" s="86"/>
    </row>
    <row r="221" spans="1:252" s="83" customFormat="1" ht="16.5" customHeight="1">
      <c r="A221" s="442"/>
      <c r="B221" s="440"/>
      <c r="C221" s="104" t="s">
        <v>212</v>
      </c>
      <c r="D221" s="93"/>
      <c r="E221" s="94" t="s">
        <v>232</v>
      </c>
      <c r="F221" s="240">
        <f>F222+F223+F224</f>
        <v>34000</v>
      </c>
      <c r="G221" s="240">
        <f>G222+G223+G224</f>
        <v>0</v>
      </c>
      <c r="H221" s="368">
        <f>H222+H223+H224</f>
        <v>34000</v>
      </c>
      <c r="I221" s="214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  <c r="ER221" s="86"/>
      <c r="ES221" s="86"/>
      <c r="ET221" s="86"/>
      <c r="EU221" s="86"/>
      <c r="EV221" s="86"/>
      <c r="EW221" s="86"/>
      <c r="EX221" s="86"/>
      <c r="EY221" s="86"/>
      <c r="EZ221" s="86"/>
      <c r="FA221" s="86"/>
      <c r="FB221" s="86"/>
      <c r="FC221" s="86"/>
      <c r="FD221" s="86"/>
      <c r="FE221" s="86"/>
      <c r="FF221" s="86"/>
      <c r="FG221" s="86"/>
      <c r="FH221" s="86"/>
      <c r="FI221" s="86"/>
      <c r="FJ221" s="86"/>
      <c r="FK221" s="86"/>
      <c r="FL221" s="86"/>
      <c r="FM221" s="86"/>
      <c r="FN221" s="86"/>
      <c r="FO221" s="86"/>
      <c r="FP221" s="86"/>
      <c r="FQ221" s="86"/>
      <c r="FR221" s="86"/>
      <c r="FS221" s="86"/>
      <c r="FT221" s="86"/>
      <c r="FU221" s="86"/>
      <c r="FV221" s="86"/>
      <c r="FW221" s="86"/>
      <c r="FX221" s="86"/>
      <c r="FY221" s="86"/>
      <c r="FZ221" s="86"/>
      <c r="GA221" s="86"/>
      <c r="GB221" s="86"/>
      <c r="GC221" s="86"/>
      <c r="GD221" s="86"/>
      <c r="GE221" s="86"/>
      <c r="GF221" s="86"/>
      <c r="GG221" s="86"/>
      <c r="GH221" s="86"/>
      <c r="GI221" s="86"/>
      <c r="GJ221" s="86"/>
      <c r="GK221" s="86"/>
      <c r="GL221" s="86"/>
      <c r="GM221" s="86"/>
      <c r="GN221" s="86"/>
      <c r="GO221" s="86"/>
      <c r="GP221" s="86"/>
      <c r="GQ221" s="86"/>
      <c r="GR221" s="86"/>
      <c r="GS221" s="86"/>
      <c r="GT221" s="86"/>
      <c r="GU221" s="86"/>
      <c r="GV221" s="86"/>
      <c r="GW221" s="86"/>
      <c r="GX221" s="86"/>
      <c r="GY221" s="86"/>
      <c r="GZ221" s="86"/>
      <c r="HA221" s="86"/>
      <c r="HB221" s="86"/>
      <c r="HC221" s="86"/>
      <c r="HD221" s="86"/>
      <c r="HE221" s="86"/>
      <c r="HF221" s="86"/>
      <c r="HG221" s="86"/>
      <c r="HH221" s="86"/>
      <c r="HI221" s="86"/>
      <c r="HJ221" s="86"/>
      <c r="HK221" s="86"/>
      <c r="HL221" s="86"/>
      <c r="HM221" s="86"/>
      <c r="HN221" s="86"/>
      <c r="HO221" s="86"/>
      <c r="HP221" s="86"/>
      <c r="HQ221" s="86"/>
      <c r="HR221" s="86"/>
      <c r="HS221" s="86"/>
      <c r="HT221" s="86"/>
      <c r="HU221" s="86"/>
      <c r="HV221" s="86"/>
      <c r="HW221" s="86"/>
      <c r="HX221" s="86"/>
      <c r="HY221" s="86"/>
      <c r="HZ221" s="86"/>
      <c r="IA221" s="86"/>
      <c r="IB221" s="86"/>
      <c r="IC221" s="86"/>
      <c r="ID221" s="86"/>
      <c r="IE221" s="86"/>
      <c r="IF221" s="86"/>
      <c r="IG221" s="86"/>
      <c r="IH221" s="86"/>
      <c r="II221" s="86"/>
      <c r="IJ221" s="86"/>
      <c r="IK221" s="86"/>
      <c r="IL221" s="86"/>
      <c r="IM221" s="86"/>
      <c r="IN221" s="86"/>
      <c r="IO221" s="86"/>
      <c r="IP221" s="86"/>
      <c r="IQ221" s="86"/>
      <c r="IR221" s="86"/>
    </row>
    <row r="222" spans="1:252" s="83" customFormat="1" ht="16.5" customHeight="1">
      <c r="A222" s="442"/>
      <c r="B222" s="440"/>
      <c r="C222" s="436"/>
      <c r="D222" s="84" t="s">
        <v>113</v>
      </c>
      <c r="E222" s="85" t="s">
        <v>414</v>
      </c>
      <c r="F222" s="242">
        <v>22000</v>
      </c>
      <c r="G222" s="242"/>
      <c r="H222" s="361">
        <v>22000</v>
      </c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  <c r="ER222" s="86"/>
      <c r="ES222" s="86"/>
      <c r="ET222" s="86"/>
      <c r="EU222" s="86"/>
      <c r="EV222" s="86"/>
      <c r="EW222" s="86"/>
      <c r="EX222" s="86"/>
      <c r="EY222" s="86"/>
      <c r="EZ222" s="86"/>
      <c r="FA222" s="86"/>
      <c r="FB222" s="86"/>
      <c r="FC222" s="86"/>
      <c r="FD222" s="86"/>
      <c r="FE222" s="86"/>
      <c r="FF222" s="86"/>
      <c r="FG222" s="86"/>
      <c r="FH222" s="86"/>
      <c r="FI222" s="86"/>
      <c r="FJ222" s="86"/>
      <c r="FK222" s="86"/>
      <c r="FL222" s="86"/>
      <c r="FM222" s="86"/>
      <c r="FN222" s="86"/>
      <c r="FO222" s="86"/>
      <c r="FP222" s="86"/>
      <c r="FQ222" s="86"/>
      <c r="FR222" s="86"/>
      <c r="FS222" s="86"/>
      <c r="FT222" s="86"/>
      <c r="FU222" s="86"/>
      <c r="FV222" s="86"/>
      <c r="FW222" s="86"/>
      <c r="FX222" s="86"/>
      <c r="FY222" s="86"/>
      <c r="FZ222" s="86"/>
      <c r="GA222" s="86"/>
      <c r="GB222" s="86"/>
      <c r="GC222" s="86"/>
      <c r="GD222" s="86"/>
      <c r="GE222" s="86"/>
      <c r="GF222" s="86"/>
      <c r="GG222" s="86"/>
      <c r="GH222" s="86"/>
      <c r="GI222" s="86"/>
      <c r="GJ222" s="86"/>
      <c r="GK222" s="86"/>
      <c r="GL222" s="86"/>
      <c r="GM222" s="86"/>
      <c r="GN222" s="86"/>
      <c r="GO222" s="86"/>
      <c r="GP222" s="86"/>
      <c r="GQ222" s="86"/>
      <c r="GR222" s="86"/>
      <c r="GS222" s="86"/>
      <c r="GT222" s="86"/>
      <c r="GU222" s="86"/>
      <c r="GV222" s="86"/>
      <c r="GW222" s="86"/>
      <c r="GX222" s="86"/>
      <c r="GY222" s="86"/>
      <c r="GZ222" s="86"/>
      <c r="HA222" s="86"/>
      <c r="HB222" s="86"/>
      <c r="HC222" s="86"/>
      <c r="HD222" s="86"/>
      <c r="HE222" s="86"/>
      <c r="HF222" s="86"/>
      <c r="HG222" s="86"/>
      <c r="HH222" s="86"/>
      <c r="HI222" s="86"/>
      <c r="HJ222" s="86"/>
      <c r="HK222" s="86"/>
      <c r="HL222" s="86"/>
      <c r="HM222" s="86"/>
      <c r="HN222" s="86"/>
      <c r="HO222" s="86"/>
      <c r="HP222" s="86"/>
      <c r="HQ222" s="86"/>
      <c r="HR222" s="86"/>
      <c r="HS222" s="86"/>
      <c r="HT222" s="86"/>
      <c r="HU222" s="86"/>
      <c r="HV222" s="86"/>
      <c r="HW222" s="86"/>
      <c r="HX222" s="86"/>
      <c r="HY222" s="86"/>
      <c r="HZ222" s="86"/>
      <c r="IA222" s="86"/>
      <c r="IB222" s="86"/>
      <c r="IC222" s="86"/>
      <c r="ID222" s="86"/>
      <c r="IE222" s="86"/>
      <c r="IF222" s="86"/>
      <c r="IG222" s="86"/>
      <c r="IH222" s="86"/>
      <c r="II222" s="86"/>
      <c r="IJ222" s="86"/>
      <c r="IK222" s="86"/>
      <c r="IL222" s="86"/>
      <c r="IM222" s="86"/>
      <c r="IN222" s="86"/>
      <c r="IO222" s="86"/>
      <c r="IP222" s="86"/>
      <c r="IQ222" s="86"/>
      <c r="IR222" s="86"/>
    </row>
    <row r="223" spans="1:252" s="83" customFormat="1" ht="25.5" customHeight="1">
      <c r="A223" s="442"/>
      <c r="B223" s="440"/>
      <c r="C223" s="437"/>
      <c r="D223" s="337" t="s">
        <v>11</v>
      </c>
      <c r="E223" s="296" t="s">
        <v>415</v>
      </c>
      <c r="F223" s="251">
        <v>12000</v>
      </c>
      <c r="G223" s="251"/>
      <c r="H223" s="382">
        <v>12000</v>
      </c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  <c r="ER223" s="86"/>
      <c r="ES223" s="86"/>
      <c r="ET223" s="86"/>
      <c r="EU223" s="86"/>
      <c r="EV223" s="86"/>
      <c r="EW223" s="86"/>
      <c r="EX223" s="86"/>
      <c r="EY223" s="86"/>
      <c r="EZ223" s="86"/>
      <c r="FA223" s="86"/>
      <c r="FB223" s="86"/>
      <c r="FC223" s="86"/>
      <c r="FD223" s="86"/>
      <c r="FE223" s="86"/>
      <c r="FF223" s="86"/>
      <c r="FG223" s="86"/>
      <c r="FH223" s="86"/>
      <c r="FI223" s="86"/>
      <c r="FJ223" s="86"/>
      <c r="FK223" s="86"/>
      <c r="FL223" s="86"/>
      <c r="FM223" s="86"/>
      <c r="FN223" s="86"/>
      <c r="FO223" s="86"/>
      <c r="FP223" s="86"/>
      <c r="FQ223" s="86"/>
      <c r="FR223" s="86"/>
      <c r="FS223" s="86"/>
      <c r="FT223" s="86"/>
      <c r="FU223" s="86"/>
      <c r="FV223" s="86"/>
      <c r="FW223" s="86"/>
      <c r="FX223" s="86"/>
      <c r="FY223" s="86"/>
      <c r="FZ223" s="86"/>
      <c r="GA223" s="86"/>
      <c r="GB223" s="86"/>
      <c r="GC223" s="86"/>
      <c r="GD223" s="86"/>
      <c r="GE223" s="86"/>
      <c r="GF223" s="86"/>
      <c r="GG223" s="86"/>
      <c r="GH223" s="86"/>
      <c r="GI223" s="86"/>
      <c r="GJ223" s="86"/>
      <c r="GK223" s="86"/>
      <c r="GL223" s="86"/>
      <c r="GM223" s="86"/>
      <c r="GN223" s="86"/>
      <c r="GO223" s="86"/>
      <c r="GP223" s="86"/>
      <c r="GQ223" s="86"/>
      <c r="GR223" s="86"/>
      <c r="GS223" s="86"/>
      <c r="GT223" s="86"/>
      <c r="GU223" s="86"/>
      <c r="GV223" s="86"/>
      <c r="GW223" s="86"/>
      <c r="GX223" s="86"/>
      <c r="GY223" s="86"/>
      <c r="GZ223" s="86"/>
      <c r="HA223" s="86"/>
      <c r="HB223" s="86"/>
      <c r="HC223" s="86"/>
      <c r="HD223" s="86"/>
      <c r="HE223" s="86"/>
      <c r="HF223" s="86"/>
      <c r="HG223" s="86"/>
      <c r="HH223" s="86"/>
      <c r="HI223" s="86"/>
      <c r="HJ223" s="86"/>
      <c r="HK223" s="86"/>
      <c r="HL223" s="86"/>
      <c r="HM223" s="86"/>
      <c r="HN223" s="86"/>
      <c r="HO223" s="86"/>
      <c r="HP223" s="86"/>
      <c r="HQ223" s="86"/>
      <c r="HR223" s="86"/>
      <c r="HS223" s="86"/>
      <c r="HT223" s="86"/>
      <c r="HU223" s="86"/>
      <c r="HV223" s="86"/>
      <c r="HW223" s="86"/>
      <c r="HX223" s="86"/>
      <c r="HY223" s="86"/>
      <c r="HZ223" s="86"/>
      <c r="IA223" s="86"/>
      <c r="IB223" s="86"/>
      <c r="IC223" s="86"/>
      <c r="ID223" s="86"/>
      <c r="IE223" s="86"/>
      <c r="IF223" s="86"/>
      <c r="IG223" s="86"/>
      <c r="IH223" s="86"/>
      <c r="II223" s="86"/>
      <c r="IJ223" s="86"/>
      <c r="IK223" s="86"/>
      <c r="IL223" s="86"/>
      <c r="IM223" s="86"/>
      <c r="IN223" s="86"/>
      <c r="IO223" s="86"/>
      <c r="IP223" s="86"/>
      <c r="IQ223" s="86"/>
      <c r="IR223" s="86"/>
    </row>
    <row r="224" spans="1:252" s="83" customFormat="1" ht="28.5" customHeight="1">
      <c r="A224" s="442"/>
      <c r="B224" s="440"/>
      <c r="C224" s="438"/>
      <c r="D224" s="336" t="s">
        <v>14</v>
      </c>
      <c r="E224" s="314" t="s">
        <v>392</v>
      </c>
      <c r="F224" s="244">
        <v>0</v>
      </c>
      <c r="G224" s="244"/>
      <c r="H224" s="298">
        <f>F224+G224</f>
        <v>0</v>
      </c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  <c r="ER224" s="86"/>
      <c r="ES224" s="86"/>
      <c r="ET224" s="86"/>
      <c r="EU224" s="86"/>
      <c r="EV224" s="86"/>
      <c r="EW224" s="86"/>
      <c r="EX224" s="86"/>
      <c r="EY224" s="86"/>
      <c r="EZ224" s="86"/>
      <c r="FA224" s="86"/>
      <c r="FB224" s="86"/>
      <c r="FC224" s="86"/>
      <c r="FD224" s="86"/>
      <c r="FE224" s="86"/>
      <c r="FF224" s="86"/>
      <c r="FG224" s="86"/>
      <c r="FH224" s="86"/>
      <c r="FI224" s="86"/>
      <c r="FJ224" s="86"/>
      <c r="FK224" s="86"/>
      <c r="FL224" s="86"/>
      <c r="FM224" s="86"/>
      <c r="FN224" s="86"/>
      <c r="FO224" s="86"/>
      <c r="FP224" s="86"/>
      <c r="FQ224" s="86"/>
      <c r="FR224" s="86"/>
      <c r="FS224" s="86"/>
      <c r="FT224" s="86"/>
      <c r="FU224" s="86"/>
      <c r="FV224" s="86"/>
      <c r="FW224" s="86"/>
      <c r="FX224" s="86"/>
      <c r="FY224" s="86"/>
      <c r="FZ224" s="86"/>
      <c r="GA224" s="86"/>
      <c r="GB224" s="86"/>
      <c r="GC224" s="86"/>
      <c r="GD224" s="86"/>
      <c r="GE224" s="86"/>
      <c r="GF224" s="86"/>
      <c r="GG224" s="86"/>
      <c r="GH224" s="86"/>
      <c r="GI224" s="86"/>
      <c r="GJ224" s="86"/>
      <c r="GK224" s="86"/>
      <c r="GL224" s="86"/>
      <c r="GM224" s="86"/>
      <c r="GN224" s="86"/>
      <c r="GO224" s="86"/>
      <c r="GP224" s="86"/>
      <c r="GQ224" s="86"/>
      <c r="GR224" s="86"/>
      <c r="GS224" s="86"/>
      <c r="GT224" s="86"/>
      <c r="GU224" s="86"/>
      <c r="GV224" s="86"/>
      <c r="GW224" s="86"/>
      <c r="GX224" s="86"/>
      <c r="GY224" s="86"/>
      <c r="GZ224" s="86"/>
      <c r="HA224" s="86"/>
      <c r="HB224" s="86"/>
      <c r="HC224" s="86"/>
      <c r="HD224" s="86"/>
      <c r="HE224" s="86"/>
      <c r="HF224" s="86"/>
      <c r="HG224" s="86"/>
      <c r="HH224" s="86"/>
      <c r="HI224" s="86"/>
      <c r="HJ224" s="86"/>
      <c r="HK224" s="86"/>
      <c r="HL224" s="86"/>
      <c r="HM224" s="86"/>
      <c r="HN224" s="86"/>
      <c r="HO224" s="86"/>
      <c r="HP224" s="86"/>
      <c r="HQ224" s="86"/>
      <c r="HR224" s="86"/>
      <c r="HS224" s="86"/>
      <c r="HT224" s="86"/>
      <c r="HU224" s="86"/>
      <c r="HV224" s="86"/>
      <c r="HW224" s="86"/>
      <c r="HX224" s="86"/>
      <c r="HY224" s="86"/>
      <c r="HZ224" s="86"/>
      <c r="IA224" s="86"/>
      <c r="IB224" s="86"/>
      <c r="IC224" s="86"/>
      <c r="ID224" s="86"/>
      <c r="IE224" s="86"/>
      <c r="IF224" s="86"/>
      <c r="IG224" s="86"/>
      <c r="IH224" s="86"/>
      <c r="II224" s="86"/>
      <c r="IJ224" s="86"/>
      <c r="IK224" s="86"/>
      <c r="IL224" s="86"/>
      <c r="IM224" s="86"/>
      <c r="IN224" s="86"/>
      <c r="IO224" s="86"/>
      <c r="IP224" s="86"/>
      <c r="IQ224" s="86"/>
      <c r="IR224" s="86"/>
    </row>
    <row r="225" spans="1:252" s="83" customFormat="1" ht="16.5" customHeight="1" hidden="1">
      <c r="A225" s="442"/>
      <c r="B225" s="160" t="s">
        <v>163</v>
      </c>
      <c r="C225" s="161"/>
      <c r="D225" s="161"/>
      <c r="E225" s="297" t="s">
        <v>136</v>
      </c>
      <c r="F225" s="297"/>
      <c r="G225" s="297"/>
      <c r="H225" s="383">
        <f>H226+H231</f>
        <v>0</v>
      </c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86"/>
      <c r="ES225" s="86"/>
      <c r="ET225" s="86"/>
      <c r="EU225" s="86"/>
      <c r="EV225" s="86"/>
      <c r="EW225" s="86"/>
      <c r="EX225" s="86"/>
      <c r="EY225" s="86"/>
      <c r="EZ225" s="86"/>
      <c r="FA225" s="86"/>
      <c r="FB225" s="86"/>
      <c r="FC225" s="86"/>
      <c r="FD225" s="86"/>
      <c r="FE225" s="86"/>
      <c r="FF225" s="86"/>
      <c r="FG225" s="86"/>
      <c r="FH225" s="86"/>
      <c r="FI225" s="86"/>
      <c r="FJ225" s="86"/>
      <c r="FK225" s="86"/>
      <c r="FL225" s="86"/>
      <c r="FM225" s="86"/>
      <c r="FN225" s="86"/>
      <c r="FO225" s="86"/>
      <c r="FP225" s="86"/>
      <c r="FQ225" s="86"/>
      <c r="FR225" s="86"/>
      <c r="FS225" s="86"/>
      <c r="FT225" s="86"/>
      <c r="FU225" s="86"/>
      <c r="FV225" s="86"/>
      <c r="FW225" s="86"/>
      <c r="FX225" s="86"/>
      <c r="FY225" s="86"/>
      <c r="FZ225" s="86"/>
      <c r="GA225" s="86"/>
      <c r="GB225" s="86"/>
      <c r="GC225" s="86"/>
      <c r="GD225" s="86"/>
      <c r="GE225" s="86"/>
      <c r="GF225" s="86"/>
      <c r="GG225" s="86"/>
      <c r="GH225" s="86"/>
      <c r="GI225" s="86"/>
      <c r="GJ225" s="86"/>
      <c r="GK225" s="86"/>
      <c r="GL225" s="86"/>
      <c r="GM225" s="86"/>
      <c r="GN225" s="86"/>
      <c r="GO225" s="86"/>
      <c r="GP225" s="86"/>
      <c r="GQ225" s="86"/>
      <c r="GR225" s="86"/>
      <c r="GS225" s="86"/>
      <c r="GT225" s="86"/>
      <c r="GU225" s="86"/>
      <c r="GV225" s="86"/>
      <c r="GW225" s="86"/>
      <c r="GX225" s="86"/>
      <c r="GY225" s="86"/>
      <c r="GZ225" s="86"/>
      <c r="HA225" s="86"/>
      <c r="HB225" s="86"/>
      <c r="HC225" s="86"/>
      <c r="HD225" s="86"/>
      <c r="HE225" s="86"/>
      <c r="HF225" s="86"/>
      <c r="HG225" s="86"/>
      <c r="HH225" s="86"/>
      <c r="HI225" s="86"/>
      <c r="HJ225" s="86"/>
      <c r="HK225" s="86"/>
      <c r="HL225" s="86"/>
      <c r="HM225" s="86"/>
      <c r="HN225" s="86"/>
      <c r="HO225" s="86"/>
      <c r="HP225" s="86"/>
      <c r="HQ225" s="86"/>
      <c r="HR225" s="86"/>
      <c r="HS225" s="86"/>
      <c r="HT225" s="86"/>
      <c r="HU225" s="86"/>
      <c r="HV225" s="86"/>
      <c r="HW225" s="86"/>
      <c r="HX225" s="86"/>
      <c r="HY225" s="86"/>
      <c r="HZ225" s="86"/>
      <c r="IA225" s="86"/>
      <c r="IB225" s="86"/>
      <c r="IC225" s="86"/>
      <c r="ID225" s="86"/>
      <c r="IE225" s="86"/>
      <c r="IF225" s="86"/>
      <c r="IG225" s="86"/>
      <c r="IH225" s="86"/>
      <c r="II225" s="86"/>
      <c r="IJ225" s="86"/>
      <c r="IK225" s="86"/>
      <c r="IL225" s="86"/>
      <c r="IM225" s="86"/>
      <c r="IN225" s="86"/>
      <c r="IO225" s="86"/>
      <c r="IP225" s="86"/>
      <c r="IQ225" s="86"/>
      <c r="IR225" s="86"/>
    </row>
    <row r="226" spans="1:252" s="83" customFormat="1" ht="16.5" customHeight="1" hidden="1">
      <c r="A226" s="442"/>
      <c r="B226" s="102"/>
      <c r="C226" s="93" t="s">
        <v>131</v>
      </c>
      <c r="D226" s="93"/>
      <c r="E226" s="94" t="s">
        <v>132</v>
      </c>
      <c r="F226" s="94"/>
      <c r="G226" s="94"/>
      <c r="H226" s="384">
        <f>H227+H229+H230</f>
        <v>0</v>
      </c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  <c r="FK226" s="86"/>
      <c r="FL226" s="86"/>
      <c r="FM226" s="86"/>
      <c r="FN226" s="86"/>
      <c r="FO226" s="86"/>
      <c r="FP226" s="86"/>
      <c r="FQ226" s="86"/>
      <c r="FR226" s="86"/>
      <c r="FS226" s="86"/>
      <c r="FT226" s="86"/>
      <c r="FU226" s="86"/>
      <c r="FV226" s="86"/>
      <c r="FW226" s="86"/>
      <c r="FX226" s="86"/>
      <c r="FY226" s="86"/>
      <c r="FZ226" s="86"/>
      <c r="GA226" s="86"/>
      <c r="GB226" s="86"/>
      <c r="GC226" s="86"/>
      <c r="GD226" s="86"/>
      <c r="GE226" s="86"/>
      <c r="GF226" s="86"/>
      <c r="GG226" s="86"/>
      <c r="GH226" s="86"/>
      <c r="GI226" s="86"/>
      <c r="GJ226" s="86"/>
      <c r="GK226" s="86"/>
      <c r="GL226" s="86"/>
      <c r="GM226" s="86"/>
      <c r="GN226" s="86"/>
      <c r="GO226" s="86"/>
      <c r="GP226" s="86"/>
      <c r="GQ226" s="86"/>
      <c r="GR226" s="86"/>
      <c r="GS226" s="86"/>
      <c r="GT226" s="86"/>
      <c r="GU226" s="86"/>
      <c r="GV226" s="86"/>
      <c r="GW226" s="86"/>
      <c r="GX226" s="86"/>
      <c r="GY226" s="86"/>
      <c r="GZ226" s="86"/>
      <c r="HA226" s="86"/>
      <c r="HB226" s="86"/>
      <c r="HC226" s="86"/>
      <c r="HD226" s="86"/>
      <c r="HE226" s="86"/>
      <c r="HF226" s="86"/>
      <c r="HG226" s="86"/>
      <c r="HH226" s="86"/>
      <c r="HI226" s="86"/>
      <c r="HJ226" s="86"/>
      <c r="HK226" s="86"/>
      <c r="HL226" s="86"/>
      <c r="HM226" s="86"/>
      <c r="HN226" s="86"/>
      <c r="HO226" s="86"/>
      <c r="HP226" s="86"/>
      <c r="HQ226" s="86"/>
      <c r="HR226" s="86"/>
      <c r="HS226" s="86"/>
      <c r="HT226" s="86"/>
      <c r="HU226" s="86"/>
      <c r="HV226" s="86"/>
      <c r="HW226" s="86"/>
      <c r="HX226" s="86"/>
      <c r="HY226" s="86"/>
      <c r="HZ226" s="86"/>
      <c r="IA226" s="86"/>
      <c r="IB226" s="86"/>
      <c r="IC226" s="86"/>
      <c r="ID226" s="86"/>
      <c r="IE226" s="86"/>
      <c r="IF226" s="86"/>
      <c r="IG226" s="86"/>
      <c r="IH226" s="86"/>
      <c r="II226" s="86"/>
      <c r="IJ226" s="86"/>
      <c r="IK226" s="86"/>
      <c r="IL226" s="86"/>
      <c r="IM226" s="86"/>
      <c r="IN226" s="86"/>
      <c r="IO226" s="86"/>
      <c r="IP226" s="86"/>
      <c r="IQ226" s="86"/>
      <c r="IR226" s="86"/>
    </row>
    <row r="227" spans="1:252" s="83" customFormat="1" ht="23.25" customHeight="1" hidden="1">
      <c r="A227" s="442"/>
      <c r="B227" s="122"/>
      <c r="C227" s="123"/>
      <c r="D227" s="84" t="s">
        <v>40</v>
      </c>
      <c r="E227" s="87" t="s">
        <v>224</v>
      </c>
      <c r="F227" s="87"/>
      <c r="G227" s="87"/>
      <c r="H227" s="385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  <c r="EX227" s="86"/>
      <c r="EY227" s="86"/>
      <c r="EZ227" s="86"/>
      <c r="FA227" s="86"/>
      <c r="FB227" s="86"/>
      <c r="FC227" s="86"/>
      <c r="FD227" s="86"/>
      <c r="FE227" s="86"/>
      <c r="FF227" s="86"/>
      <c r="FG227" s="86"/>
      <c r="FH227" s="86"/>
      <c r="FI227" s="86"/>
      <c r="FJ227" s="86"/>
      <c r="FK227" s="86"/>
      <c r="FL227" s="86"/>
      <c r="FM227" s="86"/>
      <c r="FN227" s="86"/>
      <c r="FO227" s="86"/>
      <c r="FP227" s="86"/>
      <c r="FQ227" s="86"/>
      <c r="FR227" s="86"/>
      <c r="FS227" s="86"/>
      <c r="FT227" s="86"/>
      <c r="FU227" s="86"/>
      <c r="FV227" s="86"/>
      <c r="FW227" s="86"/>
      <c r="FX227" s="86"/>
      <c r="FY227" s="86"/>
      <c r="FZ227" s="86"/>
      <c r="GA227" s="86"/>
      <c r="GB227" s="86"/>
      <c r="GC227" s="86"/>
      <c r="GD227" s="86"/>
      <c r="GE227" s="86"/>
      <c r="GF227" s="86"/>
      <c r="GG227" s="86"/>
      <c r="GH227" s="86"/>
      <c r="GI227" s="86"/>
      <c r="GJ227" s="86"/>
      <c r="GK227" s="86"/>
      <c r="GL227" s="86"/>
      <c r="GM227" s="86"/>
      <c r="GN227" s="86"/>
      <c r="GO227" s="86"/>
      <c r="GP227" s="86"/>
      <c r="GQ227" s="86"/>
      <c r="GR227" s="86"/>
      <c r="GS227" s="86"/>
      <c r="GT227" s="86"/>
      <c r="GU227" s="86"/>
      <c r="GV227" s="86"/>
      <c r="GW227" s="86"/>
      <c r="GX227" s="86"/>
      <c r="GY227" s="86"/>
      <c r="GZ227" s="86"/>
      <c r="HA227" s="86"/>
      <c r="HB227" s="86"/>
      <c r="HC227" s="86"/>
      <c r="HD227" s="86"/>
      <c r="HE227" s="86"/>
      <c r="HF227" s="86"/>
      <c r="HG227" s="86"/>
      <c r="HH227" s="86"/>
      <c r="HI227" s="86"/>
      <c r="HJ227" s="86"/>
      <c r="HK227" s="86"/>
      <c r="HL227" s="86"/>
      <c r="HM227" s="86"/>
      <c r="HN227" s="86"/>
      <c r="HO227" s="86"/>
      <c r="HP227" s="86"/>
      <c r="HQ227" s="86"/>
      <c r="HR227" s="86"/>
      <c r="HS227" s="86"/>
      <c r="HT227" s="86"/>
      <c r="HU227" s="86"/>
      <c r="HV227" s="86"/>
      <c r="HW227" s="86"/>
      <c r="HX227" s="86"/>
      <c r="HY227" s="86"/>
      <c r="HZ227" s="86"/>
      <c r="IA227" s="86"/>
      <c r="IB227" s="86"/>
      <c r="IC227" s="86"/>
      <c r="ID227" s="86"/>
      <c r="IE227" s="86"/>
      <c r="IF227" s="86"/>
      <c r="IG227" s="86"/>
      <c r="IH227" s="86"/>
      <c r="II227" s="86"/>
      <c r="IJ227" s="86"/>
      <c r="IK227" s="86"/>
      <c r="IL227" s="86"/>
      <c r="IM227" s="86"/>
      <c r="IN227" s="86"/>
      <c r="IO227" s="86"/>
      <c r="IP227" s="86"/>
      <c r="IQ227" s="86"/>
      <c r="IR227" s="86"/>
    </row>
    <row r="228" spans="1:252" s="83" customFormat="1" ht="16.5" customHeight="1" hidden="1">
      <c r="A228" s="442"/>
      <c r="B228" s="78"/>
      <c r="C228" s="79"/>
      <c r="D228" s="88" t="s">
        <v>11</v>
      </c>
      <c r="E228" s="89" t="s">
        <v>195</v>
      </c>
      <c r="F228" s="89"/>
      <c r="G228" s="89"/>
      <c r="H228" s="3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86"/>
      <c r="ES228" s="86"/>
      <c r="ET228" s="86"/>
      <c r="EU228" s="86"/>
      <c r="EV228" s="86"/>
      <c r="EW228" s="86"/>
      <c r="EX228" s="86"/>
      <c r="EY228" s="86"/>
      <c r="EZ228" s="86"/>
      <c r="FA228" s="86"/>
      <c r="FB228" s="86"/>
      <c r="FC228" s="86"/>
      <c r="FD228" s="86"/>
      <c r="FE228" s="86"/>
      <c r="FF228" s="86"/>
      <c r="FG228" s="86"/>
      <c r="FH228" s="86"/>
      <c r="FI228" s="86"/>
      <c r="FJ228" s="86"/>
      <c r="FK228" s="86"/>
      <c r="FL228" s="86"/>
      <c r="FM228" s="86"/>
      <c r="FN228" s="86"/>
      <c r="FO228" s="86"/>
      <c r="FP228" s="86"/>
      <c r="FQ228" s="86"/>
      <c r="FR228" s="86"/>
      <c r="FS228" s="86"/>
      <c r="FT228" s="86"/>
      <c r="FU228" s="86"/>
      <c r="FV228" s="86"/>
      <c r="FW228" s="86"/>
      <c r="FX228" s="86"/>
      <c r="FY228" s="86"/>
      <c r="FZ228" s="86"/>
      <c r="GA228" s="86"/>
      <c r="GB228" s="86"/>
      <c r="GC228" s="86"/>
      <c r="GD228" s="86"/>
      <c r="GE228" s="86"/>
      <c r="GF228" s="86"/>
      <c r="GG228" s="86"/>
      <c r="GH228" s="86"/>
      <c r="GI228" s="86"/>
      <c r="GJ228" s="86"/>
      <c r="GK228" s="86"/>
      <c r="GL228" s="86"/>
      <c r="GM228" s="86"/>
      <c r="GN228" s="86"/>
      <c r="GO228" s="86"/>
      <c r="GP228" s="86"/>
      <c r="GQ228" s="86"/>
      <c r="GR228" s="86"/>
      <c r="GS228" s="86"/>
      <c r="GT228" s="86"/>
      <c r="GU228" s="86"/>
      <c r="GV228" s="86"/>
      <c r="GW228" s="86"/>
      <c r="GX228" s="86"/>
      <c r="GY228" s="86"/>
      <c r="GZ228" s="86"/>
      <c r="HA228" s="86"/>
      <c r="HB228" s="86"/>
      <c r="HC228" s="86"/>
      <c r="HD228" s="86"/>
      <c r="HE228" s="86"/>
      <c r="HF228" s="86"/>
      <c r="HG228" s="86"/>
      <c r="HH228" s="86"/>
      <c r="HI228" s="86"/>
      <c r="HJ228" s="86"/>
      <c r="HK228" s="86"/>
      <c r="HL228" s="86"/>
      <c r="HM228" s="86"/>
      <c r="HN228" s="86"/>
      <c r="HO228" s="86"/>
      <c r="HP228" s="86"/>
      <c r="HQ228" s="86"/>
      <c r="HR228" s="86"/>
      <c r="HS228" s="86"/>
      <c r="HT228" s="86"/>
      <c r="HU228" s="86"/>
      <c r="HV228" s="86"/>
      <c r="HW228" s="86"/>
      <c r="HX228" s="86"/>
      <c r="HY228" s="86"/>
      <c r="HZ228" s="86"/>
      <c r="IA228" s="86"/>
      <c r="IB228" s="86"/>
      <c r="IC228" s="86"/>
      <c r="ID228" s="86"/>
      <c r="IE228" s="86"/>
      <c r="IF228" s="86"/>
      <c r="IG228" s="86"/>
      <c r="IH228" s="86"/>
      <c r="II228" s="86"/>
      <c r="IJ228" s="86"/>
      <c r="IK228" s="86"/>
      <c r="IL228" s="86"/>
      <c r="IM228" s="86"/>
      <c r="IN228" s="86"/>
      <c r="IO228" s="86"/>
      <c r="IP228" s="86"/>
      <c r="IQ228" s="86"/>
      <c r="IR228" s="86"/>
    </row>
    <row r="229" spans="1:252" s="83" customFormat="1" ht="16.5" customHeight="1" hidden="1">
      <c r="A229" s="442"/>
      <c r="B229" s="78"/>
      <c r="C229" s="79"/>
      <c r="D229" s="88"/>
      <c r="E229" s="89"/>
      <c r="F229" s="89"/>
      <c r="G229" s="89"/>
      <c r="H229" s="3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  <c r="ER229" s="86"/>
      <c r="ES229" s="86"/>
      <c r="ET229" s="86"/>
      <c r="EU229" s="86"/>
      <c r="EV229" s="86"/>
      <c r="EW229" s="86"/>
      <c r="EX229" s="86"/>
      <c r="EY229" s="86"/>
      <c r="EZ229" s="86"/>
      <c r="FA229" s="86"/>
      <c r="FB229" s="86"/>
      <c r="FC229" s="86"/>
      <c r="FD229" s="86"/>
      <c r="FE229" s="86"/>
      <c r="FF229" s="86"/>
      <c r="FG229" s="86"/>
      <c r="FH229" s="86"/>
      <c r="FI229" s="86"/>
      <c r="FJ229" s="86"/>
      <c r="FK229" s="86"/>
      <c r="FL229" s="86"/>
      <c r="FM229" s="86"/>
      <c r="FN229" s="86"/>
      <c r="FO229" s="86"/>
      <c r="FP229" s="86"/>
      <c r="FQ229" s="86"/>
      <c r="FR229" s="86"/>
      <c r="FS229" s="86"/>
      <c r="FT229" s="86"/>
      <c r="FU229" s="86"/>
      <c r="FV229" s="86"/>
      <c r="FW229" s="86"/>
      <c r="FX229" s="86"/>
      <c r="FY229" s="86"/>
      <c r="FZ229" s="86"/>
      <c r="GA229" s="86"/>
      <c r="GB229" s="86"/>
      <c r="GC229" s="86"/>
      <c r="GD229" s="86"/>
      <c r="GE229" s="86"/>
      <c r="GF229" s="86"/>
      <c r="GG229" s="86"/>
      <c r="GH229" s="86"/>
      <c r="GI229" s="86"/>
      <c r="GJ229" s="86"/>
      <c r="GK229" s="86"/>
      <c r="GL229" s="86"/>
      <c r="GM229" s="86"/>
      <c r="GN229" s="86"/>
      <c r="GO229" s="86"/>
      <c r="GP229" s="86"/>
      <c r="GQ229" s="86"/>
      <c r="GR229" s="86"/>
      <c r="GS229" s="86"/>
      <c r="GT229" s="86"/>
      <c r="GU229" s="86"/>
      <c r="GV229" s="86"/>
      <c r="GW229" s="86"/>
      <c r="GX229" s="86"/>
      <c r="GY229" s="86"/>
      <c r="GZ229" s="86"/>
      <c r="HA229" s="86"/>
      <c r="HB229" s="86"/>
      <c r="HC229" s="86"/>
      <c r="HD229" s="86"/>
      <c r="HE229" s="86"/>
      <c r="HF229" s="86"/>
      <c r="HG229" s="86"/>
      <c r="HH229" s="86"/>
      <c r="HI229" s="86"/>
      <c r="HJ229" s="86"/>
      <c r="HK229" s="86"/>
      <c r="HL229" s="86"/>
      <c r="HM229" s="86"/>
      <c r="HN229" s="86"/>
      <c r="HO229" s="86"/>
      <c r="HP229" s="86"/>
      <c r="HQ229" s="86"/>
      <c r="HR229" s="86"/>
      <c r="HS229" s="86"/>
      <c r="HT229" s="86"/>
      <c r="HU229" s="86"/>
      <c r="HV229" s="86"/>
      <c r="HW229" s="86"/>
      <c r="HX229" s="86"/>
      <c r="HY229" s="86"/>
      <c r="HZ229" s="86"/>
      <c r="IA229" s="86"/>
      <c r="IB229" s="86"/>
      <c r="IC229" s="86"/>
      <c r="ID229" s="86"/>
      <c r="IE229" s="86"/>
      <c r="IF229" s="86"/>
      <c r="IG229" s="86"/>
      <c r="IH229" s="86"/>
      <c r="II229" s="86"/>
      <c r="IJ229" s="86"/>
      <c r="IK229" s="86"/>
      <c r="IL229" s="86"/>
      <c r="IM229" s="86"/>
      <c r="IN229" s="86"/>
      <c r="IO229" s="86"/>
      <c r="IP229" s="86"/>
      <c r="IQ229" s="86"/>
      <c r="IR229" s="86"/>
    </row>
    <row r="230" spans="1:252" s="83" customFormat="1" ht="12.75" customHeight="1" hidden="1">
      <c r="A230" s="442"/>
      <c r="B230" s="78"/>
      <c r="C230" s="79"/>
      <c r="D230" s="88" t="s">
        <v>20</v>
      </c>
      <c r="E230" s="89" t="s">
        <v>205</v>
      </c>
      <c r="F230" s="89"/>
      <c r="G230" s="89"/>
      <c r="H230" s="3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6"/>
      <c r="EX230" s="86"/>
      <c r="EY230" s="86"/>
      <c r="EZ230" s="86"/>
      <c r="FA230" s="86"/>
      <c r="FB230" s="86"/>
      <c r="FC230" s="86"/>
      <c r="FD230" s="86"/>
      <c r="FE230" s="86"/>
      <c r="FF230" s="86"/>
      <c r="FG230" s="86"/>
      <c r="FH230" s="86"/>
      <c r="FI230" s="86"/>
      <c r="FJ230" s="86"/>
      <c r="FK230" s="86"/>
      <c r="FL230" s="86"/>
      <c r="FM230" s="86"/>
      <c r="FN230" s="86"/>
      <c r="FO230" s="86"/>
      <c r="FP230" s="86"/>
      <c r="FQ230" s="86"/>
      <c r="FR230" s="86"/>
      <c r="FS230" s="86"/>
      <c r="FT230" s="86"/>
      <c r="FU230" s="86"/>
      <c r="FV230" s="86"/>
      <c r="FW230" s="86"/>
      <c r="FX230" s="86"/>
      <c r="FY230" s="86"/>
      <c r="FZ230" s="86"/>
      <c r="GA230" s="86"/>
      <c r="GB230" s="86"/>
      <c r="GC230" s="86"/>
      <c r="GD230" s="86"/>
      <c r="GE230" s="86"/>
      <c r="GF230" s="86"/>
      <c r="GG230" s="86"/>
      <c r="GH230" s="86"/>
      <c r="GI230" s="86"/>
      <c r="GJ230" s="86"/>
      <c r="GK230" s="86"/>
      <c r="GL230" s="86"/>
      <c r="GM230" s="86"/>
      <c r="GN230" s="86"/>
      <c r="GO230" s="86"/>
      <c r="GP230" s="86"/>
      <c r="GQ230" s="86"/>
      <c r="GR230" s="86"/>
      <c r="GS230" s="86"/>
      <c r="GT230" s="86"/>
      <c r="GU230" s="86"/>
      <c r="GV230" s="86"/>
      <c r="GW230" s="86"/>
      <c r="GX230" s="86"/>
      <c r="GY230" s="86"/>
      <c r="GZ230" s="86"/>
      <c r="HA230" s="86"/>
      <c r="HB230" s="86"/>
      <c r="HC230" s="86"/>
      <c r="HD230" s="86"/>
      <c r="HE230" s="86"/>
      <c r="HF230" s="86"/>
      <c r="HG230" s="86"/>
      <c r="HH230" s="86"/>
      <c r="HI230" s="86"/>
      <c r="HJ230" s="86"/>
      <c r="HK230" s="86"/>
      <c r="HL230" s="86"/>
      <c r="HM230" s="86"/>
      <c r="HN230" s="86"/>
      <c r="HO230" s="86"/>
      <c r="HP230" s="86"/>
      <c r="HQ230" s="86"/>
      <c r="HR230" s="86"/>
      <c r="HS230" s="86"/>
      <c r="HT230" s="86"/>
      <c r="HU230" s="86"/>
      <c r="HV230" s="86"/>
      <c r="HW230" s="86"/>
      <c r="HX230" s="86"/>
      <c r="HY230" s="86"/>
      <c r="HZ230" s="86"/>
      <c r="IA230" s="86"/>
      <c r="IB230" s="86"/>
      <c r="IC230" s="86"/>
      <c r="ID230" s="86"/>
      <c r="IE230" s="86"/>
      <c r="IF230" s="86"/>
      <c r="IG230" s="86"/>
      <c r="IH230" s="86"/>
      <c r="II230" s="86"/>
      <c r="IJ230" s="86"/>
      <c r="IK230" s="86"/>
      <c r="IL230" s="86"/>
      <c r="IM230" s="86"/>
      <c r="IN230" s="86"/>
      <c r="IO230" s="86"/>
      <c r="IP230" s="86"/>
      <c r="IQ230" s="86"/>
      <c r="IR230" s="86"/>
    </row>
    <row r="231" spans="1:252" s="83" customFormat="1" ht="16.5" customHeight="1" hidden="1">
      <c r="A231" s="442"/>
      <c r="B231" s="78"/>
      <c r="C231" s="93" t="s">
        <v>133</v>
      </c>
      <c r="D231" s="93"/>
      <c r="E231" s="94" t="s">
        <v>134</v>
      </c>
      <c r="F231" s="94"/>
      <c r="G231" s="94"/>
      <c r="H231" s="384">
        <f>H232+H233</f>
        <v>0</v>
      </c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  <c r="FK231" s="86"/>
      <c r="FL231" s="86"/>
      <c r="FM231" s="86"/>
      <c r="FN231" s="86"/>
      <c r="FO231" s="86"/>
      <c r="FP231" s="86"/>
      <c r="FQ231" s="86"/>
      <c r="FR231" s="86"/>
      <c r="FS231" s="86"/>
      <c r="FT231" s="86"/>
      <c r="FU231" s="86"/>
      <c r="FV231" s="86"/>
      <c r="FW231" s="86"/>
      <c r="FX231" s="86"/>
      <c r="FY231" s="86"/>
      <c r="FZ231" s="86"/>
      <c r="GA231" s="86"/>
      <c r="GB231" s="86"/>
      <c r="GC231" s="86"/>
      <c r="GD231" s="86"/>
      <c r="GE231" s="86"/>
      <c r="GF231" s="86"/>
      <c r="GG231" s="86"/>
      <c r="GH231" s="86"/>
      <c r="GI231" s="86"/>
      <c r="GJ231" s="86"/>
      <c r="GK231" s="86"/>
      <c r="GL231" s="86"/>
      <c r="GM231" s="86"/>
      <c r="GN231" s="86"/>
      <c r="GO231" s="86"/>
      <c r="GP231" s="86"/>
      <c r="GQ231" s="86"/>
      <c r="GR231" s="86"/>
      <c r="GS231" s="86"/>
      <c r="GT231" s="86"/>
      <c r="GU231" s="86"/>
      <c r="GV231" s="86"/>
      <c r="GW231" s="86"/>
      <c r="GX231" s="86"/>
      <c r="GY231" s="86"/>
      <c r="GZ231" s="86"/>
      <c r="HA231" s="86"/>
      <c r="HB231" s="86"/>
      <c r="HC231" s="86"/>
      <c r="HD231" s="86"/>
      <c r="HE231" s="86"/>
      <c r="HF231" s="86"/>
      <c r="HG231" s="86"/>
      <c r="HH231" s="86"/>
      <c r="HI231" s="86"/>
      <c r="HJ231" s="86"/>
      <c r="HK231" s="86"/>
      <c r="HL231" s="86"/>
      <c r="HM231" s="86"/>
      <c r="HN231" s="86"/>
      <c r="HO231" s="86"/>
      <c r="HP231" s="86"/>
      <c r="HQ231" s="86"/>
      <c r="HR231" s="86"/>
      <c r="HS231" s="86"/>
      <c r="HT231" s="86"/>
      <c r="HU231" s="86"/>
      <c r="HV231" s="86"/>
      <c r="HW231" s="86"/>
      <c r="HX231" s="86"/>
      <c r="HY231" s="86"/>
      <c r="HZ231" s="86"/>
      <c r="IA231" s="86"/>
      <c r="IB231" s="86"/>
      <c r="IC231" s="86"/>
      <c r="ID231" s="86"/>
      <c r="IE231" s="86"/>
      <c r="IF231" s="86"/>
      <c r="IG231" s="86"/>
      <c r="IH231" s="86"/>
      <c r="II231" s="86"/>
      <c r="IJ231" s="86"/>
      <c r="IK231" s="86"/>
      <c r="IL231" s="86"/>
      <c r="IM231" s="86"/>
      <c r="IN231" s="86"/>
      <c r="IO231" s="86"/>
      <c r="IP231" s="86"/>
      <c r="IQ231" s="86"/>
      <c r="IR231" s="86"/>
    </row>
    <row r="232" spans="1:252" s="83" customFormat="1" ht="16.5" customHeight="1" hidden="1">
      <c r="A232" s="442"/>
      <c r="B232" s="78"/>
      <c r="C232" s="79"/>
      <c r="D232" s="84" t="s">
        <v>14</v>
      </c>
      <c r="E232" s="85" t="s">
        <v>222</v>
      </c>
      <c r="F232" s="85"/>
      <c r="G232" s="85"/>
      <c r="H232" s="385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  <c r="ER232" s="86"/>
      <c r="ES232" s="86"/>
      <c r="ET232" s="86"/>
      <c r="EU232" s="86"/>
      <c r="EV232" s="86"/>
      <c r="EW232" s="86"/>
      <c r="EX232" s="86"/>
      <c r="EY232" s="86"/>
      <c r="EZ232" s="86"/>
      <c r="FA232" s="86"/>
      <c r="FB232" s="86"/>
      <c r="FC232" s="86"/>
      <c r="FD232" s="86"/>
      <c r="FE232" s="86"/>
      <c r="FF232" s="86"/>
      <c r="FG232" s="86"/>
      <c r="FH232" s="86"/>
      <c r="FI232" s="86"/>
      <c r="FJ232" s="86"/>
      <c r="FK232" s="86"/>
      <c r="FL232" s="86"/>
      <c r="FM232" s="86"/>
      <c r="FN232" s="86"/>
      <c r="FO232" s="86"/>
      <c r="FP232" s="86"/>
      <c r="FQ232" s="86"/>
      <c r="FR232" s="86"/>
      <c r="FS232" s="86"/>
      <c r="FT232" s="86"/>
      <c r="FU232" s="86"/>
      <c r="FV232" s="86"/>
      <c r="FW232" s="86"/>
      <c r="FX232" s="86"/>
      <c r="FY232" s="86"/>
      <c r="FZ232" s="86"/>
      <c r="GA232" s="86"/>
      <c r="GB232" s="86"/>
      <c r="GC232" s="86"/>
      <c r="GD232" s="86"/>
      <c r="GE232" s="86"/>
      <c r="GF232" s="86"/>
      <c r="GG232" s="86"/>
      <c r="GH232" s="86"/>
      <c r="GI232" s="86"/>
      <c r="GJ232" s="86"/>
      <c r="GK232" s="86"/>
      <c r="GL232" s="86"/>
      <c r="GM232" s="86"/>
      <c r="GN232" s="86"/>
      <c r="GO232" s="86"/>
      <c r="GP232" s="86"/>
      <c r="GQ232" s="86"/>
      <c r="GR232" s="86"/>
      <c r="GS232" s="86"/>
      <c r="GT232" s="86"/>
      <c r="GU232" s="86"/>
      <c r="GV232" s="86"/>
      <c r="GW232" s="86"/>
      <c r="GX232" s="86"/>
      <c r="GY232" s="86"/>
      <c r="GZ232" s="86"/>
      <c r="HA232" s="86"/>
      <c r="HB232" s="86"/>
      <c r="HC232" s="86"/>
      <c r="HD232" s="86"/>
      <c r="HE232" s="86"/>
      <c r="HF232" s="86"/>
      <c r="HG232" s="86"/>
      <c r="HH232" s="86"/>
      <c r="HI232" s="86"/>
      <c r="HJ232" s="86"/>
      <c r="HK232" s="86"/>
      <c r="HL232" s="86"/>
      <c r="HM232" s="86"/>
      <c r="HN232" s="86"/>
      <c r="HO232" s="86"/>
      <c r="HP232" s="86"/>
      <c r="HQ232" s="86"/>
      <c r="HR232" s="86"/>
      <c r="HS232" s="86"/>
      <c r="HT232" s="86"/>
      <c r="HU232" s="86"/>
      <c r="HV232" s="86"/>
      <c r="HW232" s="86"/>
      <c r="HX232" s="86"/>
      <c r="HY232" s="86"/>
      <c r="HZ232" s="86"/>
      <c r="IA232" s="86"/>
      <c r="IB232" s="86"/>
      <c r="IC232" s="86"/>
      <c r="ID232" s="86"/>
      <c r="IE232" s="86"/>
      <c r="IF232" s="86"/>
      <c r="IG232" s="86"/>
      <c r="IH232" s="86"/>
      <c r="II232" s="86"/>
      <c r="IJ232" s="86"/>
      <c r="IK232" s="86"/>
      <c r="IL232" s="86"/>
      <c r="IM232" s="86"/>
      <c r="IN232" s="86"/>
      <c r="IO232" s="86"/>
      <c r="IP232" s="86"/>
      <c r="IQ232" s="86"/>
      <c r="IR232" s="86"/>
    </row>
    <row r="233" spans="1:252" s="83" customFormat="1" ht="23.25" customHeight="1" hidden="1">
      <c r="A233" s="442"/>
      <c r="B233" s="78"/>
      <c r="C233" s="147"/>
      <c r="D233" s="337" t="s">
        <v>34</v>
      </c>
      <c r="E233" s="296" t="s">
        <v>221</v>
      </c>
      <c r="F233" s="296"/>
      <c r="G233" s="296"/>
      <c r="H233" s="387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86"/>
      <c r="ES233" s="86"/>
      <c r="ET233" s="86"/>
      <c r="EU233" s="86"/>
      <c r="EV233" s="86"/>
      <c r="EW233" s="86"/>
      <c r="EX233" s="86"/>
      <c r="EY233" s="86"/>
      <c r="EZ233" s="86"/>
      <c r="FA233" s="86"/>
      <c r="FB233" s="86"/>
      <c r="FC233" s="86"/>
      <c r="FD233" s="86"/>
      <c r="FE233" s="86"/>
      <c r="FF233" s="86"/>
      <c r="FG233" s="86"/>
      <c r="FH233" s="86"/>
      <c r="FI233" s="86"/>
      <c r="FJ233" s="86"/>
      <c r="FK233" s="86"/>
      <c r="FL233" s="86"/>
      <c r="FM233" s="86"/>
      <c r="FN233" s="86"/>
      <c r="FO233" s="86"/>
      <c r="FP233" s="86"/>
      <c r="FQ233" s="86"/>
      <c r="FR233" s="86"/>
      <c r="FS233" s="86"/>
      <c r="FT233" s="86"/>
      <c r="FU233" s="86"/>
      <c r="FV233" s="86"/>
      <c r="FW233" s="86"/>
      <c r="FX233" s="86"/>
      <c r="FY233" s="86"/>
      <c r="FZ233" s="86"/>
      <c r="GA233" s="86"/>
      <c r="GB233" s="86"/>
      <c r="GC233" s="86"/>
      <c r="GD233" s="86"/>
      <c r="GE233" s="86"/>
      <c r="GF233" s="86"/>
      <c r="GG233" s="86"/>
      <c r="GH233" s="86"/>
      <c r="GI233" s="86"/>
      <c r="GJ233" s="86"/>
      <c r="GK233" s="86"/>
      <c r="GL233" s="86"/>
      <c r="GM233" s="86"/>
      <c r="GN233" s="86"/>
      <c r="GO233" s="86"/>
      <c r="GP233" s="86"/>
      <c r="GQ233" s="86"/>
      <c r="GR233" s="86"/>
      <c r="GS233" s="86"/>
      <c r="GT233" s="86"/>
      <c r="GU233" s="86"/>
      <c r="GV233" s="86"/>
      <c r="GW233" s="86"/>
      <c r="GX233" s="86"/>
      <c r="GY233" s="86"/>
      <c r="GZ233" s="86"/>
      <c r="HA233" s="86"/>
      <c r="HB233" s="86"/>
      <c r="HC233" s="86"/>
      <c r="HD233" s="86"/>
      <c r="HE233" s="86"/>
      <c r="HF233" s="86"/>
      <c r="HG233" s="86"/>
      <c r="HH233" s="86"/>
      <c r="HI233" s="86"/>
      <c r="HJ233" s="86"/>
      <c r="HK233" s="86"/>
      <c r="HL233" s="86"/>
      <c r="HM233" s="86"/>
      <c r="HN233" s="86"/>
      <c r="HO233" s="86"/>
      <c r="HP233" s="86"/>
      <c r="HQ233" s="86"/>
      <c r="HR233" s="86"/>
      <c r="HS233" s="86"/>
      <c r="HT233" s="86"/>
      <c r="HU233" s="86"/>
      <c r="HV233" s="86"/>
      <c r="HW233" s="86"/>
      <c r="HX233" s="86"/>
      <c r="HY233" s="86"/>
      <c r="HZ233" s="86"/>
      <c r="IA233" s="86"/>
      <c r="IB233" s="86"/>
      <c r="IC233" s="86"/>
      <c r="ID233" s="86"/>
      <c r="IE233" s="86"/>
      <c r="IF233" s="86"/>
      <c r="IG233" s="86"/>
      <c r="IH233" s="86"/>
      <c r="II233" s="86"/>
      <c r="IJ233" s="86"/>
      <c r="IK233" s="86"/>
      <c r="IL233" s="86"/>
      <c r="IM233" s="86"/>
      <c r="IN233" s="86"/>
      <c r="IO233" s="86"/>
      <c r="IP233" s="86"/>
      <c r="IQ233" s="86"/>
      <c r="IR233" s="86"/>
    </row>
    <row r="234" spans="1:252" s="83" customFormat="1" ht="13.5" customHeight="1" hidden="1">
      <c r="A234" s="443"/>
      <c r="B234" s="82"/>
      <c r="C234" s="82"/>
      <c r="D234" s="82"/>
      <c r="E234" s="82"/>
      <c r="F234" s="82"/>
      <c r="G234" s="82"/>
      <c r="H234" s="388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  <c r="ER234" s="86"/>
      <c r="ES234" s="86"/>
      <c r="ET234" s="86"/>
      <c r="EU234" s="86"/>
      <c r="EV234" s="86"/>
      <c r="EW234" s="86"/>
      <c r="EX234" s="86"/>
      <c r="EY234" s="86"/>
      <c r="EZ234" s="86"/>
      <c r="FA234" s="86"/>
      <c r="FB234" s="86"/>
      <c r="FC234" s="86"/>
      <c r="FD234" s="86"/>
      <c r="FE234" s="86"/>
      <c r="FF234" s="86"/>
      <c r="FG234" s="86"/>
      <c r="FH234" s="86"/>
      <c r="FI234" s="86"/>
      <c r="FJ234" s="86"/>
      <c r="FK234" s="86"/>
      <c r="FL234" s="86"/>
      <c r="FM234" s="86"/>
      <c r="FN234" s="86"/>
      <c r="FO234" s="86"/>
      <c r="FP234" s="86"/>
      <c r="FQ234" s="86"/>
      <c r="FR234" s="86"/>
      <c r="FS234" s="86"/>
      <c r="FT234" s="86"/>
      <c r="FU234" s="86"/>
      <c r="FV234" s="86"/>
      <c r="FW234" s="86"/>
      <c r="FX234" s="86"/>
      <c r="FY234" s="86"/>
      <c r="FZ234" s="86"/>
      <c r="GA234" s="86"/>
      <c r="GB234" s="86"/>
      <c r="GC234" s="86"/>
      <c r="GD234" s="86"/>
      <c r="GE234" s="86"/>
      <c r="GF234" s="86"/>
      <c r="GG234" s="86"/>
      <c r="GH234" s="86"/>
      <c r="GI234" s="86"/>
      <c r="GJ234" s="86"/>
      <c r="GK234" s="86"/>
      <c r="GL234" s="86"/>
      <c r="GM234" s="86"/>
      <c r="GN234" s="86"/>
      <c r="GO234" s="86"/>
      <c r="GP234" s="86"/>
      <c r="GQ234" s="86"/>
      <c r="GR234" s="86"/>
      <c r="GS234" s="86"/>
      <c r="GT234" s="86"/>
      <c r="GU234" s="86"/>
      <c r="GV234" s="86"/>
      <c r="GW234" s="86"/>
      <c r="GX234" s="86"/>
      <c r="GY234" s="86"/>
      <c r="GZ234" s="86"/>
      <c r="HA234" s="86"/>
      <c r="HB234" s="86"/>
      <c r="HC234" s="86"/>
      <c r="HD234" s="86"/>
      <c r="HE234" s="86"/>
      <c r="HF234" s="86"/>
      <c r="HG234" s="86"/>
      <c r="HH234" s="86"/>
      <c r="HI234" s="86"/>
      <c r="HJ234" s="86"/>
      <c r="HK234" s="86"/>
      <c r="HL234" s="86"/>
      <c r="HM234" s="86"/>
      <c r="HN234" s="86"/>
      <c r="HO234" s="86"/>
      <c r="HP234" s="86"/>
      <c r="HQ234" s="86"/>
      <c r="HR234" s="86"/>
      <c r="HS234" s="86"/>
      <c r="HT234" s="86"/>
      <c r="HU234" s="86"/>
      <c r="HV234" s="86"/>
      <c r="HW234" s="86"/>
      <c r="HX234" s="86"/>
      <c r="HY234" s="86"/>
      <c r="HZ234" s="86"/>
      <c r="IA234" s="86"/>
      <c r="IB234" s="86"/>
      <c r="IC234" s="86"/>
      <c r="ID234" s="86"/>
      <c r="IE234" s="86"/>
      <c r="IF234" s="86"/>
      <c r="IG234" s="86"/>
      <c r="IH234" s="86"/>
      <c r="II234" s="86"/>
      <c r="IJ234" s="86"/>
      <c r="IK234" s="86"/>
      <c r="IL234" s="86"/>
      <c r="IM234" s="86"/>
      <c r="IN234" s="86"/>
      <c r="IO234" s="86"/>
      <c r="IP234" s="86"/>
      <c r="IQ234" s="86"/>
      <c r="IR234" s="86"/>
    </row>
    <row r="235" spans="1:8" ht="23.25" customHeight="1">
      <c r="A235" s="428" t="s">
        <v>116</v>
      </c>
      <c r="B235" s="429"/>
      <c r="C235" s="429"/>
      <c r="D235" s="429"/>
      <c r="E235" s="429"/>
      <c r="F235" s="279">
        <f>F6+F15+F32+F44+F48+F57+F66+F100+F202</f>
        <v>517095.94999999995</v>
      </c>
      <c r="G235" s="279">
        <f>G6+G15+G32+G44+G48+G57+G66+G100+G202</f>
        <v>0</v>
      </c>
      <c r="H235" s="279">
        <f>H6+H15+H32+H44+H48+H57+H66+H100+H202</f>
        <v>517095.94999999995</v>
      </c>
    </row>
    <row r="236" spans="1:8" ht="23.25" customHeight="1">
      <c r="A236" s="430" t="s">
        <v>428</v>
      </c>
      <c r="B236" s="431"/>
      <c r="C236" s="431"/>
      <c r="D236" s="431"/>
      <c r="E236" s="431"/>
      <c r="F236" s="274">
        <f>F235-F237</f>
        <v>391655.98</v>
      </c>
      <c r="G236" s="274">
        <f>G235-G237</f>
        <v>-4800</v>
      </c>
      <c r="H236" s="274">
        <f>H235-H237</f>
        <v>386855.98</v>
      </c>
    </row>
    <row r="237" spans="1:8" ht="23.25" customHeight="1">
      <c r="A237" s="430" t="s">
        <v>229</v>
      </c>
      <c r="B237" s="431"/>
      <c r="C237" s="431"/>
      <c r="D237" s="431"/>
      <c r="E237" s="431"/>
      <c r="F237" s="274">
        <f>F55+F140+F221+F11+F64+F29</f>
        <v>125439.97</v>
      </c>
      <c r="G237" s="274">
        <f>G55+G140+G221+G11+G64+G29</f>
        <v>4800</v>
      </c>
      <c r="H237" s="274">
        <f>H55+H140+H221+H11+H64+H29</f>
        <v>130239.97</v>
      </c>
    </row>
    <row r="238" spans="1:8" ht="12.75">
      <c r="A238" s="63"/>
      <c r="B238"/>
      <c r="C238" s="145"/>
      <c r="D238" s="145"/>
      <c r="E238" s="145"/>
      <c r="F238" s="145"/>
      <c r="G238" s="145"/>
      <c r="H238" s="145"/>
    </row>
    <row r="239" spans="1:8" ht="12.75">
      <c r="A239"/>
      <c r="B239"/>
      <c r="C239"/>
      <c r="D239"/>
      <c r="E239"/>
      <c r="F239"/>
      <c r="G239"/>
      <c r="H239" s="75"/>
    </row>
  </sheetData>
  <sheetProtection selectLockedCells="1" selectUnlockedCells="1"/>
  <mergeCells count="19">
    <mergeCell ref="A1:H1"/>
    <mergeCell ref="A2:H2"/>
    <mergeCell ref="A3:H3"/>
    <mergeCell ref="A7:A9"/>
    <mergeCell ref="C88:C89"/>
    <mergeCell ref="B86:B89"/>
    <mergeCell ref="A16:A31"/>
    <mergeCell ref="B17:B31"/>
    <mergeCell ref="C30:C31"/>
    <mergeCell ref="C37:C41"/>
    <mergeCell ref="A235:E235"/>
    <mergeCell ref="A236:E236"/>
    <mergeCell ref="A237:E237"/>
    <mergeCell ref="I212:I213"/>
    <mergeCell ref="C80:C86"/>
    <mergeCell ref="C222:C224"/>
    <mergeCell ref="B204:B224"/>
    <mergeCell ref="A203:A234"/>
    <mergeCell ref="D152:D153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G144" sqref="G144"/>
    </sheetView>
  </sheetViews>
  <sheetFormatPr defaultColWidth="9.140625" defaultRowHeight="12.75"/>
  <cols>
    <col min="1" max="1" width="3.8515625" style="209" customWidth="1"/>
    <col min="2" max="2" width="64.57421875" style="209" customWidth="1"/>
    <col min="3" max="3" width="11.28125" style="209" customWidth="1"/>
    <col min="4" max="4" width="13.00390625" style="209" customWidth="1"/>
  </cols>
  <sheetData>
    <row r="1" spans="1:6" ht="12.75">
      <c r="A1" s="463" t="s">
        <v>327</v>
      </c>
      <c r="B1" s="463"/>
      <c r="C1" s="463"/>
      <c r="D1" s="463"/>
      <c r="E1" s="210"/>
      <c r="F1" s="210"/>
    </row>
    <row r="2" spans="1:6" ht="15" customHeight="1">
      <c r="A2" s="464" t="s">
        <v>329</v>
      </c>
      <c r="B2" s="464"/>
      <c r="C2" s="464"/>
      <c r="D2" s="464"/>
      <c r="E2" s="211"/>
      <c r="F2" s="211"/>
    </row>
    <row r="3" spans="1:6" ht="36">
      <c r="A3" s="162" t="s">
        <v>278</v>
      </c>
      <c r="B3" s="163" t="s">
        <v>279</v>
      </c>
      <c r="C3" s="164" t="s">
        <v>328</v>
      </c>
      <c r="D3" s="164" t="s">
        <v>330</v>
      </c>
      <c r="E3" s="73"/>
      <c r="F3" s="73"/>
    </row>
    <row r="4" spans="1:4" ht="12.75">
      <c r="A4" s="165" t="s">
        <v>280</v>
      </c>
      <c r="B4" s="166" t="s">
        <v>112</v>
      </c>
      <c r="C4" s="165">
        <v>269</v>
      </c>
      <c r="D4" s="167">
        <f>SUM(D5:D8)</f>
        <v>19684.41</v>
      </c>
    </row>
    <row r="5" spans="1:4" ht="12.75">
      <c r="A5" s="168"/>
      <c r="B5" s="169" t="s">
        <v>169</v>
      </c>
      <c r="C5" s="170"/>
      <c r="D5" s="171">
        <f>2184.41+1000</f>
        <v>3184.41</v>
      </c>
    </row>
    <row r="6" spans="1:4" ht="12.75">
      <c r="A6" s="168"/>
      <c r="B6" s="169" t="s">
        <v>281</v>
      </c>
      <c r="C6" s="170"/>
      <c r="D6" s="172">
        <v>12000</v>
      </c>
    </row>
    <row r="7" spans="1:4" ht="12.75">
      <c r="A7" s="168"/>
      <c r="B7" s="169" t="s">
        <v>282</v>
      </c>
      <c r="C7" s="170"/>
      <c r="D7" s="172">
        <v>4500</v>
      </c>
    </row>
    <row r="8" spans="1:4" ht="12.75" hidden="1">
      <c r="A8" s="168"/>
      <c r="B8" s="169"/>
      <c r="C8" s="170"/>
      <c r="D8" s="171"/>
    </row>
    <row r="9" spans="1:4" ht="12.75">
      <c r="A9" s="165" t="s">
        <v>283</v>
      </c>
      <c r="B9" s="166" t="s">
        <v>113</v>
      </c>
      <c r="C9" s="165">
        <v>401</v>
      </c>
      <c r="D9" s="167">
        <f>SUM(D10:D14)</f>
        <v>25224.58</v>
      </c>
    </row>
    <row r="10" spans="1:4" ht="12.75">
      <c r="A10" s="173"/>
      <c r="B10" s="174" t="s">
        <v>331</v>
      </c>
      <c r="C10" s="173"/>
      <c r="D10" s="175">
        <v>1724.58</v>
      </c>
    </row>
    <row r="11" spans="1:4" ht="12.75">
      <c r="A11" s="173"/>
      <c r="B11" s="174" t="s">
        <v>332</v>
      </c>
      <c r="C11" s="173"/>
      <c r="D11" s="175">
        <f>2300+3200</f>
        <v>5500</v>
      </c>
    </row>
    <row r="12" spans="1:4" ht="12.75">
      <c r="A12" s="168"/>
      <c r="B12" s="169" t="s">
        <v>333</v>
      </c>
      <c r="C12" s="176"/>
      <c r="D12" s="175">
        <f>7000+1000</f>
        <v>8000</v>
      </c>
    </row>
    <row r="13" spans="1:4" ht="12.75">
      <c r="A13" s="168"/>
      <c r="B13" s="174" t="s">
        <v>245</v>
      </c>
      <c r="C13" s="176"/>
      <c r="D13" s="175">
        <v>10000</v>
      </c>
    </row>
    <row r="14" spans="1:4" ht="12.75" hidden="1">
      <c r="A14" s="168"/>
      <c r="B14" s="169"/>
      <c r="C14" s="176"/>
      <c r="D14" s="175"/>
    </row>
    <row r="15" spans="1:4" ht="12.75">
      <c r="A15" s="165" t="s">
        <v>284</v>
      </c>
      <c r="B15" s="177" t="s">
        <v>11</v>
      </c>
      <c r="C15" s="165">
        <v>291</v>
      </c>
      <c r="D15" s="178">
        <f>SUM(D16:D21)</f>
        <v>20607.77</v>
      </c>
    </row>
    <row r="16" spans="1:4" ht="12.75">
      <c r="A16" s="173"/>
      <c r="B16" s="174" t="s">
        <v>285</v>
      </c>
      <c r="C16" s="173"/>
      <c r="D16" s="171">
        <v>3000</v>
      </c>
    </row>
    <row r="17" spans="1:4" ht="12.75">
      <c r="A17" s="168"/>
      <c r="B17" s="174" t="s">
        <v>286</v>
      </c>
      <c r="C17" s="176"/>
      <c r="D17" s="171">
        <v>1500</v>
      </c>
    </row>
    <row r="18" spans="1:4" ht="12.75">
      <c r="A18" s="168"/>
      <c r="B18" s="174" t="s">
        <v>334</v>
      </c>
      <c r="C18" s="176"/>
      <c r="D18" s="171">
        <v>1000</v>
      </c>
    </row>
    <row r="19" spans="1:4" ht="12.75">
      <c r="A19" s="168"/>
      <c r="B19" s="174" t="s">
        <v>166</v>
      </c>
      <c r="C19" s="176"/>
      <c r="D19" s="171">
        <f>3000+1000</f>
        <v>4000</v>
      </c>
    </row>
    <row r="20" spans="1:4" ht="12.75">
      <c r="A20" s="168"/>
      <c r="B20" s="174" t="s">
        <v>273</v>
      </c>
      <c r="C20" s="176"/>
      <c r="D20" s="171">
        <f>3200+800</f>
        <v>4000</v>
      </c>
    </row>
    <row r="21" spans="1:4" ht="12.75">
      <c r="A21" s="168"/>
      <c r="B21" s="174" t="s">
        <v>277</v>
      </c>
      <c r="C21" s="176"/>
      <c r="D21" s="171">
        <v>7107.77</v>
      </c>
    </row>
    <row r="22" spans="1:4" ht="12.75">
      <c r="A22" s="165" t="s">
        <v>287</v>
      </c>
      <c r="B22" s="166" t="s">
        <v>14</v>
      </c>
      <c r="C22" s="165">
        <v>741</v>
      </c>
      <c r="D22" s="167">
        <f>SUM(D23:D30)</f>
        <v>39494.72</v>
      </c>
    </row>
    <row r="23" spans="1:4" ht="12.75">
      <c r="A23" s="168"/>
      <c r="B23" s="169" t="s">
        <v>211</v>
      </c>
      <c r="C23" s="179"/>
      <c r="D23" s="171">
        <v>3000</v>
      </c>
    </row>
    <row r="24" spans="1:4" ht="12.75">
      <c r="A24" s="168"/>
      <c r="B24" s="180" t="s">
        <v>246</v>
      </c>
      <c r="C24" s="179"/>
      <c r="D24" s="171">
        <v>4000</v>
      </c>
    </row>
    <row r="25" spans="1:4" ht="12.75">
      <c r="A25" s="168"/>
      <c r="B25" s="169" t="s">
        <v>210</v>
      </c>
      <c r="C25" s="179"/>
      <c r="D25" s="171">
        <v>1000</v>
      </c>
    </row>
    <row r="26" spans="1:4" ht="22.5">
      <c r="A26" s="168"/>
      <c r="B26" s="169" t="s">
        <v>335</v>
      </c>
      <c r="C26" s="179"/>
      <c r="D26" s="171">
        <f>2500+15994.72</f>
        <v>18494.72</v>
      </c>
    </row>
    <row r="27" spans="1:4" ht="12.75">
      <c r="A27" s="168"/>
      <c r="B27" s="169" t="s">
        <v>201</v>
      </c>
      <c r="C27" s="179"/>
      <c r="D27" s="171">
        <f>1500+2500+4000</f>
        <v>8000</v>
      </c>
    </row>
    <row r="28" spans="1:4" ht="12.75">
      <c r="A28" s="168"/>
      <c r="B28" s="169" t="s">
        <v>288</v>
      </c>
      <c r="C28" s="179"/>
      <c r="D28" s="171">
        <f>3000+2000</f>
        <v>5000</v>
      </c>
    </row>
    <row r="29" spans="1:4" ht="12.75" hidden="1">
      <c r="A29" s="168"/>
      <c r="B29" s="169" t="s">
        <v>201</v>
      </c>
      <c r="C29" s="179"/>
      <c r="D29" s="171"/>
    </row>
    <row r="30" spans="1:4" ht="12.75" hidden="1">
      <c r="A30" s="168"/>
      <c r="B30" s="169" t="s">
        <v>288</v>
      </c>
      <c r="C30" s="179"/>
      <c r="D30" s="171"/>
    </row>
    <row r="31" spans="1:4" ht="12.75">
      <c r="A31" s="165" t="s">
        <v>289</v>
      </c>
      <c r="B31" s="166" t="s">
        <v>20</v>
      </c>
      <c r="C31" s="165">
        <v>357</v>
      </c>
      <c r="D31" s="167">
        <f>SUM(D32:D39)</f>
        <v>23377.86</v>
      </c>
    </row>
    <row r="32" spans="1:4" ht="12.75">
      <c r="A32" s="173"/>
      <c r="B32" s="174" t="s">
        <v>257</v>
      </c>
      <c r="C32" s="173"/>
      <c r="D32" s="181">
        <v>300</v>
      </c>
    </row>
    <row r="33" spans="1:4" ht="12.75">
      <c r="A33" s="168"/>
      <c r="B33" s="174" t="s">
        <v>336</v>
      </c>
      <c r="C33" s="176"/>
      <c r="D33" s="171">
        <v>2980</v>
      </c>
    </row>
    <row r="34" spans="1:4" ht="12.75">
      <c r="A34" s="168"/>
      <c r="B34" s="180" t="s">
        <v>227</v>
      </c>
      <c r="C34" s="176"/>
      <c r="D34" s="171">
        <v>1800</v>
      </c>
    </row>
    <row r="35" spans="1:4" ht="22.5">
      <c r="A35" s="168"/>
      <c r="B35" s="174" t="s">
        <v>337</v>
      </c>
      <c r="C35" s="176"/>
      <c r="D35" s="171">
        <v>2000</v>
      </c>
    </row>
    <row r="36" spans="1:4" ht="12.75">
      <c r="A36" s="168"/>
      <c r="B36" s="174" t="s">
        <v>267</v>
      </c>
      <c r="C36" s="176"/>
      <c r="D36" s="171">
        <v>3000</v>
      </c>
    </row>
    <row r="37" spans="1:4" ht="12.75">
      <c r="A37" s="168"/>
      <c r="B37" s="174" t="s">
        <v>209</v>
      </c>
      <c r="C37" s="176"/>
      <c r="D37" s="171">
        <f>3597.86+2500</f>
        <v>6097.860000000001</v>
      </c>
    </row>
    <row r="38" spans="1:4" ht="12.75">
      <c r="A38" s="168"/>
      <c r="B38" s="169" t="s">
        <v>338</v>
      </c>
      <c r="C38" s="176"/>
      <c r="D38" s="182">
        <v>5200</v>
      </c>
    </row>
    <row r="39" spans="1:4" ht="12.75">
      <c r="A39" s="168"/>
      <c r="B39" s="169" t="s">
        <v>339</v>
      </c>
      <c r="C39" s="176"/>
      <c r="D39" s="182">
        <v>2000</v>
      </c>
    </row>
    <row r="40" spans="1:4" ht="12.75">
      <c r="A40" s="165" t="s">
        <v>290</v>
      </c>
      <c r="B40" s="166" t="s">
        <v>23</v>
      </c>
      <c r="C40" s="165">
        <v>154</v>
      </c>
      <c r="D40" s="167">
        <f>SUM(D41:D47)</f>
        <v>14857.74</v>
      </c>
    </row>
    <row r="41" spans="1:4" ht="12.75">
      <c r="A41" s="168"/>
      <c r="B41" s="169" t="s">
        <v>340</v>
      </c>
      <c r="C41" s="179"/>
      <c r="D41" s="171">
        <v>4000</v>
      </c>
    </row>
    <row r="42" spans="1:4" ht="12.75">
      <c r="A42" s="168"/>
      <c r="B42" s="169" t="s">
        <v>341</v>
      </c>
      <c r="C42" s="179"/>
      <c r="D42" s="171">
        <v>2500</v>
      </c>
    </row>
    <row r="43" spans="1:4" ht="12.75">
      <c r="A43" s="168"/>
      <c r="B43" s="169" t="s">
        <v>166</v>
      </c>
      <c r="C43" s="179"/>
      <c r="D43" s="171">
        <f>1857.74+1000</f>
        <v>2857.74</v>
      </c>
    </row>
    <row r="44" spans="1:4" ht="12.75">
      <c r="A44" s="168"/>
      <c r="B44" s="169" t="s">
        <v>205</v>
      </c>
      <c r="C44" s="179"/>
      <c r="D44" s="171">
        <v>1500</v>
      </c>
    </row>
    <row r="45" spans="1:4" ht="12.75">
      <c r="A45" s="168"/>
      <c r="B45" s="169" t="s">
        <v>203</v>
      </c>
      <c r="C45" s="179"/>
      <c r="D45" s="171">
        <f>2000+1000</f>
        <v>3000</v>
      </c>
    </row>
    <row r="46" spans="1:4" ht="12.75">
      <c r="A46" s="168"/>
      <c r="B46" s="169" t="s">
        <v>167</v>
      </c>
      <c r="C46" s="179"/>
      <c r="D46" s="171">
        <v>1000</v>
      </c>
    </row>
    <row r="47" spans="1:4" ht="12.75" hidden="1">
      <c r="A47" s="183"/>
      <c r="B47" s="184" t="s">
        <v>291</v>
      </c>
      <c r="C47" s="184"/>
      <c r="D47" s="185"/>
    </row>
    <row r="48" spans="1:4" ht="12.75">
      <c r="A48" s="165" t="s">
        <v>292</v>
      </c>
      <c r="B48" s="166" t="s">
        <v>28</v>
      </c>
      <c r="C48" s="165">
        <v>460</v>
      </c>
      <c r="D48" s="167">
        <f>SUM(D49:D56)</f>
        <v>27700.87</v>
      </c>
    </row>
    <row r="49" spans="1:4" ht="12.75">
      <c r="A49" s="173"/>
      <c r="B49" s="174" t="s">
        <v>227</v>
      </c>
      <c r="C49" s="186"/>
      <c r="D49" s="175">
        <v>5000</v>
      </c>
    </row>
    <row r="50" spans="1:4" ht="12.75">
      <c r="A50" s="173"/>
      <c r="B50" s="174" t="s">
        <v>293</v>
      </c>
      <c r="C50" s="186"/>
      <c r="D50" s="175">
        <v>7700.87</v>
      </c>
    </row>
    <row r="51" spans="1:4" ht="12.75">
      <c r="A51" s="168"/>
      <c r="B51" s="174" t="s">
        <v>166</v>
      </c>
      <c r="C51" s="186"/>
      <c r="D51" s="171">
        <f>2000+3000</f>
        <v>5000</v>
      </c>
    </row>
    <row r="52" spans="1:4" ht="12.75">
      <c r="A52" s="168"/>
      <c r="B52" s="174" t="s">
        <v>274</v>
      </c>
      <c r="C52" s="186"/>
      <c r="D52" s="171">
        <v>10000</v>
      </c>
    </row>
    <row r="53" spans="1:4" ht="12.75" hidden="1">
      <c r="A53" s="168"/>
      <c r="B53" s="174" t="s">
        <v>294</v>
      </c>
      <c r="C53" s="186"/>
      <c r="D53" s="171"/>
    </row>
    <row r="54" spans="1:4" ht="12.75" hidden="1">
      <c r="A54" s="168"/>
      <c r="B54" s="174" t="s">
        <v>166</v>
      </c>
      <c r="C54" s="186"/>
      <c r="D54" s="171"/>
    </row>
    <row r="55" spans="1:4" ht="12.75" hidden="1">
      <c r="A55" s="168"/>
      <c r="B55" s="174" t="s">
        <v>295</v>
      </c>
      <c r="C55" s="186"/>
      <c r="D55" s="171"/>
    </row>
    <row r="56" spans="1:4" ht="12.75" hidden="1">
      <c r="A56" s="168"/>
      <c r="B56" s="174" t="s">
        <v>223</v>
      </c>
      <c r="C56" s="186"/>
      <c r="D56" s="171"/>
    </row>
    <row r="57" spans="1:4" ht="12.75">
      <c r="A57" s="165" t="s">
        <v>296</v>
      </c>
      <c r="B57" s="166" t="s">
        <v>114</v>
      </c>
      <c r="C57" s="165">
        <v>53</v>
      </c>
      <c r="D57" s="167">
        <f>SUM(D58:D61)</f>
        <v>10618.67</v>
      </c>
    </row>
    <row r="58" spans="1:4" ht="12.75">
      <c r="A58" s="173"/>
      <c r="B58" s="176" t="s">
        <v>268</v>
      </c>
      <c r="C58" s="173"/>
      <c r="D58" s="181">
        <v>10618.67</v>
      </c>
    </row>
    <row r="59" spans="1:4" ht="12.75" hidden="1">
      <c r="A59" s="173"/>
      <c r="B59" s="176" t="s">
        <v>226</v>
      </c>
      <c r="C59" s="173"/>
      <c r="D59" s="181"/>
    </row>
    <row r="60" spans="1:4" ht="12.75" hidden="1">
      <c r="A60" s="173"/>
      <c r="B60" s="176" t="s">
        <v>297</v>
      </c>
      <c r="C60" s="173"/>
      <c r="D60" s="171"/>
    </row>
    <row r="61" spans="1:4" ht="12.75" hidden="1">
      <c r="A61" s="183"/>
      <c r="B61" s="187" t="s">
        <v>298</v>
      </c>
      <c r="C61" s="188"/>
      <c r="D61" s="185"/>
    </row>
    <row r="62" spans="1:4" ht="12.75">
      <c r="A62" s="165" t="s">
        <v>299</v>
      </c>
      <c r="B62" s="166" t="s">
        <v>115</v>
      </c>
      <c r="C62" s="165">
        <v>83</v>
      </c>
      <c r="D62" s="167">
        <f>SUM(D63:D69)</f>
        <v>11877.8</v>
      </c>
    </row>
    <row r="63" spans="1:4" ht="12.75">
      <c r="A63" s="168"/>
      <c r="B63" s="169" t="s">
        <v>250</v>
      </c>
      <c r="C63" s="186"/>
      <c r="D63" s="171">
        <v>1000</v>
      </c>
    </row>
    <row r="64" spans="1:4" ht="12.75">
      <c r="A64" s="168"/>
      <c r="B64" s="174" t="s">
        <v>200</v>
      </c>
      <c r="C64" s="186"/>
      <c r="D64" s="171">
        <v>1000</v>
      </c>
    </row>
    <row r="65" spans="1:4" ht="12.75">
      <c r="A65" s="168"/>
      <c r="B65" s="174" t="s">
        <v>265</v>
      </c>
      <c r="C65" s="186"/>
      <c r="D65" s="171">
        <v>7400</v>
      </c>
    </row>
    <row r="66" spans="1:4" ht="12.75">
      <c r="A66" s="168"/>
      <c r="B66" s="174" t="s">
        <v>251</v>
      </c>
      <c r="C66" s="186"/>
      <c r="D66" s="171">
        <v>1677.8</v>
      </c>
    </row>
    <row r="67" spans="1:4" ht="12.75">
      <c r="A67" s="168"/>
      <c r="B67" s="176" t="s">
        <v>269</v>
      </c>
      <c r="C67" s="186"/>
      <c r="D67" s="171">
        <v>800</v>
      </c>
    </row>
    <row r="68" spans="1:4" ht="12.75" hidden="1">
      <c r="A68" s="168"/>
      <c r="B68" s="176" t="s">
        <v>300</v>
      </c>
      <c r="C68" s="186"/>
      <c r="D68" s="171"/>
    </row>
    <row r="69" spans="1:4" ht="12.75" hidden="1">
      <c r="A69" s="183"/>
      <c r="B69" s="189" t="s">
        <v>301</v>
      </c>
      <c r="C69" s="190"/>
      <c r="D69" s="185"/>
    </row>
    <row r="70" spans="1:4" ht="12.75">
      <c r="A70" s="165" t="s">
        <v>302</v>
      </c>
      <c r="B70" s="166" t="s">
        <v>34</v>
      </c>
      <c r="C70" s="165">
        <v>577</v>
      </c>
      <c r="D70" s="167">
        <f>SUM(D71:D77)</f>
        <v>32611.48</v>
      </c>
    </row>
    <row r="71" spans="1:4" ht="12.75">
      <c r="A71" s="212"/>
      <c r="B71" s="176" t="s">
        <v>254</v>
      </c>
      <c r="C71" s="212"/>
      <c r="D71" s="175">
        <v>500</v>
      </c>
    </row>
    <row r="72" spans="1:4" ht="12.75">
      <c r="A72" s="173"/>
      <c r="B72" s="176" t="s">
        <v>228</v>
      </c>
      <c r="C72" s="186"/>
      <c r="D72" s="175">
        <v>1500</v>
      </c>
    </row>
    <row r="73" spans="1:4" ht="12.75">
      <c r="A73" s="173"/>
      <c r="B73" s="174" t="s">
        <v>252</v>
      </c>
      <c r="C73" s="186"/>
      <c r="D73" s="175">
        <v>2000</v>
      </c>
    </row>
    <row r="74" spans="1:4" ht="12.75">
      <c r="A74" s="173"/>
      <c r="B74" s="174" t="s">
        <v>263</v>
      </c>
      <c r="C74" s="173"/>
      <c r="D74" s="191">
        <v>9000</v>
      </c>
    </row>
    <row r="75" spans="1:4" ht="12.75">
      <c r="A75" s="173"/>
      <c r="B75" s="174" t="s">
        <v>342</v>
      </c>
      <c r="C75" s="173"/>
      <c r="D75" s="191">
        <v>2000</v>
      </c>
    </row>
    <row r="76" spans="1:4" ht="12.75">
      <c r="A76" s="168"/>
      <c r="B76" s="174" t="s">
        <v>303</v>
      </c>
      <c r="C76" s="186"/>
      <c r="D76" s="171">
        <f>4441.88+388.8+1180.8+4600</f>
        <v>10611.48</v>
      </c>
    </row>
    <row r="77" spans="1:4" ht="12.75">
      <c r="A77" s="168"/>
      <c r="B77" s="174" t="s">
        <v>343</v>
      </c>
      <c r="C77" s="186"/>
      <c r="D77" s="171">
        <f>3500+3500</f>
        <v>7000</v>
      </c>
    </row>
    <row r="78" spans="1:4" ht="12.75">
      <c r="A78" s="165" t="s">
        <v>304</v>
      </c>
      <c r="B78" s="166" t="s">
        <v>38</v>
      </c>
      <c r="C78" s="165">
        <v>193</v>
      </c>
      <c r="D78" s="167">
        <f>SUM(D79:D83)</f>
        <v>16494.61</v>
      </c>
    </row>
    <row r="79" spans="1:4" ht="12.75">
      <c r="A79" s="168"/>
      <c r="B79" s="174" t="s">
        <v>266</v>
      </c>
      <c r="C79" s="186"/>
      <c r="D79" s="171">
        <v>10700</v>
      </c>
    </row>
    <row r="80" spans="1:4" ht="12.75">
      <c r="A80" s="168"/>
      <c r="B80" s="192" t="s">
        <v>207</v>
      </c>
      <c r="C80" s="186"/>
      <c r="D80" s="171">
        <f>2000+1500</f>
        <v>3500</v>
      </c>
    </row>
    <row r="81" spans="1:4" ht="12.75">
      <c r="A81" s="168"/>
      <c r="B81" s="192" t="s">
        <v>344</v>
      </c>
      <c r="C81" s="186"/>
      <c r="D81" s="171">
        <v>1694.61</v>
      </c>
    </row>
    <row r="82" spans="1:4" ht="12.75">
      <c r="A82" s="168"/>
      <c r="B82" s="174" t="s">
        <v>168</v>
      </c>
      <c r="C82" s="186"/>
      <c r="D82" s="171">
        <v>600</v>
      </c>
    </row>
    <row r="83" spans="1:4" ht="12.75" hidden="1">
      <c r="A83" s="168"/>
      <c r="B83" s="174" t="s">
        <v>168</v>
      </c>
      <c r="C83" s="186"/>
      <c r="D83" s="171"/>
    </row>
    <row r="84" spans="1:4" ht="12.75">
      <c r="A84" s="165" t="s">
        <v>305</v>
      </c>
      <c r="B84" s="166" t="s">
        <v>40</v>
      </c>
      <c r="C84" s="165">
        <v>1190</v>
      </c>
      <c r="D84" s="167">
        <f>SUM(D85:D95)</f>
        <v>41971.01</v>
      </c>
    </row>
    <row r="85" spans="1:4" ht="12.75" hidden="1">
      <c r="A85" s="193"/>
      <c r="B85" s="169" t="s">
        <v>306</v>
      </c>
      <c r="C85" s="194"/>
      <c r="D85" s="171"/>
    </row>
    <row r="86" spans="1:4" ht="12.75" hidden="1">
      <c r="A86" s="193"/>
      <c r="B86" s="169" t="s">
        <v>307</v>
      </c>
      <c r="C86" s="194"/>
      <c r="D86" s="171"/>
    </row>
    <row r="87" spans="1:4" ht="12.75">
      <c r="A87" s="195"/>
      <c r="B87" s="169" t="s">
        <v>135</v>
      </c>
      <c r="C87" s="194"/>
      <c r="D87" s="171">
        <v>2000</v>
      </c>
    </row>
    <row r="88" spans="1:4" ht="12.75">
      <c r="A88" s="193"/>
      <c r="B88" s="169" t="s">
        <v>260</v>
      </c>
      <c r="C88" s="194"/>
      <c r="D88" s="171">
        <v>3000</v>
      </c>
    </row>
    <row r="89" spans="1:4" ht="12.75">
      <c r="A89" s="193"/>
      <c r="B89" s="180" t="s">
        <v>256</v>
      </c>
      <c r="C89" s="194"/>
      <c r="D89" s="171">
        <v>21000</v>
      </c>
    </row>
    <row r="90" spans="1:4" ht="12.75">
      <c r="A90" s="193"/>
      <c r="B90" s="169" t="s">
        <v>219</v>
      </c>
      <c r="C90" s="194"/>
      <c r="D90" s="171">
        <f>2200+2000+2500</f>
        <v>6700</v>
      </c>
    </row>
    <row r="91" spans="1:4" ht="12.75">
      <c r="A91" s="193"/>
      <c r="B91" s="169" t="s">
        <v>308</v>
      </c>
      <c r="C91" s="194"/>
      <c r="D91" s="171">
        <v>221.01</v>
      </c>
    </row>
    <row r="92" spans="1:4" ht="12.75">
      <c r="A92" s="193"/>
      <c r="B92" s="169" t="s">
        <v>270</v>
      </c>
      <c r="C92" s="194"/>
      <c r="D92" s="171">
        <f>1500+1500</f>
        <v>3000</v>
      </c>
    </row>
    <row r="93" spans="1:4" ht="12.75">
      <c r="A93" s="193"/>
      <c r="B93" s="169" t="s">
        <v>345</v>
      </c>
      <c r="C93" s="194"/>
      <c r="D93" s="171">
        <v>2250</v>
      </c>
    </row>
    <row r="94" spans="1:4" ht="12.75">
      <c r="A94" s="193"/>
      <c r="B94" s="197" t="s">
        <v>309</v>
      </c>
      <c r="C94" s="194"/>
      <c r="D94" s="171">
        <v>3800</v>
      </c>
    </row>
    <row r="95" spans="1:4" ht="12.75" hidden="1">
      <c r="A95" s="196"/>
      <c r="B95" s="197"/>
      <c r="C95" s="198"/>
      <c r="D95" s="185"/>
    </row>
    <row r="96" spans="1:4" ht="12.75">
      <c r="A96" s="165" t="s">
        <v>310</v>
      </c>
      <c r="B96" s="166" t="s">
        <v>43</v>
      </c>
      <c r="C96" s="165">
        <v>833</v>
      </c>
      <c r="D96" s="167">
        <f>SUM(D97:D104)</f>
        <v>41971.01</v>
      </c>
    </row>
    <row r="97" spans="1:4" ht="22.5" hidden="1">
      <c r="A97" s="173"/>
      <c r="B97" s="199" t="s">
        <v>311</v>
      </c>
      <c r="C97" s="173"/>
      <c r="D97" s="191"/>
    </row>
    <row r="98" spans="1:4" ht="12.75">
      <c r="A98" s="194"/>
      <c r="B98" s="174" t="s">
        <v>346</v>
      </c>
      <c r="C98" s="194"/>
      <c r="D98" s="171">
        <v>9000</v>
      </c>
    </row>
    <row r="99" spans="1:4" ht="12.75">
      <c r="A99" s="194"/>
      <c r="B99" s="169" t="s">
        <v>228</v>
      </c>
      <c r="C99" s="194"/>
      <c r="D99" s="171">
        <v>1000</v>
      </c>
    </row>
    <row r="100" spans="1:4" ht="12.75">
      <c r="A100" s="194"/>
      <c r="B100" s="169" t="s">
        <v>347</v>
      </c>
      <c r="C100" s="194"/>
      <c r="D100" s="171">
        <v>9000</v>
      </c>
    </row>
    <row r="101" spans="1:4" ht="12.75">
      <c r="A101" s="194"/>
      <c r="B101" s="169" t="s">
        <v>201</v>
      </c>
      <c r="C101" s="194"/>
      <c r="D101" s="171">
        <v>6771.01</v>
      </c>
    </row>
    <row r="102" spans="1:4" ht="12.75">
      <c r="A102" s="194"/>
      <c r="B102" s="169" t="s">
        <v>348</v>
      </c>
      <c r="C102" s="194"/>
      <c r="D102" s="171">
        <v>5000</v>
      </c>
    </row>
    <row r="103" spans="1:4" ht="12.75">
      <c r="A103" s="194"/>
      <c r="B103" s="169" t="s">
        <v>312</v>
      </c>
      <c r="C103" s="179"/>
      <c r="D103" s="171">
        <f>3200+5500</f>
        <v>8700</v>
      </c>
    </row>
    <row r="104" spans="1:4" ht="12.75">
      <c r="A104" s="194"/>
      <c r="B104" s="169" t="s">
        <v>349</v>
      </c>
      <c r="C104" s="179"/>
      <c r="D104" s="171">
        <v>2500</v>
      </c>
    </row>
    <row r="105" spans="1:4" ht="12.75">
      <c r="A105" s="165" t="s">
        <v>313</v>
      </c>
      <c r="B105" s="166" t="s">
        <v>49</v>
      </c>
      <c r="C105" s="165">
        <v>324</v>
      </c>
      <c r="D105" s="167">
        <f>SUM(D106:D111)</f>
        <v>21992.809999999998</v>
      </c>
    </row>
    <row r="106" spans="1:4" ht="12.75">
      <c r="A106" s="173"/>
      <c r="B106" s="200" t="s">
        <v>190</v>
      </c>
      <c r="C106" s="201"/>
      <c r="D106" s="202">
        <v>1000</v>
      </c>
    </row>
    <row r="107" spans="1:4" ht="12.75">
      <c r="A107" s="186"/>
      <c r="B107" s="176" t="s">
        <v>350</v>
      </c>
      <c r="C107" s="203"/>
      <c r="D107" s="181">
        <v>2000</v>
      </c>
    </row>
    <row r="108" spans="1:4" ht="12.75">
      <c r="A108" s="186"/>
      <c r="B108" s="174" t="s">
        <v>253</v>
      </c>
      <c r="C108" s="186"/>
      <c r="D108" s="171">
        <v>12000</v>
      </c>
    </row>
    <row r="109" spans="1:4" ht="12.75">
      <c r="A109" s="186"/>
      <c r="B109" s="174" t="s">
        <v>201</v>
      </c>
      <c r="C109" s="186"/>
      <c r="D109" s="171">
        <f>1992.81+2500</f>
        <v>4492.8099999999995</v>
      </c>
    </row>
    <row r="110" spans="1:4" ht="12.75" hidden="1">
      <c r="A110" s="186"/>
      <c r="B110" s="174" t="s">
        <v>314</v>
      </c>
      <c r="C110" s="186"/>
      <c r="D110" s="171"/>
    </row>
    <row r="111" spans="1:4" ht="12.75">
      <c r="A111" s="186"/>
      <c r="B111" s="169" t="s">
        <v>351</v>
      </c>
      <c r="C111" s="186"/>
      <c r="D111" s="171">
        <v>2500</v>
      </c>
    </row>
    <row r="112" spans="1:4" ht="12.75">
      <c r="A112" s="165" t="s">
        <v>315</v>
      </c>
      <c r="B112" s="166" t="s">
        <v>52</v>
      </c>
      <c r="C112" s="165">
        <v>248</v>
      </c>
      <c r="D112" s="167">
        <f>SUM(D113:D119)</f>
        <v>18803.010000000002</v>
      </c>
    </row>
    <row r="113" spans="1:4" ht="12.75" hidden="1">
      <c r="A113" s="194"/>
      <c r="B113" s="169" t="s">
        <v>203</v>
      </c>
      <c r="C113" s="194"/>
      <c r="D113" s="171"/>
    </row>
    <row r="114" spans="1:4" ht="12.75">
      <c r="A114" s="194"/>
      <c r="B114" s="169" t="s">
        <v>141</v>
      </c>
      <c r="C114" s="194"/>
      <c r="D114" s="171">
        <v>1000</v>
      </c>
    </row>
    <row r="115" spans="1:4" ht="12.75">
      <c r="A115" s="193"/>
      <c r="B115" s="169" t="s">
        <v>219</v>
      </c>
      <c r="C115" s="204"/>
      <c r="D115" s="171">
        <f>1500+2500</f>
        <v>4000</v>
      </c>
    </row>
    <row r="116" spans="1:4" ht="22.5">
      <c r="A116" s="193"/>
      <c r="B116" s="169" t="s">
        <v>352</v>
      </c>
      <c r="C116" s="194"/>
      <c r="D116" s="171">
        <f>1700+503.01</f>
        <v>2203.01</v>
      </c>
    </row>
    <row r="117" spans="1:4" ht="12.75" hidden="1">
      <c r="A117" s="193"/>
      <c r="B117" s="169" t="s">
        <v>316</v>
      </c>
      <c r="C117" s="194"/>
      <c r="D117" s="171"/>
    </row>
    <row r="118" spans="1:4" ht="12.75">
      <c r="A118" s="193"/>
      <c r="B118" s="169" t="s">
        <v>202</v>
      </c>
      <c r="C118" s="194"/>
      <c r="D118" s="171">
        <f>6500+3000</f>
        <v>9500</v>
      </c>
    </row>
    <row r="119" spans="1:4" ht="12.75">
      <c r="A119" s="193"/>
      <c r="B119" s="169" t="s">
        <v>276</v>
      </c>
      <c r="C119" s="194"/>
      <c r="D119" s="171">
        <v>2100</v>
      </c>
    </row>
    <row r="120" spans="1:4" ht="12.75">
      <c r="A120" s="165" t="s">
        <v>317</v>
      </c>
      <c r="B120" s="166" t="s">
        <v>55</v>
      </c>
      <c r="C120" s="165">
        <v>571</v>
      </c>
      <c r="D120" s="167">
        <f>SUM(D121:D130)</f>
        <v>32359.65</v>
      </c>
    </row>
    <row r="121" spans="1:4" ht="12.75" hidden="1">
      <c r="A121" s="173"/>
      <c r="B121" s="199"/>
      <c r="C121" s="173"/>
      <c r="D121" s="191"/>
    </row>
    <row r="122" spans="1:4" ht="12.75">
      <c r="A122" s="173"/>
      <c r="B122" s="174" t="s">
        <v>353</v>
      </c>
      <c r="C122" s="173"/>
      <c r="D122" s="171">
        <v>3000</v>
      </c>
    </row>
    <row r="123" spans="1:4" ht="12.75" hidden="1">
      <c r="A123" s="173"/>
      <c r="B123" s="169" t="s">
        <v>318</v>
      </c>
      <c r="C123" s="173"/>
      <c r="D123" s="171"/>
    </row>
    <row r="124" spans="1:4" ht="12.75">
      <c r="A124" s="186"/>
      <c r="B124" s="174" t="s">
        <v>319</v>
      </c>
      <c r="C124" s="186"/>
      <c r="D124" s="171">
        <f>2000+3500</f>
        <v>5500</v>
      </c>
    </row>
    <row r="125" spans="1:4" ht="12.75" hidden="1">
      <c r="A125" s="186"/>
      <c r="B125" s="174" t="s">
        <v>320</v>
      </c>
      <c r="C125" s="186"/>
      <c r="D125" s="171"/>
    </row>
    <row r="126" spans="1:4" ht="12.75">
      <c r="A126" s="186"/>
      <c r="B126" s="174" t="s">
        <v>225</v>
      </c>
      <c r="C126" s="186"/>
      <c r="D126" s="171">
        <v>5500</v>
      </c>
    </row>
    <row r="127" spans="1:4" ht="12.75">
      <c r="A127" s="186"/>
      <c r="B127" s="174" t="s">
        <v>321</v>
      </c>
      <c r="C127" s="186"/>
      <c r="D127" s="171">
        <f>3000+4000+400</f>
        <v>7400</v>
      </c>
    </row>
    <row r="128" spans="1:4" ht="12.75">
      <c r="A128" s="186"/>
      <c r="B128" s="174" t="s">
        <v>235</v>
      </c>
      <c r="C128" s="186"/>
      <c r="D128" s="171">
        <f>5000+3000</f>
        <v>8000</v>
      </c>
    </row>
    <row r="129" spans="1:4" ht="12.75">
      <c r="A129" s="186"/>
      <c r="B129" s="174" t="s">
        <v>354</v>
      </c>
      <c r="C129" s="186"/>
      <c r="D129" s="171">
        <v>2500</v>
      </c>
    </row>
    <row r="130" spans="1:4" ht="12.75">
      <c r="A130" s="186"/>
      <c r="B130" s="174" t="s">
        <v>322</v>
      </c>
      <c r="C130" s="186"/>
      <c r="D130" s="171">
        <v>459.65</v>
      </c>
    </row>
    <row r="131" spans="1:4" ht="12.75">
      <c r="A131" s="165" t="s">
        <v>323</v>
      </c>
      <c r="B131" s="166" t="s">
        <v>58</v>
      </c>
      <c r="C131" s="165">
        <v>333</v>
      </c>
      <c r="D131" s="167">
        <f>SUM(D132:D137)</f>
        <v>22370.55</v>
      </c>
    </row>
    <row r="132" spans="1:4" ht="12.75">
      <c r="A132" s="173"/>
      <c r="B132" s="174" t="s">
        <v>204</v>
      </c>
      <c r="C132" s="173"/>
      <c r="D132" s="171">
        <f>3000+1200</f>
        <v>4200</v>
      </c>
    </row>
    <row r="133" spans="1:4" ht="12.75">
      <c r="A133" s="168"/>
      <c r="B133" s="174" t="s">
        <v>208</v>
      </c>
      <c r="C133" s="186"/>
      <c r="D133" s="171">
        <f>7000+3000</f>
        <v>10000</v>
      </c>
    </row>
    <row r="134" spans="1:4" ht="12.75">
      <c r="A134" s="168"/>
      <c r="B134" s="174" t="s">
        <v>355</v>
      </c>
      <c r="C134" s="186"/>
      <c r="D134" s="171">
        <f>1870.55+3500</f>
        <v>5370.55</v>
      </c>
    </row>
    <row r="135" spans="1:4" ht="13.5" thickBot="1">
      <c r="A135" s="168"/>
      <c r="B135" s="174" t="s">
        <v>356</v>
      </c>
      <c r="C135" s="186"/>
      <c r="D135" s="171">
        <v>2800</v>
      </c>
    </row>
    <row r="136" spans="1:4" ht="12.75" hidden="1">
      <c r="A136" s="168"/>
      <c r="B136" s="174" t="s">
        <v>324</v>
      </c>
      <c r="C136" s="186"/>
      <c r="D136" s="171"/>
    </row>
    <row r="137" spans="1:4" ht="13.5" hidden="1" thickBot="1">
      <c r="A137" s="168"/>
      <c r="B137" s="174" t="s">
        <v>325</v>
      </c>
      <c r="C137" s="186"/>
      <c r="D137" s="171"/>
    </row>
    <row r="138" spans="1:4" ht="13.5" thickBot="1">
      <c r="A138" s="205"/>
      <c r="B138" s="206" t="s">
        <v>326</v>
      </c>
      <c r="C138" s="207">
        <f>C131+C120+C112+C105+C84+C78+C70+C62+C57+C48+C40+C31+C22+C15+C9+C4+C96</f>
        <v>7078</v>
      </c>
      <c r="D138" s="208">
        <f>D131+D120+D112+D105+D96+D84+D78+D70+D62+D57+D48+D40+D31+D22+D15+D9+D4</f>
        <v>422018.55000000005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B02-Skarbnik</dc:creator>
  <cp:keywords/>
  <dc:description/>
  <cp:lastModifiedBy>B02-Skarbnik</cp:lastModifiedBy>
  <cp:lastPrinted>2022-10-18T21:32:47Z</cp:lastPrinted>
  <dcterms:created xsi:type="dcterms:W3CDTF">2013-07-09T07:31:36Z</dcterms:created>
  <dcterms:modified xsi:type="dcterms:W3CDTF">2022-10-18T21:33:00Z</dcterms:modified>
  <cp:category/>
  <cp:version/>
  <cp:contentType/>
  <cp:contentStatus/>
</cp:coreProperties>
</file>