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activeTab="14"/>
  </bookViews>
  <sheets>
    <sheet name="Zał. nr 1" sheetId="1" r:id="rId1"/>
    <sheet name="Zał. nr 2 " sheetId="16" r:id="rId2"/>
    <sheet name="Zał. nr 3 " sheetId="5" r:id="rId3"/>
    <sheet name="Zał. nr 4." sheetId="24" r:id="rId4"/>
    <sheet name="Zał. nr 5" sheetId="21" r:id="rId5"/>
    <sheet name="Zał.Nr 6." sheetId="23" r:id="rId6"/>
    <sheet name="Zał. nr 7." sheetId="19" r:id="rId7"/>
    <sheet name="zał.nr 8" sheetId="8" r:id="rId8"/>
    <sheet name="Zał. nr 9" sheetId="12" r:id="rId9"/>
    <sheet name="Zał. nr 10" sheetId="22" r:id="rId10"/>
    <sheet name="Zał. nr 11" sheetId="13" r:id="rId11"/>
    <sheet name="Zał.Nr 12" sheetId="26" r:id="rId12"/>
    <sheet name="Zał. nr 13" sheetId="25" r:id="rId13"/>
    <sheet name="Zał. 14" sheetId="14" r:id="rId14"/>
    <sheet name="Zał. nr 15" sheetId="15" r:id="rId15"/>
  </sheets>
  <definedNames>
    <definedName name="_xlnm._FilterDatabase" localSheetId="9" hidden="1">'Zał. nr 10'!$A$6:$H$8</definedName>
    <definedName name="Excel_BuiltIn_Print_Titles_2" localSheetId="13">#REF!</definedName>
    <definedName name="Excel_BuiltIn_Print_Titles_2" localSheetId="9">#REF!</definedName>
    <definedName name="Excel_BuiltIn_Print_Titles_2" localSheetId="10">#REF!</definedName>
    <definedName name="Excel_BuiltIn_Print_Titles_2" localSheetId="12">#REF!</definedName>
    <definedName name="Excel_BuiltIn_Print_Titles_2" localSheetId="14">#REF!</definedName>
    <definedName name="Excel_BuiltIn_Print_Titles_2" localSheetId="1">#REF!</definedName>
    <definedName name="Excel_BuiltIn_Print_Titles_2" localSheetId="2">#REF!</definedName>
    <definedName name="Excel_BuiltIn_Print_Titles_2" localSheetId="3">#REF!</definedName>
    <definedName name="Excel_BuiltIn_Print_Titles_2" localSheetId="8">#REF!</definedName>
    <definedName name="Excel_BuiltIn_Print_Titles_2" localSheetId="11">#REF!</definedName>
    <definedName name="Excel_BuiltIn_Print_Titles_2" localSheetId="5">#REF!</definedName>
    <definedName name="Excel_BuiltIn_Print_Titles_2" localSheetId="7">#REF!</definedName>
    <definedName name="Excel_BuiltIn_Print_Titles_2">#REF!</definedName>
    <definedName name="Excel_BuiltIn_Print_Titles_2_1" localSheetId="13">#REF!</definedName>
    <definedName name="Excel_BuiltIn_Print_Titles_2_1" localSheetId="9">#REF!</definedName>
    <definedName name="Excel_BuiltIn_Print_Titles_2_1" localSheetId="10">#REF!</definedName>
    <definedName name="Excel_BuiltIn_Print_Titles_2_1" localSheetId="12">#REF!</definedName>
    <definedName name="Excel_BuiltIn_Print_Titles_2_1" localSheetId="14">#REF!</definedName>
    <definedName name="Excel_BuiltIn_Print_Titles_2_1" localSheetId="1">#REF!</definedName>
    <definedName name="Excel_BuiltIn_Print_Titles_2_1" localSheetId="2">#REF!</definedName>
    <definedName name="Excel_BuiltIn_Print_Titles_2_1" localSheetId="3">#REF!</definedName>
    <definedName name="Excel_BuiltIn_Print_Titles_2_1" localSheetId="8">#REF!</definedName>
    <definedName name="Excel_BuiltIn_Print_Titles_2_1" localSheetId="11">#REF!</definedName>
    <definedName name="Excel_BuiltIn_Print_Titles_2_1" localSheetId="5">#REF!</definedName>
    <definedName name="Excel_BuiltIn_Print_Titles_2_1" localSheetId="7">#REF!</definedName>
    <definedName name="Excel_BuiltIn_Print_Titles_2_1">#REF!</definedName>
    <definedName name="Excel_BuiltIn_Print_Titles_2_1_1" localSheetId="13">#REF!</definedName>
    <definedName name="Excel_BuiltIn_Print_Titles_2_1_1" localSheetId="10">#REF!</definedName>
    <definedName name="Excel_BuiltIn_Print_Titles_2_1_1" localSheetId="12">#REF!</definedName>
    <definedName name="Excel_BuiltIn_Print_Titles_2_1_1" localSheetId="14">#REF!</definedName>
    <definedName name="Excel_BuiltIn_Print_Titles_2_1_1" localSheetId="1">#REF!</definedName>
    <definedName name="Excel_BuiltIn_Print_Titles_2_1_1" localSheetId="2">#REF!</definedName>
    <definedName name="Excel_BuiltIn_Print_Titles_2_1_1" localSheetId="3">#REF!</definedName>
    <definedName name="Excel_BuiltIn_Print_Titles_2_1_1" localSheetId="8">#REF!</definedName>
    <definedName name="Excel_BuiltIn_Print_Titles_2_1_1" localSheetId="11">#REF!</definedName>
    <definedName name="Excel_BuiltIn_Print_Titles_2_1_1" localSheetId="5">#REF!</definedName>
    <definedName name="Excel_BuiltIn_Print_Titles_2_1_1" localSheetId="7">#REF!</definedName>
    <definedName name="Excel_BuiltIn_Print_Titles_2_1_1">#REF!</definedName>
    <definedName name="Excel_BuiltIn_Print_Titles_3_1" localSheetId="13">#REF!</definedName>
    <definedName name="Excel_BuiltIn_Print_Titles_3_1" localSheetId="9">#REF!</definedName>
    <definedName name="Excel_BuiltIn_Print_Titles_3_1" localSheetId="10">#REF!</definedName>
    <definedName name="Excel_BuiltIn_Print_Titles_3_1" localSheetId="12">#REF!</definedName>
    <definedName name="Excel_BuiltIn_Print_Titles_3_1" localSheetId="14">#REF!</definedName>
    <definedName name="Excel_BuiltIn_Print_Titles_3_1" localSheetId="1">#REF!</definedName>
    <definedName name="Excel_BuiltIn_Print_Titles_3_1" localSheetId="2">#REF!</definedName>
    <definedName name="Excel_BuiltIn_Print_Titles_3_1" localSheetId="3">#REF!</definedName>
    <definedName name="Excel_BuiltIn_Print_Titles_3_1" localSheetId="8">#REF!</definedName>
    <definedName name="Excel_BuiltIn_Print_Titles_3_1" localSheetId="11">#REF!</definedName>
    <definedName name="Excel_BuiltIn_Print_Titles_3_1" localSheetId="5">#REF!</definedName>
    <definedName name="Excel_BuiltIn_Print_Titles_3_1" localSheetId="7">#REF!</definedName>
    <definedName name="Excel_BuiltIn_Print_Titles_3_1">#REF!</definedName>
    <definedName name="Excel_BuiltIn_Print_Titles_3_1_1" localSheetId="13">#REF!</definedName>
    <definedName name="Excel_BuiltIn_Print_Titles_3_1_1" localSheetId="9">#REF!</definedName>
    <definedName name="Excel_BuiltIn_Print_Titles_3_1_1" localSheetId="10">#REF!</definedName>
    <definedName name="Excel_BuiltIn_Print_Titles_3_1_1" localSheetId="12">#REF!</definedName>
    <definedName name="Excel_BuiltIn_Print_Titles_3_1_1" localSheetId="14">#REF!</definedName>
    <definedName name="Excel_BuiltIn_Print_Titles_3_1_1" localSheetId="1">#REF!</definedName>
    <definedName name="Excel_BuiltIn_Print_Titles_3_1_1" localSheetId="2">#REF!</definedName>
    <definedName name="Excel_BuiltIn_Print_Titles_3_1_1" localSheetId="3">#REF!</definedName>
    <definedName name="Excel_BuiltIn_Print_Titles_3_1_1" localSheetId="8">#REF!</definedName>
    <definedName name="Excel_BuiltIn_Print_Titles_3_1_1" localSheetId="11">#REF!</definedName>
    <definedName name="Excel_BuiltIn_Print_Titles_3_1_1" localSheetId="5">#REF!</definedName>
    <definedName name="Excel_BuiltIn_Print_Titles_3_1_1" localSheetId="7">#REF!</definedName>
    <definedName name="Excel_BuiltIn_Print_Titles_3_1_1">#REF!</definedName>
    <definedName name="Excel_BuiltIn_Print_Titles_5" localSheetId="13">#REF!</definedName>
    <definedName name="Excel_BuiltIn_Print_Titles_5" localSheetId="9">#REF!</definedName>
    <definedName name="Excel_BuiltIn_Print_Titles_5" localSheetId="10">#REF!</definedName>
    <definedName name="Excel_BuiltIn_Print_Titles_5" localSheetId="12">#REF!</definedName>
    <definedName name="Excel_BuiltIn_Print_Titles_5" localSheetId="14">#REF!</definedName>
    <definedName name="Excel_BuiltIn_Print_Titles_5" localSheetId="1">#REF!</definedName>
    <definedName name="Excel_BuiltIn_Print_Titles_5" localSheetId="2">#REF!</definedName>
    <definedName name="Excel_BuiltIn_Print_Titles_5" localSheetId="3">#REF!</definedName>
    <definedName name="Excel_BuiltIn_Print_Titles_5" localSheetId="8">#REF!</definedName>
    <definedName name="Excel_BuiltIn_Print_Titles_5" localSheetId="11">#REF!</definedName>
    <definedName name="Excel_BuiltIn_Print_Titles_5" localSheetId="5">#REF!</definedName>
    <definedName name="Excel_BuiltIn_Print_Titles_5" localSheetId="7">#REF!</definedName>
    <definedName name="Excel_BuiltIn_Print_Titles_5">#REF!</definedName>
    <definedName name="Excel_BuiltIn_Print_Titles_5_1" localSheetId="13">#REF!</definedName>
    <definedName name="Excel_BuiltIn_Print_Titles_5_1" localSheetId="10">#REF!</definedName>
    <definedName name="Excel_BuiltIn_Print_Titles_5_1" localSheetId="12">#REF!</definedName>
    <definedName name="Excel_BuiltIn_Print_Titles_5_1" localSheetId="14">#REF!</definedName>
    <definedName name="Excel_BuiltIn_Print_Titles_5_1" localSheetId="1">#REF!</definedName>
    <definedName name="Excel_BuiltIn_Print_Titles_5_1" localSheetId="2">#REF!</definedName>
    <definedName name="Excel_BuiltIn_Print_Titles_5_1" localSheetId="3">#REF!</definedName>
    <definedName name="Excel_BuiltIn_Print_Titles_5_1" localSheetId="8">#REF!</definedName>
    <definedName name="Excel_BuiltIn_Print_Titles_5_1" localSheetId="11">#REF!</definedName>
    <definedName name="Excel_BuiltIn_Print_Titles_5_1" localSheetId="5">#REF!</definedName>
    <definedName name="Excel_BuiltIn_Print_Titles_5_1" localSheetId="7">#REF!</definedName>
    <definedName name="Excel_BuiltIn_Print_Titles_5_1">#REF!</definedName>
    <definedName name="Excel_BuiltIn_Print_Titles_6" localSheetId="13">#REF!</definedName>
    <definedName name="Excel_BuiltIn_Print_Titles_6" localSheetId="9">#REF!</definedName>
    <definedName name="Excel_BuiltIn_Print_Titles_6" localSheetId="10">#REF!</definedName>
    <definedName name="Excel_BuiltIn_Print_Titles_6" localSheetId="12">#REF!</definedName>
    <definedName name="Excel_BuiltIn_Print_Titles_6" localSheetId="14">#REF!</definedName>
    <definedName name="Excel_BuiltIn_Print_Titles_6" localSheetId="1">#REF!</definedName>
    <definedName name="Excel_BuiltIn_Print_Titles_6" localSheetId="2">#REF!</definedName>
    <definedName name="Excel_BuiltIn_Print_Titles_6" localSheetId="3">#REF!</definedName>
    <definedName name="Excel_BuiltIn_Print_Titles_6" localSheetId="8">#REF!</definedName>
    <definedName name="Excel_BuiltIn_Print_Titles_6" localSheetId="11">#REF!</definedName>
    <definedName name="Excel_BuiltIn_Print_Titles_6" localSheetId="5">#REF!</definedName>
    <definedName name="Excel_BuiltIn_Print_Titles_6" localSheetId="7">#REF!</definedName>
    <definedName name="Excel_BuiltIn_Print_Titles_6">#REF!</definedName>
    <definedName name="Excel_BuiltIn_Print_Titles_6_1" localSheetId="13">#REF!</definedName>
    <definedName name="Excel_BuiltIn_Print_Titles_6_1" localSheetId="10">#REF!</definedName>
    <definedName name="Excel_BuiltIn_Print_Titles_6_1" localSheetId="12">#REF!</definedName>
    <definedName name="Excel_BuiltIn_Print_Titles_6_1" localSheetId="14">#REF!</definedName>
    <definedName name="Excel_BuiltIn_Print_Titles_6_1" localSheetId="1">#REF!</definedName>
    <definedName name="Excel_BuiltIn_Print_Titles_6_1" localSheetId="2">#REF!</definedName>
    <definedName name="Excel_BuiltIn_Print_Titles_6_1" localSheetId="3">#REF!</definedName>
    <definedName name="Excel_BuiltIn_Print_Titles_6_1" localSheetId="8">#REF!</definedName>
    <definedName name="Excel_BuiltIn_Print_Titles_6_1" localSheetId="11">#REF!</definedName>
    <definedName name="Excel_BuiltIn_Print_Titles_6_1" localSheetId="5">#REF!</definedName>
    <definedName name="Excel_BuiltIn_Print_Titles_6_1" localSheetId="7">#REF!</definedName>
    <definedName name="Excel_BuiltIn_Print_Titles_6_1">#REF!</definedName>
    <definedName name="Excel_BuiltIn_Print_Titles_8" localSheetId="13">#REF!</definedName>
    <definedName name="Excel_BuiltIn_Print_Titles_8" localSheetId="9">#REF!</definedName>
    <definedName name="Excel_BuiltIn_Print_Titles_8" localSheetId="10">#REF!</definedName>
    <definedName name="Excel_BuiltIn_Print_Titles_8" localSheetId="12">#REF!</definedName>
    <definedName name="Excel_BuiltIn_Print_Titles_8" localSheetId="14">#REF!</definedName>
    <definedName name="Excel_BuiltIn_Print_Titles_8" localSheetId="1">#REF!</definedName>
    <definedName name="Excel_BuiltIn_Print_Titles_8" localSheetId="2">#REF!</definedName>
    <definedName name="Excel_BuiltIn_Print_Titles_8" localSheetId="3">#REF!</definedName>
    <definedName name="Excel_BuiltIn_Print_Titles_8" localSheetId="8">#REF!</definedName>
    <definedName name="Excel_BuiltIn_Print_Titles_8" localSheetId="11">#REF!</definedName>
    <definedName name="Excel_BuiltIn_Print_Titles_8" localSheetId="5">#REF!</definedName>
    <definedName name="Excel_BuiltIn_Print_Titles_8" localSheetId="7">#REF!</definedName>
    <definedName name="Excel_BuiltIn_Print_Titles_8">#REF!</definedName>
    <definedName name="Excel_BuiltIn_Print_Titles_8_1" localSheetId="13">#REF!</definedName>
    <definedName name="Excel_BuiltIn_Print_Titles_8_1" localSheetId="10">#REF!</definedName>
    <definedName name="Excel_BuiltIn_Print_Titles_8_1" localSheetId="12">#REF!</definedName>
    <definedName name="Excel_BuiltIn_Print_Titles_8_1" localSheetId="14">#REF!</definedName>
    <definedName name="Excel_BuiltIn_Print_Titles_8_1" localSheetId="1">#REF!</definedName>
    <definedName name="Excel_BuiltIn_Print_Titles_8_1" localSheetId="2">#REF!</definedName>
    <definedName name="Excel_BuiltIn_Print_Titles_8_1" localSheetId="3">#REF!</definedName>
    <definedName name="Excel_BuiltIn_Print_Titles_8_1" localSheetId="8">#REF!</definedName>
    <definedName name="Excel_BuiltIn_Print_Titles_8_1" localSheetId="11">#REF!</definedName>
    <definedName name="Excel_BuiltIn_Print_Titles_8_1" localSheetId="5">#REF!</definedName>
    <definedName name="Excel_BuiltIn_Print_Titles_8_1" localSheetId="7">#REF!</definedName>
    <definedName name="Excel_BuiltIn_Print_Titles_8_1">#REF!</definedName>
    <definedName name="_xlnm.Print_Area" localSheetId="0">'Zał. nr 1'!$A$1:$L$274</definedName>
    <definedName name="_xlnm.Print_Area" localSheetId="7">'zał.nr 8'!$A$1:$G$33</definedName>
    <definedName name="_xlnm.Print_Titles" localSheetId="13">'Zał. 14'!$16:$16</definedName>
    <definedName name="_xlnm.Print_Titles" localSheetId="0">'Zał. nr 1'!$5:$6</definedName>
    <definedName name="_xlnm.Print_Titles" localSheetId="14">'Zał. nr 15'!$4:$4</definedName>
    <definedName name="_xlnm.Print_Titles" localSheetId="1">'Zał. nr 2 '!$4:$4</definedName>
    <definedName name="_xlnm.Print_Titles" localSheetId="3">'Zał. nr 4.'!$3:$5</definedName>
    <definedName name="_xlnm.Print_Titles" localSheetId="7">'zał.nr 8'!$4:$7</definedName>
    <definedName name="zal.3" localSheetId="13">#REF!</definedName>
    <definedName name="zal.3" localSheetId="10">#REF!</definedName>
    <definedName name="zal.3" localSheetId="12">#REF!</definedName>
    <definedName name="zal.3" localSheetId="14">#REF!</definedName>
    <definedName name="zal.3" localSheetId="1">#REF!</definedName>
    <definedName name="zal.3" localSheetId="2">#REF!</definedName>
    <definedName name="zal.3" localSheetId="3">#REF!</definedName>
    <definedName name="zal.3" localSheetId="8">#REF!</definedName>
    <definedName name="zal.3" localSheetId="11">#REF!</definedName>
    <definedName name="zal.3" localSheetId="5">#REF!</definedName>
    <definedName name="zal.3" localSheetId="7">#REF!</definedName>
    <definedName name="zal.3">#REF!</definedName>
    <definedName name="załącznik6" localSheetId="3">#REF!</definedName>
    <definedName name="załącznik6">#REF!</definedName>
  </definedNames>
  <calcPr calcId="145621"/>
</workbook>
</file>

<file path=xl/calcChain.xml><?xml version="1.0" encoding="utf-8"?>
<calcChain xmlns="http://schemas.openxmlformats.org/spreadsheetml/2006/main">
  <c r="J153" i="15" l="1"/>
  <c r="E153" i="15"/>
  <c r="F153" i="15"/>
  <c r="G153" i="15"/>
  <c r="H153" i="15"/>
  <c r="J25" i="15"/>
  <c r="F25" i="15"/>
  <c r="G25" i="15"/>
  <c r="H25" i="15"/>
  <c r="E25" i="15"/>
  <c r="I31" i="15"/>
  <c r="F31" i="15"/>
  <c r="H32" i="15"/>
  <c r="G32" i="15"/>
  <c r="H6" i="15" l="1"/>
  <c r="H222" i="15"/>
  <c r="H219" i="15"/>
  <c r="H217" i="15"/>
  <c r="H210" i="15"/>
  <c r="H198" i="15"/>
  <c r="H184" i="15"/>
  <c r="H179" i="15"/>
  <c r="H169" i="15"/>
  <c r="H175" i="15"/>
  <c r="H165" i="15"/>
  <c r="H147" i="15"/>
  <c r="H139" i="15"/>
  <c r="H132" i="15"/>
  <c r="H127" i="15"/>
  <c r="H123" i="15"/>
  <c r="H115" i="15"/>
  <c r="H107" i="15"/>
  <c r="H99" i="15"/>
  <c r="H93" i="15"/>
  <c r="H85" i="15"/>
  <c r="H77" i="15"/>
  <c r="H69" i="15"/>
  <c r="H60" i="15"/>
  <c r="H55" i="15"/>
  <c r="H54" i="15" s="1"/>
  <c r="H50" i="15"/>
  <c r="H46" i="15"/>
  <c r="H43" i="15"/>
  <c r="H36" i="15"/>
  <c r="H21" i="15"/>
  <c r="H15" i="15"/>
  <c r="H11" i="15"/>
  <c r="H226" i="15"/>
  <c r="H221" i="15" l="1"/>
  <c r="H59" i="15"/>
  <c r="H164" i="15"/>
  <c r="E235" i="15"/>
  <c r="I102" i="1" l="1"/>
  <c r="I41" i="1"/>
  <c r="I628" i="16" l="1"/>
  <c r="I629" i="16"/>
  <c r="I630" i="16"/>
  <c r="I631" i="16"/>
  <c r="I632" i="16"/>
  <c r="I633" i="16"/>
  <c r="I634" i="16"/>
  <c r="I635" i="16"/>
  <c r="I627" i="16"/>
  <c r="I615" i="16"/>
  <c r="I610" i="16"/>
  <c r="I606" i="16"/>
  <c r="I607" i="16"/>
  <c r="I608" i="16"/>
  <c r="I605" i="16"/>
  <c r="I599" i="16"/>
  <c r="I600" i="16"/>
  <c r="I601" i="16"/>
  <c r="I602" i="16"/>
  <c r="I603" i="16"/>
  <c r="I598" i="16"/>
  <c r="I591" i="16"/>
  <c r="I592" i="16"/>
  <c r="I593" i="16"/>
  <c r="I594" i="16"/>
  <c r="I595" i="16"/>
  <c r="I596" i="16"/>
  <c r="I590" i="16"/>
  <c r="I569" i="16"/>
  <c r="I570" i="16"/>
  <c r="I571" i="16"/>
  <c r="I572" i="16"/>
  <c r="I573" i="16"/>
  <c r="I574" i="16"/>
  <c r="I575" i="16"/>
  <c r="I576" i="16"/>
  <c r="I577" i="16"/>
  <c r="I578" i="16"/>
  <c r="I579" i="16"/>
  <c r="I580" i="16"/>
  <c r="I568" i="16"/>
  <c r="I564" i="16"/>
  <c r="I565" i="16"/>
  <c r="I566" i="16"/>
  <c r="I563" i="16"/>
  <c r="I535" i="16"/>
  <c r="I536" i="16"/>
  <c r="I537" i="16"/>
  <c r="I538" i="16"/>
  <c r="I539" i="16"/>
  <c r="I540" i="16"/>
  <c r="I541" i="16"/>
  <c r="I542" i="16"/>
  <c r="I543" i="16"/>
  <c r="I544" i="16"/>
  <c r="I545" i="16"/>
  <c r="I546" i="16"/>
  <c r="I547" i="16"/>
  <c r="I548" i="16"/>
  <c r="I549" i="16"/>
  <c r="I550" i="16"/>
  <c r="I551" i="16"/>
  <c r="I553" i="16"/>
  <c r="I554" i="16"/>
  <c r="I555" i="16"/>
  <c r="I556" i="16"/>
  <c r="I534" i="16"/>
  <c r="I519" i="16"/>
  <c r="I520" i="16"/>
  <c r="I521" i="16"/>
  <c r="I522" i="16"/>
  <c r="I523" i="16"/>
  <c r="I524" i="16"/>
  <c r="I525" i="16"/>
  <c r="I518" i="16"/>
  <c r="I500" i="16"/>
  <c r="I501" i="16"/>
  <c r="I502" i="16"/>
  <c r="I503" i="16"/>
  <c r="I504" i="16"/>
  <c r="I505" i="16"/>
  <c r="I506" i="16"/>
  <c r="I507" i="16"/>
  <c r="I508" i="16"/>
  <c r="I509" i="16"/>
  <c r="I510" i="16"/>
  <c r="I511" i="16"/>
  <c r="I512" i="16"/>
  <c r="I499" i="16"/>
  <c r="I492" i="16"/>
  <c r="I493" i="16"/>
  <c r="I494" i="16"/>
  <c r="I495" i="16"/>
  <c r="I496" i="16"/>
  <c r="I497" i="16"/>
  <c r="I491" i="16"/>
  <c r="I479" i="16"/>
  <c r="I480" i="16"/>
  <c r="I481" i="16"/>
  <c r="I482" i="16"/>
  <c r="I483" i="16"/>
  <c r="I478" i="16"/>
  <c r="I468" i="16"/>
  <c r="I469" i="16"/>
  <c r="I470" i="16"/>
  <c r="I471" i="16"/>
  <c r="I472" i="16"/>
  <c r="I473" i="16"/>
  <c r="I467" i="16"/>
  <c r="I439" i="16"/>
  <c r="I440" i="16"/>
  <c r="I441" i="16"/>
  <c r="I442" i="16"/>
  <c r="I443" i="16"/>
  <c r="I444" i="16"/>
  <c r="I445" i="16"/>
  <c r="I446" i="16"/>
  <c r="I447" i="16"/>
  <c r="I448" i="16"/>
  <c r="I449" i="16"/>
  <c r="I450" i="16"/>
  <c r="I451" i="16"/>
  <c r="I452" i="16"/>
  <c r="I453" i="16"/>
  <c r="I454" i="16"/>
  <c r="I455" i="16"/>
  <c r="I457" i="16"/>
  <c r="I438" i="16"/>
  <c r="I404" i="16"/>
  <c r="I405" i="16"/>
  <c r="I406" i="16"/>
  <c r="I407" i="16"/>
  <c r="I408" i="16"/>
  <c r="I409" i="16"/>
  <c r="I410" i="16"/>
  <c r="I411" i="16"/>
  <c r="I412" i="16"/>
  <c r="I413" i="16"/>
  <c r="I414" i="16"/>
  <c r="I415" i="16"/>
  <c r="I416" i="16"/>
  <c r="I417" i="16"/>
  <c r="I418" i="16"/>
  <c r="I419" i="16"/>
  <c r="I403" i="16"/>
  <c r="I380" i="16"/>
  <c r="I381" i="16"/>
  <c r="I382" i="16"/>
  <c r="I383" i="16"/>
  <c r="I384" i="16"/>
  <c r="I385" i="16"/>
  <c r="I386" i="16"/>
  <c r="I388" i="16"/>
  <c r="I389" i="16"/>
  <c r="I390" i="16"/>
  <c r="I391" i="16"/>
  <c r="I379" i="16"/>
  <c r="I365" i="16"/>
  <c r="I366" i="16"/>
  <c r="I367" i="16"/>
  <c r="I368" i="16"/>
  <c r="I369" i="16"/>
  <c r="I371" i="16"/>
  <c r="I348" i="16"/>
  <c r="I349" i="16"/>
  <c r="I350" i="16"/>
  <c r="I351" i="16"/>
  <c r="I352" i="16"/>
  <c r="I353" i="16"/>
  <c r="I354" i="16"/>
  <c r="I355" i="16"/>
  <c r="I356" i="16"/>
  <c r="I357" i="16"/>
  <c r="I358" i="16"/>
  <c r="I347" i="16"/>
  <c r="I335" i="16"/>
  <c r="I336" i="16"/>
  <c r="I337" i="16"/>
  <c r="I338" i="16"/>
  <c r="I340" i="16"/>
  <c r="I341" i="16"/>
  <c r="I342" i="16"/>
  <c r="I343" i="16"/>
  <c r="I344" i="16"/>
  <c r="I345" i="16"/>
  <c r="I334" i="16"/>
  <c r="I322" i="16"/>
  <c r="I323" i="16"/>
  <c r="I324" i="16"/>
  <c r="I325" i="16"/>
  <c r="I326" i="16"/>
  <c r="I327" i="16"/>
  <c r="I328" i="16"/>
  <c r="I329" i="16"/>
  <c r="I330" i="16"/>
  <c r="I331" i="16"/>
  <c r="I332" i="16"/>
  <c r="I321" i="16"/>
  <c r="I298" i="16"/>
  <c r="I299" i="16"/>
  <c r="I300" i="16"/>
  <c r="I301" i="16"/>
  <c r="I302" i="16"/>
  <c r="I303" i="16"/>
  <c r="I304" i="16"/>
  <c r="I305" i="16"/>
  <c r="I306" i="16"/>
  <c r="I307" i="16"/>
  <c r="I308" i="16"/>
  <c r="I309" i="16"/>
  <c r="I297" i="16"/>
  <c r="I269" i="16"/>
  <c r="I270" i="16"/>
  <c r="I271" i="16"/>
  <c r="I272" i="16"/>
  <c r="I273" i="16"/>
  <c r="I274" i="16"/>
  <c r="I275" i="16"/>
  <c r="I276" i="16"/>
  <c r="I277" i="16"/>
  <c r="I278" i="16"/>
  <c r="I279" i="16"/>
  <c r="I280" i="16"/>
  <c r="I281" i="16"/>
  <c r="I282" i="16"/>
  <c r="I283" i="16"/>
  <c r="I284" i="16"/>
  <c r="I285" i="16"/>
  <c r="I286" i="16"/>
  <c r="I287" i="16"/>
  <c r="I288" i="16"/>
  <c r="I289" i="16"/>
  <c r="I290" i="16"/>
  <c r="I291" i="16"/>
  <c r="I292" i="16"/>
  <c r="I293" i="16"/>
  <c r="I254" i="16"/>
  <c r="I255" i="16"/>
  <c r="I256" i="16"/>
  <c r="I257" i="16"/>
  <c r="I258" i="16"/>
  <c r="I259" i="16"/>
  <c r="I260" i="16"/>
  <c r="I261" i="16"/>
  <c r="I262" i="16"/>
  <c r="I263" i="16"/>
  <c r="I264" i="16"/>
  <c r="I265" i="16"/>
  <c r="I266" i="16"/>
  <c r="I224" i="16"/>
  <c r="I225" i="16"/>
  <c r="I226" i="16"/>
  <c r="I227" i="16"/>
  <c r="I228" i="16"/>
  <c r="I229" i="16"/>
  <c r="I230" i="16"/>
  <c r="I231" i="16"/>
  <c r="I232" i="16"/>
  <c r="I233" i="16"/>
  <c r="I234" i="16"/>
  <c r="I235" i="16"/>
  <c r="I236" i="16"/>
  <c r="I237" i="16"/>
  <c r="I238" i="16"/>
  <c r="I239" i="16"/>
  <c r="I240" i="16"/>
  <c r="I241" i="16"/>
  <c r="I242" i="16"/>
  <c r="I243" i="16"/>
  <c r="I244" i="16"/>
  <c r="I245" i="16"/>
  <c r="I246" i="16"/>
  <c r="I247" i="16"/>
  <c r="I248" i="16"/>
  <c r="I249" i="16"/>
  <c r="I250" i="16"/>
  <c r="I251" i="16"/>
  <c r="I223"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255" i="1"/>
  <c r="I256" i="1"/>
  <c r="I203" i="1"/>
  <c r="I188" i="1"/>
  <c r="I155" i="1"/>
  <c r="I156" i="1"/>
  <c r="I159" i="1"/>
  <c r="I160" i="1"/>
  <c r="I161" i="1"/>
  <c r="I162" i="1"/>
  <c r="I129" i="1"/>
  <c r="I130" i="1"/>
  <c r="I131" i="1"/>
  <c r="I132" i="1"/>
  <c r="I114" i="1"/>
  <c r="I115" i="1"/>
  <c r="I117" i="1"/>
  <c r="I113" i="1"/>
  <c r="I103" i="1"/>
  <c r="I104" i="1"/>
  <c r="I105" i="1"/>
  <c r="I106" i="1"/>
  <c r="I107" i="1"/>
  <c r="I108" i="1"/>
  <c r="I109" i="1"/>
  <c r="I111" i="1"/>
  <c r="I101" i="1"/>
  <c r="I92" i="1"/>
  <c r="I65" i="1"/>
  <c r="I66" i="1"/>
  <c r="I67" i="1"/>
  <c r="I60" i="1"/>
  <c r="I42" i="1"/>
  <c r="I44" i="1"/>
  <c r="I45" i="1"/>
  <c r="I46" i="1"/>
  <c r="I47" i="1"/>
  <c r="I48" i="1"/>
  <c r="I50" i="1"/>
  <c r="I52" i="1"/>
  <c r="I53" i="1"/>
  <c r="I40" i="1"/>
  <c r="I39" i="1"/>
  <c r="I38" i="1"/>
  <c r="I36" i="1"/>
  <c r="I35" i="1"/>
  <c r="I34" i="1"/>
  <c r="I25" i="1"/>
  <c r="I27" i="1"/>
  <c r="I29" i="1"/>
  <c r="I31" i="1"/>
  <c r="I32" i="1"/>
  <c r="I33" i="1"/>
  <c r="I26" i="1"/>
  <c r="I14" i="1"/>
  <c r="G683" i="16"/>
  <c r="G674" i="16" l="1"/>
  <c r="I277" i="1" l="1"/>
  <c r="G277" i="1"/>
  <c r="K7" i="1"/>
  <c r="J10" i="1"/>
  <c r="J7" i="1" s="1"/>
  <c r="K10" i="1"/>
  <c r="L10" i="1"/>
  <c r="L7" i="1" s="1"/>
  <c r="K14" i="1"/>
  <c r="J15" i="1"/>
  <c r="J14" i="1" s="1"/>
  <c r="K15" i="1"/>
  <c r="L15" i="1"/>
  <c r="L14" i="1" s="1"/>
  <c r="K17" i="1"/>
  <c r="J18" i="1"/>
  <c r="J17" i="1" s="1"/>
  <c r="K18" i="1"/>
  <c r="L18" i="1"/>
  <c r="L17" i="1" s="1"/>
  <c r="J21" i="1"/>
  <c r="K21" i="1"/>
  <c r="L21" i="1"/>
  <c r="J23" i="1"/>
  <c r="K23" i="1"/>
  <c r="K20" i="1" s="1"/>
  <c r="L23" i="1"/>
  <c r="J25" i="1"/>
  <c r="J20" i="1" s="1"/>
  <c r="K25" i="1"/>
  <c r="L25" i="1"/>
  <c r="L20" i="1" s="1"/>
  <c r="K34" i="1"/>
  <c r="J35" i="1"/>
  <c r="J34" i="1" s="1"/>
  <c r="K35" i="1"/>
  <c r="L35" i="1"/>
  <c r="L34" i="1" s="1"/>
  <c r="J38" i="1"/>
  <c r="K38" i="1"/>
  <c r="L38" i="1"/>
  <c r="J40" i="1"/>
  <c r="J37" i="1" s="1"/>
  <c r="K40" i="1"/>
  <c r="K37" i="1" s="1"/>
  <c r="L40" i="1"/>
  <c r="L37" i="1" s="1"/>
  <c r="J54" i="1"/>
  <c r="L54" i="1"/>
  <c r="J55" i="1"/>
  <c r="K55" i="1"/>
  <c r="K54" i="1" s="1"/>
  <c r="L55" i="1"/>
  <c r="J58" i="1"/>
  <c r="K58" i="1"/>
  <c r="K57" i="1" s="1"/>
  <c r="L58" i="1"/>
  <c r="J61" i="1"/>
  <c r="J57" i="1" s="1"/>
  <c r="K61" i="1"/>
  <c r="L61" i="1"/>
  <c r="L57" i="1" s="1"/>
  <c r="J68" i="1"/>
  <c r="K68" i="1"/>
  <c r="L68" i="1"/>
  <c r="J70" i="1"/>
  <c r="K70" i="1"/>
  <c r="L70" i="1"/>
  <c r="J76" i="1"/>
  <c r="J75" i="1" s="1"/>
  <c r="K76" i="1"/>
  <c r="L76" i="1"/>
  <c r="L75" i="1" s="1"/>
  <c r="J78" i="1"/>
  <c r="K78" i="1"/>
  <c r="K75" i="1" s="1"/>
  <c r="L78" i="1"/>
  <c r="J82" i="1"/>
  <c r="L82" i="1"/>
  <c r="J83" i="1"/>
  <c r="K83" i="1"/>
  <c r="K82" i="1" s="1"/>
  <c r="L83" i="1"/>
  <c r="J89" i="1"/>
  <c r="K89" i="1"/>
  <c r="K88" i="1" s="1"/>
  <c r="L89" i="1"/>
  <c r="J92" i="1"/>
  <c r="J88" i="1" s="1"/>
  <c r="K92" i="1"/>
  <c r="L92" i="1"/>
  <c r="L88" i="1" s="1"/>
  <c r="J101" i="1"/>
  <c r="K101" i="1"/>
  <c r="L101" i="1"/>
  <c r="J112" i="1"/>
  <c r="K112" i="1"/>
  <c r="L112" i="1"/>
  <c r="J119" i="1"/>
  <c r="K119" i="1"/>
  <c r="L119" i="1"/>
  <c r="J123" i="1"/>
  <c r="K123" i="1"/>
  <c r="K122" i="1" s="1"/>
  <c r="L123" i="1"/>
  <c r="J125" i="1"/>
  <c r="J122" i="1" s="1"/>
  <c r="K125" i="1"/>
  <c r="J127" i="1"/>
  <c r="K127" i="1"/>
  <c r="L127" i="1"/>
  <c r="J134" i="1"/>
  <c r="K134" i="1"/>
  <c r="L134" i="1"/>
  <c r="J136" i="1"/>
  <c r="K136" i="1"/>
  <c r="L136" i="1"/>
  <c r="L122" i="1" s="1"/>
  <c r="J139" i="1"/>
  <c r="J138" i="1" s="1"/>
  <c r="K139" i="1"/>
  <c r="L139" i="1"/>
  <c r="L138" i="1" s="1"/>
  <c r="J151" i="1"/>
  <c r="K151" i="1"/>
  <c r="K138" i="1" s="1"/>
  <c r="L151" i="1"/>
  <c r="J153" i="1"/>
  <c r="K153" i="1"/>
  <c r="L153" i="1"/>
  <c r="J163" i="1"/>
  <c r="K163" i="1"/>
  <c r="L163" i="1"/>
  <c r="J165" i="1"/>
  <c r="K165" i="1"/>
  <c r="L165" i="1"/>
  <c r="J168" i="1"/>
  <c r="K168" i="1"/>
  <c r="L168" i="1"/>
  <c r="J171" i="1"/>
  <c r="K171" i="1"/>
  <c r="K170" i="1" s="1"/>
  <c r="L171" i="1"/>
  <c r="J173" i="1"/>
  <c r="J170" i="1" s="1"/>
  <c r="K173" i="1"/>
  <c r="L173" i="1"/>
  <c r="L170" i="1" s="1"/>
  <c r="J177" i="1"/>
  <c r="J176" i="1" s="1"/>
  <c r="K177" i="1"/>
  <c r="L177" i="1"/>
  <c r="L176" i="1" s="1"/>
  <c r="J179" i="1"/>
  <c r="K179" i="1"/>
  <c r="K176" i="1" s="1"/>
  <c r="L179" i="1"/>
  <c r="J182" i="1"/>
  <c r="K182" i="1"/>
  <c r="L182" i="1"/>
  <c r="J185" i="1"/>
  <c r="K185" i="1"/>
  <c r="L185" i="1"/>
  <c r="J191" i="1"/>
  <c r="K191" i="1"/>
  <c r="L191" i="1"/>
  <c r="J193" i="1"/>
  <c r="K193" i="1"/>
  <c r="L193" i="1"/>
  <c r="J196" i="1"/>
  <c r="K196" i="1"/>
  <c r="L196" i="1"/>
  <c r="J200" i="1"/>
  <c r="K200" i="1"/>
  <c r="L200" i="1"/>
  <c r="J204" i="1"/>
  <c r="K204" i="1"/>
  <c r="L204" i="1"/>
  <c r="J206" i="1"/>
  <c r="K206" i="1"/>
  <c r="L206" i="1"/>
  <c r="J208" i="1"/>
  <c r="K208" i="1"/>
  <c r="L208" i="1"/>
  <c r="K212" i="1"/>
  <c r="J213" i="1"/>
  <c r="J212" i="1" s="1"/>
  <c r="K213" i="1"/>
  <c r="L213" i="1"/>
  <c r="L212" i="1" s="1"/>
  <c r="K215" i="1"/>
  <c r="J216" i="1"/>
  <c r="J215" i="1" s="1"/>
  <c r="K216" i="1"/>
  <c r="L216" i="1"/>
  <c r="L215" i="1" s="1"/>
  <c r="J219" i="1"/>
  <c r="J218" i="1" s="1"/>
  <c r="K219" i="1"/>
  <c r="L219" i="1"/>
  <c r="L218" i="1" s="1"/>
  <c r="J223" i="1"/>
  <c r="K223" i="1"/>
  <c r="K218" i="1" s="1"/>
  <c r="L223" i="1"/>
  <c r="J229" i="1"/>
  <c r="K229" i="1"/>
  <c r="L229" i="1"/>
  <c r="J232" i="1"/>
  <c r="K232" i="1"/>
  <c r="L232" i="1"/>
  <c r="J235" i="1"/>
  <c r="K235" i="1"/>
  <c r="L235" i="1"/>
  <c r="J244" i="1"/>
  <c r="J243" i="1" s="1"/>
  <c r="K244" i="1"/>
  <c r="L244" i="1"/>
  <c r="L243" i="1" s="1"/>
  <c r="J246" i="1"/>
  <c r="K246" i="1"/>
  <c r="K243" i="1" s="1"/>
  <c r="L246" i="1"/>
  <c r="J253" i="1"/>
  <c r="K253" i="1"/>
  <c r="L253" i="1"/>
  <c r="J255" i="1"/>
  <c r="K255" i="1"/>
  <c r="L255" i="1"/>
  <c r="J257" i="1"/>
  <c r="K257" i="1"/>
  <c r="L257" i="1"/>
  <c r="J261" i="1"/>
  <c r="K261" i="1"/>
  <c r="L261" i="1"/>
  <c r="J263" i="1"/>
  <c r="K263" i="1"/>
  <c r="L263" i="1"/>
  <c r="K265" i="1"/>
  <c r="J266" i="1"/>
  <c r="J265" i="1" s="1"/>
  <c r="K266" i="1"/>
  <c r="L266" i="1"/>
  <c r="L265" i="1" s="1"/>
  <c r="K270" i="1"/>
  <c r="J271" i="1"/>
  <c r="J270" i="1" s="1"/>
  <c r="K271" i="1"/>
  <c r="L271" i="1"/>
  <c r="L270" i="1" s="1"/>
  <c r="L274" i="1" l="1"/>
  <c r="J274" i="1"/>
  <c r="K274" i="1"/>
  <c r="F25" i="5"/>
  <c r="I686" i="16" l="1"/>
  <c r="I279" i="1"/>
  <c r="I280" i="1" l="1"/>
  <c r="I680" i="16"/>
  <c r="J13" i="26"/>
  <c r="H11" i="26"/>
  <c r="H14" i="26" s="1"/>
  <c r="E11" i="26"/>
  <c r="E14" i="26" s="1"/>
  <c r="G12" i="26"/>
  <c r="I11" i="26" l="1"/>
  <c r="F11" i="26"/>
  <c r="I14" i="26" l="1"/>
  <c r="J14" i="26" s="1"/>
  <c r="J11" i="26"/>
  <c r="F14" i="26"/>
  <c r="G14" i="26" s="1"/>
  <c r="G11" i="26"/>
  <c r="G64" i="21"/>
  <c r="G65" i="21"/>
  <c r="G66" i="21"/>
  <c r="G16" i="21"/>
  <c r="F154" i="21" l="1"/>
  <c r="E154" i="21"/>
  <c r="I203" i="15" l="1"/>
  <c r="I167" i="15"/>
  <c r="J165" i="15"/>
  <c r="G165" i="15"/>
  <c r="E165" i="15"/>
  <c r="I154" i="15"/>
  <c r="I155" i="15"/>
  <c r="I156" i="15"/>
  <c r="I157" i="15"/>
  <c r="I151" i="15"/>
  <c r="J127" i="15"/>
  <c r="G127" i="15"/>
  <c r="E127" i="15"/>
  <c r="I117" i="15"/>
  <c r="I118" i="15"/>
  <c r="I119" i="15"/>
  <c r="I116" i="15"/>
  <c r="I114" i="15"/>
  <c r="I113" i="15"/>
  <c r="I112" i="15"/>
  <c r="I106" i="15"/>
  <c r="I105" i="15"/>
  <c r="I104" i="15"/>
  <c r="I79" i="15"/>
  <c r="I80" i="15"/>
  <c r="I81" i="15"/>
  <c r="I82" i="15"/>
  <c r="I83" i="15"/>
  <c r="I84" i="15"/>
  <c r="I78" i="15"/>
  <c r="I92" i="15"/>
  <c r="I91" i="15"/>
  <c r="I90" i="15"/>
  <c r="J85" i="15"/>
  <c r="G85" i="15"/>
  <c r="E85" i="15"/>
  <c r="I52" i="15"/>
  <c r="I53" i="15"/>
  <c r="I51" i="15"/>
  <c r="F119" i="15"/>
  <c r="F87" i="15"/>
  <c r="F88" i="15"/>
  <c r="F89" i="15"/>
  <c r="F90" i="15"/>
  <c r="F91" i="15"/>
  <c r="F92" i="15"/>
  <c r="F86" i="15"/>
  <c r="F79" i="15"/>
  <c r="F80" i="15"/>
  <c r="F81" i="15"/>
  <c r="F82" i="15"/>
  <c r="F83" i="15"/>
  <c r="F84" i="15"/>
  <c r="F78" i="15"/>
  <c r="F71" i="15"/>
  <c r="F72" i="15"/>
  <c r="F73" i="15"/>
  <c r="F74" i="15"/>
  <c r="F75" i="15"/>
  <c r="F76" i="15"/>
  <c r="F70" i="15"/>
  <c r="F62" i="15"/>
  <c r="F63" i="15"/>
  <c r="F64" i="15"/>
  <c r="F65" i="15"/>
  <c r="F66" i="15"/>
  <c r="F67" i="15"/>
  <c r="F68" i="15"/>
  <c r="F61" i="15"/>
  <c r="F205" i="15"/>
  <c r="F208" i="15"/>
  <c r="F209" i="15"/>
  <c r="F207" i="15"/>
  <c r="F203" i="15"/>
  <c r="F186" i="15"/>
  <c r="F187" i="15"/>
  <c r="F188" i="15"/>
  <c r="F189" i="15"/>
  <c r="F190" i="15"/>
  <c r="F191" i="15"/>
  <c r="F192" i="15"/>
  <c r="F193" i="15"/>
  <c r="F194" i="15"/>
  <c r="F185" i="15"/>
  <c r="F157" i="15"/>
  <c r="E69" i="15"/>
  <c r="I42" i="15"/>
  <c r="E11" i="15"/>
  <c r="J206" i="15"/>
  <c r="I208" i="15"/>
  <c r="I209" i="15"/>
  <c r="I207" i="15"/>
  <c r="F206" i="15"/>
  <c r="G206" i="15"/>
  <c r="H206" i="15"/>
  <c r="E206" i="15"/>
  <c r="J198" i="15"/>
  <c r="G198" i="15"/>
  <c r="E198" i="15"/>
  <c r="I186" i="15"/>
  <c r="I187" i="15"/>
  <c r="I188" i="15"/>
  <c r="I189" i="15"/>
  <c r="I190" i="15"/>
  <c r="I191" i="15"/>
  <c r="I192" i="15"/>
  <c r="I193" i="15"/>
  <c r="I194" i="15"/>
  <c r="I185" i="15"/>
  <c r="J184" i="15"/>
  <c r="G184" i="15"/>
  <c r="E184" i="15"/>
  <c r="J147" i="15"/>
  <c r="G147" i="15"/>
  <c r="E147" i="15"/>
  <c r="F151" i="15"/>
  <c r="J139" i="15"/>
  <c r="G139" i="15"/>
  <c r="E139" i="15"/>
  <c r="F146" i="15"/>
  <c r="I138" i="15"/>
  <c r="J132" i="15"/>
  <c r="G132" i="15"/>
  <c r="E132" i="15"/>
  <c r="F138" i="15"/>
  <c r="J115" i="15"/>
  <c r="G115" i="15"/>
  <c r="E115" i="15"/>
  <c r="F113" i="15"/>
  <c r="F114" i="15"/>
  <c r="F112" i="15"/>
  <c r="J107" i="15"/>
  <c r="G107" i="15"/>
  <c r="E107" i="15"/>
  <c r="J99" i="15"/>
  <c r="G99" i="15"/>
  <c r="E99" i="15"/>
  <c r="F105" i="15"/>
  <c r="F106" i="15"/>
  <c r="F104" i="15"/>
  <c r="G93" i="15"/>
  <c r="I98" i="15"/>
  <c r="J93" i="15"/>
  <c r="E93" i="15"/>
  <c r="F98" i="15"/>
  <c r="J77" i="15"/>
  <c r="G77" i="15"/>
  <c r="E77" i="15"/>
  <c r="J69" i="15"/>
  <c r="G69" i="15"/>
  <c r="I75" i="15"/>
  <c r="I76" i="15"/>
  <c r="I74" i="15"/>
  <c r="I68" i="15"/>
  <c r="I67" i="15"/>
  <c r="I66" i="15"/>
  <c r="J60" i="15"/>
  <c r="G60" i="15"/>
  <c r="E60" i="15"/>
  <c r="J36" i="15"/>
  <c r="F42" i="15"/>
  <c r="G36" i="15"/>
  <c r="E36" i="15"/>
  <c r="F35" i="15"/>
  <c r="G20" i="15"/>
  <c r="F16" i="15"/>
  <c r="J15" i="15"/>
  <c r="J14" i="15" s="1"/>
  <c r="F15" i="15"/>
  <c r="G15" i="15"/>
  <c r="G14" i="15" s="1"/>
  <c r="H14" i="15"/>
  <c r="E15" i="15"/>
  <c r="F14" i="15"/>
  <c r="E14" i="15"/>
  <c r="F60" i="15" l="1"/>
  <c r="F85" i="15"/>
  <c r="F184" i="15"/>
  <c r="I206" i="15"/>
  <c r="F77" i="15"/>
  <c r="F69" i="15"/>
  <c r="I77" i="15"/>
  <c r="I184" i="15"/>
  <c r="J59" i="15"/>
  <c r="I14" i="15"/>
  <c r="E59" i="15"/>
  <c r="I15" i="15"/>
  <c r="I14" i="25"/>
  <c r="I13" i="25" s="1"/>
  <c r="H14" i="25"/>
  <c r="H13" i="25" s="1"/>
  <c r="F14" i="25"/>
  <c r="F13" i="25" s="1"/>
  <c r="E14" i="25"/>
  <c r="E13" i="25" s="1"/>
  <c r="J17" i="25"/>
  <c r="J21" i="25"/>
  <c r="J20" i="25"/>
  <c r="J19" i="25"/>
  <c r="J18" i="25"/>
  <c r="J16" i="25"/>
  <c r="F11" i="25"/>
  <c r="E11" i="25"/>
  <c r="E10" i="25" s="1"/>
  <c r="G12" i="25"/>
  <c r="G11" i="25" l="1"/>
  <c r="F10" i="25"/>
  <c r="G10" i="25" s="1"/>
  <c r="J13" i="25"/>
  <c r="J14" i="25"/>
  <c r="G78" i="21"/>
  <c r="G197" i="22" l="1"/>
  <c r="F197" i="22"/>
  <c r="G51" i="22"/>
  <c r="F51" i="22"/>
  <c r="G30" i="22"/>
  <c r="F30" i="22"/>
  <c r="G18" i="22"/>
  <c r="F18" i="22"/>
  <c r="G135" i="22"/>
  <c r="F135" i="22"/>
  <c r="G167" i="22"/>
  <c r="H100" i="22"/>
  <c r="H90" i="22"/>
  <c r="H189" i="22"/>
  <c r="H190" i="22"/>
  <c r="H191" i="22"/>
  <c r="H192" i="22"/>
  <c r="H193" i="22"/>
  <c r="H194" i="22"/>
  <c r="H195" i="22"/>
  <c r="H196" i="22"/>
  <c r="H198" i="22"/>
  <c r="H199" i="22"/>
  <c r="H200" i="22"/>
  <c r="H201" i="22"/>
  <c r="H203" i="22"/>
  <c r="H204" i="22"/>
  <c r="H205" i="22"/>
  <c r="H187" i="22"/>
  <c r="H133" i="22"/>
  <c r="H134" i="22"/>
  <c r="H136" i="22"/>
  <c r="H137" i="22"/>
  <c r="H138" i="22"/>
  <c r="H139" i="22"/>
  <c r="H140" i="22"/>
  <c r="H141" i="22"/>
  <c r="H142" i="22"/>
  <c r="H143" i="22"/>
  <c r="H144" i="22"/>
  <c r="H145" i="22"/>
  <c r="H146" i="22"/>
  <c r="H147" i="22"/>
  <c r="H148" i="22"/>
  <c r="H149" i="22"/>
  <c r="H150" i="22"/>
  <c r="H152" i="22"/>
  <c r="H153" i="22"/>
  <c r="H154" i="22"/>
  <c r="H155" i="22"/>
  <c r="H156" i="22"/>
  <c r="H157" i="22"/>
  <c r="H158" i="22"/>
  <c r="H159" i="22"/>
  <c r="H160" i="22"/>
  <c r="H161" i="22"/>
  <c r="H162" i="22"/>
  <c r="H163" i="22"/>
  <c r="H164" i="22"/>
  <c r="H165" i="22"/>
  <c r="H166" i="22"/>
  <c r="H168" i="22"/>
  <c r="H169" i="22"/>
  <c r="H170" i="22"/>
  <c r="H171" i="22"/>
  <c r="H172" i="22"/>
  <c r="H173" i="22"/>
  <c r="H174" i="22"/>
  <c r="H175" i="22"/>
  <c r="H176" i="22"/>
  <c r="H177" i="22"/>
  <c r="H178" i="22"/>
  <c r="H179" i="22"/>
  <c r="H180" i="22"/>
  <c r="H181" i="22"/>
  <c r="H182" i="22"/>
  <c r="H183" i="22"/>
  <c r="H132" i="22"/>
  <c r="H129" i="22"/>
  <c r="H91" i="22"/>
  <c r="H92" i="22"/>
  <c r="H93" i="22"/>
  <c r="H94" i="22"/>
  <c r="H96" i="22"/>
  <c r="H97" i="22"/>
  <c r="H98" i="22"/>
  <c r="H99" i="22"/>
  <c r="H101" i="22"/>
  <c r="H102" i="22"/>
  <c r="H103" i="22"/>
  <c r="H104" i="22"/>
  <c r="H105" i="22"/>
  <c r="H106" i="22"/>
  <c r="H107" i="22"/>
  <c r="H108" i="22"/>
  <c r="H109" i="22"/>
  <c r="H110" i="22"/>
  <c r="H112" i="22"/>
  <c r="H114" i="22"/>
  <c r="H116" i="22"/>
  <c r="H117" i="22"/>
  <c r="H118" i="22"/>
  <c r="H119" i="22"/>
  <c r="H120" i="22"/>
  <c r="H122" i="22"/>
  <c r="H124" i="22"/>
  <c r="H126" i="22"/>
  <c r="H80" i="22"/>
  <c r="H81" i="22"/>
  <c r="H82" i="22"/>
  <c r="H83" i="22"/>
  <c r="H85" i="22"/>
  <c r="H86" i="22"/>
  <c r="H79" i="22"/>
  <c r="H59" i="22"/>
  <c r="H60" i="22"/>
  <c r="H61" i="22"/>
  <c r="H62" i="22"/>
  <c r="H63" i="22"/>
  <c r="H64" i="22"/>
  <c r="H65" i="22"/>
  <c r="H66" i="22"/>
  <c r="H67" i="22"/>
  <c r="H69" i="22"/>
  <c r="H70" i="22"/>
  <c r="H71" i="22"/>
  <c r="H72" i="22"/>
  <c r="H73" i="22"/>
  <c r="H75" i="22"/>
  <c r="H76" i="22"/>
  <c r="H58" i="22"/>
  <c r="H52" i="22"/>
  <c r="H54" i="22"/>
  <c r="H48" i="22"/>
  <c r="H44" i="22"/>
  <c r="H45" i="22"/>
  <c r="H46" i="22"/>
  <c r="H43" i="22"/>
  <c r="H39" i="22"/>
  <c r="H29" i="22"/>
  <c r="H31" i="22"/>
  <c r="H32" i="22"/>
  <c r="H33" i="22"/>
  <c r="H35" i="22"/>
  <c r="H16" i="22"/>
  <c r="H17" i="22"/>
  <c r="H19" i="22"/>
  <c r="H20" i="22"/>
  <c r="H21" i="22"/>
  <c r="H22" i="22"/>
  <c r="H23" i="22"/>
  <c r="H24" i="22"/>
  <c r="H25" i="22"/>
  <c r="H12" i="22"/>
  <c r="H11" i="22"/>
  <c r="J32" i="23" l="1"/>
  <c r="J43" i="25" l="1"/>
  <c r="G42" i="25"/>
  <c r="J36" i="25"/>
  <c r="J37" i="25"/>
  <c r="J38" i="25"/>
  <c r="J39" i="25"/>
  <c r="J35" i="25"/>
  <c r="G34" i="25"/>
  <c r="J26" i="25"/>
  <c r="J27" i="25"/>
  <c r="J28" i="25"/>
  <c r="J31" i="25"/>
  <c r="J25" i="25"/>
  <c r="H23" i="25"/>
  <c r="H22" i="25" s="1"/>
  <c r="G24" i="25"/>
  <c r="E23" i="25"/>
  <c r="E22" i="25" s="1"/>
  <c r="E33" i="25"/>
  <c r="E32" i="25" s="1"/>
  <c r="E41" i="25"/>
  <c r="E40" i="25" s="1"/>
  <c r="I41" i="25"/>
  <c r="H41" i="25"/>
  <c r="H40" i="25" s="1"/>
  <c r="F41" i="25"/>
  <c r="F40" i="25" s="1"/>
  <c r="I33" i="25"/>
  <c r="I32" i="25" s="1"/>
  <c r="H33" i="25"/>
  <c r="F33" i="25"/>
  <c r="H32" i="25"/>
  <c r="F32" i="25"/>
  <c r="I23" i="25"/>
  <c r="I22" i="25" s="1"/>
  <c r="F23" i="25"/>
  <c r="F22" i="25" s="1"/>
  <c r="G40" i="25" l="1"/>
  <c r="J41" i="25"/>
  <c r="E44" i="25"/>
  <c r="H44" i="25"/>
  <c r="J23" i="25"/>
  <c r="J32" i="25"/>
  <c r="J22" i="25"/>
  <c r="F44" i="25"/>
  <c r="G33" i="25"/>
  <c r="G32" i="25"/>
  <c r="I40" i="25"/>
  <c r="J40" i="25" s="1"/>
  <c r="G41" i="25"/>
  <c r="J33" i="25"/>
  <c r="G22" i="25"/>
  <c r="G23" i="25"/>
  <c r="G44" i="25" l="1"/>
  <c r="I44" i="25"/>
  <c r="J44" i="25" s="1"/>
  <c r="F110" i="21"/>
  <c r="G112" i="21"/>
  <c r="G113" i="21"/>
  <c r="G114" i="21"/>
  <c r="G115" i="21"/>
  <c r="G111" i="21"/>
  <c r="F21" i="21"/>
  <c r="F20" i="21" s="1"/>
  <c r="F24" i="21"/>
  <c r="F26" i="21"/>
  <c r="F28" i="21"/>
  <c r="F32" i="21"/>
  <c r="F35" i="21"/>
  <c r="F37" i="21"/>
  <c r="F39" i="21"/>
  <c r="F41" i="21"/>
  <c r="F34" i="21" l="1"/>
  <c r="C32" i="8"/>
  <c r="C22" i="8" l="1"/>
  <c r="C10" i="8"/>
  <c r="C15" i="8" l="1"/>
  <c r="F90" i="19" l="1"/>
  <c r="F89" i="19"/>
  <c r="F87" i="19"/>
  <c r="F86" i="19"/>
  <c r="F85" i="19"/>
  <c r="F83" i="19"/>
  <c r="E90" i="19"/>
  <c r="E83" i="19"/>
  <c r="G62" i="19"/>
  <c r="F61" i="19"/>
  <c r="E61" i="19"/>
  <c r="G101" i="21"/>
  <c r="G61" i="21"/>
  <c r="G60" i="21"/>
  <c r="G59" i="21"/>
  <c r="E18" i="21"/>
  <c r="E17" i="21" s="1"/>
  <c r="G64" i="24"/>
  <c r="I64" i="24"/>
  <c r="J64"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l="1"/>
  <c r="F88" i="19"/>
  <c r="F84" i="19"/>
  <c r="G61" i="19"/>
  <c r="H56" i="24"/>
  <c r="H45" i="24"/>
  <c r="H58" i="24"/>
  <c r="F91" i="19" l="1"/>
  <c r="K19" i="24"/>
  <c r="H19" i="24"/>
  <c r="K18" i="24"/>
  <c r="H18" i="24"/>
  <c r="F117" i="1" l="1"/>
  <c r="E89" i="1"/>
  <c r="F209" i="1"/>
  <c r="F180" i="1"/>
  <c r="E95" i="21" l="1"/>
  <c r="E98" i="21"/>
  <c r="E77" i="21"/>
  <c r="G91" i="21"/>
  <c r="G86" i="21"/>
  <c r="E35" i="21"/>
  <c r="H6" i="24" l="1"/>
  <c r="F7" i="24"/>
  <c r="H7" i="24"/>
  <c r="K7" i="24"/>
  <c r="H8" i="24"/>
  <c r="K8" i="24"/>
  <c r="H9" i="24"/>
  <c r="K9" i="24"/>
  <c r="H10" i="24"/>
  <c r="K10" i="24"/>
  <c r="H11" i="24"/>
  <c r="K11" i="24"/>
  <c r="H12" i="24"/>
  <c r="K12" i="24"/>
  <c r="H13" i="24"/>
  <c r="K13" i="24"/>
  <c r="H14" i="24"/>
  <c r="K14" i="24"/>
  <c r="H15" i="24"/>
  <c r="K15" i="24"/>
  <c r="H16" i="24"/>
  <c r="K16" i="24"/>
  <c r="H17" i="24"/>
  <c r="K17" i="24"/>
  <c r="H20" i="24"/>
  <c r="K20" i="24"/>
  <c r="H21" i="24"/>
  <c r="K21" i="24"/>
  <c r="H22" i="24"/>
  <c r="H23" i="24"/>
  <c r="H24" i="24"/>
  <c r="K24" i="24"/>
  <c r="H25" i="24"/>
  <c r="K25" i="24"/>
  <c r="H26" i="24"/>
  <c r="H27" i="24"/>
  <c r="H28" i="24"/>
  <c r="H29" i="24"/>
  <c r="H30" i="24"/>
  <c r="H31" i="24"/>
  <c r="H32" i="24"/>
  <c r="H33" i="24"/>
  <c r="F34" i="24"/>
  <c r="H34" i="24"/>
  <c r="H35" i="24"/>
  <c r="H36" i="24"/>
  <c r="H37" i="24"/>
  <c r="F38" i="24"/>
  <c r="H38" i="24"/>
  <c r="H39" i="24"/>
  <c r="H40" i="24"/>
  <c r="F41" i="24"/>
  <c r="H41" i="24"/>
  <c r="H42" i="24"/>
  <c r="H43" i="24"/>
  <c r="H44" i="24"/>
  <c r="F46" i="24"/>
  <c r="H46" i="24"/>
  <c r="H47" i="24"/>
  <c r="H48" i="24"/>
  <c r="H49" i="24"/>
  <c r="H50" i="24"/>
  <c r="H51" i="24"/>
  <c r="H52" i="24"/>
  <c r="H53" i="24"/>
  <c r="H54" i="24"/>
  <c r="H55" i="24"/>
  <c r="H57" i="24"/>
  <c r="H59" i="24"/>
  <c r="H60" i="24"/>
  <c r="H61" i="24"/>
  <c r="H62" i="24"/>
  <c r="H63" i="24"/>
  <c r="F64" i="24" l="1"/>
  <c r="H64" i="24"/>
  <c r="F29" i="13"/>
  <c r="G40" i="13"/>
  <c r="F16" i="13"/>
  <c r="E16" i="13"/>
  <c r="G16" i="13" l="1"/>
  <c r="G18" i="13"/>
  <c r="G48" i="19" l="1"/>
  <c r="G46" i="19"/>
  <c r="G83" i="19"/>
  <c r="F14" i="19"/>
  <c r="E14" i="19"/>
  <c r="G13" i="19"/>
  <c r="J27" i="23" l="1"/>
  <c r="J28" i="23"/>
  <c r="I25" i="23"/>
  <c r="H25" i="23"/>
  <c r="H24" i="23" s="1"/>
  <c r="H37" i="23" s="1"/>
  <c r="J23" i="23"/>
  <c r="J22" i="23"/>
  <c r="J18" i="23"/>
  <c r="J14" i="23"/>
  <c r="G31" i="23"/>
  <c r="G26" i="23"/>
  <c r="G21" i="23"/>
  <c r="G17" i="23"/>
  <c r="F16" i="23"/>
  <c r="G16" i="23" s="1"/>
  <c r="E16" i="23"/>
  <c r="G13" i="23"/>
  <c r="J25" i="23" l="1"/>
  <c r="G12" i="23"/>
  <c r="G15" i="23"/>
  <c r="G20" i="23"/>
  <c r="G19" i="23" s="1"/>
  <c r="G25" i="23"/>
  <c r="G24" i="23" s="1"/>
  <c r="G30" i="23"/>
  <c r="G29" i="23" s="1"/>
  <c r="E12" i="23"/>
  <c r="E11" i="23" s="1"/>
  <c r="E15" i="23"/>
  <c r="E20" i="23"/>
  <c r="E19" i="23" s="1"/>
  <c r="E25" i="23"/>
  <c r="E24" i="23" s="1"/>
  <c r="E30" i="23"/>
  <c r="E29" i="23" s="1"/>
  <c r="E34" i="23"/>
  <c r="E33" i="23" s="1"/>
  <c r="H12" i="23"/>
  <c r="H11" i="23" s="1"/>
  <c r="J34" i="23"/>
  <c r="J33" i="23" s="1"/>
  <c r="I30" i="23"/>
  <c r="H30" i="23"/>
  <c r="F30" i="23"/>
  <c r="F29" i="23" s="1"/>
  <c r="H29" i="23"/>
  <c r="I24" i="23"/>
  <c r="F25" i="23"/>
  <c r="F24" i="23" s="1"/>
  <c r="I20" i="23"/>
  <c r="I19" i="23" s="1"/>
  <c r="H20" i="23"/>
  <c r="F20" i="23"/>
  <c r="F19" i="23" s="1"/>
  <c r="H19" i="23"/>
  <c r="J16" i="23"/>
  <c r="J15" i="23" s="1"/>
  <c r="I16" i="23"/>
  <c r="I15" i="23" s="1"/>
  <c r="H16" i="23"/>
  <c r="H15" i="23" s="1"/>
  <c r="F15" i="23"/>
  <c r="J12" i="23"/>
  <c r="J11" i="23" s="1"/>
  <c r="I12" i="23"/>
  <c r="I11" i="23" s="1"/>
  <c r="F12" i="23"/>
  <c r="F11" i="23" s="1"/>
  <c r="I29" i="23" l="1"/>
  <c r="J29" i="23" s="1"/>
  <c r="J30" i="23"/>
  <c r="F37" i="23"/>
  <c r="E37" i="23"/>
  <c r="G11" i="23"/>
  <c r="J20" i="23"/>
  <c r="J19" i="23" s="1"/>
  <c r="J24" i="23"/>
  <c r="G147" i="21"/>
  <c r="F146" i="21"/>
  <c r="G146" i="21" s="1"/>
  <c r="E146" i="21"/>
  <c r="F145" i="21"/>
  <c r="G145" i="21" s="1"/>
  <c r="E145" i="21"/>
  <c r="E133" i="21"/>
  <c r="E129" i="21"/>
  <c r="E116" i="21"/>
  <c r="E110" i="21"/>
  <c r="F77" i="21"/>
  <c r="G77" i="21" s="1"/>
  <c r="G104" i="21"/>
  <c r="G105" i="21"/>
  <c r="G106" i="21"/>
  <c r="G107" i="21"/>
  <c r="G108" i="21"/>
  <c r="G103" i="21"/>
  <c r="F102" i="21"/>
  <c r="E102" i="21"/>
  <c r="F100" i="21"/>
  <c r="E100" i="21"/>
  <c r="E76" i="21" s="1"/>
  <c r="F72" i="21"/>
  <c r="F71" i="21" s="1"/>
  <c r="E72" i="21"/>
  <c r="E71" i="21" s="1"/>
  <c r="F68" i="21"/>
  <c r="F67" i="21" s="1"/>
  <c r="E68" i="21"/>
  <c r="E67" i="21" s="1"/>
  <c r="F63" i="21"/>
  <c r="E63" i="21"/>
  <c r="E62" i="21" s="1"/>
  <c r="F58" i="21"/>
  <c r="F57" i="21" s="1"/>
  <c r="E58" i="21"/>
  <c r="E57" i="21" s="1"/>
  <c r="F50" i="21"/>
  <c r="F49" i="21" s="1"/>
  <c r="E50" i="21"/>
  <c r="E49" i="21" s="1"/>
  <c r="E41" i="21"/>
  <c r="E39" i="21"/>
  <c r="E37" i="21"/>
  <c r="F15" i="21"/>
  <c r="E15" i="21"/>
  <c r="E14" i="21" s="1"/>
  <c r="F12" i="21"/>
  <c r="F11" i="21" s="1"/>
  <c r="E12" i="21"/>
  <c r="E11" i="21" s="1"/>
  <c r="F9" i="21"/>
  <c r="F8" i="21" s="1"/>
  <c r="E9" i="21"/>
  <c r="E8" i="21" s="1"/>
  <c r="F30" i="21"/>
  <c r="F23" i="21" s="1"/>
  <c r="E32" i="21"/>
  <c r="E30" i="21"/>
  <c r="E28" i="21"/>
  <c r="E26" i="21"/>
  <c r="E24" i="21"/>
  <c r="G33" i="21"/>
  <c r="G31" i="21"/>
  <c r="F14" i="21" l="1"/>
  <c r="G14" i="21" s="1"/>
  <c r="G15" i="21"/>
  <c r="F62" i="21"/>
  <c r="G62" i="21" s="1"/>
  <c r="G63" i="21"/>
  <c r="G67" i="21"/>
  <c r="E109" i="21"/>
  <c r="E135" i="21"/>
  <c r="I37" i="23"/>
  <c r="J37" i="23" s="1"/>
  <c r="E23" i="21"/>
  <c r="G32" i="21"/>
  <c r="G30" i="21"/>
  <c r="E34" i="21"/>
  <c r="G100" i="21"/>
  <c r="G37" i="23"/>
  <c r="G102" i="21"/>
  <c r="F9" i="1"/>
  <c r="G8" i="1"/>
  <c r="E8" i="1"/>
  <c r="F8" i="1" l="1"/>
  <c r="E43" i="21"/>
  <c r="G271" i="1"/>
  <c r="G270" i="1" s="1"/>
  <c r="H271" i="1"/>
  <c r="E271" i="1"/>
  <c r="I273" i="1"/>
  <c r="F273" i="1"/>
  <c r="E270" i="1"/>
  <c r="G257" i="1"/>
  <c r="H257" i="1"/>
  <c r="E257" i="1"/>
  <c r="F260" i="1"/>
  <c r="I242" i="1"/>
  <c r="G241" i="1"/>
  <c r="H241" i="1"/>
  <c r="E241" i="1"/>
  <c r="F242" i="1"/>
  <c r="F241" i="1" s="1"/>
  <c r="G235" i="1"/>
  <c r="H235" i="1"/>
  <c r="E235" i="1"/>
  <c r="I237" i="1"/>
  <c r="I236" i="1"/>
  <c r="F237" i="1"/>
  <c r="F238" i="1"/>
  <c r="F236" i="1"/>
  <c r="G223" i="1"/>
  <c r="H223" i="1"/>
  <c r="E223" i="1"/>
  <c r="F224" i="1"/>
  <c r="I214" i="1"/>
  <c r="E177" i="1"/>
  <c r="G206" i="1"/>
  <c r="H206" i="1"/>
  <c r="I207" i="1"/>
  <c r="F207" i="1"/>
  <c r="F206" i="1" s="1"/>
  <c r="E206" i="1"/>
  <c r="I211" i="1"/>
  <c r="G208" i="1"/>
  <c r="H208" i="1"/>
  <c r="E208" i="1"/>
  <c r="F211" i="1"/>
  <c r="I210" i="1"/>
  <c r="F210" i="1"/>
  <c r="F208" i="1" s="1"/>
  <c r="I209" i="1"/>
  <c r="I199" i="1"/>
  <c r="G185" i="1"/>
  <c r="H185" i="1"/>
  <c r="E185" i="1"/>
  <c r="I190" i="1"/>
  <c r="F190" i="1"/>
  <c r="F186" i="1"/>
  <c r="H173" i="1"/>
  <c r="G173" i="1"/>
  <c r="E173" i="1"/>
  <c r="I175" i="1"/>
  <c r="F175" i="1"/>
  <c r="G153" i="1"/>
  <c r="H153" i="1"/>
  <c r="E153" i="1"/>
  <c r="F162" i="1"/>
  <c r="F158" i="1"/>
  <c r="F157" i="1"/>
  <c r="I144" i="1"/>
  <c r="I143" i="1"/>
  <c r="E139" i="1"/>
  <c r="I142" i="1"/>
  <c r="F142" i="1"/>
  <c r="F144" i="1"/>
  <c r="F143" i="1"/>
  <c r="E127" i="1"/>
  <c r="F132" i="1"/>
  <c r="G119" i="1"/>
  <c r="G112" i="1"/>
  <c r="H112" i="1"/>
  <c r="E112" i="1"/>
  <c r="F113" i="1"/>
  <c r="I87" i="1"/>
  <c r="F87" i="1"/>
  <c r="F86" i="1" s="1"/>
  <c r="G86" i="1"/>
  <c r="H86" i="1"/>
  <c r="E86" i="1"/>
  <c r="I84" i="1"/>
  <c r="I81" i="1"/>
  <c r="F81" i="1"/>
  <c r="F80" i="1" s="1"/>
  <c r="G80" i="1"/>
  <c r="H80" i="1"/>
  <c r="E80" i="1"/>
  <c r="E58" i="1"/>
  <c r="I72" i="1"/>
  <c r="I73" i="1"/>
  <c r="I74" i="1"/>
  <c r="I71" i="1"/>
  <c r="F74" i="1"/>
  <c r="F73" i="1"/>
  <c r="F72" i="1"/>
  <c r="F71" i="1"/>
  <c r="G70" i="1"/>
  <c r="H70" i="1"/>
  <c r="E70" i="1"/>
  <c r="G61" i="1"/>
  <c r="H61" i="1"/>
  <c r="E61" i="1"/>
  <c r="F66" i="1"/>
  <c r="F64" i="1"/>
  <c r="G40" i="1"/>
  <c r="H40" i="1"/>
  <c r="E40" i="1"/>
  <c r="F52" i="1"/>
  <c r="F39" i="1"/>
  <c r="F38" i="1" s="1"/>
  <c r="G38" i="1"/>
  <c r="H38" i="1"/>
  <c r="E38" i="1"/>
  <c r="G35" i="1"/>
  <c r="H35" i="1"/>
  <c r="E35" i="1"/>
  <c r="G25" i="1"/>
  <c r="H25" i="1"/>
  <c r="E25" i="1"/>
  <c r="F33" i="1"/>
  <c r="F32" i="1"/>
  <c r="F31" i="1"/>
  <c r="F29" i="1"/>
  <c r="G21" i="1"/>
  <c r="H21" i="1"/>
  <c r="E21" i="1"/>
  <c r="I22" i="1"/>
  <c r="F22" i="1"/>
  <c r="F21" i="1" s="1"/>
  <c r="I16" i="1"/>
  <c r="I235" i="1" l="1"/>
  <c r="I241" i="1"/>
  <c r="I206" i="1"/>
  <c r="E37" i="1"/>
  <c r="I86" i="1"/>
  <c r="I80" i="1"/>
  <c r="I70" i="1"/>
  <c r="F70" i="1"/>
  <c r="I21" i="1"/>
  <c r="E651" i="16"/>
  <c r="J661" i="16"/>
  <c r="G661" i="16"/>
  <c r="H661" i="16"/>
  <c r="E661" i="16"/>
  <c r="I667" i="16"/>
  <c r="F667" i="16"/>
  <c r="I622" i="16"/>
  <c r="J645" i="16"/>
  <c r="G645" i="16"/>
  <c r="H645" i="16"/>
  <c r="E645" i="16"/>
  <c r="I644" i="16"/>
  <c r="F630" i="16"/>
  <c r="J614" i="16"/>
  <c r="G614" i="16"/>
  <c r="H614" i="16"/>
  <c r="E614" i="16"/>
  <c r="I619" i="16"/>
  <c r="F619" i="16"/>
  <c r="F616" i="16"/>
  <c r="H604" i="16"/>
  <c r="J589" i="16"/>
  <c r="F591" i="16"/>
  <c r="F592" i="16"/>
  <c r="F593" i="16"/>
  <c r="F594" i="16"/>
  <c r="F595" i="16"/>
  <c r="F596" i="16"/>
  <c r="F590" i="16"/>
  <c r="G589" i="16"/>
  <c r="H589" i="16"/>
  <c r="E589" i="16"/>
  <c r="I583" i="16"/>
  <c r="J567" i="16"/>
  <c r="G567" i="16"/>
  <c r="H567" i="16"/>
  <c r="I567" i="16" s="1"/>
  <c r="E567" i="16"/>
  <c r="F580" i="16"/>
  <c r="E581" i="16"/>
  <c r="G581" i="16"/>
  <c r="H581" i="16"/>
  <c r="J581" i="16"/>
  <c r="F579" i="16"/>
  <c r="F577" i="16"/>
  <c r="F572" i="16"/>
  <c r="F558" i="16"/>
  <c r="F557" i="16" s="1"/>
  <c r="I558" i="16"/>
  <c r="H557" i="16"/>
  <c r="G557" i="16"/>
  <c r="E557" i="16"/>
  <c r="F555" i="16"/>
  <c r="J498" i="16"/>
  <c r="G498" i="16"/>
  <c r="H498" i="16"/>
  <c r="I498" i="16" s="1"/>
  <c r="E498" i="16"/>
  <c r="J530" i="16"/>
  <c r="J533" i="16"/>
  <c r="H533" i="16"/>
  <c r="I533" i="16" s="1"/>
  <c r="G533" i="16"/>
  <c r="E533" i="16"/>
  <c r="G526" i="16"/>
  <c r="E528" i="16"/>
  <c r="E526" i="16"/>
  <c r="J517" i="16"/>
  <c r="H517" i="16"/>
  <c r="G517" i="16"/>
  <c r="E517" i="16"/>
  <c r="J490" i="16"/>
  <c r="G490" i="16"/>
  <c r="H490" i="16"/>
  <c r="I490" i="16" s="1"/>
  <c r="E490" i="16"/>
  <c r="F556" i="16"/>
  <c r="F553" i="16"/>
  <c r="F549" i="16"/>
  <c r="F548" i="16"/>
  <c r="F546" i="16"/>
  <c r="F544" i="16"/>
  <c r="F543" i="16"/>
  <c r="F531" i="16"/>
  <c r="I517" i="16" l="1"/>
  <c r="I589" i="16"/>
  <c r="F589" i="16"/>
  <c r="I557" i="16"/>
  <c r="I581" i="16"/>
  <c r="F480" i="16"/>
  <c r="F481" i="16"/>
  <c r="F482" i="16"/>
  <c r="F483" i="16"/>
  <c r="F479" i="16"/>
  <c r="J477" i="16"/>
  <c r="G477" i="16"/>
  <c r="H477" i="16"/>
  <c r="E477" i="16"/>
  <c r="J475" i="16"/>
  <c r="G475" i="16"/>
  <c r="H475" i="16"/>
  <c r="E475" i="16"/>
  <c r="F476" i="16"/>
  <c r="F475" i="16" s="1"/>
  <c r="I465" i="16"/>
  <c r="F465" i="16"/>
  <c r="F464" i="16" s="1"/>
  <c r="J464" i="16"/>
  <c r="G464" i="16"/>
  <c r="H464" i="16"/>
  <c r="E464" i="16"/>
  <c r="E466" i="16"/>
  <c r="G466" i="16"/>
  <c r="H466" i="16"/>
  <c r="J466" i="16"/>
  <c r="F471" i="16"/>
  <c r="F467" i="16"/>
  <c r="J462" i="16"/>
  <c r="G462" i="16"/>
  <c r="H462" i="16"/>
  <c r="E462" i="16"/>
  <c r="G437" i="16"/>
  <c r="H437" i="16"/>
  <c r="F457" i="16"/>
  <c r="J437" i="16"/>
  <c r="E437" i="16"/>
  <c r="I425" i="16"/>
  <c r="J423" i="16"/>
  <c r="H423" i="16"/>
  <c r="G423" i="16"/>
  <c r="E423" i="16"/>
  <c r="F425" i="16"/>
  <c r="E402" i="16"/>
  <c r="J392" i="16"/>
  <c r="G392" i="16"/>
  <c r="H392" i="16"/>
  <c r="E392" i="16"/>
  <c r="J378" i="16"/>
  <c r="G378" i="16"/>
  <c r="H378" i="16"/>
  <c r="E378" i="16"/>
  <c r="F385" i="16"/>
  <c r="J362" i="16"/>
  <c r="G362" i="16"/>
  <c r="H362" i="16"/>
  <c r="E362" i="16"/>
  <c r="F371" i="16"/>
  <c r="F365" i="16"/>
  <c r="I364" i="16"/>
  <c r="F364" i="16"/>
  <c r="F358" i="16"/>
  <c r="F357" i="16"/>
  <c r="F345" i="16"/>
  <c r="F344" i="16"/>
  <c r="E221" i="16"/>
  <c r="I295" i="16"/>
  <c r="J294" i="16"/>
  <c r="G294" i="16"/>
  <c r="H294" i="16"/>
  <c r="F295" i="16"/>
  <c r="F294" i="16" s="1"/>
  <c r="E294" i="16"/>
  <c r="J267" i="16"/>
  <c r="G267" i="16"/>
  <c r="H267" i="16"/>
  <c r="E267" i="16"/>
  <c r="F293" i="16"/>
  <c r="F292" i="16"/>
  <c r="F291" i="16"/>
  <c r="F272" i="16"/>
  <c r="F271" i="16"/>
  <c r="J252" i="16"/>
  <c r="G252" i="16"/>
  <c r="H252" i="16"/>
  <c r="E252" i="16"/>
  <c r="F266" i="16"/>
  <c r="F265" i="16"/>
  <c r="J221" i="16"/>
  <c r="G221" i="16"/>
  <c r="H221" i="16"/>
  <c r="F251" i="16"/>
  <c r="F250" i="16"/>
  <c r="F249" i="16"/>
  <c r="F248" i="16"/>
  <c r="F246" i="16"/>
  <c r="F245" i="16"/>
  <c r="I212" i="16"/>
  <c r="I211" i="16"/>
  <c r="F212" i="16"/>
  <c r="F211" i="16"/>
  <c r="J210" i="16"/>
  <c r="G210" i="16"/>
  <c r="H210" i="16"/>
  <c r="E210" i="16"/>
  <c r="I221" i="16" l="1"/>
  <c r="I252" i="16"/>
  <c r="I362" i="16"/>
  <c r="I437" i="16"/>
  <c r="I477" i="16"/>
  <c r="I210" i="16"/>
  <c r="I267" i="16"/>
  <c r="I378" i="16"/>
  <c r="I466" i="16"/>
  <c r="I464" i="16"/>
  <c r="E474" i="16"/>
  <c r="I294" i="16"/>
  <c r="F210" i="16"/>
  <c r="J203" i="16"/>
  <c r="G203" i="16"/>
  <c r="H203" i="16"/>
  <c r="E203" i="16"/>
  <c r="J198" i="16"/>
  <c r="G198" i="16"/>
  <c r="H198" i="16"/>
  <c r="E198" i="16"/>
  <c r="F197" i="16"/>
  <c r="I186" i="16"/>
  <c r="I174" i="16"/>
  <c r="I175" i="16"/>
  <c r="I173" i="16"/>
  <c r="F174" i="16"/>
  <c r="F175" i="16"/>
  <c r="F173" i="16"/>
  <c r="E159" i="16"/>
  <c r="J172" i="16"/>
  <c r="G172" i="16"/>
  <c r="H172" i="16"/>
  <c r="E172" i="16"/>
  <c r="H91" i="16"/>
  <c r="H144" i="16"/>
  <c r="H125" i="16"/>
  <c r="G91" i="16"/>
  <c r="I150" i="16"/>
  <c r="J144" i="16"/>
  <c r="G144" i="16"/>
  <c r="E144" i="16"/>
  <c r="F150" i="16"/>
  <c r="F151" i="16"/>
  <c r="F152" i="16"/>
  <c r="F153" i="16"/>
  <c r="F154" i="16"/>
  <c r="F155" i="16"/>
  <c r="F156" i="16"/>
  <c r="F157" i="16"/>
  <c r="F149" i="16"/>
  <c r="I123" i="16"/>
  <c r="F123" i="16"/>
  <c r="F114" i="16"/>
  <c r="J91" i="16"/>
  <c r="E91" i="16"/>
  <c r="F113" i="16"/>
  <c r="F89" i="16"/>
  <c r="J83" i="16"/>
  <c r="G83" i="16"/>
  <c r="H83" i="16"/>
  <c r="E83" i="16"/>
  <c r="J58" i="16"/>
  <c r="G58" i="16"/>
  <c r="H58" i="16"/>
  <c r="E58" i="16"/>
  <c r="F50" i="16"/>
  <c r="J49" i="16"/>
  <c r="G49" i="16"/>
  <c r="H49" i="16"/>
  <c r="E49" i="16"/>
  <c r="F47" i="16"/>
  <c r="I36" i="16"/>
  <c r="I30" i="16"/>
  <c r="F30" i="16"/>
  <c r="F29" i="16" s="1"/>
  <c r="J29" i="16"/>
  <c r="G29" i="16"/>
  <c r="H29" i="16"/>
  <c r="E29" i="16"/>
  <c r="I18" i="16"/>
  <c r="I17" i="16"/>
  <c r="I16" i="16"/>
  <c r="I15" i="16"/>
  <c r="I14" i="16"/>
  <c r="I13" i="16"/>
  <c r="I11" i="16"/>
  <c r="F11" i="16"/>
  <c r="F10" i="16" s="1"/>
  <c r="J10" i="16"/>
  <c r="H10" i="16"/>
  <c r="G10" i="16"/>
  <c r="E10" i="16"/>
  <c r="H6" i="16"/>
  <c r="J6" i="16"/>
  <c r="I13" i="1"/>
  <c r="I11" i="1"/>
  <c r="G202" i="22"/>
  <c r="G188" i="22"/>
  <c r="G186" i="22"/>
  <c r="G151" i="22"/>
  <c r="H135" i="22"/>
  <c r="G131" i="22"/>
  <c r="G128" i="22"/>
  <c r="G125" i="22"/>
  <c r="G123" i="22"/>
  <c r="G121" i="22"/>
  <c r="G115" i="22"/>
  <c r="G113" i="22"/>
  <c r="G111" i="22"/>
  <c r="G95" i="22"/>
  <c r="G89" i="22"/>
  <c r="G84" i="22"/>
  <c r="G78" i="22"/>
  <c r="G74" i="22"/>
  <c r="G68" i="22"/>
  <c r="G57" i="22"/>
  <c r="G53" i="22"/>
  <c r="G50" i="22" s="1"/>
  <c r="G47" i="22"/>
  <c r="G42" i="22"/>
  <c r="G38" i="22"/>
  <c r="G34" i="22"/>
  <c r="G28" i="22"/>
  <c r="G15" i="22"/>
  <c r="G9" i="22"/>
  <c r="G8" i="22" s="1"/>
  <c r="F202" i="22"/>
  <c r="F188" i="22"/>
  <c r="F186" i="22"/>
  <c r="F167" i="22"/>
  <c r="H167" i="22" s="1"/>
  <c r="F151" i="22"/>
  <c r="F131" i="22"/>
  <c r="F128" i="22"/>
  <c r="F127" i="22" s="1"/>
  <c r="F125" i="22"/>
  <c r="F123" i="22"/>
  <c r="F121" i="22"/>
  <c r="F115" i="22"/>
  <c r="F113" i="22"/>
  <c r="F111" i="22"/>
  <c r="F95" i="22"/>
  <c r="F89" i="22"/>
  <c r="F84" i="22"/>
  <c r="F78" i="22"/>
  <c r="F74" i="22"/>
  <c r="F68" i="22"/>
  <c r="F57" i="22"/>
  <c r="F53" i="22"/>
  <c r="F50" i="22" s="1"/>
  <c r="F47" i="22"/>
  <c r="F42" i="22"/>
  <c r="F38" i="22"/>
  <c r="F37" i="22" s="1"/>
  <c r="F36" i="22" s="1"/>
  <c r="F34" i="22"/>
  <c r="F28" i="22"/>
  <c r="F15" i="22"/>
  <c r="F9" i="22"/>
  <c r="G35" i="14"/>
  <c r="H18" i="14"/>
  <c r="F18" i="14"/>
  <c r="E18" i="14"/>
  <c r="G13" i="14"/>
  <c r="I7" i="14"/>
  <c r="H7" i="14"/>
  <c r="F7" i="14"/>
  <c r="E7" i="14"/>
  <c r="E89" i="19"/>
  <c r="E85" i="19"/>
  <c r="E86" i="19"/>
  <c r="E87" i="19"/>
  <c r="I91" i="16" l="1"/>
  <c r="I172" i="16"/>
  <c r="I144" i="16"/>
  <c r="I198" i="16"/>
  <c r="I203" i="16"/>
  <c r="F185" i="22"/>
  <c r="F184" i="22" s="1"/>
  <c r="F8" i="22"/>
  <c r="F7" i="22" s="1"/>
  <c r="F49" i="22"/>
  <c r="F41" i="22"/>
  <c r="F40" i="22" s="1"/>
  <c r="F56" i="22"/>
  <c r="H51" i="22"/>
  <c r="H53" i="22"/>
  <c r="H68" i="22"/>
  <c r="H111" i="22"/>
  <c r="H115" i="22"/>
  <c r="H128" i="22"/>
  <c r="F130" i="22"/>
  <c r="G185" i="22"/>
  <c r="H185" i="22" s="1"/>
  <c r="G14" i="22"/>
  <c r="H15" i="22"/>
  <c r="H28" i="22"/>
  <c r="H34" i="22"/>
  <c r="H42" i="22"/>
  <c r="G184" i="22"/>
  <c r="H184" i="22" s="1"/>
  <c r="H188" i="22"/>
  <c r="H202" i="22"/>
  <c r="H8" i="22"/>
  <c r="H9" i="22"/>
  <c r="H18" i="22"/>
  <c r="H30" i="22"/>
  <c r="H47" i="22"/>
  <c r="H74" i="22"/>
  <c r="H84" i="22"/>
  <c r="H95" i="22"/>
  <c r="H113" i="22"/>
  <c r="H121" i="22"/>
  <c r="H125" i="22"/>
  <c r="H131" i="22"/>
  <c r="H151" i="22"/>
  <c r="H186" i="22"/>
  <c r="H197" i="22"/>
  <c r="G130" i="22"/>
  <c r="G127" i="22"/>
  <c r="H127" i="22" s="1"/>
  <c r="H123" i="22"/>
  <c r="G88" i="22"/>
  <c r="H89" i="22"/>
  <c r="G77" i="22"/>
  <c r="H78" i="22"/>
  <c r="G56" i="22"/>
  <c r="H57" i="22"/>
  <c r="G49" i="22"/>
  <c r="H49" i="22" s="1"/>
  <c r="G41" i="22"/>
  <c r="G37" i="22"/>
  <c r="H38" i="22"/>
  <c r="G27" i="22"/>
  <c r="G26" i="22" s="1"/>
  <c r="G208" i="22"/>
  <c r="F172" i="16"/>
  <c r="I29" i="16"/>
  <c r="J5" i="16"/>
  <c r="F27" i="22"/>
  <c r="F26" i="22" s="1"/>
  <c r="F14" i="22"/>
  <c r="F13" i="22" s="1"/>
  <c r="F77" i="22"/>
  <c r="F55" i="22" s="1"/>
  <c r="F88" i="22"/>
  <c r="F208" i="22"/>
  <c r="H50" i="22" l="1"/>
  <c r="F87" i="22"/>
  <c r="F206" i="22" s="1"/>
  <c r="F207" i="22" s="1"/>
  <c r="H130" i="22"/>
  <c r="H208" i="22"/>
  <c r="G7" i="22"/>
  <c r="H7" i="22" s="1"/>
  <c r="H26" i="22"/>
  <c r="H77" i="22"/>
  <c r="G13" i="22"/>
  <c r="H13" i="22" s="1"/>
  <c r="H14" i="22"/>
  <c r="G87" i="22"/>
  <c r="H88" i="22"/>
  <c r="G55" i="22"/>
  <c r="H55" i="22" s="1"/>
  <c r="H56" i="22"/>
  <c r="G40" i="22"/>
  <c r="H40" i="22" s="1"/>
  <c r="H41" i="22"/>
  <c r="G36" i="22"/>
  <c r="H36" i="22" s="1"/>
  <c r="H37" i="22"/>
  <c r="H27" i="22"/>
  <c r="F47" i="19"/>
  <c r="E47" i="19"/>
  <c r="F45" i="19"/>
  <c r="F44" i="19" s="1"/>
  <c r="E45" i="19"/>
  <c r="G33" i="19"/>
  <c r="G31" i="19"/>
  <c r="F32" i="19"/>
  <c r="E32" i="19"/>
  <c r="F30" i="19"/>
  <c r="E30" i="19"/>
  <c r="F12" i="19"/>
  <c r="E12" i="19"/>
  <c r="J626" i="16"/>
  <c r="G626" i="16"/>
  <c r="H626" i="16"/>
  <c r="E626" i="16"/>
  <c r="F535" i="16"/>
  <c r="F536" i="16"/>
  <c r="F537" i="16"/>
  <c r="F538" i="16"/>
  <c r="F539" i="16"/>
  <c r="F540" i="16"/>
  <c r="F541" i="16"/>
  <c r="F542" i="16"/>
  <c r="F545" i="16"/>
  <c r="F547" i="16"/>
  <c r="F550" i="16"/>
  <c r="F551" i="16"/>
  <c r="F552" i="16"/>
  <c r="F554" i="16"/>
  <c r="G530" i="16"/>
  <c r="H530" i="16"/>
  <c r="E530" i="16"/>
  <c r="F478" i="16"/>
  <c r="F477" i="16" s="1"/>
  <c r="J474" i="16"/>
  <c r="F474" i="16"/>
  <c r="G474" i="16"/>
  <c r="H474" i="16"/>
  <c r="I679" i="16" s="1"/>
  <c r="I429" i="16"/>
  <c r="F429" i="16"/>
  <c r="J427" i="16"/>
  <c r="G427" i="16"/>
  <c r="H427" i="16"/>
  <c r="E427" i="16"/>
  <c r="F416" i="16"/>
  <c r="F411" i="16"/>
  <c r="F368" i="16"/>
  <c r="E346" i="16"/>
  <c r="J346" i="16"/>
  <c r="G346" i="16"/>
  <c r="H346" i="16"/>
  <c r="J333" i="16"/>
  <c r="G333" i="16"/>
  <c r="H333" i="16"/>
  <c r="I333" i="16" s="1"/>
  <c r="E333" i="16"/>
  <c r="J296" i="16"/>
  <c r="G296" i="16"/>
  <c r="H296" i="16"/>
  <c r="I296" i="16" s="1"/>
  <c r="E296" i="16"/>
  <c r="F298" i="16"/>
  <c r="F299" i="16"/>
  <c r="F300" i="16"/>
  <c r="F301" i="16"/>
  <c r="F302" i="16"/>
  <c r="F303" i="16"/>
  <c r="F304" i="16"/>
  <c r="F305" i="16"/>
  <c r="F306" i="16"/>
  <c r="F307" i="16"/>
  <c r="F308" i="16"/>
  <c r="F309" i="16"/>
  <c r="F297" i="16"/>
  <c r="I197" i="16"/>
  <c r="J181" i="16"/>
  <c r="G181" i="16"/>
  <c r="H181" i="16"/>
  <c r="I181" i="16" s="1"/>
  <c r="E181" i="16"/>
  <c r="J119" i="16"/>
  <c r="G119" i="16"/>
  <c r="H119" i="16"/>
  <c r="I119" i="16" s="1"/>
  <c r="E119" i="16"/>
  <c r="J46" i="16"/>
  <c r="F46" i="16"/>
  <c r="G46" i="16"/>
  <c r="H46" i="16"/>
  <c r="E46" i="16"/>
  <c r="G6" i="16"/>
  <c r="E6" i="16"/>
  <c r="I240" i="1"/>
  <c r="F240" i="1"/>
  <c r="F239" i="1"/>
  <c r="I626" i="16" l="1"/>
  <c r="H87" i="22"/>
  <c r="G206" i="22"/>
  <c r="H206" i="22" s="1"/>
  <c r="G12" i="19"/>
  <c r="G45" i="19"/>
  <c r="E44" i="19"/>
  <c r="G44" i="19" s="1"/>
  <c r="F235" i="1"/>
  <c r="G47" i="19"/>
  <c r="G32" i="19"/>
  <c r="G30" i="19"/>
  <c r="I475" i="16"/>
  <c r="I46" i="16"/>
  <c r="F296" i="16"/>
  <c r="G157" i="21"/>
  <c r="G152" i="21"/>
  <c r="G150" i="21"/>
  <c r="F116" i="21"/>
  <c r="G128" i="21"/>
  <c r="G22" i="21"/>
  <c r="G21" i="21" s="1"/>
  <c r="G20" i="21" s="1"/>
  <c r="G29" i="21"/>
  <c r="G36" i="21"/>
  <c r="G38" i="21"/>
  <c r="G42" i="21"/>
  <c r="G27" i="21"/>
  <c r="G25" i="21"/>
  <c r="G19" i="21"/>
  <c r="G13" i="21"/>
  <c r="G40" i="21"/>
  <c r="G39" i="21" s="1"/>
  <c r="G10" i="21"/>
  <c r="G207" i="22" l="1"/>
  <c r="H207" i="22" s="1"/>
  <c r="F17" i="12"/>
  <c r="E17" i="12"/>
  <c r="G51" i="21"/>
  <c r="G52" i="21"/>
  <c r="G53" i="21"/>
  <c r="G54" i="21"/>
  <c r="G55" i="21"/>
  <c r="G56" i="21"/>
  <c r="G69" i="21"/>
  <c r="G70" i="21"/>
  <c r="G73" i="21"/>
  <c r="G74" i="21"/>
  <c r="G75" i="21"/>
  <c r="G79" i="21"/>
  <c r="G80" i="21"/>
  <c r="G81" i="21"/>
  <c r="G82" i="21"/>
  <c r="G83" i="21"/>
  <c r="G84" i="21"/>
  <c r="G85" i="21"/>
  <c r="G87" i="21"/>
  <c r="G88" i="21"/>
  <c r="G89" i="21"/>
  <c r="G90" i="21"/>
  <c r="G92" i="21"/>
  <c r="G93" i="21"/>
  <c r="G94" i="21"/>
  <c r="G96" i="21"/>
  <c r="G97" i="21"/>
  <c r="G99" i="21"/>
  <c r="G117" i="21"/>
  <c r="G118" i="21"/>
  <c r="G119" i="21"/>
  <c r="G120" i="21"/>
  <c r="G121" i="21"/>
  <c r="G122" i="21"/>
  <c r="G123" i="21"/>
  <c r="G124" i="21"/>
  <c r="G125" i="21"/>
  <c r="G126" i="21"/>
  <c r="G127" i="21"/>
  <c r="G130" i="21"/>
  <c r="G131" i="21"/>
  <c r="G132" i="21"/>
  <c r="G134" i="21"/>
  <c r="G133" i="21" s="1"/>
  <c r="F129" i="21"/>
  <c r="G129" i="21" s="1"/>
  <c r="G116" i="21"/>
  <c r="G12" i="21"/>
  <c r="F18" i="21"/>
  <c r="G24" i="21"/>
  <c r="G26" i="21"/>
  <c r="G28" i="21"/>
  <c r="G35" i="21"/>
  <c r="G37" i="21"/>
  <c r="G41" i="21"/>
  <c r="E153" i="21"/>
  <c r="F151" i="21"/>
  <c r="E151" i="21"/>
  <c r="F149" i="21"/>
  <c r="E149" i="21"/>
  <c r="F133" i="21"/>
  <c r="F109" i="21" s="1"/>
  <c r="G110" i="21"/>
  <c r="F98" i="21"/>
  <c r="G98" i="21" s="1"/>
  <c r="F95" i="21"/>
  <c r="G71" i="21"/>
  <c r="G58" i="21"/>
  <c r="G109" i="21" l="1"/>
  <c r="G95" i="21"/>
  <c r="F76" i="21"/>
  <c r="G76" i="21" s="1"/>
  <c r="G154" i="21"/>
  <c r="G151" i="21"/>
  <c r="G149" i="21"/>
  <c r="F153" i="21"/>
  <c r="G153" i="21" s="1"/>
  <c r="F148" i="21"/>
  <c r="F17" i="21"/>
  <c r="G18" i="21"/>
  <c r="G8" i="21"/>
  <c r="G9" i="21"/>
  <c r="G72" i="21"/>
  <c r="G68" i="21"/>
  <c r="G11" i="21"/>
  <c r="G50" i="21"/>
  <c r="G49" i="21" s="1"/>
  <c r="E148" i="21"/>
  <c r="E158" i="21" s="1"/>
  <c r="G34" i="21"/>
  <c r="G23" i="21"/>
  <c r="G57" i="21"/>
  <c r="F43" i="21" l="1"/>
  <c r="G43" i="21" s="1"/>
  <c r="F135" i="21"/>
  <c r="G135" i="21" s="1"/>
  <c r="F158" i="21"/>
  <c r="G158" i="21" s="1"/>
  <c r="G17" i="21"/>
  <c r="G148" i="21"/>
  <c r="G32" i="8" l="1"/>
  <c r="F32" i="8"/>
  <c r="E32" i="8"/>
  <c r="D32" i="8"/>
  <c r="I167" i="1" l="1"/>
  <c r="I166" i="1"/>
  <c r="I154" i="1"/>
  <c r="G15" i="8" l="1"/>
  <c r="F181" i="15" l="1"/>
  <c r="F182" i="15"/>
  <c r="F183" i="15"/>
  <c r="G179" i="15"/>
  <c r="E179" i="15"/>
  <c r="F178" i="15"/>
  <c r="F177" i="15"/>
  <c r="G175" i="15"/>
  <c r="E175" i="15"/>
  <c r="E21" i="15"/>
  <c r="E6" i="15"/>
  <c r="E5" i="15" s="1"/>
  <c r="I229" i="15"/>
  <c r="I227" i="15"/>
  <c r="I225" i="15"/>
  <c r="I220" i="15"/>
  <c r="I218" i="15"/>
  <c r="I213" i="15"/>
  <c r="I212" i="15"/>
  <c r="I211" i="15"/>
  <c r="I205" i="15"/>
  <c r="I202" i="15"/>
  <c r="I201" i="15"/>
  <c r="I200" i="15"/>
  <c r="I199" i="15"/>
  <c r="I183" i="15"/>
  <c r="I182" i="15"/>
  <c r="I181" i="15"/>
  <c r="I180" i="15"/>
  <c r="I178" i="15"/>
  <c r="I177" i="15"/>
  <c r="I176" i="15"/>
  <c r="F507" i="16"/>
  <c r="I173" i="15"/>
  <c r="I172" i="15"/>
  <c r="I171" i="15"/>
  <c r="I170" i="15"/>
  <c r="I168" i="15"/>
  <c r="I166" i="15"/>
  <c r="H152" i="15"/>
  <c r="J152" i="15"/>
  <c r="G152" i="15"/>
  <c r="F156" i="15"/>
  <c r="F155" i="15"/>
  <c r="F154" i="15"/>
  <c r="E152" i="15"/>
  <c r="I150" i="15"/>
  <c r="I149" i="15"/>
  <c r="I148" i="15"/>
  <c r="G131" i="15"/>
  <c r="F149" i="15"/>
  <c r="I145" i="15"/>
  <c r="I143" i="15"/>
  <c r="I142" i="15"/>
  <c r="I141" i="15"/>
  <c r="I140" i="15"/>
  <c r="F144" i="15"/>
  <c r="I137" i="15"/>
  <c r="I136" i="15"/>
  <c r="I135" i="15"/>
  <c r="I134" i="15"/>
  <c r="I133" i="15"/>
  <c r="I130" i="15"/>
  <c r="I129" i="15"/>
  <c r="I128" i="15"/>
  <c r="I126" i="15"/>
  <c r="I125" i="15"/>
  <c r="I124" i="15"/>
  <c r="I122" i="15"/>
  <c r="I111" i="15"/>
  <c r="I110" i="15"/>
  <c r="I109" i="15"/>
  <c r="I108" i="15"/>
  <c r="I103" i="15"/>
  <c r="I102" i="15"/>
  <c r="I101" i="15"/>
  <c r="I100" i="15"/>
  <c r="I97" i="15"/>
  <c r="I96" i="15"/>
  <c r="I95" i="15"/>
  <c r="I94" i="15"/>
  <c r="I89" i="15"/>
  <c r="I88" i="15"/>
  <c r="I87" i="15"/>
  <c r="I86" i="15"/>
  <c r="I73" i="15"/>
  <c r="I72" i="15"/>
  <c r="I71" i="15"/>
  <c r="I70" i="15"/>
  <c r="I65" i="15"/>
  <c r="I64" i="15"/>
  <c r="I63" i="15"/>
  <c r="I62" i="15"/>
  <c r="I61" i="15"/>
  <c r="I58" i="15"/>
  <c r="I57" i="15"/>
  <c r="I56" i="15"/>
  <c r="I49" i="15"/>
  <c r="I48" i="15"/>
  <c r="I47" i="15"/>
  <c r="I44" i="15"/>
  <c r="I41" i="15"/>
  <c r="I40" i="15"/>
  <c r="I39" i="15"/>
  <c r="I38" i="15"/>
  <c r="I37" i="15"/>
  <c r="G11" i="15"/>
  <c r="H10" i="15"/>
  <c r="J11" i="15"/>
  <c r="F150" i="15"/>
  <c r="F148" i="15"/>
  <c r="E159" i="15"/>
  <c r="E158" i="15" s="1"/>
  <c r="F147" i="15" l="1"/>
  <c r="F152" i="15"/>
  <c r="I36" i="15"/>
  <c r="I153" i="15"/>
  <c r="I147" i="15"/>
  <c r="C28" i="8"/>
  <c r="C30" i="8" s="1"/>
  <c r="D28" i="8"/>
  <c r="D30" i="8" s="1"/>
  <c r="E28" i="8"/>
  <c r="E30" i="8" s="1"/>
  <c r="F28" i="8"/>
  <c r="G28" i="8"/>
  <c r="G10" i="19" l="1"/>
  <c r="G15" i="19"/>
  <c r="G18" i="19"/>
  <c r="G21" i="19"/>
  <c r="G22" i="19"/>
  <c r="G24" i="19"/>
  <c r="G27" i="19"/>
  <c r="G28" i="19"/>
  <c r="G29" i="19"/>
  <c r="G36" i="19"/>
  <c r="G38" i="19"/>
  <c r="G41" i="19"/>
  <c r="G43" i="19"/>
  <c r="G52" i="19"/>
  <c r="G53" i="19"/>
  <c r="G54" i="19"/>
  <c r="G56" i="19"/>
  <c r="G58" i="19"/>
  <c r="G60" i="19"/>
  <c r="G65" i="19"/>
  <c r="G67" i="19"/>
  <c r="G69" i="19"/>
  <c r="G71" i="19"/>
  <c r="G73" i="19"/>
  <c r="G76" i="19"/>
  <c r="G77" i="19"/>
  <c r="G79" i="19"/>
  <c r="F42" i="19"/>
  <c r="F78" i="19"/>
  <c r="F75" i="19"/>
  <c r="F72" i="19"/>
  <c r="F70" i="19"/>
  <c r="F68" i="19"/>
  <c r="F66" i="19"/>
  <c r="F64" i="19"/>
  <c r="F59" i="19"/>
  <c r="F57" i="19"/>
  <c r="F55" i="19"/>
  <c r="F51" i="19"/>
  <c r="F40" i="19"/>
  <c r="F39" i="19" s="1"/>
  <c r="F37" i="19"/>
  <c r="F35" i="19"/>
  <c r="F34" i="19" s="1"/>
  <c r="F26" i="19"/>
  <c r="F25" i="19" s="1"/>
  <c r="F23" i="19"/>
  <c r="F20" i="19"/>
  <c r="F17" i="19"/>
  <c r="F16" i="19" s="1"/>
  <c r="F11" i="19"/>
  <c r="F9" i="19"/>
  <c r="F8" i="19" s="1"/>
  <c r="G90" i="19"/>
  <c r="G89" i="19"/>
  <c r="G87" i="19"/>
  <c r="E84" i="19"/>
  <c r="E78" i="19"/>
  <c r="E75" i="19"/>
  <c r="E72" i="19"/>
  <c r="E70" i="19"/>
  <c r="E68" i="19"/>
  <c r="E66" i="19"/>
  <c r="E64" i="19"/>
  <c r="E59" i="19"/>
  <c r="E57" i="19"/>
  <c r="E55" i="19"/>
  <c r="E51" i="19"/>
  <c r="E42" i="19"/>
  <c r="E40" i="19"/>
  <c r="E37" i="19"/>
  <c r="E35" i="19"/>
  <c r="E34" i="19" s="1"/>
  <c r="E26" i="19"/>
  <c r="E23" i="19"/>
  <c r="E20" i="19"/>
  <c r="E17" i="19"/>
  <c r="E16" i="19" s="1"/>
  <c r="E11" i="19"/>
  <c r="E9" i="19"/>
  <c r="E8" i="19" s="1"/>
  <c r="E50" i="19" l="1"/>
  <c r="F50" i="19"/>
  <c r="G14" i="19"/>
  <c r="E25" i="19"/>
  <c r="G25" i="19" s="1"/>
  <c r="G35" i="19"/>
  <c r="E63" i="19"/>
  <c r="G59" i="19"/>
  <c r="G55" i="19"/>
  <c r="E39" i="19"/>
  <c r="G39" i="19" s="1"/>
  <c r="G16" i="19"/>
  <c r="G23" i="19"/>
  <c r="G37" i="19"/>
  <c r="G57" i="19"/>
  <c r="G64" i="19"/>
  <c r="G68" i="19"/>
  <c r="G72" i="19"/>
  <c r="G78" i="19"/>
  <c r="E19" i="19"/>
  <c r="E74" i="19"/>
  <c r="G85" i="19"/>
  <c r="E88" i="19"/>
  <c r="E91" i="19" s="1"/>
  <c r="G91" i="19" s="1"/>
  <c r="G8" i="19"/>
  <c r="G66" i="19"/>
  <c r="G70" i="19"/>
  <c r="G42" i="19"/>
  <c r="G86" i="19"/>
  <c r="G11" i="19"/>
  <c r="G75" i="19"/>
  <c r="G51" i="19"/>
  <c r="G17" i="19"/>
  <c r="F19" i="19"/>
  <c r="G9" i="19"/>
  <c r="G40" i="19"/>
  <c r="G26" i="19"/>
  <c r="G20" i="19"/>
  <c r="F74" i="19"/>
  <c r="F63" i="19"/>
  <c r="G34" i="19"/>
  <c r="F80" i="19" l="1"/>
  <c r="F82" i="19" s="1"/>
  <c r="G63" i="19"/>
  <c r="E80" i="19"/>
  <c r="E82" i="19" s="1"/>
  <c r="G74" i="19"/>
  <c r="G50" i="19"/>
  <c r="G88" i="19"/>
  <c r="G19" i="19"/>
  <c r="G84" i="19"/>
  <c r="G82" i="19" l="1"/>
  <c r="G80" i="19"/>
  <c r="E19" i="12"/>
  <c r="F19" i="12"/>
  <c r="G18" i="12"/>
  <c r="F8" i="12"/>
  <c r="E8" i="12"/>
  <c r="E7" i="12" s="1"/>
  <c r="E10" i="12" s="1"/>
  <c r="G9" i="12"/>
  <c r="G22" i="12"/>
  <c r="G21" i="12"/>
  <c r="G20" i="12"/>
  <c r="G19" i="12" l="1"/>
  <c r="E16" i="12"/>
  <c r="E23" i="12" s="1"/>
  <c r="F16" i="12"/>
  <c r="F23" i="12" s="1"/>
  <c r="G8" i="12"/>
  <c r="G17" i="12"/>
  <c r="F7" i="12"/>
  <c r="F10" i="12" s="1"/>
  <c r="G10" i="12" s="1"/>
  <c r="G7" i="12" l="1"/>
  <c r="G23" i="12"/>
  <c r="G16" i="12"/>
  <c r="G25" i="5" l="1"/>
  <c r="F26" i="5" s="1"/>
  <c r="I228" i="1" l="1"/>
  <c r="I227" i="1"/>
  <c r="I225" i="1"/>
  <c r="I226" i="1"/>
  <c r="I222" i="1"/>
  <c r="I221" i="1"/>
  <c r="I220" i="1"/>
  <c r="G200" i="1"/>
  <c r="H200" i="1"/>
  <c r="I201" i="1"/>
  <c r="I194" i="1"/>
  <c r="I185" i="1"/>
  <c r="I183" i="1"/>
  <c r="I181" i="1"/>
  <c r="F164" i="1"/>
  <c r="F163" i="1" s="1"/>
  <c r="G163" i="1"/>
  <c r="H163" i="1"/>
  <c r="E163" i="1"/>
  <c r="F159" i="1"/>
  <c r="I141" i="1"/>
  <c r="I663" i="16"/>
  <c r="I664" i="16"/>
  <c r="I665" i="16"/>
  <c r="I666" i="16"/>
  <c r="I668" i="16"/>
  <c r="I669" i="16"/>
  <c r="I662" i="16"/>
  <c r="I654" i="16"/>
  <c r="I655" i="16"/>
  <c r="I656" i="16"/>
  <c r="I657" i="16"/>
  <c r="I658" i="16"/>
  <c r="I659" i="16"/>
  <c r="I660" i="16"/>
  <c r="I653" i="16"/>
  <c r="I647" i="16"/>
  <c r="I648" i="16"/>
  <c r="I649" i="16"/>
  <c r="I646" i="16"/>
  <c r="I642" i="16"/>
  <c r="I641" i="16"/>
  <c r="I640" i="16"/>
  <c r="I638" i="16"/>
  <c r="I637" i="16"/>
  <c r="I617" i="16"/>
  <c r="I616" i="16"/>
  <c r="I612" i="16"/>
  <c r="I611" i="16"/>
  <c r="I588" i="16"/>
  <c r="I587" i="16"/>
  <c r="I586" i="16"/>
  <c r="I585" i="16"/>
  <c r="I582" i="16"/>
  <c r="I532" i="16"/>
  <c r="I529" i="16"/>
  <c r="I527" i="16"/>
  <c r="I488" i="16"/>
  <c r="I486" i="16"/>
  <c r="I463" i="16"/>
  <c r="I461" i="16"/>
  <c r="I459" i="16"/>
  <c r="I436" i="16"/>
  <c r="I435" i="16"/>
  <c r="I432" i="16"/>
  <c r="I430" i="16"/>
  <c r="I428" i="16"/>
  <c r="I426" i="16"/>
  <c r="I422" i="16"/>
  <c r="I421" i="16"/>
  <c r="I401" i="16"/>
  <c r="H400" i="16"/>
  <c r="I394" i="16"/>
  <c r="I395" i="16"/>
  <c r="I396" i="16"/>
  <c r="I397" i="16"/>
  <c r="I398" i="16"/>
  <c r="I393" i="16"/>
  <c r="I361" i="16"/>
  <c r="I360" i="16"/>
  <c r="I319" i="16"/>
  <c r="I268" i="16"/>
  <c r="I253" i="16"/>
  <c r="I216" i="16"/>
  <c r="I215" i="16"/>
  <c r="I209" i="16"/>
  <c r="I208" i="16"/>
  <c r="I207" i="16"/>
  <c r="I206" i="16"/>
  <c r="I204" i="16"/>
  <c r="I202" i="16"/>
  <c r="I201" i="16"/>
  <c r="I200" i="16"/>
  <c r="I199" i="16"/>
  <c r="I196" i="16"/>
  <c r="I195" i="16"/>
  <c r="I194" i="16"/>
  <c r="I193" i="16"/>
  <c r="I192" i="16"/>
  <c r="I191" i="16"/>
  <c r="I190" i="16"/>
  <c r="I189" i="16"/>
  <c r="I188" i="16"/>
  <c r="I187" i="16"/>
  <c r="I185" i="16"/>
  <c r="I184" i="16"/>
  <c r="I183" i="16"/>
  <c r="I182" i="16"/>
  <c r="I162" i="16"/>
  <c r="I161" i="16"/>
  <c r="I160" i="16"/>
  <c r="I153" i="16"/>
  <c r="I146" i="16"/>
  <c r="I145" i="16"/>
  <c r="I127" i="16"/>
  <c r="I128" i="16"/>
  <c r="I129" i="16"/>
  <c r="I130" i="16"/>
  <c r="I131" i="16"/>
  <c r="I132" i="16"/>
  <c r="I133" i="16"/>
  <c r="I135" i="16"/>
  <c r="I136" i="16"/>
  <c r="I137" i="16"/>
  <c r="I138" i="16"/>
  <c r="I139" i="16"/>
  <c r="I141" i="16"/>
  <c r="I142" i="16"/>
  <c r="I143" i="16"/>
  <c r="I126" i="16"/>
  <c r="I124" i="16"/>
  <c r="I122" i="16"/>
  <c r="I92" i="16"/>
  <c r="I88" i="16"/>
  <c r="I87" i="16"/>
  <c r="I85" i="16"/>
  <c r="I84" i="16"/>
  <c r="I81" i="16"/>
  <c r="I80" i="16"/>
  <c r="I79" i="16"/>
  <c r="I75" i="16"/>
  <c r="I74" i="16"/>
  <c r="I72" i="16"/>
  <c r="I71" i="16"/>
  <c r="I60" i="16"/>
  <c r="I61" i="16"/>
  <c r="I62" i="16"/>
  <c r="I63" i="16"/>
  <c r="I64" i="16"/>
  <c r="I65" i="16"/>
  <c r="I66" i="16"/>
  <c r="I68" i="16"/>
  <c r="I59" i="16"/>
  <c r="I57" i="16"/>
  <c r="I53" i="16"/>
  <c r="I52" i="16"/>
  <c r="I51" i="16"/>
  <c r="I44" i="16"/>
  <c r="I43" i="16"/>
  <c r="I42" i="16"/>
  <c r="I41" i="16"/>
  <c r="I40" i="16"/>
  <c r="I34" i="16"/>
  <c r="I32" i="16"/>
  <c r="I27" i="16"/>
  <c r="I25" i="16"/>
  <c r="I24" i="16"/>
  <c r="I23" i="16"/>
  <c r="I22" i="16"/>
  <c r="I9" i="16"/>
  <c r="I7" i="16"/>
  <c r="H513" i="16"/>
  <c r="I316" i="16"/>
  <c r="G431" i="16"/>
  <c r="E431" i="16"/>
  <c r="I153" i="1" l="1"/>
  <c r="I200" i="1"/>
  <c r="G35" i="13"/>
  <c r="G36" i="13"/>
  <c r="G37" i="13"/>
  <c r="G38" i="13"/>
  <c r="G39" i="13"/>
  <c r="G41" i="13"/>
  <c r="G42" i="13"/>
  <c r="G43" i="13"/>
  <c r="G44" i="13"/>
  <c r="G45" i="13"/>
  <c r="G34" i="13"/>
  <c r="F33" i="13"/>
  <c r="E25" i="5"/>
  <c r="D25" i="5"/>
  <c r="F141" i="1"/>
  <c r="F140" i="1"/>
  <c r="I267" i="1"/>
  <c r="I264" i="1"/>
  <c r="I262" i="1"/>
  <c r="I259" i="1"/>
  <c r="I254" i="1"/>
  <c r="I249" i="1"/>
  <c r="I247" i="1"/>
  <c r="I234" i="1"/>
  <c r="I230" i="1"/>
  <c r="I217" i="1"/>
  <c r="I205" i="1"/>
  <c r="I202" i="1"/>
  <c r="I195" i="1"/>
  <c r="I192" i="1"/>
  <c r="I189" i="1"/>
  <c r="I184" i="1"/>
  <c r="I180" i="1"/>
  <c r="I174" i="1"/>
  <c r="I173" i="1" s="1"/>
  <c r="I171" i="1"/>
  <c r="I169" i="1"/>
  <c r="I152" i="1"/>
  <c r="I137" i="1"/>
  <c r="I126" i="1"/>
  <c r="I124" i="1"/>
  <c r="I121" i="1"/>
  <c r="I120" i="1"/>
  <c r="I100" i="1"/>
  <c r="I99" i="1"/>
  <c r="I97" i="1"/>
  <c r="I96" i="1"/>
  <c r="I95" i="1"/>
  <c r="I94" i="1"/>
  <c r="I93" i="1"/>
  <c r="I90" i="1"/>
  <c r="I77" i="1"/>
  <c r="I62" i="1"/>
  <c r="I59" i="1"/>
  <c r="I56" i="1"/>
  <c r="I55" i="1" s="1"/>
  <c r="I54" i="1" s="1"/>
  <c r="I24" i="1"/>
  <c r="I19" i="1"/>
  <c r="I86" i="16"/>
  <c r="I375" i="16"/>
  <c r="I376" i="16"/>
  <c r="I377" i="16"/>
  <c r="H8" i="16"/>
  <c r="H560" i="16"/>
  <c r="H528" i="16"/>
  <c r="H21" i="16"/>
  <c r="F242" i="16"/>
  <c r="F243" i="16"/>
  <c r="F244" i="16"/>
  <c r="F499" i="16"/>
  <c r="E214" i="16"/>
  <c r="J651" i="16"/>
  <c r="G651" i="16"/>
  <c r="H651" i="16"/>
  <c r="F653" i="16"/>
  <c r="F633" i="16"/>
  <c r="F648" i="16"/>
  <c r="F635" i="16"/>
  <c r="F632" i="16"/>
  <c r="I651" i="16" l="1"/>
  <c r="I462" i="16"/>
  <c r="F583" i="16"/>
  <c r="F582" i="16"/>
  <c r="F534" i="16"/>
  <c r="F533" i="16" s="1"/>
  <c r="F518" i="16"/>
  <c r="F469" i="16"/>
  <c r="F470" i="16"/>
  <c r="F472" i="16"/>
  <c r="F473" i="16"/>
  <c r="F468" i="16"/>
  <c r="F456" i="16"/>
  <c r="G434" i="16"/>
  <c r="F419" i="16"/>
  <c r="F396" i="16"/>
  <c r="G374" i="16"/>
  <c r="F369" i="16"/>
  <c r="F370" i="16"/>
  <c r="F354" i="16"/>
  <c r="F355" i="16"/>
  <c r="F356" i="16"/>
  <c r="F343" i="16"/>
  <c r="F332" i="16"/>
  <c r="F290" i="16"/>
  <c r="F270" i="16"/>
  <c r="F264" i="16"/>
  <c r="F196" i="16"/>
  <c r="F189" i="16"/>
  <c r="F143" i="16"/>
  <c r="E78" i="16"/>
  <c r="F118" i="16"/>
  <c r="F117" i="16"/>
  <c r="F100" i="16"/>
  <c r="F86" i="16"/>
  <c r="F75" i="16"/>
  <c r="F76" i="16"/>
  <c r="F74" i="16"/>
  <c r="E48" i="16"/>
  <c r="F53" i="16"/>
  <c r="F19" i="16"/>
  <c r="F7" i="16"/>
  <c r="J125" i="16"/>
  <c r="G125" i="16"/>
  <c r="I125" i="16" s="1"/>
  <c r="E125" i="16"/>
  <c r="F654" i="16"/>
  <c r="I645" i="16"/>
  <c r="E604" i="16"/>
  <c r="E597" i="16"/>
  <c r="F565" i="16"/>
  <c r="F428" i="16"/>
  <c r="J402" i="16"/>
  <c r="G402" i="16"/>
  <c r="H402" i="16"/>
  <c r="J320" i="16"/>
  <c r="G320" i="16"/>
  <c r="H320" i="16"/>
  <c r="E320" i="16"/>
  <c r="J73" i="16"/>
  <c r="G73" i="16"/>
  <c r="H73" i="16"/>
  <c r="E73" i="16"/>
  <c r="G12" i="16"/>
  <c r="H12" i="16"/>
  <c r="H5" i="16" s="1"/>
  <c r="E12" i="16"/>
  <c r="H123" i="1"/>
  <c r="H119" i="1"/>
  <c r="H37" i="1"/>
  <c r="G58" i="1"/>
  <c r="H58" i="1"/>
  <c r="F248" i="1"/>
  <c r="F249" i="1"/>
  <c r="F250" i="1"/>
  <c r="F251" i="1"/>
  <c r="F252" i="1"/>
  <c r="F247" i="1"/>
  <c r="G246" i="1"/>
  <c r="H246" i="1"/>
  <c r="E246" i="1"/>
  <c r="F254" i="1"/>
  <c r="F253" i="1" s="1"/>
  <c r="G253" i="1"/>
  <c r="H253" i="1"/>
  <c r="E253" i="1"/>
  <c r="G123" i="1"/>
  <c r="F262" i="1"/>
  <c r="F261" i="1" s="1"/>
  <c r="G261" i="1"/>
  <c r="H261" i="1"/>
  <c r="E261" i="1"/>
  <c r="I402" i="16" l="1"/>
  <c r="I320" i="16"/>
  <c r="I253" i="1"/>
  <c r="F581" i="16"/>
  <c r="F466" i="16"/>
  <c r="I73" i="16"/>
  <c r="I427" i="16"/>
  <c r="F6" i="16"/>
  <c r="I261" i="1"/>
  <c r="I246" i="1"/>
  <c r="I58" i="1"/>
  <c r="I123" i="1"/>
  <c r="I12" i="16"/>
  <c r="I346" i="16"/>
  <c r="I49" i="16"/>
  <c r="I392" i="16"/>
  <c r="I83" i="16"/>
  <c r="F73" i="16"/>
  <c r="F246" i="1"/>
  <c r="F174" i="1" l="1"/>
  <c r="F145" i="1"/>
  <c r="H139" i="1"/>
  <c r="G139" i="1"/>
  <c r="F135" i="1"/>
  <c r="F134" i="1"/>
  <c r="G134" i="1"/>
  <c r="H134" i="1"/>
  <c r="E134" i="1"/>
  <c r="G127" i="1"/>
  <c r="H127" i="1"/>
  <c r="E125" i="1"/>
  <c r="F173" i="1" l="1"/>
  <c r="I127" i="1"/>
  <c r="I112" i="1"/>
  <c r="I139" i="1"/>
  <c r="E101" i="1"/>
  <c r="E92" i="1"/>
  <c r="F97" i="1"/>
  <c r="G68" i="1"/>
  <c r="G57" i="1" s="1"/>
  <c r="F68" i="1"/>
  <c r="E68" i="1"/>
  <c r="E57" i="1" s="1"/>
  <c r="H68" i="1"/>
  <c r="H57" i="1" s="1"/>
  <c r="F67" i="1"/>
  <c r="F48" i="1"/>
  <c r="F43" i="1"/>
  <c r="F30" i="1"/>
  <c r="F24" i="1"/>
  <c r="H10" i="1"/>
  <c r="H7" i="1" s="1"/>
  <c r="I37" i="1" l="1"/>
  <c r="G37" i="1"/>
  <c r="E34" i="1"/>
  <c r="J169" i="15" l="1"/>
  <c r="G169" i="15"/>
  <c r="E169" i="15"/>
  <c r="F174" i="15"/>
  <c r="H131" i="15"/>
  <c r="I127" i="15"/>
  <c r="F130" i="15"/>
  <c r="F129" i="15"/>
  <c r="F128" i="15"/>
  <c r="F127" i="15" l="1"/>
  <c r="F30" i="8"/>
  <c r="I373" i="16" l="1"/>
  <c r="F326" i="16" l="1"/>
  <c r="F327" i="16"/>
  <c r="F328" i="16"/>
  <c r="F329" i="16"/>
  <c r="F330" i="16"/>
  <c r="F331" i="16"/>
  <c r="F334" i="16"/>
  <c r="F335" i="16"/>
  <c r="F336" i="16"/>
  <c r="F337" i="16"/>
  <c r="F338" i="16"/>
  <c r="F339" i="16"/>
  <c r="F340" i="16"/>
  <c r="F341" i="16"/>
  <c r="F342" i="16"/>
  <c r="F347" i="16"/>
  <c r="F348" i="16"/>
  <c r="F349" i="16"/>
  <c r="F350" i="16"/>
  <c r="F351" i="16"/>
  <c r="F352" i="16"/>
  <c r="F353" i="16"/>
  <c r="F360" i="16"/>
  <c r="F361" i="16"/>
  <c r="F346" i="16" l="1"/>
  <c r="F333" i="16"/>
  <c r="F363" i="16"/>
  <c r="F366" i="16"/>
  <c r="F367" i="16"/>
  <c r="F373" i="16"/>
  <c r="F375" i="16"/>
  <c r="F376" i="16"/>
  <c r="F377" i="16"/>
  <c r="F379" i="16"/>
  <c r="F380" i="16"/>
  <c r="F381" i="16"/>
  <c r="F461" i="16"/>
  <c r="F460" i="16" s="1"/>
  <c r="F486" i="16"/>
  <c r="F488" i="16"/>
  <c r="F491" i="16"/>
  <c r="F492" i="16"/>
  <c r="F493" i="16"/>
  <c r="F496" i="16"/>
  <c r="F497" i="16"/>
  <c r="F511" i="16"/>
  <c r="F512" i="16"/>
  <c r="F514" i="16"/>
  <c r="F515" i="16"/>
  <c r="F516" i="16"/>
  <c r="F519" i="16"/>
  <c r="F501" i="16"/>
  <c r="F502" i="16"/>
  <c r="F503" i="16"/>
  <c r="F504" i="16"/>
  <c r="F505" i="16"/>
  <c r="F506" i="16"/>
  <c r="F508" i="16"/>
  <c r="F509" i="16"/>
  <c r="F510" i="16"/>
  <c r="F520" i="16"/>
  <c r="F521" i="16"/>
  <c r="F522" i="16"/>
  <c r="F523" i="16"/>
  <c r="F524" i="16"/>
  <c r="F525" i="16"/>
  <c r="F561" i="16"/>
  <c r="F562" i="16"/>
  <c r="F563" i="16"/>
  <c r="F564" i="16"/>
  <c r="F566" i="16"/>
  <c r="F568" i="16"/>
  <c r="F569" i="16"/>
  <c r="F570" i="16"/>
  <c r="F571" i="16"/>
  <c r="F573" i="16"/>
  <c r="F574" i="16"/>
  <c r="F575" i="16"/>
  <c r="F576" i="16"/>
  <c r="F578" i="16"/>
  <c r="F585" i="16"/>
  <c r="F586" i="16"/>
  <c r="F587" i="16"/>
  <c r="F588" i="16"/>
  <c r="F598" i="16"/>
  <c r="F599" i="16"/>
  <c r="F600" i="16"/>
  <c r="F601" i="16"/>
  <c r="F602" i="16"/>
  <c r="F603" i="16"/>
  <c r="F605" i="16"/>
  <c r="F606" i="16"/>
  <c r="F607" i="16"/>
  <c r="F608" i="16"/>
  <c r="F610" i="16"/>
  <c r="F611" i="16"/>
  <c r="F612" i="16"/>
  <c r="F613" i="16"/>
  <c r="F615" i="16"/>
  <c r="F617" i="16"/>
  <c r="F618" i="16"/>
  <c r="F627" i="16"/>
  <c r="F628" i="16"/>
  <c r="F629" i="16"/>
  <c r="F622" i="16"/>
  <c r="F623" i="16"/>
  <c r="F624" i="16"/>
  <c r="F625" i="16"/>
  <c r="F631" i="16"/>
  <c r="F634" i="16"/>
  <c r="F637" i="16"/>
  <c r="F638" i="16"/>
  <c r="F640" i="16"/>
  <c r="F641" i="16"/>
  <c r="F642" i="16"/>
  <c r="F644" i="16"/>
  <c r="F643" i="16" s="1"/>
  <c r="F646" i="16"/>
  <c r="F647" i="16"/>
  <c r="F649" i="16"/>
  <c r="F652" i="16"/>
  <c r="F655" i="16"/>
  <c r="F656" i="16"/>
  <c r="F657" i="16"/>
  <c r="F658" i="16"/>
  <c r="F659" i="16"/>
  <c r="F660" i="16"/>
  <c r="F662" i="16"/>
  <c r="F663" i="16"/>
  <c r="F665" i="16"/>
  <c r="F666" i="16"/>
  <c r="F668" i="16"/>
  <c r="F669" i="16"/>
  <c r="F94" i="16"/>
  <c r="F93" i="16"/>
  <c r="F92" i="16"/>
  <c r="F90" i="16"/>
  <c r="F88" i="16"/>
  <c r="F87" i="16"/>
  <c r="F85" i="16"/>
  <c r="F84" i="16"/>
  <c r="F82" i="16"/>
  <c r="F81" i="16"/>
  <c r="F80" i="16"/>
  <c r="F79" i="16"/>
  <c r="F72" i="16"/>
  <c r="F71" i="16"/>
  <c r="F68" i="16"/>
  <c r="F67" i="16"/>
  <c r="F66" i="16"/>
  <c r="F65" i="16"/>
  <c r="F64" i="16"/>
  <c r="F63" i="16"/>
  <c r="F62" i="16"/>
  <c r="F61" i="16"/>
  <c r="F60" i="16"/>
  <c r="F59" i="16"/>
  <c r="F57" i="16"/>
  <c r="F56" i="16" s="1"/>
  <c r="F54" i="16"/>
  <c r="F52" i="16"/>
  <c r="F51" i="16"/>
  <c r="F45" i="16"/>
  <c r="F44" i="16"/>
  <c r="F43" i="16"/>
  <c r="F42" i="16"/>
  <c r="F41" i="16"/>
  <c r="F40" i="16"/>
  <c r="F38" i="16"/>
  <c r="F37" i="16" s="1"/>
  <c r="F36" i="16"/>
  <c r="F35" i="16" s="1"/>
  <c r="F34" i="16"/>
  <c r="F33" i="16"/>
  <c r="F32" i="16"/>
  <c r="F27" i="16"/>
  <c r="F26" i="16"/>
  <c r="F25" i="16"/>
  <c r="F24" i="16"/>
  <c r="F23" i="16"/>
  <c r="F22" i="16"/>
  <c r="F18" i="16"/>
  <c r="F17" i="16"/>
  <c r="F16" i="16"/>
  <c r="F15" i="16"/>
  <c r="F14" i="16"/>
  <c r="F13" i="16"/>
  <c r="F9" i="16"/>
  <c r="F359" i="16"/>
  <c r="F216" i="16"/>
  <c r="F215" i="16"/>
  <c r="F225" i="1"/>
  <c r="F267" i="1"/>
  <c r="F272" i="1"/>
  <c r="F271" i="1" s="1"/>
  <c r="F270" i="1" l="1"/>
  <c r="F661" i="16"/>
  <c r="F645" i="16"/>
  <c r="F614" i="16"/>
  <c r="F567" i="16"/>
  <c r="F362" i="16"/>
  <c r="F517" i="16"/>
  <c r="F83" i="16"/>
  <c r="F49" i="16"/>
  <c r="F48" i="16" s="1"/>
  <c r="F58" i="16"/>
  <c r="F55" i="16" s="1"/>
  <c r="F626" i="16"/>
  <c r="F636" i="16"/>
  <c r="F639" i="16"/>
  <c r="F621" i="16"/>
  <c r="F651" i="16"/>
  <c r="F12" i="16"/>
  <c r="F21" i="16"/>
  <c r="F31" i="16"/>
  <c r="F39" i="16"/>
  <c r="F78" i="16"/>
  <c r="F374" i="16"/>
  <c r="F604" i="16"/>
  <c r="F513" i="16"/>
  <c r="F70" i="16"/>
  <c r="F69" i="16" s="1"/>
  <c r="F609" i="16"/>
  <c r="F584" i="16"/>
  <c r="F560" i="16"/>
  <c r="G10" i="1"/>
  <c r="G7" i="1" s="1"/>
  <c r="F28" i="16" l="1"/>
  <c r="I10" i="1"/>
  <c r="I7" i="1"/>
  <c r="F650" i="16"/>
  <c r="F620" i="16"/>
  <c r="J217" i="15"/>
  <c r="G217" i="15"/>
  <c r="E217" i="15"/>
  <c r="J215" i="15"/>
  <c r="G215" i="15"/>
  <c r="H215" i="15"/>
  <c r="E215" i="15"/>
  <c r="G164" i="15"/>
  <c r="E164" i="15"/>
  <c r="J21" i="15"/>
  <c r="G21" i="15"/>
  <c r="J621" i="16" l="1"/>
  <c r="G621" i="16"/>
  <c r="H621" i="16"/>
  <c r="E621" i="16"/>
  <c r="J597" i="16"/>
  <c r="G597" i="16"/>
  <c r="H597" i="16"/>
  <c r="J458" i="16"/>
  <c r="G458" i="16"/>
  <c r="H458" i="16"/>
  <c r="E458" i="16"/>
  <c r="J359" i="16"/>
  <c r="G359" i="16"/>
  <c r="H359" i="16"/>
  <c r="E359" i="16"/>
  <c r="J205" i="16"/>
  <c r="G205" i="16"/>
  <c r="H205" i="16"/>
  <c r="E205" i="16"/>
  <c r="J179" i="16"/>
  <c r="G179" i="16"/>
  <c r="H179" i="16"/>
  <c r="E179" i="16"/>
  <c r="J78" i="16"/>
  <c r="G78" i="16"/>
  <c r="H78" i="16"/>
  <c r="H77" i="16" s="1"/>
  <c r="G213" i="1"/>
  <c r="H213" i="1"/>
  <c r="E213" i="1"/>
  <c r="E200" i="1"/>
  <c r="G193" i="1"/>
  <c r="H193" i="1"/>
  <c r="E193" i="1"/>
  <c r="G182" i="1"/>
  <c r="H182" i="1"/>
  <c r="E182" i="1"/>
  <c r="G179" i="1"/>
  <c r="H179" i="1"/>
  <c r="E179" i="1"/>
  <c r="E171" i="1"/>
  <c r="E170" i="1" s="1"/>
  <c r="G263" i="1"/>
  <c r="H263" i="1"/>
  <c r="E263" i="1"/>
  <c r="G151" i="1"/>
  <c r="H151" i="1"/>
  <c r="E151" i="1"/>
  <c r="E14" i="1"/>
  <c r="E10" i="1"/>
  <c r="E7" i="1" s="1"/>
  <c r="I205" i="16" l="1"/>
  <c r="I597" i="16"/>
  <c r="I621" i="16"/>
  <c r="I58" i="16"/>
  <c r="I614" i="16"/>
  <c r="I213" i="1"/>
  <c r="I151" i="1"/>
  <c r="I263" i="1"/>
  <c r="I179" i="1"/>
  <c r="I182" i="1"/>
  <c r="I78" i="16"/>
  <c r="I359" i="16"/>
  <c r="I458" i="16"/>
  <c r="I193" i="1"/>
  <c r="H17" i="14"/>
  <c r="F17" i="14"/>
  <c r="E17" i="14"/>
  <c r="E36" i="14" s="1"/>
  <c r="F6" i="14"/>
  <c r="E29" i="13" l="1"/>
  <c r="E33" i="13"/>
  <c r="G33" i="13" s="1"/>
  <c r="F28" i="13" l="1"/>
  <c r="G29" i="13"/>
  <c r="E28" i="13"/>
  <c r="E46" i="13" s="1"/>
  <c r="G28" i="13" l="1"/>
  <c r="F46" i="15"/>
  <c r="J50" i="15"/>
  <c r="F52" i="15"/>
  <c r="F53" i="15"/>
  <c r="F51" i="15"/>
  <c r="H18" i="15" l="1"/>
  <c r="I12" i="15"/>
  <c r="J32" i="15" l="1"/>
  <c r="G222" i="15"/>
  <c r="J226" i="15"/>
  <c r="J222" i="15"/>
  <c r="E50" i="15"/>
  <c r="E46" i="15"/>
  <c r="G50" i="15"/>
  <c r="I50" i="15" s="1"/>
  <c r="F50" i="15"/>
  <c r="F45" i="15" s="1"/>
  <c r="J221" i="15" l="1"/>
  <c r="E45" i="15"/>
  <c r="G226" i="15"/>
  <c r="G221" i="15" s="1"/>
  <c r="E226" i="15"/>
  <c r="E222" i="15"/>
  <c r="F228" i="15"/>
  <c r="E221" i="15" l="1"/>
  <c r="J196" i="15"/>
  <c r="H196" i="15"/>
  <c r="G196" i="15"/>
  <c r="E196" i="15"/>
  <c r="F197" i="15"/>
  <c r="F196" i="15" s="1"/>
  <c r="J179" i="15"/>
  <c r="E131" i="15"/>
  <c r="F134" i="15"/>
  <c r="F126" i="15"/>
  <c r="F33" i="15"/>
  <c r="F34" i="15"/>
  <c r="F27" i="15"/>
  <c r="F28" i="15"/>
  <c r="F29" i="15"/>
  <c r="F30" i="15"/>
  <c r="I19" i="15"/>
  <c r="I244" i="1" l="1"/>
  <c r="D26" i="5" l="1"/>
  <c r="H20" i="5" l="1"/>
  <c r="I652" i="16" l="1"/>
  <c r="G650" i="16"/>
  <c r="I625" i="16"/>
  <c r="I624" i="16"/>
  <c r="I623" i="16"/>
  <c r="J639" i="16"/>
  <c r="G639" i="16"/>
  <c r="H639" i="16"/>
  <c r="E639" i="16"/>
  <c r="G560" i="16"/>
  <c r="I560" i="16" s="1"/>
  <c r="J560" i="16"/>
  <c r="E560" i="16"/>
  <c r="J609" i="16"/>
  <c r="G609" i="16"/>
  <c r="H609" i="16"/>
  <c r="E609" i="16"/>
  <c r="J604" i="16"/>
  <c r="G604" i="16"/>
  <c r="I604" i="16" s="1"/>
  <c r="I561" i="16"/>
  <c r="F532" i="16"/>
  <c r="F530" i="16" s="1"/>
  <c r="F463" i="16"/>
  <c r="F462" i="16" s="1"/>
  <c r="I423" i="16"/>
  <c r="F414" i="16"/>
  <c r="F415" i="16"/>
  <c r="F417" i="16"/>
  <c r="F418" i="16"/>
  <c r="F412" i="16"/>
  <c r="F404" i="16"/>
  <c r="F405" i="16"/>
  <c r="F403" i="16"/>
  <c r="F394" i="16"/>
  <c r="F395" i="16"/>
  <c r="F397" i="16"/>
  <c r="F398" i="16"/>
  <c r="F393" i="16"/>
  <c r="I685" i="16" l="1"/>
  <c r="I661" i="16"/>
  <c r="F392" i="16"/>
  <c r="I530" i="16"/>
  <c r="I609" i="16"/>
  <c r="I639" i="16"/>
  <c r="E650" i="16"/>
  <c r="F231" i="16"/>
  <c r="F230" i="16"/>
  <c r="H214" i="16"/>
  <c r="J214" i="16"/>
  <c r="G214" i="16"/>
  <c r="G213" i="16" s="1"/>
  <c r="F191" i="16"/>
  <c r="F178" i="16"/>
  <c r="F177" i="16" s="1"/>
  <c r="G177" i="16"/>
  <c r="G176" i="16" s="1"/>
  <c r="H177" i="16"/>
  <c r="H176" i="16" s="1"/>
  <c r="I177" i="16"/>
  <c r="J177" i="16"/>
  <c r="E177" i="16"/>
  <c r="J163" i="16"/>
  <c r="H163" i="16"/>
  <c r="G163" i="16"/>
  <c r="E163" i="16"/>
  <c r="E158" i="16" s="1"/>
  <c r="F168" i="16"/>
  <c r="F165" i="16"/>
  <c r="F166" i="16"/>
  <c r="F167" i="16"/>
  <c r="F169" i="16"/>
  <c r="F170" i="16"/>
  <c r="F171" i="16"/>
  <c r="F164" i="16"/>
  <c r="J77" i="16"/>
  <c r="E77" i="16"/>
  <c r="F148" i="16"/>
  <c r="F147" i="16"/>
  <c r="F112" i="16"/>
  <c r="F99" i="16"/>
  <c r="G39" i="16"/>
  <c r="H39" i="16"/>
  <c r="E39" i="16"/>
  <c r="J39" i="16"/>
  <c r="E35" i="16"/>
  <c r="G35" i="16"/>
  <c r="H35" i="16"/>
  <c r="J35" i="16"/>
  <c r="J31" i="16"/>
  <c r="G31" i="16"/>
  <c r="H31" i="16"/>
  <c r="E31" i="16"/>
  <c r="G21" i="16"/>
  <c r="I21" i="16" s="1"/>
  <c r="J21" i="16"/>
  <c r="E21" i="16"/>
  <c r="E20" i="16" s="1"/>
  <c r="I214" i="16" l="1"/>
  <c r="E176" i="16"/>
  <c r="J176" i="16"/>
  <c r="I35" i="16"/>
  <c r="G77" i="16"/>
  <c r="I31" i="16"/>
  <c r="I39" i="16"/>
  <c r="I176" i="16"/>
  <c r="G20" i="16"/>
  <c r="H213" i="16"/>
  <c r="F163" i="16"/>
  <c r="I213" i="16" l="1"/>
  <c r="H92" i="1"/>
  <c r="G92" i="1"/>
  <c r="E255" i="1"/>
  <c r="G266" i="1"/>
  <c r="G265" i="1" s="1"/>
  <c r="H266" i="1"/>
  <c r="H265" i="1" s="1"/>
  <c r="E266" i="1"/>
  <c r="E265" i="1" s="1"/>
  <c r="F258" i="1"/>
  <c r="G255" i="1"/>
  <c r="H255" i="1"/>
  <c r="F256" i="1"/>
  <c r="F244" i="1"/>
  <c r="G244" i="1"/>
  <c r="G243" i="1" s="1"/>
  <c r="H244" i="1"/>
  <c r="E244" i="1"/>
  <c r="E243" i="1" s="1"/>
  <c r="G219" i="1"/>
  <c r="H219" i="1"/>
  <c r="G232" i="1"/>
  <c r="H232" i="1"/>
  <c r="E232" i="1"/>
  <c r="F234" i="1"/>
  <c r="F233" i="1"/>
  <c r="G229" i="1"/>
  <c r="H229" i="1"/>
  <c r="E229" i="1"/>
  <c r="F231" i="1"/>
  <c r="F226" i="1"/>
  <c r="F227" i="1"/>
  <c r="F228" i="1"/>
  <c r="F230" i="1"/>
  <c r="F259" i="1"/>
  <c r="F257" i="1" s="1"/>
  <c r="F264" i="1"/>
  <c r="F263" i="1" s="1"/>
  <c r="F266" i="1"/>
  <c r="F265" i="1" s="1"/>
  <c r="E219" i="1"/>
  <c r="F221" i="1"/>
  <c r="F220" i="1"/>
  <c r="F217" i="1"/>
  <c r="H212" i="1"/>
  <c r="E212" i="1"/>
  <c r="F214" i="1"/>
  <c r="F213" i="1" s="1"/>
  <c r="E191" i="1"/>
  <c r="E196" i="1"/>
  <c r="E204" i="1"/>
  <c r="E216" i="1"/>
  <c r="E215" i="1" s="1"/>
  <c r="I208" i="1"/>
  <c r="H196" i="1"/>
  <c r="G196" i="1"/>
  <c r="F172" i="1"/>
  <c r="F171" i="1" s="1"/>
  <c r="F170" i="1" s="1"/>
  <c r="G171" i="1"/>
  <c r="G170" i="1" s="1"/>
  <c r="H171" i="1"/>
  <c r="H170" i="1" s="1"/>
  <c r="G165" i="1"/>
  <c r="F255" i="1" l="1"/>
  <c r="F243" i="1" s="1"/>
  <c r="I687" i="16"/>
  <c r="H243" i="1"/>
  <c r="H218" i="1"/>
  <c r="E218" i="1"/>
  <c r="G218" i="1"/>
  <c r="E176" i="1"/>
  <c r="F223" i="1"/>
  <c r="I170" i="1"/>
  <c r="I223" i="1"/>
  <c r="I257" i="1"/>
  <c r="I266" i="1"/>
  <c r="I229" i="1"/>
  <c r="I232" i="1"/>
  <c r="I219" i="1"/>
  <c r="I196" i="1"/>
  <c r="I265" i="1"/>
  <c r="F229" i="1"/>
  <c r="F232" i="1"/>
  <c r="G177" i="1"/>
  <c r="H177" i="1"/>
  <c r="F167" i="1"/>
  <c r="F147" i="1"/>
  <c r="F148" i="1"/>
  <c r="F149" i="1"/>
  <c r="F150" i="1"/>
  <c r="F156" i="1"/>
  <c r="F130" i="1"/>
  <c r="F121" i="1"/>
  <c r="F120" i="1"/>
  <c r="H101" i="1"/>
  <c r="F102" i="1"/>
  <c r="G101" i="1"/>
  <c r="F107" i="1"/>
  <c r="F111" i="1"/>
  <c r="F108" i="1"/>
  <c r="F103" i="1"/>
  <c r="F104" i="1"/>
  <c r="F105" i="1"/>
  <c r="F106" i="1"/>
  <c r="F109" i="1"/>
  <c r="I243" i="1" l="1"/>
  <c r="I218" i="1"/>
  <c r="F139" i="1"/>
  <c r="F101" i="1"/>
  <c r="F85" i="1" l="1"/>
  <c r="E83" i="1"/>
  <c r="E82" i="1" s="1"/>
  <c r="G83" i="1"/>
  <c r="G82" i="1" s="1"/>
  <c r="H83" i="1"/>
  <c r="H82" i="1" s="1"/>
  <c r="I78" i="1"/>
  <c r="G78" i="1"/>
  <c r="H78" i="1"/>
  <c r="E78" i="1"/>
  <c r="F79" i="1"/>
  <c r="F78" i="1" s="1"/>
  <c r="F62" i="1"/>
  <c r="F63" i="1"/>
  <c r="F65" i="1"/>
  <c r="G55" i="1"/>
  <c r="G54" i="1" s="1"/>
  <c r="H55" i="1"/>
  <c r="H54" i="1" s="1"/>
  <c r="E55" i="1"/>
  <c r="E54" i="1" s="1"/>
  <c r="F56" i="1"/>
  <c r="F55" i="1" s="1"/>
  <c r="F54" i="1" s="1"/>
  <c r="F53" i="1"/>
  <c r="F51" i="1"/>
  <c r="F50" i="1"/>
  <c r="F49" i="1"/>
  <c r="F47" i="1"/>
  <c r="F46" i="1"/>
  <c r="F44" i="1"/>
  <c r="G34" i="1"/>
  <c r="H34" i="1"/>
  <c r="F36" i="1"/>
  <c r="F35" i="1" s="1"/>
  <c r="F28" i="1"/>
  <c r="F26" i="1"/>
  <c r="G23" i="1"/>
  <c r="G20" i="1" s="1"/>
  <c r="H23" i="1"/>
  <c r="E23" i="1"/>
  <c r="E20" i="1" s="1"/>
  <c r="H15" i="1"/>
  <c r="G15" i="1"/>
  <c r="G14" i="1" s="1"/>
  <c r="F16" i="1"/>
  <c r="F15" i="1" s="1"/>
  <c r="F14" i="1" s="1"/>
  <c r="G18" i="1"/>
  <c r="F19" i="1"/>
  <c r="F61" i="1" l="1"/>
  <c r="F25" i="1"/>
  <c r="H14" i="1"/>
  <c r="I15" i="1"/>
  <c r="H20" i="1"/>
  <c r="I20" i="1" s="1"/>
  <c r="I23" i="1"/>
  <c r="I61" i="1"/>
  <c r="I83" i="1"/>
  <c r="F34" i="1"/>
  <c r="F23" i="1"/>
  <c r="F12" i="1"/>
  <c r="F13" i="1"/>
  <c r="F11" i="1"/>
  <c r="F20" i="1" l="1"/>
  <c r="F10" i="1"/>
  <c r="F7" i="1" s="1"/>
  <c r="J643" i="16"/>
  <c r="H643" i="16"/>
  <c r="G643" i="16"/>
  <c r="E643" i="16"/>
  <c r="J636" i="16"/>
  <c r="H636" i="16"/>
  <c r="G636" i="16"/>
  <c r="E636" i="16"/>
  <c r="F597" i="16"/>
  <c r="J584" i="16"/>
  <c r="H584" i="16"/>
  <c r="G584" i="16"/>
  <c r="G559" i="16" s="1"/>
  <c r="E584" i="16"/>
  <c r="E559" i="16" s="1"/>
  <c r="I562" i="16"/>
  <c r="F529" i="16"/>
  <c r="J528" i="16"/>
  <c r="G528" i="16"/>
  <c r="I528" i="16" s="1"/>
  <c r="F527" i="16"/>
  <c r="F526" i="16" s="1"/>
  <c r="J526" i="16"/>
  <c r="H526" i="16"/>
  <c r="I516" i="16"/>
  <c r="I515" i="16"/>
  <c r="I514" i="16"/>
  <c r="J513" i="16"/>
  <c r="G513" i="16"/>
  <c r="E513" i="16"/>
  <c r="E489" i="16" s="1"/>
  <c r="F500" i="16"/>
  <c r="F495" i="16"/>
  <c r="F494" i="16"/>
  <c r="J487" i="16"/>
  <c r="H487" i="16"/>
  <c r="G487" i="16"/>
  <c r="F487" i="16"/>
  <c r="E487" i="16"/>
  <c r="F485" i="16"/>
  <c r="F484" i="16" s="1"/>
  <c r="J485" i="16"/>
  <c r="J484" i="16" s="1"/>
  <c r="H485" i="16"/>
  <c r="H484" i="16" s="1"/>
  <c r="G485" i="16"/>
  <c r="G484" i="16" s="1"/>
  <c r="E485" i="16"/>
  <c r="J460" i="16"/>
  <c r="H460" i="16"/>
  <c r="G460" i="16"/>
  <c r="E460" i="16"/>
  <c r="F459" i="16"/>
  <c r="F458" i="16" s="1"/>
  <c r="F455" i="16"/>
  <c r="F454" i="16"/>
  <c r="F453" i="16"/>
  <c r="F452" i="16"/>
  <c r="F451" i="16"/>
  <c r="F450" i="16"/>
  <c r="F449" i="16"/>
  <c r="F448" i="16"/>
  <c r="F447" i="16"/>
  <c r="F446" i="16"/>
  <c r="F445" i="16"/>
  <c r="F444" i="16"/>
  <c r="F443" i="16"/>
  <c r="F442" i="16"/>
  <c r="F441" i="16"/>
  <c r="F440" i="16"/>
  <c r="F439" i="16"/>
  <c r="F438" i="16"/>
  <c r="F436" i="16"/>
  <c r="F435" i="16"/>
  <c r="J434" i="16"/>
  <c r="H434" i="16"/>
  <c r="E434" i="16"/>
  <c r="F433" i="16"/>
  <c r="F432" i="16"/>
  <c r="J431" i="16"/>
  <c r="H431" i="16"/>
  <c r="I431" i="16" s="1"/>
  <c r="F430" i="16"/>
  <c r="F427" i="16" s="1"/>
  <c r="F426" i="16"/>
  <c r="F423" i="16" s="1"/>
  <c r="I424" i="16"/>
  <c r="F424" i="16"/>
  <c r="F422" i="16"/>
  <c r="F421" i="16"/>
  <c r="J420" i="16"/>
  <c r="H420" i="16"/>
  <c r="G420" i="16"/>
  <c r="E420" i="16"/>
  <c r="F413" i="16"/>
  <c r="F410" i="16"/>
  <c r="F409" i="16"/>
  <c r="F408" i="16"/>
  <c r="F407" i="16"/>
  <c r="F406" i="16"/>
  <c r="F401" i="16"/>
  <c r="J400" i="16"/>
  <c r="G400" i="16"/>
  <c r="E400" i="16"/>
  <c r="E399" i="16" s="1"/>
  <c r="F391" i="16"/>
  <c r="F390" i="16"/>
  <c r="F389" i="16"/>
  <c r="F388" i="16"/>
  <c r="F387" i="16"/>
  <c r="F386" i="16"/>
  <c r="F384" i="16"/>
  <c r="F383" i="16"/>
  <c r="F382" i="16"/>
  <c r="G372" i="16"/>
  <c r="J374" i="16"/>
  <c r="J372" i="16" s="1"/>
  <c r="H374" i="16"/>
  <c r="E374" i="16"/>
  <c r="E372" i="16" s="1"/>
  <c r="I363" i="16"/>
  <c r="F325" i="16"/>
  <c r="F324" i="16"/>
  <c r="F323" i="16"/>
  <c r="F322" i="16"/>
  <c r="F321" i="16"/>
  <c r="F319" i="16"/>
  <c r="F318" i="16"/>
  <c r="J317" i="16"/>
  <c r="H317" i="16"/>
  <c r="G317" i="16"/>
  <c r="E317" i="16"/>
  <c r="F316" i="16"/>
  <c r="F315" i="16" s="1"/>
  <c r="J315" i="16"/>
  <c r="H315" i="16"/>
  <c r="G315" i="16"/>
  <c r="E315" i="16"/>
  <c r="F289" i="16"/>
  <c r="F288" i="16"/>
  <c r="F287" i="16"/>
  <c r="F286" i="16"/>
  <c r="F285" i="16"/>
  <c r="F284" i="16"/>
  <c r="F283" i="16"/>
  <c r="F282" i="16"/>
  <c r="F281" i="16"/>
  <c r="F280" i="16"/>
  <c r="F279" i="16"/>
  <c r="F278" i="16"/>
  <c r="F277" i="16"/>
  <c r="F276" i="16"/>
  <c r="F275" i="16"/>
  <c r="F274" i="16"/>
  <c r="F273" i="16"/>
  <c r="F269" i="16"/>
  <c r="F268" i="16"/>
  <c r="F263" i="16"/>
  <c r="F262" i="16"/>
  <c r="F261" i="16"/>
  <c r="F260" i="16"/>
  <c r="F259" i="16"/>
  <c r="F258" i="16"/>
  <c r="F257" i="16"/>
  <c r="F256" i="16"/>
  <c r="F255" i="16"/>
  <c r="F254" i="16"/>
  <c r="F253" i="16"/>
  <c r="F247" i="16"/>
  <c r="F241" i="16"/>
  <c r="F240" i="16"/>
  <c r="F239" i="16"/>
  <c r="F238" i="16"/>
  <c r="F237" i="16"/>
  <c r="F236" i="16"/>
  <c r="F235" i="16"/>
  <c r="F234" i="16"/>
  <c r="F233" i="16"/>
  <c r="F232" i="16"/>
  <c r="F229" i="16"/>
  <c r="F228" i="16"/>
  <c r="F227" i="16"/>
  <c r="F226" i="16"/>
  <c r="F225" i="16"/>
  <c r="F224" i="16"/>
  <c r="F223" i="16"/>
  <c r="F222" i="16"/>
  <c r="F219" i="16"/>
  <c r="F218" i="16" s="1"/>
  <c r="F217" i="16" s="1"/>
  <c r="J218" i="16"/>
  <c r="J217" i="16" s="1"/>
  <c r="H218" i="16"/>
  <c r="G218" i="16"/>
  <c r="G217" i="16" s="1"/>
  <c r="E218" i="16"/>
  <c r="E217" i="16" s="1"/>
  <c r="F214" i="16"/>
  <c r="F213" i="16" s="1"/>
  <c r="J213" i="16"/>
  <c r="E213" i="16"/>
  <c r="F209" i="16"/>
  <c r="F208" i="16"/>
  <c r="F207" i="16"/>
  <c r="F206" i="16"/>
  <c r="F204" i="16"/>
  <c r="F203" i="16" s="1"/>
  <c r="F202" i="16"/>
  <c r="F201" i="16"/>
  <c r="F200" i="16"/>
  <c r="F199" i="16"/>
  <c r="F195" i="16"/>
  <c r="F194" i="16"/>
  <c r="F193" i="16"/>
  <c r="F192" i="16"/>
  <c r="F190" i="16"/>
  <c r="F188" i="16"/>
  <c r="F187" i="16"/>
  <c r="F186" i="16"/>
  <c r="F185" i="16"/>
  <c r="F184" i="16"/>
  <c r="F183" i="16"/>
  <c r="F182" i="16"/>
  <c r="F180" i="16"/>
  <c r="F179" i="16" s="1"/>
  <c r="J159" i="16"/>
  <c r="J158" i="16" s="1"/>
  <c r="H159" i="16"/>
  <c r="G159" i="16"/>
  <c r="G158" i="16" s="1"/>
  <c r="F159" i="16"/>
  <c r="F158" i="16" s="1"/>
  <c r="F146" i="16"/>
  <c r="F145" i="16"/>
  <c r="F142" i="16"/>
  <c r="F141" i="16"/>
  <c r="F140" i="16"/>
  <c r="F139" i="16"/>
  <c r="F138" i="16"/>
  <c r="F137" i="16"/>
  <c r="F136" i="16"/>
  <c r="F135" i="16"/>
  <c r="F134" i="16"/>
  <c r="F133" i="16"/>
  <c r="F132" i="16"/>
  <c r="F131" i="16"/>
  <c r="F130" i="16"/>
  <c r="F129" i="16"/>
  <c r="F128" i="16"/>
  <c r="F127" i="16"/>
  <c r="F126" i="16"/>
  <c r="F124" i="16"/>
  <c r="F122" i="16"/>
  <c r="F121" i="16"/>
  <c r="F120" i="16"/>
  <c r="F116" i="16"/>
  <c r="F115" i="16"/>
  <c r="F111" i="16"/>
  <c r="F110" i="16"/>
  <c r="F109" i="16"/>
  <c r="F108" i="16"/>
  <c r="F107" i="16"/>
  <c r="F106" i="16"/>
  <c r="F105" i="16"/>
  <c r="F104" i="16"/>
  <c r="F103" i="16"/>
  <c r="F102" i="16"/>
  <c r="F101" i="16"/>
  <c r="F98" i="16"/>
  <c r="F97" i="16"/>
  <c r="F96" i="16"/>
  <c r="F95" i="16"/>
  <c r="J70" i="16"/>
  <c r="J69" i="16" s="1"/>
  <c r="H70" i="16"/>
  <c r="G70" i="16"/>
  <c r="E70" i="16"/>
  <c r="J56" i="16"/>
  <c r="H56" i="16"/>
  <c r="G56" i="16"/>
  <c r="E56" i="16"/>
  <c r="J48" i="16"/>
  <c r="H48" i="16"/>
  <c r="G48" i="16"/>
  <c r="J37" i="16"/>
  <c r="J28" i="16" s="1"/>
  <c r="H37" i="16"/>
  <c r="H28" i="16" s="1"/>
  <c r="G37" i="16"/>
  <c r="G28" i="16" s="1"/>
  <c r="E37" i="16"/>
  <c r="E28" i="16" s="1"/>
  <c r="J20" i="16"/>
  <c r="F8" i="16"/>
  <c r="F5" i="16" s="1"/>
  <c r="G8" i="16"/>
  <c r="E8" i="16"/>
  <c r="E5" i="16" s="1"/>
  <c r="I6" i="16"/>
  <c r="H158" i="16" l="1"/>
  <c r="I158" i="16" s="1"/>
  <c r="I159" i="16"/>
  <c r="I484" i="16"/>
  <c r="I487" i="16"/>
  <c r="G489" i="16"/>
  <c r="I513" i="16"/>
  <c r="F400" i="16"/>
  <c r="I434" i="16"/>
  <c r="H489" i="16"/>
  <c r="I489" i="16" s="1"/>
  <c r="G69" i="16"/>
  <c r="F498" i="16"/>
  <c r="J489" i="16"/>
  <c r="F490" i="16"/>
  <c r="E484" i="16"/>
  <c r="H399" i="16"/>
  <c r="I400" i="16"/>
  <c r="G399" i="16"/>
  <c r="J399" i="16"/>
  <c r="F437" i="16"/>
  <c r="J220" i="16"/>
  <c r="F402" i="16"/>
  <c r="F378" i="16"/>
  <c r="F372" i="16" s="1"/>
  <c r="I374" i="16"/>
  <c r="H372" i="16"/>
  <c r="I372" i="16" s="1"/>
  <c r="G220" i="16"/>
  <c r="E220" i="16"/>
  <c r="H220" i="16"/>
  <c r="F267" i="16"/>
  <c r="F252" i="16"/>
  <c r="F221" i="16"/>
  <c r="F198" i="16"/>
  <c r="F144" i="16"/>
  <c r="F91" i="16"/>
  <c r="I8" i="16"/>
  <c r="G5" i="16"/>
  <c r="I5" i="16" s="1"/>
  <c r="I28" i="16"/>
  <c r="F119" i="16"/>
  <c r="I218" i="16"/>
  <c r="I317" i="16"/>
  <c r="I420" i="16"/>
  <c r="I584" i="16"/>
  <c r="I636" i="16"/>
  <c r="I643" i="16"/>
  <c r="F181" i="16"/>
  <c r="I48" i="16"/>
  <c r="I56" i="16"/>
  <c r="I70" i="16"/>
  <c r="I315" i="16"/>
  <c r="F431" i="16"/>
  <c r="I460" i="16"/>
  <c r="I485" i="16"/>
  <c r="I526" i="16"/>
  <c r="I77" i="16"/>
  <c r="H217" i="16"/>
  <c r="I217" i="16" s="1"/>
  <c r="F434" i="16"/>
  <c r="F205" i="16"/>
  <c r="F317" i="16"/>
  <c r="F559" i="16"/>
  <c r="G620" i="16"/>
  <c r="F125" i="16"/>
  <c r="F320" i="16"/>
  <c r="H559" i="16"/>
  <c r="I559" i="16" s="1"/>
  <c r="E620" i="16"/>
  <c r="H620" i="16"/>
  <c r="I620" i="16" s="1"/>
  <c r="J559" i="16"/>
  <c r="J620" i="16"/>
  <c r="H650" i="16"/>
  <c r="J55" i="16"/>
  <c r="E55" i="16"/>
  <c r="F20" i="16"/>
  <c r="F420" i="16"/>
  <c r="J650" i="16"/>
  <c r="J670" i="16" s="1"/>
  <c r="H69" i="16"/>
  <c r="E69" i="16"/>
  <c r="H20" i="16"/>
  <c r="I20" i="16" s="1"/>
  <c r="H55" i="16"/>
  <c r="G55" i="16"/>
  <c r="F528" i="16"/>
  <c r="I69" i="16" l="1"/>
  <c r="H670" i="16"/>
  <c r="I678" i="16"/>
  <c r="I220" i="16"/>
  <c r="I676" i="16"/>
  <c r="I650" i="16"/>
  <c r="G670" i="16"/>
  <c r="I681" i="16"/>
  <c r="I688" i="16"/>
  <c r="H683" i="16"/>
  <c r="I683" i="16" s="1"/>
  <c r="F489" i="16"/>
  <c r="F399" i="16"/>
  <c r="F220" i="16"/>
  <c r="F176" i="16"/>
  <c r="F77" i="16"/>
  <c r="I55" i="16"/>
  <c r="I399" i="16"/>
  <c r="I677" i="16" l="1"/>
  <c r="I672" i="16"/>
  <c r="I674" i="16"/>
  <c r="F670" i="16"/>
  <c r="J18" i="15"/>
  <c r="J17" i="15" s="1"/>
  <c r="G18" i="15"/>
  <c r="H17" i="15"/>
  <c r="E18" i="15"/>
  <c r="E17" i="15" s="1"/>
  <c r="F19" i="15"/>
  <c r="F18" i="15" s="1"/>
  <c r="F17" i="15" s="1"/>
  <c r="G17" i="15" l="1"/>
  <c r="I17" i="15" s="1"/>
  <c r="I18" i="15"/>
  <c r="J219" i="15"/>
  <c r="J214" i="15" s="1"/>
  <c r="H214" i="15"/>
  <c r="G219" i="15"/>
  <c r="G214" i="15" s="1"/>
  <c r="E219" i="15"/>
  <c r="E214" i="15" s="1"/>
  <c r="J210" i="15" l="1"/>
  <c r="G210" i="15"/>
  <c r="E210" i="15"/>
  <c r="J204" i="15"/>
  <c r="J195" i="15" s="1"/>
  <c r="G204" i="15"/>
  <c r="H204" i="15"/>
  <c r="H195" i="15" s="1"/>
  <c r="E204" i="15"/>
  <c r="E195" i="15" s="1"/>
  <c r="J158" i="15"/>
  <c r="G159" i="15"/>
  <c r="G158" i="15" s="1"/>
  <c r="H159" i="15"/>
  <c r="H158" i="15" s="1"/>
  <c r="J131" i="15"/>
  <c r="J123" i="15"/>
  <c r="G123" i="15"/>
  <c r="E123" i="15"/>
  <c r="J121" i="15"/>
  <c r="G121" i="15"/>
  <c r="H121" i="15"/>
  <c r="H120" i="15" s="1"/>
  <c r="E121" i="15"/>
  <c r="G59" i="15"/>
  <c r="J55" i="15"/>
  <c r="J54" i="15" s="1"/>
  <c r="G55" i="15"/>
  <c r="G54" i="15" s="1"/>
  <c r="E55" i="15"/>
  <c r="E54" i="15" s="1"/>
  <c r="J43" i="15"/>
  <c r="G43" i="15"/>
  <c r="E43" i="15"/>
  <c r="E32" i="15"/>
  <c r="G6" i="15"/>
  <c r="G5" i="15" s="1"/>
  <c r="H5" i="15"/>
  <c r="J120" i="15" l="1"/>
  <c r="G195" i="15"/>
  <c r="E120" i="15"/>
  <c r="G120" i="15"/>
  <c r="I152" i="15"/>
  <c r="I123" i="15"/>
  <c r="I43" i="15"/>
  <c r="J20" i="15"/>
  <c r="H20" i="15"/>
  <c r="E20" i="15"/>
  <c r="F229" i="15"/>
  <c r="F227" i="15"/>
  <c r="F225" i="15"/>
  <c r="F224" i="15"/>
  <c r="F223" i="15"/>
  <c r="F220" i="15"/>
  <c r="F219" i="15" s="1"/>
  <c r="F218" i="15"/>
  <c r="F217" i="15" s="1"/>
  <c r="F216" i="15"/>
  <c r="F215" i="15" s="1"/>
  <c r="F213" i="15"/>
  <c r="F212" i="15"/>
  <c r="F211" i="15"/>
  <c r="F204" i="15"/>
  <c r="F202" i="15"/>
  <c r="F201" i="15"/>
  <c r="F200" i="15"/>
  <c r="F199" i="15"/>
  <c r="F180" i="15"/>
  <c r="F179" i="15" s="1"/>
  <c r="F176" i="15"/>
  <c r="F175" i="15" s="1"/>
  <c r="J175" i="15"/>
  <c r="J164" i="15" s="1"/>
  <c r="F173" i="15"/>
  <c r="F172" i="15"/>
  <c r="F171" i="15"/>
  <c r="F170" i="15"/>
  <c r="F168" i="15"/>
  <c r="F167" i="15"/>
  <c r="F166" i="15"/>
  <c r="F163" i="15"/>
  <c r="F162" i="15"/>
  <c r="F161" i="15"/>
  <c r="F160" i="15"/>
  <c r="F145" i="15"/>
  <c r="F143" i="15"/>
  <c r="F142" i="15"/>
  <c r="F141" i="15"/>
  <c r="F140" i="15"/>
  <c r="F137" i="15"/>
  <c r="F136" i="15"/>
  <c r="F135" i="15"/>
  <c r="F133" i="15"/>
  <c r="F125" i="15"/>
  <c r="F124" i="15"/>
  <c r="F122" i="15"/>
  <c r="F121" i="15" s="1"/>
  <c r="F118" i="15"/>
  <c r="F117" i="15"/>
  <c r="F116" i="15"/>
  <c r="F111" i="15"/>
  <c r="F110" i="15"/>
  <c r="F109" i="15"/>
  <c r="F108" i="15"/>
  <c r="F103" i="15"/>
  <c r="F102" i="15"/>
  <c r="F101" i="15"/>
  <c r="F100" i="15"/>
  <c r="F97" i="15"/>
  <c r="F96" i="15"/>
  <c r="F95" i="15"/>
  <c r="F94" i="15"/>
  <c r="F58" i="15"/>
  <c r="F57" i="15"/>
  <c r="F56" i="15"/>
  <c r="J46" i="15"/>
  <c r="G46" i="15"/>
  <c r="F44" i="15"/>
  <c r="F43" i="15" s="1"/>
  <c r="F41" i="15"/>
  <c r="F40" i="15"/>
  <c r="F39" i="15"/>
  <c r="F38" i="15"/>
  <c r="F37" i="15"/>
  <c r="F32" i="15"/>
  <c r="I30" i="15"/>
  <c r="I29" i="15"/>
  <c r="I28" i="15"/>
  <c r="I27" i="15"/>
  <c r="I26" i="15"/>
  <c r="F26" i="15"/>
  <c r="I24" i="15"/>
  <c r="F24" i="15"/>
  <c r="I23" i="15"/>
  <c r="F23" i="15"/>
  <c r="I22" i="15"/>
  <c r="F22" i="15"/>
  <c r="I13" i="15"/>
  <c r="F13" i="15"/>
  <c r="F12" i="15"/>
  <c r="J10" i="15"/>
  <c r="G10" i="15"/>
  <c r="E10" i="15"/>
  <c r="I9" i="15"/>
  <c r="F9" i="15"/>
  <c r="I8" i="15"/>
  <c r="F8" i="15"/>
  <c r="I7" i="15"/>
  <c r="F7" i="15"/>
  <c r="F165" i="15" l="1"/>
  <c r="F93" i="15"/>
  <c r="F99" i="15"/>
  <c r="F107" i="15"/>
  <c r="F115" i="15"/>
  <c r="E230" i="15"/>
  <c r="F132" i="15"/>
  <c r="F198" i="15"/>
  <c r="F36" i="15"/>
  <c r="F210" i="15"/>
  <c r="F139" i="15"/>
  <c r="F214" i="15"/>
  <c r="F226" i="15"/>
  <c r="F169" i="15"/>
  <c r="F11" i="15"/>
  <c r="F10" i="15" s="1"/>
  <c r="F21" i="15"/>
  <c r="H45" i="15"/>
  <c r="H230" i="15" s="1"/>
  <c r="G45" i="15"/>
  <c r="G230" i="15" s="1"/>
  <c r="J45" i="15"/>
  <c r="J230" i="15" s="1"/>
  <c r="F123" i="15"/>
  <c r="F120" i="15" s="1"/>
  <c r="F159" i="15"/>
  <c r="F158" i="15" s="1"/>
  <c r="F55" i="15"/>
  <c r="F54" i="15" s="1"/>
  <c r="F6" i="15"/>
  <c r="F5" i="15" s="1"/>
  <c r="F222" i="15"/>
  <c r="F221" i="15" s="1"/>
  <c r="I93" i="15"/>
  <c r="I107" i="15"/>
  <c r="I204" i="15"/>
  <c r="I226" i="15"/>
  <c r="I175" i="15"/>
  <c r="I85" i="15"/>
  <c r="I121" i="15"/>
  <c r="I132" i="15"/>
  <c r="I10" i="15"/>
  <c r="I139" i="15"/>
  <c r="I222" i="15"/>
  <c r="I6" i="15"/>
  <c r="I115" i="15"/>
  <c r="I198" i="15"/>
  <c r="I210" i="15"/>
  <c r="I217" i="15"/>
  <c r="I21" i="15"/>
  <c r="I25" i="15"/>
  <c r="I5" i="15"/>
  <c r="I46" i="15"/>
  <c r="I169" i="15"/>
  <c r="I179" i="15"/>
  <c r="I219" i="15"/>
  <c r="I55" i="15"/>
  <c r="I69" i="15"/>
  <c r="I99" i="15"/>
  <c r="I11" i="15"/>
  <c r="I60" i="15"/>
  <c r="I165" i="15"/>
  <c r="H89" i="1"/>
  <c r="G89" i="1"/>
  <c r="F20" i="15" l="1"/>
  <c r="F195" i="15"/>
  <c r="F164" i="15"/>
  <c r="F59" i="15"/>
  <c r="I230" i="15"/>
  <c r="I89" i="1"/>
  <c r="I57" i="1"/>
  <c r="F131" i="15"/>
  <c r="I45" i="15"/>
  <c r="I59" i="15"/>
  <c r="I164" i="15"/>
  <c r="I54" i="15"/>
  <c r="I20" i="15"/>
  <c r="I221" i="15"/>
  <c r="I120" i="15"/>
  <c r="I195" i="15"/>
  <c r="I214" i="15"/>
  <c r="I131" i="15"/>
  <c r="F230" i="15" l="1"/>
  <c r="H36" i="14"/>
  <c r="H6" i="14"/>
  <c r="H14" i="14" s="1"/>
  <c r="I6" i="14"/>
  <c r="I14" i="14" s="1"/>
  <c r="G33" i="14"/>
  <c r="G34" i="14"/>
  <c r="G20" i="14"/>
  <c r="G21" i="14"/>
  <c r="G22" i="14"/>
  <c r="G23" i="14"/>
  <c r="G19" i="14"/>
  <c r="G10" i="14"/>
  <c r="F36" i="14"/>
  <c r="F14" i="14" l="1"/>
  <c r="G7" i="14" l="1"/>
  <c r="G8" i="14"/>
  <c r="G24" i="14"/>
  <c r="G18" i="14" l="1"/>
  <c r="E6" i="14"/>
  <c r="E14" i="14" s="1"/>
  <c r="G14" i="14" l="1"/>
  <c r="G6" i="14"/>
  <c r="G17" i="14"/>
  <c r="G36" i="14" s="1"/>
  <c r="G31" i="13"/>
  <c r="G32" i="13"/>
  <c r="G30" i="13"/>
  <c r="G17" i="13"/>
  <c r="C17" i="8"/>
  <c r="H16" i="5" l="1"/>
  <c r="H17" i="5"/>
  <c r="H18" i="5"/>
  <c r="H19" i="5"/>
  <c r="H15" i="5"/>
  <c r="H270" i="1" l="1"/>
  <c r="H216" i="1"/>
  <c r="H204" i="1"/>
  <c r="H191" i="1"/>
  <c r="H168" i="1"/>
  <c r="H165" i="1"/>
  <c r="H136" i="1"/>
  <c r="H125" i="1"/>
  <c r="H76" i="1"/>
  <c r="H75" i="1" s="1"/>
  <c r="H18" i="1"/>
  <c r="H176" i="1" l="1"/>
  <c r="H122" i="1"/>
  <c r="I165" i="1"/>
  <c r="H138" i="1"/>
  <c r="H17" i="1"/>
  <c r="I18" i="1"/>
  <c r="H215" i="1"/>
  <c r="H88" i="1"/>
  <c r="G216" i="1"/>
  <c r="I216" i="1" s="1"/>
  <c r="G212" i="1"/>
  <c r="I212" i="1" s="1"/>
  <c r="G204" i="1"/>
  <c r="G191" i="1"/>
  <c r="G168" i="1"/>
  <c r="G138" i="1" s="1"/>
  <c r="E168" i="1"/>
  <c r="F169" i="1"/>
  <c r="F168" i="1" s="1"/>
  <c r="E165" i="1"/>
  <c r="F166" i="1"/>
  <c r="F160" i="1"/>
  <c r="F161" i="1"/>
  <c r="F155" i="1"/>
  <c r="F154" i="1"/>
  <c r="F152" i="1"/>
  <c r="F151" i="1" s="1"/>
  <c r="G136" i="1"/>
  <c r="I136" i="1" s="1"/>
  <c r="E136" i="1"/>
  <c r="F137" i="1"/>
  <c r="F136" i="1" s="1"/>
  <c r="F133" i="1"/>
  <c r="F129" i="1"/>
  <c r="G125" i="1"/>
  <c r="F126" i="1"/>
  <c r="F125" i="1" s="1"/>
  <c r="E123" i="1"/>
  <c r="E122" i="1" s="1"/>
  <c r="I119" i="1"/>
  <c r="E119" i="1"/>
  <c r="F115" i="1"/>
  <c r="F114" i="1"/>
  <c r="F94" i="1"/>
  <c r="F95" i="1"/>
  <c r="F96" i="1"/>
  <c r="F99" i="1"/>
  <c r="F100" i="1"/>
  <c r="F93" i="1"/>
  <c r="F90" i="1"/>
  <c r="F89" i="1" s="1"/>
  <c r="I82" i="1"/>
  <c r="F84" i="1"/>
  <c r="G76" i="1"/>
  <c r="G75" i="1" s="1"/>
  <c r="E76" i="1"/>
  <c r="E75" i="1" s="1"/>
  <c r="F77" i="1"/>
  <c r="F76" i="1" s="1"/>
  <c r="F75" i="1" s="1"/>
  <c r="F59" i="1"/>
  <c r="F58" i="1" s="1"/>
  <c r="F57" i="1" s="1"/>
  <c r="F42" i="1"/>
  <c r="F45" i="1"/>
  <c r="F41" i="1"/>
  <c r="G17" i="1"/>
  <c r="E18" i="1"/>
  <c r="E17" i="1" s="1"/>
  <c r="F18" i="1"/>
  <c r="F17" i="1" s="1"/>
  <c r="F15" i="13"/>
  <c r="E15" i="13"/>
  <c r="E19" i="13" s="1"/>
  <c r="E88" i="1" l="1"/>
  <c r="G176" i="1"/>
  <c r="I176" i="1" s="1"/>
  <c r="F127" i="1"/>
  <c r="I281" i="1"/>
  <c r="I204" i="1"/>
  <c r="F112" i="1"/>
  <c r="I191" i="1"/>
  <c r="F153" i="1"/>
  <c r="F40" i="1"/>
  <c r="F37" i="1" s="1"/>
  <c r="E138" i="1"/>
  <c r="G122" i="1"/>
  <c r="I75" i="1"/>
  <c r="I17" i="1"/>
  <c r="I168" i="1"/>
  <c r="I125" i="1"/>
  <c r="I76" i="1"/>
  <c r="I122" i="1"/>
  <c r="I138" i="1"/>
  <c r="F92" i="1"/>
  <c r="H274" i="1"/>
  <c r="F123" i="1"/>
  <c r="F122" i="1" s="1"/>
  <c r="F83" i="1"/>
  <c r="F82" i="1" s="1"/>
  <c r="G88" i="1"/>
  <c r="I88" i="1" s="1"/>
  <c r="G215" i="1"/>
  <c r="F165" i="1"/>
  <c r="F119" i="1"/>
  <c r="G15" i="13"/>
  <c r="I215" i="1" l="1"/>
  <c r="F138" i="1"/>
  <c r="G274" i="1"/>
  <c r="F19" i="13"/>
  <c r="G19" i="13" s="1"/>
  <c r="F88" i="1"/>
  <c r="I274" i="1" l="1"/>
  <c r="I276" i="1"/>
  <c r="F46" i="13"/>
  <c r="G46" i="13" s="1"/>
  <c r="G22" i="8" l="1"/>
  <c r="G31" i="8" s="1"/>
  <c r="G33" i="8" s="1"/>
  <c r="F22" i="8"/>
  <c r="F24" i="8" s="1"/>
  <c r="C20" i="8"/>
  <c r="D22" i="8"/>
  <c r="D24" i="8" s="1"/>
  <c r="F15" i="8"/>
  <c r="F31" i="8" l="1"/>
  <c r="C24" i="8"/>
  <c r="C31" i="8"/>
  <c r="C33" i="8" s="1"/>
  <c r="D31" i="8"/>
  <c r="F33" i="8"/>
  <c r="F17" i="8"/>
  <c r="E22" i="8"/>
  <c r="E24" i="8" s="1"/>
  <c r="D17" i="8" l="1"/>
  <c r="D33" i="8"/>
  <c r="E15" i="8"/>
  <c r="E31" i="8" s="1"/>
  <c r="E17" i="8" l="1"/>
  <c r="E33" i="8"/>
  <c r="F183" i="1" l="1"/>
  <c r="F181" i="1"/>
  <c r="F179" i="1" s="1"/>
  <c r="F205" i="1"/>
  <c r="F204" i="1" s="1"/>
  <c r="F198" i="1"/>
  <c r="F216" i="1"/>
  <c r="F215" i="1" s="1"/>
  <c r="F187" i="1"/>
  <c r="F189" i="1"/>
  <c r="F192" i="1"/>
  <c r="F191" i="1" s="1"/>
  <c r="F197" i="1"/>
  <c r="F194" i="1"/>
  <c r="F199" i="1"/>
  <c r="F203" i="1"/>
  <c r="F195" i="1"/>
  <c r="F212" i="1"/>
  <c r="F222" i="1"/>
  <c r="F184" i="1"/>
  <c r="F201" i="1"/>
  <c r="F178" i="1"/>
  <c r="F177" i="1" s="1"/>
  <c r="F202" i="1"/>
  <c r="F182" i="1" l="1"/>
  <c r="F200" i="1"/>
  <c r="F193" i="1"/>
  <c r="F196" i="1"/>
  <c r="F185" i="1"/>
  <c r="F219" i="1"/>
  <c r="F176" i="1" l="1"/>
  <c r="F218" i="1"/>
  <c r="F274" i="1" l="1"/>
  <c r="E274" i="1"/>
  <c r="I670" i="16" l="1"/>
  <c r="E670" i="16"/>
</calcChain>
</file>

<file path=xl/sharedStrings.xml><?xml version="1.0" encoding="utf-8"?>
<sst xmlns="http://schemas.openxmlformats.org/spreadsheetml/2006/main" count="4072" uniqueCount="1079">
  <si>
    <t>Dział</t>
  </si>
  <si>
    <t>Rozdział</t>
  </si>
  <si>
    <t>Paragraf</t>
  </si>
  <si>
    <t>Treść</t>
  </si>
  <si>
    <t>010</t>
  </si>
  <si>
    <t>Rolnictwo i łowiectwo</t>
  </si>
  <si>
    <t>0,00</t>
  </si>
  <si>
    <t>2710</t>
  </si>
  <si>
    <t>6300</t>
  </si>
  <si>
    <t>01095</t>
  </si>
  <si>
    <t>Pozostała działalność</t>
  </si>
  <si>
    <t>0750</t>
  </si>
  <si>
    <t>Wpływy z najmu i dzierżawy składników majątkowych Skarbu Państwa, jednostek samorządu terytorialnego lub innych jednostek zaliczanych do sektora finansów publicznych oraz innych umów o podobnym charakterze</t>
  </si>
  <si>
    <t>2010</t>
  </si>
  <si>
    <t>Dotacje celowe otrzymane z budżetu państwa na realizację zadań bieżących z zakresu administracji rządowej oraz innych zadań zleconych gminie (związkom gmin, związkom powiatowo-gminnym) ustawami</t>
  </si>
  <si>
    <t>050</t>
  </si>
  <si>
    <t>Rybołówstwo i rybactwo</t>
  </si>
  <si>
    <t>05095</t>
  </si>
  <si>
    <t>0690</t>
  </si>
  <si>
    <t>Wpływy z różnych opłat</t>
  </si>
  <si>
    <t>600</t>
  </si>
  <si>
    <t>Transport i łączność</t>
  </si>
  <si>
    <t>60016</t>
  </si>
  <si>
    <t>Drogi publiczne gminne</t>
  </si>
  <si>
    <t>0490</t>
  </si>
  <si>
    <t>Wpływy z innych lokalnych opłat pobieranych przez jednostki samorządu terytorialnego na podstawie odrębnych ustaw</t>
  </si>
  <si>
    <t>700</t>
  </si>
  <si>
    <t>Gospodarka mieszkaniowa</t>
  </si>
  <si>
    <t>70005</t>
  </si>
  <si>
    <t>Gospodarka gruntami i nieruchomościami</t>
  </si>
  <si>
    <t>0470</t>
  </si>
  <si>
    <t>Wpływy z opłat za trwały zarząd, użytkowanie i służebności</t>
  </si>
  <si>
    <t>0550</t>
  </si>
  <si>
    <t>Wpływy z opłat z tytułu użytkowania wieczystego nieruchomości</t>
  </si>
  <si>
    <t>0730</t>
  </si>
  <si>
    <t>Wpłaty z zysku przedsiębiorstw państwowych, jednoosobowych spółek Skarbu Państwa i spółek jednostek samorządu terytorialnego</t>
  </si>
  <si>
    <t>0760</t>
  </si>
  <si>
    <t>Wpływy z tytułu przekształcenia prawa użytkowania wieczystego przysługującego osobom fizycznym w prawo własności</t>
  </si>
  <si>
    <t>0770</t>
  </si>
  <si>
    <t>Wpłaty z tytułu odpłatnego nabycia prawa własności oraz prawa użytkowania wieczystego nieruchomości</t>
  </si>
  <si>
    <t>750</t>
  </si>
  <si>
    <t>Administracja publiczna</t>
  </si>
  <si>
    <t>75011</t>
  </si>
  <si>
    <t>Urzędy wojewódzkie</t>
  </si>
  <si>
    <t>75023</t>
  </si>
  <si>
    <t>Urzędy gmin (miast i miast na prawach powiatu)</t>
  </si>
  <si>
    <t>0570</t>
  </si>
  <si>
    <t>Wpływy z tytułu grzywien, mandatów i innych kar pieniężnych od osób fizycznych</t>
  </si>
  <si>
    <t>0970</t>
  </si>
  <si>
    <t>Wpływy z różnych dochodów</t>
  </si>
  <si>
    <t>751</t>
  </si>
  <si>
    <t>Urzędy naczelnych organów władzy państwowej, kontroli i ochrony prawa oraz sądownictwa</t>
  </si>
  <si>
    <t>75101</t>
  </si>
  <si>
    <t>Urzędy naczelnych organów władzy państwowej, kontroli i ochrony prawa</t>
  </si>
  <si>
    <t>754</t>
  </si>
  <si>
    <t>Bezpieczeństwo publiczne i ochrona przeciwpożarowa</t>
  </si>
  <si>
    <t>75412</t>
  </si>
  <si>
    <t>Ochotnicze straże pożarne</t>
  </si>
  <si>
    <t>0830</t>
  </si>
  <si>
    <t>Wpływy z usług</t>
  </si>
  <si>
    <t>756</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</si>
  <si>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</si>
  <si>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</si>
  <si>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</si>
  <si>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</si>
  <si>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</si>
  <si>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</si>
  <si>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</si>
  <si>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</si>
  <si>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</si>
  <si>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</si>
  <si>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</si>
  <si>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</si>
  <si>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</si>
  <si>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</si>
  <si>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</si>
  <si>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</si>
  <si>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</si>
  <si>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0910</t>
  </si>
  <si>
    <t>Wpływy z odsetek od nieterminowych wpłat z tytułu podatków i opłat</t>
  </si>
  <si>
    <t>2680</t>
  </si>
  <si>
    <t>Rekompensaty utraconych dochodów w podatkach i opłatach lokalnych</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</si>
  <si>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</si>
  <si>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</si>
  <si>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</si>
  <si>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</si>
  <si>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</si>
  <si>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</si>
  <si>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0640</t>
  </si>
  <si>
    <t>Wpływy z tytułu kosztów egzekucyjnych, opłaty komorniczej i kosztów upomnień</t>
  </si>
  <si>
    <t>75618</t>
  </si>
  <si>
    <t>Wpływy z innych opłat stanowiących dochody jednostek samorządu terytorialnego na podstawie ustaw</t>
  </si>
  <si>
    <t>0410</t>
  </si>
  <si>
    <t>Wpływy z opłaty skarbowej</t>
  </si>
  <si>
    <t>0480</t>
  </si>
  <si>
    <t>Wpływy z opłat za zezwolenia na sprzedaż napojów alkoholowych</t>
  </si>
  <si>
    <t>75621</t>
  </si>
  <si>
    <t>Udziały gmin w podatkach stanowiących dochód budżetu państwa</t>
  </si>
  <si>
    <t>0010</t>
  </si>
  <si>
    <t>0020</t>
  </si>
  <si>
    <t>Wpływy z podatku dochodowego od osób prawnych</t>
  </si>
  <si>
    <t>758</t>
  </si>
  <si>
    <t>Różne rozliczenia</t>
  </si>
  <si>
    <t>75801</t>
  </si>
  <si>
    <t>Część oświatowa subwencji ogólnej dla jednostek samorządu terytorialnego</t>
  </si>
  <si>
    <t>2920</t>
  </si>
  <si>
    <t>Subwencje ogólne z budżetu państwa</t>
  </si>
  <si>
    <t>75807</t>
  </si>
  <si>
    <t>Część wyrównawcza subwencji ogólnej dla gmin</t>
  </si>
  <si>
    <t>0920</t>
  </si>
  <si>
    <t>Wpływy z pozostałych odsetek</t>
  </si>
  <si>
    <t>0940</t>
  </si>
  <si>
    <t>Wpływy z rozliczeń/zwrotów z lat ubiegłych</t>
  </si>
  <si>
    <t>Wpłata środków finansowych z niewykorzystanych w terminie wydatków, które nie wygasają z upływem roku budżetowego</t>
  </si>
  <si>
    <t>6680</t>
  </si>
  <si>
    <t>75831</t>
  </si>
  <si>
    <t>Część równoważąca subwencji ogólnej dla gmin</t>
  </si>
  <si>
    <t>801</t>
  </si>
  <si>
    <t>Oświata i wychowanie</t>
  </si>
  <si>
    <t>80101</t>
  </si>
  <si>
    <t>Szkoły podstawowe</t>
  </si>
  <si>
    <t>2030</t>
  </si>
  <si>
    <t>Dotacje celowe otrzymane z budżetu państwa na realizację własnych zadań bieżących gmin (związków gmin, związków powiatowo-gminnych)</t>
  </si>
  <si>
    <t>80103</t>
  </si>
  <si>
    <t>Oddziały przedszkolne w szkołach podstawowych</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</si>
  <si>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</si>
  <si>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</si>
  <si>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</si>
  <si>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</si>
  <si>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</si>
  <si>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</si>
  <si>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2310</t>
  </si>
  <si>
    <t>Dotacje celowe otrzymane z gminy na zadania bieżące realizowane na podstawie porozumień (umów) między jednostkami samorządu terytorialnego</t>
  </si>
  <si>
    <t>80148</t>
  </si>
  <si>
    <t>Stołówki szkolne i przedszkolne</t>
  </si>
  <si>
    <t>2700</t>
  </si>
  <si>
    <t>80153</t>
  </si>
  <si>
    <t>Zapewnienie uczniom prawa do bezpłatnego dostępu do podręczników, materiałów edukacyjnych lub materiałów ćwiczeniowych</t>
  </si>
  <si>
    <t>80195</t>
  </si>
  <si>
    <t>2057</t>
  </si>
  <si>
    <t>2059</t>
  </si>
  <si>
    <t>852</t>
  </si>
  <si>
    <t>Pomoc społeczna</t>
  </si>
  <si>
    <t>85203</t>
  </si>
  <si>
    <t>Ośrodki wsparcia</t>
  </si>
  <si>
    <t>85213</t>
  </si>
  <si>
    <t>Składki na ubezpieczenie zdrowotne opłacane za osoby pobierające niektóre świadczenia z pomocy społecznej, niektóre świadczenia rodzinne oraz za osoby uczestniczące w zajęciach w centrum integracji społecznej.</t>
  </si>
  <si>
    <t>2910</t>
  </si>
  <si>
    <t>Wpływy ze zwrotów dotacji oraz płatności wykorzystanych niezgodnie z przeznaczeniem lub wykorzystanych z naruszeniem procedur, o których mowa w art. 184 ustawy, pobranych nienależnie lub w nadmiernej wysokości</t>
  </si>
  <si>
    <t>85214</t>
  </si>
  <si>
    <t>Zasiłki okresowe, celowe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</si>
  <si>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</si>
  <si>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</si>
  <si>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</si>
  <si>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</si>
  <si>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</si>
  <si>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</si>
  <si>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</si>
  <si>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</si>
  <si>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2360</t>
  </si>
  <si>
    <t>Dochody jednostek samorządu terytorialnego związane z realizacją zadań z zakresu administracji rządowej oraz innych zadań zleconych ustawami</t>
  </si>
  <si>
    <t>85230</t>
  </si>
  <si>
    <t>Pomoc w zakresie dożywiania</t>
  </si>
  <si>
    <t>853</t>
  </si>
  <si>
    <t>Pozostałe zadania w zakresie polityki społecznej</t>
  </si>
  <si>
    <t>854</t>
  </si>
  <si>
    <t>Edukacyjna opieka wychowawcza</t>
  </si>
  <si>
    <t>85415</t>
  </si>
  <si>
    <t>Pomoc materialna dla uczniów o charakterze socjalnym</t>
  </si>
  <si>
    <t>855</t>
  </si>
  <si>
    <t>Rodzina</t>
  </si>
  <si>
    <t>85501</t>
  </si>
  <si>
    <t>Świadczenie wychowawcze</t>
  </si>
  <si>
    <t>2060</t>
  </si>
  <si>
    <t>Dotacje celowe otrzymane z budżetu państwa na zadania bieżące z zakresu administracji rządowej zlecone
gminom (związkom gmin, związkom powiatowo-gminnym), związane z realizacją świadczenia wychowawczego
stanowiącego pomoc państwa w wychowywaniu dzieci</t>
  </si>
  <si>
    <t>85502</t>
  </si>
  <si>
    <t xml:space="preserve">Świadczenia rodzinne, świadczenie z funduszu alimentacyjnego oraz składki na ubezpieczenia emerytalne i rentowe z ubezpieczenia społecznego
</t>
  </si>
  <si>
    <t>85503</t>
  </si>
  <si>
    <t>Karta Dużej Rodziny</t>
  </si>
  <si>
    <t>85504</t>
  </si>
  <si>
    <t>Wspieranie rodziny</t>
  </si>
  <si>
    <t>900</t>
  </si>
  <si>
    <t>Gospodarka komunalna i ochrona środowiska</t>
  </si>
  <si>
    <t>90002</t>
  </si>
  <si>
    <t>Gospodarka odpadami</t>
  </si>
  <si>
    <t>90019</t>
  </si>
  <si>
    <t>Wpływy i wydatki związane z gromadzeniem środków z opłat i kar za korzystanie ze środowiska</t>
  </si>
  <si>
    <t>90095</t>
  </si>
  <si>
    <t>921</t>
  </si>
  <si>
    <t>Kultura i ochrona dziedzictwa narodowego</t>
  </si>
  <si>
    <t>92109</t>
  </si>
  <si>
    <t>Domy i ośrodki kultury, świetlice i kluby</t>
  </si>
  <si>
    <t>926</t>
  </si>
  <si>
    <t>Kultura fizyczna</t>
  </si>
  <si>
    <t>92601</t>
  </si>
  <si>
    <t>Obiekty sportowe</t>
  </si>
  <si>
    <t>Dotacje celowe w ramach programów finansowych z udziałem środków europejskich oraz środków, o których mowa w art. 5 ust. 3 pkt 5 lit. a i b ustawy, lub płatności w ramach budżetu środków europejskich, realizowanych przez jednostki samorządu terytorialnego</t>
  </si>
  <si>
    <t>Razem:</t>
  </si>
  <si>
    <t>01008</t>
  </si>
  <si>
    <t>Melioracje wodne</t>
  </si>
  <si>
    <t>2830</t>
  </si>
  <si>
    <t>Dotacja celowa z budżetu na finansowanie lub dofinansowanie zadań zleconych do realizacji pozostałym jednostkom nie zaliczanym do sektora finansów publicznych</t>
  </si>
  <si>
    <t>01030</t>
  </si>
  <si>
    <t>Izby rolnicze</t>
  </si>
  <si>
    <t>2850</t>
  </si>
  <si>
    <t>Wpłaty gmin na rzecz izb rolniczych w wysokości 2% uzyskanych wpływów z podatku rolnego</t>
  </si>
  <si>
    <t>4010</t>
  </si>
  <si>
    <t>Wynagrodzenia osobowe pracowników</t>
  </si>
  <si>
    <t>4110</t>
  </si>
  <si>
    <t>Składki na ubezpieczenia społeczne</t>
  </si>
  <si>
    <t>4120</t>
  </si>
  <si>
    <t>Składki na Fundusz Pracy</t>
  </si>
  <si>
    <t>4210</t>
  </si>
  <si>
    <t>Zakup materiałów i wyposażenia</t>
  </si>
  <si>
    <t>4300</t>
  </si>
  <si>
    <t>Zakup usług pozostałych</t>
  </si>
  <si>
    <t>4430</t>
  </si>
  <si>
    <t>Różne opłaty i składki</t>
  </si>
  <si>
    <t>4170</t>
  </si>
  <si>
    <t>Wynagrodzenia bezosobowe</t>
  </si>
  <si>
    <t>4260</t>
  </si>
  <si>
    <t>Zakup energii</t>
  </si>
  <si>
    <t>60004</t>
  </si>
  <si>
    <t>Lokalny transport zbiorowy</t>
  </si>
  <si>
    <t>Dotacje celowe przekazane gminie na zadania bieżące realizowane na podstawie porozumień (umów) między jednostkami samorządu terytorialnego</t>
  </si>
  <si>
    <t>2820</t>
  </si>
  <si>
    <t>Dotacja celowa z budżetu na finansowanie lub dofinansowanie zadań zleconych do realizacji stowarzyszeniom</t>
  </si>
  <si>
    <t>60014</t>
  </si>
  <si>
    <t>Drogi publiczne powiatowe</t>
  </si>
  <si>
    <t>Dotacja celowa na pomoc finansową udzielaną między jednostkami samorządu terytorialnego na dofinansowanie własnych zadań inwestycyjnych i zakupów inwestycyjnych</t>
  </si>
  <si>
    <t>4270</t>
  </si>
  <si>
    <t>Zakup usług remontowych</t>
  </si>
  <si>
    <t>6050</t>
  </si>
  <si>
    <t>Wydatki inwestycyjne jednostek budżetowych</t>
  </si>
  <si>
    <t>630</t>
  </si>
  <si>
    <t>Turystyka</t>
  </si>
  <si>
    <t>63095</t>
  </si>
  <si>
    <t>4360</t>
  </si>
  <si>
    <t>Opłaty z tytułu zakupu usług telekomunikacyjnych</t>
  </si>
  <si>
    <t>6060</t>
  </si>
  <si>
    <t>Wydatki na zakupy inwestycyjne jednostek budżetowych</t>
  </si>
  <si>
    <t>70001</t>
  </si>
  <si>
    <t>Zakłady gospodarki mieszkaniowej</t>
  </si>
  <si>
    <t>2650</t>
  </si>
  <si>
    <t>Dotacja przedmiotowa z budżetu dla samorządowego zakładu budżetowego</t>
  </si>
  <si>
    <t>4500</t>
  </si>
  <si>
    <t>Pozostałe podatki na rzecz budżetów jednostek samorządu terytorialnego</t>
  </si>
  <si>
    <t>4520</t>
  </si>
  <si>
    <t>Opłaty na rzecz budżetów jednostek samorządu terytorialnego</t>
  </si>
  <si>
    <t>4590</t>
  </si>
  <si>
    <t>Kary i odszkodowania wypłacane na rzecz osób fizycznych</t>
  </si>
  <si>
    <t>4600</t>
  </si>
  <si>
    <t>Kary, odszkodowania i grzywny wypłacane na rzecz osób prawnych i innych jednostek organizacyjnych</t>
  </si>
  <si>
    <t>4610</t>
  </si>
  <si>
    <t>Koszty postępowania sądowego i prokuratorskiego</t>
  </si>
  <si>
    <t>710</t>
  </si>
  <si>
    <t>Działalność usługowa</t>
  </si>
  <si>
    <t>71004</t>
  </si>
  <si>
    <t>Plany zagospodarowania przestrzennego</t>
  </si>
  <si>
    <t>71035</t>
  </si>
  <si>
    <t>Cmentarze</t>
  </si>
  <si>
    <t>4040</t>
  </si>
  <si>
    <t>Dodatkowe wynagrodzenie roczne</t>
  </si>
  <si>
    <t>75022</t>
  </si>
  <si>
    <t>Rady gmin (miast i miast na prawach powiatu)</t>
  </si>
  <si>
    <t>3030</t>
  </si>
  <si>
    <t xml:space="preserve">Różne wydatki na rzecz osób fizycznych </t>
  </si>
  <si>
    <t>4190</t>
  </si>
  <si>
    <t>Nagrody konkursowe</t>
  </si>
  <si>
    <t>4420</t>
  </si>
  <si>
    <t>Podróże służbowe zagraniczne</t>
  </si>
  <si>
    <t>3020</t>
  </si>
  <si>
    <t>Wydatki osobowe niezaliczone do wynagrodzeń</t>
  </si>
  <si>
    <t>4140</t>
  </si>
  <si>
    <t>Wpłaty na Państwowy Fundusz Rehabilitacji Osób Niepełnosprawnych</t>
  </si>
  <si>
    <t>4280</t>
  </si>
  <si>
    <t>Zakup usług zdrowotnych</t>
  </si>
  <si>
    <t>4380</t>
  </si>
  <si>
    <t>Zakup usług obejmujacych tłumaczenia</t>
  </si>
  <si>
    <t>4390</t>
  </si>
  <si>
    <t>Zakup usług obejmujących wykonanie ekspertyz, analiz i opinii</t>
  </si>
  <si>
    <t>4410</t>
  </si>
  <si>
    <t>Podróże służbowe krajowe</t>
  </si>
  <si>
    <t>4440</t>
  </si>
  <si>
    <t>Odpisy na zakładowy fundusz świadczeń socjalnych</t>
  </si>
  <si>
    <t>4700</t>
  </si>
  <si>
    <t xml:space="preserve">Szkolenia pracowników niebędących członkami korpusu służby cywilnej </t>
  </si>
  <si>
    <t>75075</t>
  </si>
  <si>
    <t>Promocja jednostek samorządu terytorialnego</t>
  </si>
  <si>
    <t>75085</t>
  </si>
  <si>
    <t>Wspólna obsługa jednostek samorządu terytorialnego</t>
  </si>
  <si>
    <t>75095</t>
  </si>
  <si>
    <t>4100</t>
  </si>
  <si>
    <t>Wynagrodzenia agencyjno-prowizyjne</t>
  </si>
  <si>
    <t>75411</t>
  </si>
  <si>
    <t>Komendy powiatowe Państwowej Straży Pożarnej</t>
  </si>
  <si>
    <t>2300</t>
  </si>
  <si>
    <t>Wpłaty jednostek na państwowy fundusz celowy</t>
  </si>
  <si>
    <t>6170</t>
  </si>
  <si>
    <t>Wpłaty jednostek na państwowy fundusz celowy na finansowanie lub dofinansowanie zadań inwestycyjnych</t>
  </si>
  <si>
    <t>75414</t>
  </si>
  <si>
    <t>Obrona cywilna</t>
  </si>
  <si>
    <t>75415</t>
  </si>
  <si>
    <t>Zadania ratownictwa górskiego i wodnego</t>
  </si>
  <si>
    <t>Dotacje celowe z budżetu jednostki samorządu terytorialnego, udzielone w trybie art. 221 ustawy, na finansowanie lub dofinansowanie zadań zleconych do realizacji organizacjom prowadzącym działalność pożytku publicznego</t>
  </si>
  <si>
    <t>75416</t>
  </si>
  <si>
    <t>Straż gminna (miejska)</t>
  </si>
  <si>
    <t>757</t>
  </si>
  <si>
    <t>Obsługa długu publicznego</t>
  </si>
  <si>
    <t>75702</t>
  </si>
  <si>
    <t>Obsługa papierów wartościowych, kredytów i pożyczek jednostek samorządu terytorialnego</t>
  </si>
  <si>
    <t>8110</t>
  </si>
  <si>
    <t>Odsetki od samorządowych papierów wartościowych lub zaciągniętych przez jednostkę samorządu terytorialnego kredytów i pożyczek</t>
  </si>
  <si>
    <t>75818</t>
  </si>
  <si>
    <t>Rezerwy ogólne i celowe</t>
  </si>
  <si>
    <t>4810</t>
  </si>
  <si>
    <t>Rezerwy</t>
  </si>
  <si>
    <t>4240</t>
  </si>
  <si>
    <t>Zakup środków dydaktycznych i książek</t>
  </si>
  <si>
    <t>4330</t>
  </si>
  <si>
    <t>Zakup usług przez jednostki samorządu terytorialnego od innych jednostek samorządu terytorialnego</t>
  </si>
  <si>
    <t>4480</t>
  </si>
  <si>
    <t>Podatek od nieruchomości</t>
  </si>
  <si>
    <t>2540</t>
  </si>
  <si>
    <t>Dotacja podmiotowa z budżetu dla niepublicznej jednostki systemu oświaty</t>
  </si>
  <si>
    <t>4220</t>
  </si>
  <si>
    <t>Zakup środków żywności</t>
  </si>
  <si>
    <t>2320</t>
  </si>
  <si>
    <t>Dotacje celowe przekazane dla powiatu na zadania bieżące realizowane na podstawie porozumień (umów) między jednostkami samorządu terytorialnego</t>
  </si>
  <si>
    <t>80113</t>
  </si>
  <si>
    <t>Dowożenie uczniów do szkół</t>
  </si>
  <si>
    <t>80146</t>
  </si>
  <si>
    <t>Dokształcanie i doskonalenie nauczycieli</t>
  </si>
  <si>
    <t>80149</t>
  </si>
  <si>
    <t>Realizacja zadań wymagających stosowania specjalnej organizacji nauki i metod pracy dla dzieci w przedszkolach, oddziałach przedszkolnych w szkołach podstawowych i innych formach wychowania przedszkolnego</t>
  </si>
  <si>
    <t>80150</t>
  </si>
  <si>
    <t>Realizacja zadań wymagających stosowania specjalnej organizacji nauki i metod pracy dla dzieci i młodzieży w szkołach podstawowych</t>
  </si>
  <si>
    <t>Dotacja celowa na pomoc finansową udzielaną między jednostkami samorządu terytorialnego na dofinansowanie własnych zadań bieżących</t>
  </si>
  <si>
    <t>Stypendia dla uczniów</t>
  </si>
  <si>
    <t>4217</t>
  </si>
  <si>
    <t>4219</t>
  </si>
  <si>
    <t>851</t>
  </si>
  <si>
    <t>Ochrona zdrowia</t>
  </si>
  <si>
    <t>6220</t>
  </si>
  <si>
    <t>Dotacje celowe z budżetu na finansowanie lub dofinansowanie kosztów realizacji inwestycji i zakupów inwestycyjnych innych jednostek sektora finansów publicznych</t>
  </si>
  <si>
    <t>85153</t>
  </si>
  <si>
    <t>Zwalczanie narkomanii</t>
  </si>
  <si>
    <t>85154</t>
  </si>
  <si>
    <t>Przeciwdziałanie alkoholizmowi</t>
  </si>
  <si>
    <t>85195</t>
  </si>
  <si>
    <t>85202</t>
  </si>
  <si>
    <t>Domy pomocy społecznej</t>
  </si>
  <si>
    <t>85205</t>
  </si>
  <si>
    <t>Zadania w zakresie przeciwdziałania przemocy w rodzinie</t>
  </si>
  <si>
    <t>Zwrot dotacji oraz płatności wykorzystanych niezgodnie z przeznaczeniem lub wykorzystanych z naruszeniem procedur, o których mowa w art. 184 ustawy, pobranych nienależnie lub w nadmiernej wysokości</t>
  </si>
  <si>
    <t>4130</t>
  </si>
  <si>
    <t>Składki na ubezpieczenie zdrowotne</t>
  </si>
  <si>
    <t>3110</t>
  </si>
  <si>
    <t>Świadczenia społeczne</t>
  </si>
  <si>
    <t>85232</t>
  </si>
  <si>
    <t>Centra integracji społecznej</t>
  </si>
  <si>
    <t>85295</t>
  </si>
  <si>
    <t>85401</t>
  </si>
  <si>
    <t>Świetlice szkolne</t>
  </si>
  <si>
    <t>3240</t>
  </si>
  <si>
    <t>85416</t>
  </si>
  <si>
    <t>Pomoc materialna dla uczniów o charakterze motywacyjnym</t>
  </si>
  <si>
    <t>4560</t>
  </si>
  <si>
    <t>Odsetki od dotacji oraz płatności: wykorzystanych niezgodnie z przeznaczeniem lub wykorzystanych z naruszeniem procedur, o których mowa w art. 184 ustawy, pobranych nienależnie lub  w nadmiernej wysokości</t>
  </si>
  <si>
    <t>85508</t>
  </si>
  <si>
    <t>Rodziny zastępcze</t>
  </si>
  <si>
    <t>85510</t>
  </si>
  <si>
    <t>Działalność placówek opiekuńczo-wychowawczych</t>
  </si>
  <si>
    <t>90001</t>
  </si>
  <si>
    <t>Gospodarka ściekowa i ochrona wód</t>
  </si>
  <si>
    <t>6230</t>
  </si>
  <si>
    <t>Dotacje celowe z budżetu na finansowanie lub dofinansowanie kosztów realizacji inwestycji i zakupów inwestycyjnych jednostek nie zaliczanych do sektora finansów publicznych</t>
  </si>
  <si>
    <t>90003</t>
  </si>
  <si>
    <t>Oczyszczanie miast i wsi</t>
  </si>
  <si>
    <t>90004</t>
  </si>
  <si>
    <t>Utrzymanie zieleni w miastach i gminach</t>
  </si>
  <si>
    <t>90005</t>
  </si>
  <si>
    <t>Ochrona powietrza atmosferycznego i klimatu</t>
  </si>
  <si>
    <t>90013</t>
  </si>
  <si>
    <t>Schroniska dla zwierząt</t>
  </si>
  <si>
    <t>90015</t>
  </si>
  <si>
    <t>Oświetlenie ulic, placów i dróg</t>
  </si>
  <si>
    <t>92105</t>
  </si>
  <si>
    <t>Pozostałe zadania w zakresie kultury</t>
  </si>
  <si>
    <t>2480</t>
  </si>
  <si>
    <t>Dotacja podmiotowa z budżetu dla samorządowej instytucji kultury</t>
  </si>
  <si>
    <t>92116</t>
  </si>
  <si>
    <t>Biblioteki</t>
  </si>
  <si>
    <t>92118</t>
  </si>
  <si>
    <t>Muzea</t>
  </si>
  <si>
    <t>92120</t>
  </si>
  <si>
    <t>Ochrona zabytków i opieka nad zabytkami</t>
  </si>
  <si>
    <t>2720</t>
  </si>
  <si>
    <t>Dotacje celowe z budżetu na finansowanie lub dofinansowanie prac remontowych i konserwatorskich obiektów zabytkowych przekazane jednostkom niezaliczanym do sektora finansów publicznych</t>
  </si>
  <si>
    <t>92195</t>
  </si>
  <si>
    <t>92695</t>
  </si>
  <si>
    <t>0980</t>
  </si>
  <si>
    <t>Nazwa</t>
  </si>
  <si>
    <t>§</t>
  </si>
  <si>
    <t>OGÓŁEM:</t>
  </si>
  <si>
    <t>Szkolenia pracowników niebędących członkami korpusu służby cywilnej</t>
  </si>
  <si>
    <t xml:space="preserve">Wydatki </t>
  </si>
  <si>
    <t>Plan</t>
  </si>
  <si>
    <t>2.</t>
  </si>
  <si>
    <t>Przedszkola</t>
  </si>
  <si>
    <t>Dotacje celowe przekazane do powiatu na zadania bieżące realizowane na podstawie porozumień (umów)  między jednostkami samorządu terytorialnego</t>
  </si>
  <si>
    <t>3.</t>
  </si>
  <si>
    <t>1.</t>
  </si>
  <si>
    <t>Dotacja celowa z budżetu jednostki samorządu terytorialnego, udzielone w trybie art. 221 ustawy, na finansowanie lub dofinansowanie zadań zleconych do realizacji organizacjom prowadzącym działalność pożytku publicznego</t>
  </si>
  <si>
    <t>RAZEM:</t>
  </si>
  <si>
    <t xml:space="preserve">PRZYCHODÓW I ROZCHODÓW ZWIĄZANY Z FINANSOWANIEM DEFICYTU </t>
  </si>
  <si>
    <t>w złotych</t>
  </si>
  <si>
    <t>Lp.</t>
  </si>
  <si>
    <t>Wyszczególnienie źródeł</t>
  </si>
  <si>
    <t>Spłata otrzymanych krajowych pożyczek i kredytów</t>
  </si>
  <si>
    <t>4.</t>
  </si>
  <si>
    <t>5.</t>
  </si>
  <si>
    <t>6.</t>
  </si>
  <si>
    <t>RAZEM PRZYCHODY/ROZCHODY</t>
  </si>
  <si>
    <t xml:space="preserve">OGÓŁEM </t>
  </si>
  <si>
    <t>Dochody</t>
  </si>
  <si>
    <t xml:space="preserve">Nazwa zakładu budżetowego
</t>
  </si>
  <si>
    <t>Przychody</t>
  </si>
  <si>
    <t>Koszty</t>
  </si>
  <si>
    <t>w tym:</t>
  </si>
  <si>
    <t>bieżące</t>
  </si>
  <si>
    <t>majątkowe</t>
  </si>
  <si>
    <t>razem</t>
  </si>
  <si>
    <t>z tego:
wynagrodzenia i pochodne od wynagrodzeń</t>
  </si>
  <si>
    <t>Zarząd Administracyjny Mienia Komunalnego</t>
  </si>
  <si>
    <t>dotacja przedmiotowa do:</t>
  </si>
  <si>
    <t>Centrum Integracji Społecznej</t>
  </si>
  <si>
    <t xml:space="preserve">                                                                     </t>
  </si>
  <si>
    <t>Sołectwo</t>
  </si>
  <si>
    <t xml:space="preserve">Transport i łączność </t>
  </si>
  <si>
    <t>Budziszewko</t>
  </si>
  <si>
    <t>Garbatka</t>
  </si>
  <si>
    <t>Karolewo</t>
  </si>
  <si>
    <t>Nienawiszcz</t>
  </si>
  <si>
    <t>Pruśce</t>
  </si>
  <si>
    <t>Gościejewo</t>
  </si>
  <si>
    <t>Jaracz</t>
  </si>
  <si>
    <t>Parkowo</t>
  </si>
  <si>
    <t>Studzieniec</t>
  </si>
  <si>
    <t>Owieczki</t>
  </si>
  <si>
    <t>Słomowo</t>
  </si>
  <si>
    <t xml:space="preserve">Bezpieczeństwo publiczne i ochrona przeciwpożarowa </t>
  </si>
  <si>
    <t>Boguniewo</t>
  </si>
  <si>
    <t>Utrzymanie zieleni i ogródka jordanowskiego</t>
  </si>
  <si>
    <t>Utrzymanie zieleni w sołectwie</t>
  </si>
  <si>
    <t>Utrzymanie i pielęgnacja terenów zielonych</t>
  </si>
  <si>
    <t>Utrzymanie i pielęgnacja wiejskich terenów zielonych</t>
  </si>
  <si>
    <t>Tarnowo</t>
  </si>
  <si>
    <t>Ruda</t>
  </si>
  <si>
    <t xml:space="preserve">Owczegłowy </t>
  </si>
  <si>
    <t>Utrzymanie i wyposażenie świetlicy</t>
  </si>
  <si>
    <t>Kaziopole</t>
  </si>
  <si>
    <t>Owczegłowy</t>
  </si>
  <si>
    <t xml:space="preserve">Biblioteki </t>
  </si>
  <si>
    <t>Wsparcie działań Biblioteki Publicznej w Parkowie</t>
  </si>
  <si>
    <t>Organizacja imprez kulturalno – sportowych</t>
  </si>
  <si>
    <t>Organizacja imprez kulturalnych</t>
  </si>
  <si>
    <t xml:space="preserve">Organizacja imprez kulturalnych </t>
  </si>
  <si>
    <t>Organizacja imprez kulturalnych i oświatowych</t>
  </si>
  <si>
    <t>Organizacja imprez o charakterze kulturalnym i sportowym</t>
  </si>
  <si>
    <t>Prace pielęgnacyjne na stadionie sportowym Gościejewo</t>
  </si>
  <si>
    <t>% wykonania</t>
  </si>
  <si>
    <t>Pielęgnacja poboczy gminnych</t>
  </si>
  <si>
    <t>7.</t>
  </si>
  <si>
    <t>8.</t>
  </si>
  <si>
    <t>9.</t>
  </si>
  <si>
    <t xml:space="preserve">                                                       </t>
  </si>
  <si>
    <t>DOCHODY</t>
  </si>
  <si>
    <t xml:space="preserve"> WYDATKI</t>
  </si>
  <si>
    <t>Gospodarka ściekowa i ochrona środowiska</t>
  </si>
  <si>
    <t xml:space="preserve">NAPOJÓW ALKOHOLOWYCH I WYDATKÓW NA REALIZACJĘ ZADAŃ </t>
  </si>
  <si>
    <t xml:space="preserve">OKREŚLONYCH W PROGRAMIE PROFILAKTYKI I ROZWIĄZYWANIA </t>
  </si>
  <si>
    <t>PROBLEMÓW ALKOHOLOWYCH I NARKOMANII</t>
  </si>
  <si>
    <t>Wpływy  z opłat za zezwolenia na sprzedaż alkoholu</t>
  </si>
  <si>
    <t>Razem</t>
  </si>
  <si>
    <t>WYDATKI</t>
  </si>
  <si>
    <t>Dotacja celowa na pomoc finansową udzieloną między jednostkami samorządu terytorialnego na dofinansowanie własnych zadań bieżących</t>
  </si>
  <si>
    <t>Zmiany</t>
  </si>
  <si>
    <t>Nadpłaty</t>
  </si>
  <si>
    <t>Ogółem</t>
  </si>
  <si>
    <t>wymagalne</t>
  </si>
  <si>
    <t>Załącznik nr 1 do informacji opisowej</t>
  </si>
  <si>
    <t>ZMIANY W PLANIE DOCHODÓW GMINY ROGOŹNO ORAZ WYKONANIE DOCHODÓW</t>
  </si>
  <si>
    <r>
      <t xml:space="preserve">Zobowiązania
Ogółem
</t>
    </r>
    <r>
      <rPr>
        <b/>
        <sz val="7"/>
        <color indexed="8"/>
        <rFont val="Arial"/>
        <family val="2"/>
        <charset val="238"/>
      </rPr>
      <t>(niewymagalne)</t>
    </r>
  </si>
  <si>
    <t>Załącznik nr 2 do informacji opisowej</t>
  </si>
  <si>
    <t>PLAN I WYKONANIE</t>
  </si>
  <si>
    <t>przychodów</t>
  </si>
  <si>
    <t>rozchodów</t>
  </si>
  <si>
    <t>x</t>
  </si>
  <si>
    <t>% 
wykonania</t>
  </si>
  <si>
    <t>Załącznik nr 6 do informacji opisowej</t>
  </si>
  <si>
    <t xml:space="preserve">Plan i wykonanie dochodów i wydatków związanych z realizacją zadań wykonywanych na podstawie porozumień </t>
  </si>
  <si>
    <t>Załącznik nr 8 do informacji opisowej</t>
  </si>
  <si>
    <t>%
wykonania</t>
  </si>
  <si>
    <t>Załącznik nr 9 do informacji opisowej</t>
  </si>
  <si>
    <t>RAZEM PLAN: Dział 700 Rozdział 70001</t>
  </si>
  <si>
    <t>RAZEM WYKONANIE: 
Dział 700 Rozdział 70001</t>
  </si>
  <si>
    <t>OGÓŁEM PLAN:</t>
  </si>
  <si>
    <t>RAZEM WYKONANIE:
 Dział 852 Rozdział 85232</t>
  </si>
  <si>
    <t>OGÓŁEM WYKONANIE:</t>
  </si>
  <si>
    <t>Załącznik nr 10 do informacji opisowej</t>
  </si>
  <si>
    <t>PLAN I WYKONANIE DOCHODÓW Z TYTUŁU WYDAWANIA ZEZWOLEŃ NA SPRZEDAŻ</t>
  </si>
  <si>
    <t>Składki na ubezpieczenie społeczne</t>
  </si>
  <si>
    <t>obsługa systemu - odbiór odpadów</t>
  </si>
  <si>
    <t>przesyłki pocztowe</t>
  </si>
  <si>
    <t xml:space="preserve">w tym: </t>
  </si>
  <si>
    <t>%
 wykonania</t>
  </si>
  <si>
    <t>Należności wymagalne</t>
  </si>
  <si>
    <t>Zobowiązanie niewymagalne</t>
  </si>
  <si>
    <t>Załącznik nr 13 do informacji opisowej</t>
  </si>
  <si>
    <t>RAZEM PLAN: Dział 852 Rozdział 85232</t>
  </si>
  <si>
    <t>Pozostałe odsetki</t>
  </si>
  <si>
    <t>020</t>
  </si>
  <si>
    <t>0870</t>
  </si>
  <si>
    <t>Leśnictwo</t>
  </si>
  <si>
    <t>Wpływy ze sprzedaży składników majątkowych</t>
  </si>
  <si>
    <t>0840</t>
  </si>
  <si>
    <t>0580</t>
  </si>
  <si>
    <t>Wpływy z tytułu grzywien i innych kar pieniężnych od osób prawnych i innych jednostek organizacyjnych</t>
  </si>
  <si>
    <t>Załącznik nr 14 do informacji opisowej</t>
  </si>
  <si>
    <t>REALIZACJA PLANU WYDATKÓW BUDŻETU GMINY Z TYTUŁU WYNAGRODZEŃ I POCHODNYCH OD NICH NALICZONYCH</t>
  </si>
  <si>
    <t>Załącznik nr 5 do informacji opisowej</t>
  </si>
  <si>
    <t xml:space="preserve">Opłaty z tytułu zakupu usług 
  telekomunikacyjnych </t>
  </si>
  <si>
    <t>60013</t>
  </si>
  <si>
    <t xml:space="preserve">Drogi publiczne wojewódzkie </t>
  </si>
  <si>
    <t xml:space="preserve">Turystyka </t>
  </si>
  <si>
    <t xml:space="preserve">0970 </t>
  </si>
  <si>
    <t>0780</t>
  </si>
  <si>
    <t xml:space="preserve">Wpływy ze zbycia praw majątkowych </t>
  </si>
  <si>
    <t xml:space="preserve">Działalność usługowa </t>
  </si>
  <si>
    <t>2020</t>
  </si>
  <si>
    <t xml:space="preserve">Cmentarze </t>
  </si>
  <si>
    <t>75107</t>
  </si>
  <si>
    <t xml:space="preserve">Wybory Prezydenta Rzeczypospolitej Polskiej </t>
  </si>
  <si>
    <t xml:space="preserve">Domy pomocy społecznej </t>
  </si>
  <si>
    <t xml:space="preserve">Gospodarka ściekowa i ochrona wód </t>
  </si>
  <si>
    <t>0950</t>
  </si>
  <si>
    <t xml:space="preserve">Wpływy z tytułu kar i odszkodowań wynikających z umów </t>
  </si>
  <si>
    <t>75405</t>
  </si>
  <si>
    <t xml:space="preserve">Komendy powiatowe Policji </t>
  </si>
  <si>
    <t>8090</t>
  </si>
  <si>
    <t xml:space="preserve">Koszty emisji samorządowych papierów wartościowych oraz inne opłaty i prowizje </t>
  </si>
  <si>
    <t xml:space="preserve">Zakup usług zdrowotnych </t>
  </si>
  <si>
    <t>2510</t>
  </si>
  <si>
    <t xml:space="preserve">Dotacja podmiotowa z budżetu dla samorządowego zakładu budżetowego </t>
  </si>
  <si>
    <t>85513</t>
  </si>
  <si>
    <t>Składki na ubezpieczenie zdrowotne opłacane za osoby pobierające niektóre świadczenia rodzinne, zgodnie z prze</t>
  </si>
  <si>
    <t>90026</t>
  </si>
  <si>
    <t xml:space="preserve">Pozostałe działania związane z gospodarką odpadami </t>
  </si>
  <si>
    <t>2410</t>
  </si>
  <si>
    <t xml:space="preserve">Dotacja z budżetu jednostki samorządu terytorialnego dla samorządowego zakładu budżetowego na pierwsze wyposażenie w środki obrotowe </t>
  </si>
  <si>
    <t xml:space="preserve">Zakup usług pozostałych </t>
  </si>
  <si>
    <t>Pielęgnacja parku wiejskiego</t>
  </si>
  <si>
    <t>Zakup lamp</t>
  </si>
  <si>
    <t xml:space="preserve">Pozostała działalność </t>
  </si>
  <si>
    <t>Równanie dróg gruntowych</t>
  </si>
  <si>
    <t>Organizacja festynów wiejskich i dożynek</t>
  </si>
  <si>
    <t>Utrzymanie boiska i terenów zielonych</t>
  </si>
  <si>
    <t>Załącznik nr 3 do  informacji opisowej</t>
  </si>
  <si>
    <t xml:space="preserve">Spłata otrzymanych krajowych pożyczek i kredytów </t>
  </si>
  <si>
    <t xml:space="preserve">Przychody ze sprzedaży innych papierów wartościowych </t>
  </si>
  <si>
    <t>Środki na dofinansowanie własnych zadań bieżących gmin, powiatów (związków gmin, związków powiatowo-gminnych, związków powiatów), samorządów województw, pozyskane z innych źródeł</t>
  </si>
  <si>
    <t>Należności pozostałe do zapłaty
                               w tym:</t>
  </si>
  <si>
    <t>Organizacja imprez kulturalno sportowych - wynagrodzenie za usługę muzyczną</t>
  </si>
  <si>
    <t>ZMIANY W PLANIE WYDATKÓW BUDŻETU GMINY ROGOŹNO ORAZ WYKONANIE WYDATKÓW</t>
  </si>
  <si>
    <t xml:space="preserve">Gospodarka ściekowa i ochronna wód </t>
  </si>
  <si>
    <t xml:space="preserve">Ośrodek Sportu i Rekreacji </t>
  </si>
  <si>
    <t>RAZEM PLAN: Dział 926 Rozdział 92601</t>
  </si>
  <si>
    <t xml:space="preserve">% wykonania </t>
  </si>
  <si>
    <t>za 2015 rok  (+)  105.831,28</t>
  </si>
  <si>
    <t>za 2017 rok  (+)    73.503,76</t>
  </si>
  <si>
    <t>za 2014 rok  (+)  137.553,07</t>
  </si>
  <si>
    <t>za 2013 rok  (+)  192.470,56</t>
  </si>
  <si>
    <t>za 2018 rok  (-)    -83.127,42</t>
  </si>
  <si>
    <t xml:space="preserve">Lokalny transport zbiorowy </t>
  </si>
  <si>
    <t xml:space="preserve">Wpływy z pozostałych odsetek </t>
  </si>
  <si>
    <t xml:space="preserve">Promocja jednostek samorządu terytorialnego </t>
  </si>
  <si>
    <t xml:space="preserve">Wpływy ze sprzedaży wyrobów </t>
  </si>
  <si>
    <t>0880</t>
  </si>
  <si>
    <t xml:space="preserve">Wpływy z opłaty prolongacyjnej </t>
  </si>
  <si>
    <t>0610</t>
  </si>
  <si>
    <t xml:space="preserve">Wpływy z opłat egzaminacyjnych oraz opłat za wydawanie świadectw, dyplomów, zaświadczeń, certyfikatów i ich duplikatów. </t>
  </si>
  <si>
    <t>75816</t>
  </si>
  <si>
    <t xml:space="preserve">Wpływy do rozliczenia </t>
  </si>
  <si>
    <t>6290</t>
  </si>
  <si>
    <t xml:space="preserve">Wpływy z różnych opłat </t>
  </si>
  <si>
    <t>75814</t>
  </si>
  <si>
    <t xml:space="preserve">Różne rozliczenia finansowe </t>
  </si>
  <si>
    <t>Środki na dofinansowanie własnych inwestycji gmin, powiatów (związków gmin, związków powiatowo-gminnych, związków powiatów) , samorządów województw, pozyskane z innych źródeł</t>
  </si>
  <si>
    <t xml:space="preserve">Przeciwdziałanie alkoholizmowi </t>
  </si>
  <si>
    <t xml:space="preserve">Wpływy z różnych dochodów </t>
  </si>
  <si>
    <t>2170</t>
  </si>
  <si>
    <t xml:space="preserve">Środki otrzymane z państwowych funduszy celowych na relaizację zadań bieżących jednostek sektora finansów publicznych </t>
  </si>
  <si>
    <t>System opieki nad dziećmi w wieku do lat 3</t>
  </si>
  <si>
    <t>Składki na ubezpieczenie zdrowotne opłacane za osoby pobierające niektóre świadczenia rodzinne, zgodnie z przepisami ustawy o świadczeniach rodzinnych oraz za osoby pobierające zasiłki dla opiekunów, zgodnie z przepisami ustawy z dnia 4 kwietnia 2014 r. o ustaleniu i wypłacie zasiłków dla opiekunów</t>
  </si>
  <si>
    <t>Dotacje celowe otrzymane z budżetu państwa na realizację inwestycji i zakupów inwestycyjnych własnych gmin (związków gmin, związków powiatowo-gminnych)</t>
  </si>
  <si>
    <t xml:space="preserve">Wpływy z tytułu grzywien i innych kar pienięznych od osób prwnych i innych jednostek organizacyjnych </t>
  </si>
  <si>
    <t>Wpływy z opłaty prolongacyjnej</t>
  </si>
  <si>
    <t>2460</t>
  </si>
  <si>
    <t xml:space="preserve">Środki otrzymane od pozostałych jednostek zaliczanych do sektora finansów publicznych na realizację zadań bieżącyh jednostek zaliczanych do sektora finansów publicznych. </t>
  </si>
  <si>
    <t xml:space="preserve">Ochrona powietrza atmosferycznego i klimatu </t>
  </si>
  <si>
    <t xml:space="preserve">Schroniska dla zwierząt </t>
  </si>
  <si>
    <t xml:space="preserve">Wydatki inwestycyjne jednostek budżetowych </t>
  </si>
  <si>
    <t xml:space="preserve">Zakup środków żywności </t>
  </si>
  <si>
    <t>4710</t>
  </si>
  <si>
    <t xml:space="preserve">Wpłaty na PPK finansowane przez podmiot zatrudniający </t>
  </si>
  <si>
    <t xml:space="preserve">Wynagrodzenia osobowe pracowników </t>
  </si>
  <si>
    <t xml:space="preserve">Składki na ubezpieczenia społeczne </t>
  </si>
  <si>
    <t xml:space="preserve">Składki na Fundusz Pracy i Fundusz Solidarnościowy </t>
  </si>
  <si>
    <t xml:space="preserve">Składki na Fundusz Pracy i Fundusz Solidarnościowy  oraz Fundusz Solidarnościowy </t>
  </si>
  <si>
    <t xml:space="preserve">Składki na Fundusz Pracy i Fundusz Solidarnościowy  oraz Solidarnościowy Fundusz Wsparcia Osób Niepełnosprawnych </t>
  </si>
  <si>
    <t xml:space="preserve">Zakup usług remontowych </t>
  </si>
  <si>
    <t xml:space="preserve">Dotacja celowa na pomoc finansową udzielaną między jednostkami samorządu terytorialnego na dofinansowanie własnych zadań bieżących </t>
  </si>
  <si>
    <t>Dotacje celowe z budżetu na finansowanie lub dofinansowanie kosztów realizacji inwestycji i zakupów inwestycyjnych jednostek niezaliczanych do sektora finansów publicznych</t>
  </si>
  <si>
    <t>2590</t>
  </si>
  <si>
    <t xml:space="preserve">Dotacja podmiotowa z budżetu dla publicznej jednostki systemu oświaty prowadzonej przez osobę prawną inną niż jednostka samorządu terytorialnego lub przez osobę fizyczną </t>
  </si>
  <si>
    <t>85516</t>
  </si>
  <si>
    <t>Zobowiązania
Ogółem
(niewymagalne)</t>
  </si>
  <si>
    <t xml:space="preserve">Przychody jednostek samorządu terytorialanego z niewykorzystanych środków pieniężnych na rachunku bieżącym, wynikające z rozliczenia dochodów i wydatków nini finansowanych związanych ze szczególnymi zasadami wykonania budżetu okreslonymi w odrębnych ustawach. </t>
  </si>
  <si>
    <t>aktualizacja oprogramowania</t>
  </si>
  <si>
    <t xml:space="preserve">Koszty odbioru odpadów </t>
  </si>
  <si>
    <t xml:space="preserve">Koszty pośrednie </t>
  </si>
  <si>
    <t xml:space="preserve">Ilość osób obsługujących system (etaty) </t>
  </si>
  <si>
    <t>RÓŻNICA (dochody - wydatki)</t>
  </si>
  <si>
    <t>SALDO 2013 - VI 2021</t>
  </si>
  <si>
    <t xml:space="preserve">za 2020 rok  (-)    -190.024,12 </t>
  </si>
  <si>
    <t xml:space="preserve">Pozostałe zadania w zakresie polityki społecznej </t>
  </si>
  <si>
    <t xml:space="preserve">Dowożenie uczniów do szkół </t>
  </si>
  <si>
    <t xml:space="preserve">Wolne środki, o których mowa w art. 217 ust. 2 pkt 6 ustawy </t>
  </si>
  <si>
    <t>Wydatki majątkowe</t>
  </si>
  <si>
    <t>Poprawa orientacji w terenie - zakup znaków</t>
  </si>
  <si>
    <t>Zakup kruszywa oraz utwardzenie dróg gminnych</t>
  </si>
  <si>
    <t>Naprawa i utwardzenie z wyrównaniem dróg gminnych</t>
  </si>
  <si>
    <t>Równanie dróg  oraz zakup kruszywa wraz z utwardzeniem drogi</t>
  </si>
  <si>
    <t>Cieśle</t>
  </si>
  <si>
    <t>Zakup wyposażenia dla OSP w Pruścach</t>
  </si>
  <si>
    <t>Zakup artykułów edukacyjnych dla przedszkola "Słoneczne Skrzaty" w Parkowie</t>
  </si>
  <si>
    <t>Laskowo</t>
  </si>
  <si>
    <t>Doposażenie świetlicy wiejskiej</t>
  </si>
  <si>
    <t>Zakup materiałów na wyposażenie świetlicy</t>
  </si>
  <si>
    <t>Utrzymanie świetlicy wiejskiej - doposażenie świetlicy wiejskiej</t>
  </si>
  <si>
    <t>Zakup energii elektrycznej i wody</t>
  </si>
  <si>
    <t>Opłaty zwiazane z działaniem monitoringu w świetlicy oraz przy budynku gospodarczym</t>
  </si>
  <si>
    <t>Utrzymanie Sali Centrum Integracji wywóz nieczystości</t>
  </si>
  <si>
    <t>Adaptacja pomieszczenia po sklepie na magazyn i toalety</t>
  </si>
  <si>
    <t>Imprezy kulturalne dla dzieci i mieszkańców sołectwa</t>
  </si>
  <si>
    <t>Organizacja imprez kulturalno-sportowych dla dzieci i młodzieży</t>
  </si>
  <si>
    <t>Organizacja spotkań  kulturalnych, edukacyjnych i integracyjnych</t>
  </si>
  <si>
    <t>Zakup środków żywnościowych</t>
  </si>
  <si>
    <t>Organizowanie imprez kulturalno –  integracyjnych, propagowanie wydarzeń kulturalnych</t>
  </si>
  <si>
    <t>Imprezy kulturalne dla dzieci, młodzieży i mieszkańców sołectwa</t>
  </si>
  <si>
    <t>Organiizacja imprez kulturalno-sportowych</t>
  </si>
  <si>
    <t>Utrzymanie boisk wiejskich</t>
  </si>
  <si>
    <t>Utrzymanie boiska sportowego i plaży wiejskiej</t>
  </si>
  <si>
    <t>Utrzymanie boiska i placu zabaw</t>
  </si>
  <si>
    <t>Organizacja imprez sportowych i dbanie o boiska i place zabaw</t>
  </si>
  <si>
    <t>Prace pielęgnacyjne na boisku sportowym i placu zabaw</t>
  </si>
  <si>
    <t>Pozostałe działania związane z gospodarką odpadami</t>
  </si>
  <si>
    <t xml:space="preserve">Utrzymanie i wyposażenie świetlicy </t>
  </si>
  <si>
    <t xml:space="preserve">Utrzymanie świetlicy i terenu wokół oraz wyposażenie kuchni
</t>
  </si>
  <si>
    <t xml:space="preserve">Nasza świetlica nośnikiem kultury  </t>
  </si>
  <si>
    <t xml:space="preserve">Organizacja imprez o charakterze kulturalno-sportowym </t>
  </si>
  <si>
    <t xml:space="preserve">Razem lepiej i weselej - festyny rodzinne, konkursy
</t>
  </si>
  <si>
    <t xml:space="preserve">Organizacja imprez kulturalnych i oświatowych </t>
  </si>
  <si>
    <t xml:space="preserve">Organizacja imprez kulturalno - sportowych </t>
  </si>
  <si>
    <t xml:space="preserve">Organizacja imprez kulturalno – sportowych </t>
  </si>
  <si>
    <t xml:space="preserve">Utrzymanie boiska sportowego i plaży wiejskiej </t>
  </si>
  <si>
    <t>Utrzymanie boiska sportowego</t>
  </si>
  <si>
    <t>majątkowe:</t>
  </si>
  <si>
    <t/>
  </si>
  <si>
    <t xml:space="preserve">Dotacja podmiotowa z budżetu dla publicznej jednostki systemu oświatyprowadzonej przez osobę prawną inną niż jednostka samorządu terytorialnego lub osobę fizyczną </t>
  </si>
  <si>
    <t>Dotacja podmiotowa z budżetu dla samorządowego zakładu budżetowego</t>
  </si>
  <si>
    <t>BeSTia</t>
  </si>
  <si>
    <t>na zadania bieżące</t>
  </si>
  <si>
    <t>na zadania majątkowe</t>
  </si>
  <si>
    <t>I. Dotacje dla jednostek sektora finansów publicznych</t>
  </si>
  <si>
    <t xml:space="preserve">1. Dotacja podmiotowa </t>
  </si>
  <si>
    <t>2. Dotacja celowe</t>
  </si>
  <si>
    <t>3. Dotacje przedmiotowe</t>
  </si>
  <si>
    <t>II. Dotacje dla jednostek spoza sektora finansów publicznych</t>
  </si>
  <si>
    <t>2. Dotacja celowa</t>
  </si>
  <si>
    <t>Ogółem : bieżące i majątowe</t>
  </si>
  <si>
    <t>dotacja podmiotowa do:</t>
  </si>
  <si>
    <t>Plan dochodów i wydatków na zadania realizowane przez Gmnię</t>
  </si>
  <si>
    <t>Składki na Fundusz Pracy oraz Fundusz Solidarnościowy</t>
  </si>
  <si>
    <t>Plan dochodów, dotacji i wydatków związanych z realizacją zadań z zakresu administracji</t>
  </si>
  <si>
    <t>Ochrona Zdrowia</t>
  </si>
  <si>
    <t>Pozostała działalnośc</t>
  </si>
  <si>
    <t>Składki na ubezpieczenie zdrowotne opłacane za osoby pobierające niektóre świadczenia rodzinne oraz za osoby pobierające zasiłki dla opiekunów</t>
  </si>
  <si>
    <t>a) plan dotacji</t>
  </si>
  <si>
    <t>Wpłaty na PPK finansowane przez podmiot zatrudniający</t>
  </si>
  <si>
    <t>c) plan dochodów</t>
  </si>
  <si>
    <t>Swiadczenia rodzinne, świadczenia z funduszu alimentacyjnego oraz składki na ubezpieczenie emerytalne i rentowe z ubezpieczenia społecznego</t>
  </si>
  <si>
    <t>Wplywy z tytułu zwrotów wypłaconych świadczeń z funduszu alimentacyjnego</t>
  </si>
  <si>
    <t>Ogółem plan dochodów</t>
  </si>
  <si>
    <t xml:space="preserve">Dotacja celowa w ramach programów finansowanych z udziałem środków europejskich oraz środków, ok których mowa w art., 5 ust. 3 pkt 5 lit. A i b ustawy, lub płatności w ramach budżetu środków europejskich, realizowanych przez jednostki samorządu terytorialnego </t>
  </si>
  <si>
    <t>Plan na 01.01.2022r.</t>
  </si>
  <si>
    <t>Plan 
po zmianie 
na 30.06.2022r.</t>
  </si>
  <si>
    <t>Wykonanie 
na 30.06.2022r.</t>
  </si>
  <si>
    <t>za okres od początku roku do dnia 30 czerwca 2022 roku</t>
  </si>
  <si>
    <t>Plan po zmianie na 30.06.2022r.</t>
  </si>
  <si>
    <t>Wykonanie 
na dzień:
30.06.2022r.</t>
  </si>
  <si>
    <t>60020</t>
  </si>
  <si>
    <t xml:space="preserve">Funkcjonowanie przystanków autobusowych </t>
  </si>
  <si>
    <t>4790</t>
  </si>
  <si>
    <t xml:space="preserve">Wynagrodzenia osobowe nauczycieli </t>
  </si>
  <si>
    <t>4800</t>
  </si>
  <si>
    <t xml:space="preserve">Dodatkowe wynagrodzenie roczne nauczycieli </t>
  </si>
  <si>
    <t xml:space="preserve">Dodatkkowe wynagrodzenie roczne nauczycieli </t>
  </si>
  <si>
    <t>80107</t>
  </si>
  <si>
    <t xml:space="preserve">Świetlice szkolne </t>
  </si>
  <si>
    <t xml:space="preserve">Wydatki na zakupy inwestycyjne jednostek budżetowych </t>
  </si>
  <si>
    <t>85311</t>
  </si>
  <si>
    <t xml:space="preserve">Rehabilitacja zawodowa i społeczna osób niepełnosprawnych </t>
  </si>
  <si>
    <t>85395</t>
  </si>
  <si>
    <t>4017</t>
  </si>
  <si>
    <t>4019</t>
  </si>
  <si>
    <t>4117</t>
  </si>
  <si>
    <t>4119</t>
  </si>
  <si>
    <t xml:space="preserve">Składki na Fundusz Pracy oraz Fundusz Solidarnościowy </t>
  </si>
  <si>
    <t>4127</t>
  </si>
  <si>
    <t>4129</t>
  </si>
  <si>
    <t>4267</t>
  </si>
  <si>
    <t xml:space="preserve">Zakup energii </t>
  </si>
  <si>
    <t>4307</t>
  </si>
  <si>
    <t>4309</t>
  </si>
  <si>
    <t>4487</t>
  </si>
  <si>
    <t xml:space="preserve">Podatek od nieruchomości </t>
  </si>
  <si>
    <t>Plan  na 2022</t>
  </si>
  <si>
    <t>Wykonanie na dzień:
30.06.2022r.</t>
  </si>
  <si>
    <t>Dotacje udzielone z budżetu Gminy Rogoźno na 2022 rok</t>
  </si>
  <si>
    <t>Zestawienie planowanych kwot dotacji na 2022 rok</t>
  </si>
  <si>
    <t xml:space="preserve">Krajowe pasażerskie przewozy kolejowe </t>
  </si>
  <si>
    <t xml:space="preserve">Plan na dzień 30.06.2022r. </t>
  </si>
  <si>
    <t xml:space="preserve">Inne formy wychowania przedszkolnego  </t>
  </si>
  <si>
    <t xml:space="preserve">Pozotsała działalność </t>
  </si>
  <si>
    <t xml:space="preserve">Dotacja celowa na pomoc finansową udzielaną między jednostkami samorządu terytorialnego na dofinansowanie własnych zadań inwestycyjnych i zakupów inwestycyjnych </t>
  </si>
  <si>
    <t>Wykonanie 
na dzień: 30.06.2022r.</t>
  </si>
  <si>
    <t>Plan obowiązujący na dzień: 30.06.2022r.</t>
  </si>
  <si>
    <t>Wykonanie
 na dzień:
30.06.2022r.</t>
  </si>
  <si>
    <t xml:space="preserve">Planowane i wykonane dochody i wydatki  z tytułu opłat za gospodarowanie odpadami komunalnymi w 2022 roku </t>
  </si>
  <si>
    <t>stan na dzień 30.06.2022</t>
  </si>
  <si>
    <t>za 2022 rok  (+)    +325.829,34</t>
  </si>
  <si>
    <t>za 2016 rok  (-)    - 60.366,85</t>
  </si>
  <si>
    <t>za 2019 rok  (-)  - 290.031,39</t>
  </si>
  <si>
    <t>za 2021 rok  (-)    - 357.838,64</t>
  </si>
  <si>
    <t>wg planu           - 146.200,41</t>
  </si>
  <si>
    <t>Wielkopolska Odnowa Wsi - pięknieje wielkopolska wieś - montaż placu zabaw i otwartej siłowni na stadionie sportowym w Gościejewie</t>
  </si>
  <si>
    <t>Wielkopolska Odnow Wsi - budowa placu zabaw w m. Owieczki</t>
  </si>
  <si>
    <t>Zakup kruszywa na drogi gminne</t>
  </si>
  <si>
    <t>1. Remont drogi gminnej w Słomowie do p. Mazura - 3.000,00 zł,
2. Próg spowalniający przy drodze gminnej w Słomowie - 7.000,00 zł</t>
  </si>
  <si>
    <t>Józefinowo</t>
  </si>
  <si>
    <t xml:space="preserve">Równanie dróg gruntowych </t>
  </si>
  <si>
    <t>Wynagrodzenie bezosobowe dla moderatora</t>
  </si>
  <si>
    <t>Zakup gabloty informacyjnej</t>
  </si>
  <si>
    <t>Malowanie wiaty</t>
  </si>
  <si>
    <t>Zakup słupów ogłoszeniowych - 4.000,00 zł</t>
  </si>
  <si>
    <t>Wynajem pomieszczenia na świetlicę wiejską oraz jako pomieszczenie do przechowywania zakupionych dotychczas rzeczy</t>
  </si>
  <si>
    <t xml:space="preserve">Wsparcie OSP Budziszewko </t>
  </si>
  <si>
    <t>Zakup umundurowania bojowego dla OSP Gościejewo</t>
  </si>
  <si>
    <t>Zakup kamer na teren rekreacyjny przy OSP</t>
  </si>
  <si>
    <t>Przebudowa pomieszczeń magazynowych i ubikacji - stara strażnica</t>
  </si>
  <si>
    <t>Modernizacja budynku Przedszkola w Pruścach</t>
  </si>
  <si>
    <t>1. Utrzymanie porządku terenów zielonych i boiska na terenie sołectwa, 
2. Zakup koszy na odpady</t>
  </si>
  <si>
    <t>1.Utrzymanie zieleni w sołectwie - 5.000,00 zł
2. Czyszczenie stawu - 4.800,00 zł</t>
  </si>
  <si>
    <t xml:space="preserve">Utrzymanie terenów zieleni wiejskiej </t>
  </si>
  <si>
    <t>Zakup lamp do oświetlenia terenów gminnych</t>
  </si>
  <si>
    <t>Zakup lampy</t>
  </si>
  <si>
    <t>Zakup lamp solarnych</t>
  </si>
  <si>
    <t>Wykonanie projektu i budowa oświetlenia w Międzylesiu</t>
  </si>
  <si>
    <t>Zakup lampy na słup energetyczny wraz z montażem</t>
  </si>
  <si>
    <t>Opiekun świetlicy</t>
  </si>
  <si>
    <t xml:space="preserve">Utrzymanie świetlicy - gospodarz obiektu </t>
  </si>
  <si>
    <t>Opiekun obiektu - świetlica i teren wokół</t>
  </si>
  <si>
    <t>Utrzymanie świetlicy wiejskiej - wynagrodzenie dla palacza i obsługa świetlicy wiejskiej</t>
  </si>
  <si>
    <t>1. Wynagrodzenie  palacza - 0,00 zł,
2.  Opiekun świetlicy - 5.000,00 zł</t>
  </si>
  <si>
    <t>1. Zakup wyposażenia i bieżące utrzymanie  sali wiejskiej - 3.000,00 zł,
2. Poprawa estetyki i bezpieczeństwa terenu przy amfiteatrze, sali wiejskiej i na stadionie wraz z zagospodarowaniem miejsca rekreacji i sportu- 2.000,00 zł</t>
  </si>
  <si>
    <t>Zakup systemu monitoringu kamer przy świetlicy</t>
  </si>
  <si>
    <t>Gruntowny remont pomieszczeń magazynowych z przeznaczeniem na świetlicę wiejską</t>
  </si>
  <si>
    <t xml:space="preserve">Utrzymanie bieżące świetlicy wiejskiej </t>
  </si>
  <si>
    <t>Ułożenie kostki przed salą</t>
  </si>
  <si>
    <t xml:space="preserve">Utrzymanie świelicy zakup opału - 4.000,00 zł
Zakup materialów -5.500,00 zł
</t>
  </si>
  <si>
    <t>Zakup materiałów do wyposażenia namiotu lub pomieszczenia na świetlicę wiejską</t>
  </si>
  <si>
    <t>Utrzymanie Sali Centrum Integracji - koszty utrzymania</t>
  </si>
  <si>
    <t>Nasza świetlica nośnikiem kultury - zakup artykułów żywnościowych</t>
  </si>
  <si>
    <t xml:space="preserve"> Zakup wyposażenia i bieżące utrzymanie  sali wiejskiej </t>
  </si>
  <si>
    <t>Utrzymanie świetlicy wiejskiej</t>
  </si>
  <si>
    <t>Nasza świetlica nośnikiem kultury - opłata za internet</t>
  </si>
  <si>
    <t>Organizacja festynów wiejskich i zebrań</t>
  </si>
  <si>
    <t>Organizacja wydarzeń i imprez kulturalno - sportowych na terenie Sołectwa Budziszewko</t>
  </si>
  <si>
    <t xml:space="preserve">1. Organizacja imprez kulturalno – sportowych - 500,00 zł
2. Wydatki reprezentacyjne sołectwa - 1.496,27 zł
3. Zakup strojów dla amatorskiego zespołu muzycznego Gościnianka - 3.000,00 zł
</t>
  </si>
  <si>
    <t>Organizacja imprez integracyjnych, festynów, konkursów</t>
  </si>
  <si>
    <t>Organizacja imprez kulturalno - sportowych</t>
  </si>
  <si>
    <t xml:space="preserve">Organizacja imprez kulturalno - sportowych 
</t>
  </si>
  <si>
    <t xml:space="preserve">Prace pielęgnacyjne na stadionie sportowym Gościejewo 
</t>
  </si>
  <si>
    <t>Utrzymanie boiska wiejskiego oraz zakup materiałów do wylewki na plac pod koszem do koszykówki</t>
  </si>
  <si>
    <t>Utrzymanie boiska</t>
  </si>
  <si>
    <t>1. Wykończenie wiaty biesiadnej na boisku sportowym  - 6.000,00 zł
2. Prace pielęgnacyjne na boisku sportowym i placu zabaw - 1.000,00 zł</t>
  </si>
  <si>
    <t>Budowa szatni na boisku wiejskim - etap II</t>
  </si>
  <si>
    <t>Rozbudowa i utrzymanie infrastruktury na terenie boiska, budowa i wyposażenie sanitariatów, montaż monitoringu na boisku</t>
  </si>
  <si>
    <t>Plan i wykonanie przedsięwzięć w ramach funduszu sołeckiego na 2022 rok</t>
  </si>
  <si>
    <t xml:space="preserve">Plan 
po zmianie 
na 30.06.2022r. </t>
  </si>
  <si>
    <t>Wielkopolska Odnowa Wsi - rozbudowa wiaty i doposażenie placu zabaw</t>
  </si>
  <si>
    <t>I ROZDYSPONOWANIEM  NADWYŻKI BUDŻETOWEJ W 2022 ROKU</t>
  </si>
  <si>
    <t>01042</t>
  </si>
  <si>
    <t xml:space="preserve">Wyłączenie z produkcji gruntów rolnych </t>
  </si>
  <si>
    <t>60001</t>
  </si>
  <si>
    <t xml:space="preserve">Krajowe pasażareskie przewozy kolejowe </t>
  </si>
  <si>
    <t>Wynagrodzenie bezosobowe</t>
  </si>
  <si>
    <t>4570</t>
  </si>
  <si>
    <t>4580</t>
  </si>
  <si>
    <t xml:space="preserve">Odsetki od nieterminowych wpłat z tytułu pozostałych podatków i opłat </t>
  </si>
  <si>
    <t xml:space="preserve">Pozostałe odsetki </t>
  </si>
  <si>
    <t>4707</t>
  </si>
  <si>
    <t>6057</t>
  </si>
  <si>
    <t>6067</t>
  </si>
  <si>
    <t>75195</t>
  </si>
  <si>
    <t>75421</t>
  </si>
  <si>
    <t xml:space="preserve">Zarządzanie kryzysowe </t>
  </si>
  <si>
    <t>6056</t>
  </si>
  <si>
    <t>6059</t>
  </si>
  <si>
    <t>80106</t>
  </si>
  <si>
    <t xml:space="preserve">Inne formy wychowania przedszkolnego </t>
  </si>
  <si>
    <t>85278</t>
  </si>
  <si>
    <t xml:space="preserve">Usuwanie skutków klęsk żywiołowych </t>
  </si>
  <si>
    <t>4177</t>
  </si>
  <si>
    <t>85595</t>
  </si>
  <si>
    <t>2330</t>
  </si>
  <si>
    <t xml:space="preserve">Dotacje celowe przekazane do samorządu województwa na zadania bieżące realizowane na podstawie porozumień (umów) między jednostkami samorządu terytorialnego </t>
  </si>
  <si>
    <t>6090</t>
  </si>
  <si>
    <t>Środki z Funduszu Przeciwdziałania COVID–19 na finansowanie lub dofinansowanie kosztów realizacji inwestycji i zakupów inwestycyjnych związanych z przeciwdziałaniem COVID–19</t>
  </si>
  <si>
    <t>6350</t>
  </si>
  <si>
    <t xml:space="preserve">Środki otrzymane z państwowych funduszy celowych na finansowanie lub dofinansowanie kosztów realizacji inwestycji i zakupów inwestycyjnych jednostek sektora finansów publicznych </t>
  </si>
  <si>
    <t xml:space="preserve">Zakłady gospodarki mieszkaniowej </t>
  </si>
  <si>
    <t>6257</t>
  </si>
  <si>
    <t>6330</t>
  </si>
  <si>
    <t>Dotacja celowa w ramach programów finansowanych z udziałem środków europejskich oraz środków, o których mowa w art. 5 ust. 3 pkt 5 lit. a i b ustawy, lub płatności w ramach budżetu środków europejskich, realizowanych przez jednostki samorządu terytorialnego</t>
  </si>
  <si>
    <t>Zarządzanie kryzysowe</t>
  </si>
  <si>
    <t>0270</t>
  </si>
  <si>
    <t>Wpływy z części opłaty za zezwolenie na sprzedaż napojów alkoholowych w obrocie hurtowym</t>
  </si>
  <si>
    <t>6206</t>
  </si>
  <si>
    <t>6207</t>
  </si>
  <si>
    <t>Dotacja celowa w ramach programów finansowanych z udziałem środków europejskich oraz środków, o których mowa w art. 5 ust. 1 pkt 3 oraz ust. 3 pkt 5 i 6 ustawy, lub płatności w ramach budżetu środków europejskich, z wyłączeniem dochodów klasyfikowanych w paragrafie 625</t>
  </si>
  <si>
    <t>2180</t>
  </si>
  <si>
    <t>Środki z Funduszu Przeciwdziałania COVID–19 na finansowanie lub dofinansowanie realizacji zadań związanych z przeciwdziałaniem COVID–19</t>
  </si>
  <si>
    <t xml:space="preserve">Dotacja celowa otrzymana z tytułu pomocy finansowej udzielanej między jednostkami samorządu terytorialnego na dofinansowanie własnych zadań bieżących </t>
  </si>
  <si>
    <t>rządowej i innych zadań zleconych gminie ustawami na 2022 rok</t>
  </si>
  <si>
    <t xml:space="preserve">Urzędy wojewódzkie </t>
  </si>
  <si>
    <t>Rolnictwo i lowiectwo</t>
  </si>
  <si>
    <t>Wylącznie z produkcji gruntow rolnych</t>
  </si>
  <si>
    <t>Dotacja celowa otrzymana z tytułu pomocy finansowej udzielanej między jednostkami samorządu terytorialnego na dofinansowanie własnych zadań bieżących</t>
  </si>
  <si>
    <t>Drogi publiczne wojewódzkie</t>
  </si>
  <si>
    <t>Dotacje celowe otrzymane z gminy na zadania bieżące realizowane na podstawie porozumień (umów) między jedsostkami samorządu terytorialnego</t>
  </si>
  <si>
    <t>Dotacja celowa otrzymane od samorządu województwa  na zadania bieżące realizowane na podstawie porozumień (umów) między jedsostkami samorządu terytorialnego</t>
  </si>
  <si>
    <t>Dotacja celowa otrzymana z budżetu państwa na zadania bieżące realizowane przez gminę na podstawie porozumień z organami administracji rządowej</t>
  </si>
  <si>
    <t>Dotacje celowe otrzymane z budżetu państwa na inwestycje i zakupy inwestycyjne realizowane przez gminę na podstawie porozumień z organami administracji rządowej</t>
  </si>
  <si>
    <t>Plan na dzień: 30.06.2022r.</t>
  </si>
  <si>
    <t>Wykonanie na dzień: 30.06.2022r.</t>
  </si>
  <si>
    <t>Plan na 30.06.2022r.</t>
  </si>
  <si>
    <t xml:space="preserve">między jednostkami samorządu terytorialnego i organami administracji rządowej w 2022 roku </t>
  </si>
  <si>
    <t>NA 2022 ROK</t>
  </si>
  <si>
    <t>Plan i wykonanie dochodów i wydatków z opłat i kar za korzystanie
 ze środowiska na 2022 rok</t>
  </si>
  <si>
    <t>PLAN I WYKONANIE PRZYCHODÓW I KOSZTÓW ZAKŁADU BUDŻETOWEGO GMINY ROGOŹNO NA 2022 ROK</t>
  </si>
  <si>
    <t>Wykonanie
 na dzień: 30.06.2022r.</t>
  </si>
  <si>
    <t>Wykonanie 
na dzień: 30.06.2022 r.</t>
  </si>
  <si>
    <t>Plan na dzień: 30.06.2022 r.</t>
  </si>
  <si>
    <t>Wpływy z części opłaty za zezwolenia na sprzedaż napojów alkoholowych w obrocie detalicznym - małpki</t>
  </si>
  <si>
    <t xml:space="preserve">Dochody z tytułu wydawania zezwoleń na sprzedaż napojów alkoholowych są mniejsze od zaplanowanych wydatków o kwotę 188.732,09 zł w związku z wprowadzeniem niewykorzystanych środków z lat ubiegłych po stronie przychodów. </t>
  </si>
  <si>
    <t xml:space="preserve">Zakup artykułów spożywczych </t>
  </si>
  <si>
    <t>Montaż placu zabaw i otwartej siłowni na stadionie sportowym w Gościejewie  (projekt w konkursie Wielkopolska Odnowa przedsięwziecie  środki funduszu sołeckiego w kwocie 14.300,00 zł))</t>
  </si>
  <si>
    <t>52</t>
  </si>
  <si>
    <t>Rozbudowa i utrzymanie infrastruktury na terenie boiska, budowa i wyposażenie sanitariatów, montaż monitoringu na boisku - sołectwo Garbatka (przedsięwzięcie  funduszu sołeckiego w kwocie 12.000,00 zł)</t>
  </si>
  <si>
    <t>51</t>
  </si>
  <si>
    <t>Przebudowa boiska wielofunkcyjnego przy Ośrodku Sportowo Rekreacyjnym</t>
  </si>
  <si>
    <t>50</t>
  </si>
  <si>
    <t>Budowa szatni na boisku wiejskim Budziszewko (przedsięwzięcie  funduszu sołeckiego w kwocie 22.000,00 zł)</t>
  </si>
  <si>
    <t>49</t>
  </si>
  <si>
    <t>Adaptacja pomieszczenie po sklepie na magazym i toalety sołectwo Kaziopole przedsięwziecie  funduszu sołeckiego w kwocie 9.590,92 zł</t>
  </si>
  <si>
    <t>48</t>
  </si>
  <si>
    <t>Realizacja PSZOK-u, utwardzenie, zadaszenie kontenera</t>
  </si>
  <si>
    <t>47</t>
  </si>
  <si>
    <t>Modernizacja oświetlenia przy przejściach dla pieszych na terenie Gminy Rogoźno</t>
  </si>
  <si>
    <t>46</t>
  </si>
  <si>
    <t>Budowa instalacji elektrycznej oświetlenia Pomnika w Rogoźnie</t>
  </si>
  <si>
    <t>45</t>
  </si>
  <si>
    <t>Wymiana źródeł ciepła</t>
  </si>
  <si>
    <t>44</t>
  </si>
  <si>
    <t>Zakup kopertownicy QUADIENT DA.-40i v2</t>
  </si>
  <si>
    <t>43</t>
  </si>
  <si>
    <t>Przydomowe oczyszczalnie ścieków</t>
  </si>
  <si>
    <t>42</t>
  </si>
  <si>
    <t>Wykonanie zbiorczego systemu kanalizacji sanitanej w m. Słomowo - zadanie realizowane przy dofinansowaniu środków z Rządowego Funduszu Inwestycji Lokalnych w kwocie 300.000,00 zł</t>
  </si>
  <si>
    <t>41</t>
  </si>
  <si>
    <t>Wykonanie przyłączy kanalizacji sanitarnej podciśnieniowej i grawitacyjnej</t>
  </si>
  <si>
    <t>40</t>
  </si>
  <si>
    <t>Publiczny żłobek w gminie Rogoźno - wkład własny na wyposażenie pomieszczeń</t>
  </si>
  <si>
    <t>39</t>
  </si>
  <si>
    <t>Dofinansowanie zakupu autobusu dla WTZ w Wiardunkach</t>
  </si>
  <si>
    <t>38</t>
  </si>
  <si>
    <t>Zakup serwera dla GOPS</t>
  </si>
  <si>
    <t>37</t>
  </si>
  <si>
    <t>Modernizacja i zakup dodatkowych elementów placu zabaw w Przedszkolu Nr 2 - "Bajkowy Świat"</t>
  </si>
  <si>
    <t>36</t>
  </si>
  <si>
    <t>Modernizacja budynku przedszkola w Pruścach</t>
  </si>
  <si>
    <t>35</t>
  </si>
  <si>
    <t>Rozwój szkolnej infrastruktury "Laboratoria przyszłości"</t>
  </si>
  <si>
    <t>34</t>
  </si>
  <si>
    <t>Kompleksowa termomodernizacja budynków szkół podstawowych na terenie Gminy Rogoźno</t>
  </si>
  <si>
    <t>33</t>
  </si>
  <si>
    <t>32</t>
  </si>
  <si>
    <t>31</t>
  </si>
  <si>
    <t>Modernizacja dachu budynku Nr 2 Szkoły w Tarnowie</t>
  </si>
  <si>
    <t>30</t>
  </si>
  <si>
    <t>Kompleksowa termomodernizacja budynków szkół podstawowych na terenie Gminy Rogoźno" - dokumentacja techniczna</t>
  </si>
  <si>
    <t>29</t>
  </si>
  <si>
    <t xml:space="preserve">Modernizacja budynku Szkoły Podstawowej Nr 2 im. Olimpijczyków Polskich w Rogoźnie, zadanie realizowane przy dofinansowaniu środków z Rządowego Funduszu Inwestycji Lokalnych  wkład własny w kwocie  35.670,00 zł na dokumentację techniczną </t>
  </si>
  <si>
    <t>28</t>
  </si>
  <si>
    <t xml:space="preserve">Modernizacja budynku Szkoły Podstawowej Nr 2 im. Olimpijczyków Polskich w Rogoźnie, zadanie realizowane przy dofinansowaniu środków z Rządowego Funduszu Inwestycji Lokalnych  wkład własny w kwocie 106.248,35 zł </t>
  </si>
  <si>
    <t>27</t>
  </si>
  <si>
    <t>Modernizacja budynku Szkoły Podstawowej Nr 2 im. Olimpijczyków Polskich w Rogoźnie, zadanie realizowane przy dofinansowaniu środków z Rządowego Funduszu Inwestycji Lokalnych w kwocie 400.000,00 zł</t>
  </si>
  <si>
    <t>26</t>
  </si>
  <si>
    <t>Adaptacja istniejących pomieszczeń na potrzeby pracowni lekcyjnych SP Nr 2 w Rogoźnie, zadanie realizowane z RFIL  wkład własny w kwocie 250.000,00 zł</t>
  </si>
  <si>
    <t>25</t>
  </si>
  <si>
    <t>Adaptacja istniejących pomieszczeń na potrzeby pracowni lekcyjnych SP Nr 2 w Rogoźnie, zadanie realizowane z RFIL  w kwocie 200.000,00 zł</t>
  </si>
  <si>
    <t>24</t>
  </si>
  <si>
    <t>Dofinansowanie do zakupu samochodu pożarniczego - DRABINA dla OSP Rogoźno</t>
  </si>
  <si>
    <t>23</t>
  </si>
  <si>
    <t>Przebudowa pomieszczeń magazynowych i ubikacji - stara strażnica (przedsięwzięcie  funduszu sołeckiego w kwocie 29.549,05 zł)</t>
  </si>
  <si>
    <t>22</t>
  </si>
  <si>
    <t>Zakup z montażem masztu i flagi</t>
  </si>
  <si>
    <t>21</t>
  </si>
  <si>
    <t>Zakupy inwestycyjne - Cyfrowa Gmina "GRANTY PPGR"</t>
  </si>
  <si>
    <t>20</t>
  </si>
  <si>
    <t>Cyfrowa Gmina - zakup inwestycyjne</t>
  </si>
  <si>
    <t>19</t>
  </si>
  <si>
    <t>Rozbudowa sieci UM w Rogoźnie - Cyfrowa Gmina</t>
  </si>
  <si>
    <t>18</t>
  </si>
  <si>
    <t>17</t>
  </si>
  <si>
    <t xml:space="preserve">Zakup gruntu - chodniki, poszerzanie ulic  na terenie gminy, </t>
  </si>
  <si>
    <t>16</t>
  </si>
  <si>
    <t>Wykonanie obiektu małej architektury - zagospodarowanie placu zabaw w Pruścach</t>
  </si>
  <si>
    <t>15</t>
  </si>
  <si>
    <t>Utworzenie pola biwakowego  dla mieszkańców i turystów odwiedzajacych Gminę Rogoźno</t>
  </si>
  <si>
    <t>14</t>
  </si>
  <si>
    <t>Remont drogi gminnej w miejscowości Cieśle gmina Rogoźno środki własne</t>
  </si>
  <si>
    <t>13</t>
  </si>
  <si>
    <t>Remont drogi gminnej w miejscowości Cieśle gmina Rogoźno zadanie dofinansowane ze środków Rządowego Funduszu Rozwoju Dróg - kwota dofinansowania</t>
  </si>
  <si>
    <t>12</t>
  </si>
  <si>
    <t>Budowa zatok parkingowych na osiedlu przy ulicy Kościuszki w Rogoźnie, działka nr ew. 1512/18</t>
  </si>
  <si>
    <t>11</t>
  </si>
  <si>
    <t>10</t>
  </si>
  <si>
    <t>Dokumentacja  Przebudowy mostu na terenie Gminy Rogoźno</t>
  </si>
  <si>
    <t>9</t>
  </si>
  <si>
    <t>Dokumentacja do projektu Przebudowy dróg na terenie Gminy Rogoźno</t>
  </si>
  <si>
    <t>8</t>
  </si>
  <si>
    <t>Dokumentacja  budowy dróg na terenie Gminy Rogoźno</t>
  </si>
  <si>
    <t>7</t>
  </si>
  <si>
    <t>Przebudowa ulicy Kochanowskiego oraz fragmentu ulicy Mickiewicza w Rogoźnie,  wkład własny  na kwotę 286.939,65 zł</t>
  </si>
  <si>
    <t>6</t>
  </si>
  <si>
    <t>Przebudowa ulicy Kochanowskiego oraz fragmentu ulicy Mickiewicza w Rogoźnie, zadanie dofinansowane z Programu Rządowy Fundusz Polski Ład na kwotę 4.750.000,00 zł</t>
  </si>
  <si>
    <t>5</t>
  </si>
  <si>
    <t>Budowa chodnika ulica Mała Poznańska 57 w Rogoźnie</t>
  </si>
  <si>
    <t>4</t>
  </si>
  <si>
    <t>Przebudowa istniejących zajazdów na pola z drogi gminnej w miejscowości Parkowo Gmina Rogoźno</t>
  </si>
  <si>
    <t>3</t>
  </si>
  <si>
    <t>0</t>
  </si>
  <si>
    <t>Rozbudowa wiaty oraz doposażenie placu zabaw w m. Studzieniec ( projekt w konkursie Wielkopolska Odnowa Wsi przedsięwziecie  funduszu sołeckiego w kwocie 10.000,00 zł, z budżetu 30.000,00 zł)</t>
  </si>
  <si>
    <t>Budowa placu zabaw w m. Owieczki      (projekt w konkursie Wielkopolska Odnowa Wsi  przedsięwziecie  funduszu sołeckiego w kwocie 6.000,00 zł, z budżetu 60.000,00 zł)</t>
  </si>
  <si>
    <t>1</t>
  </si>
  <si>
    <t>Plan po zmianie na dzień:
 30.06.2022 r.</t>
  </si>
  <si>
    <t>Zmiana</t>
  </si>
  <si>
    <t>Planowane środki finansowe
 na 01.01.2022 r.</t>
  </si>
  <si>
    <t>Nakłady do poniesienia</t>
  </si>
  <si>
    <t>Wykonawca /                   Termin realizacji</t>
  </si>
  <si>
    <t>Wykonanie
 na dzień:
30.06.2022 r.</t>
  </si>
  <si>
    <t xml:space="preserve">Planowane środki na 2022 rok </t>
  </si>
  <si>
    <t xml:space="preserve">Dział </t>
  </si>
  <si>
    <t>Nazwa zadania majątkowego</t>
  </si>
  <si>
    <t>WYKAZ PLANOWANYCH I WYKONANYCH WYDATKÓW MAJĄTKOWYCH GMINY UJĘTYCH W PLANIE BUDŻETU NA ROK 2022</t>
  </si>
  <si>
    <t>Załącznik nr 4 do informacji opisowej</t>
  </si>
  <si>
    <t>02095</t>
  </si>
  <si>
    <t xml:space="preserve">Dostawa, montaż i uruchomienie stacji ładowania pojazdów elektrycznych </t>
  </si>
  <si>
    <t xml:space="preserve">Montaż progu zwalniającego na przejściu dla pieszych na ul. Seminarialnej </t>
  </si>
  <si>
    <t>53</t>
  </si>
  <si>
    <t>54</t>
  </si>
  <si>
    <t>Modernizacja ogrodzenia - ROD "Czerwony Mak"</t>
  </si>
  <si>
    <t xml:space="preserve">Modernizacja instalacji elektrycznej oraz głównego wyłącznika Przedszkole nr 2 w Rogoźnie </t>
  </si>
  <si>
    <t>55</t>
  </si>
  <si>
    <t>56</t>
  </si>
  <si>
    <t xml:space="preserve">Modernizacja oświetlenia na terenie Gminy Rogoźno </t>
  </si>
  <si>
    <t>57</t>
  </si>
  <si>
    <r>
      <t>1) Kosztów eksploatacji mieszkań komunalnych w budynkach Wspólnot Mieszkaniowych o pow. 10.257,83 m</t>
    </r>
    <r>
      <rPr>
        <i/>
        <vertAlign val="superscript"/>
        <sz val="9"/>
        <color theme="1"/>
        <rFont val="Calibri"/>
        <family val="2"/>
        <charset val="238"/>
        <scheme val="minor"/>
      </rPr>
      <t>2</t>
    </r>
  </si>
  <si>
    <r>
      <t>2)</t>
    </r>
    <r>
      <rPr>
        <i/>
        <sz val="9"/>
        <color theme="1"/>
        <rFont val="Times New Roman"/>
        <family val="1"/>
        <charset val="238"/>
      </rPr>
      <t xml:space="preserve"> </t>
    </r>
    <r>
      <rPr>
        <i/>
        <sz val="9"/>
        <color theme="1"/>
        <rFont val="Calibri"/>
        <family val="2"/>
        <charset val="238"/>
        <scheme val="minor"/>
      </rPr>
      <t xml:space="preserve">Kosztów eksploatacji lokali socjalnych </t>
    </r>
  </si>
  <si>
    <t xml:space="preserve">3) Kosztów eksploatacji lokali z wyrokami eksmisyjnymi </t>
  </si>
  <si>
    <t xml:space="preserve">4) Koszty eksploatacji lokali z wyrokami eksmisji </t>
  </si>
  <si>
    <t>1) kosztów uczestnikow zajęć i pracowników Centrum 42 osób</t>
  </si>
  <si>
    <t xml:space="preserve">dotacja przedmiotowa </t>
  </si>
  <si>
    <t>RAZEM WYKONANIE: 
Dział 926 Rozdział 92601</t>
  </si>
  <si>
    <t>Załącznik nr 7 do informacji opisowej</t>
  </si>
  <si>
    <t>b) plan wydatków</t>
  </si>
  <si>
    <t>ze środków Funduszu Pomocy Obywatelom Ukrainy w 2022 roku</t>
  </si>
  <si>
    <t>Pozostała działaność</t>
  </si>
  <si>
    <t>Środki na dofinansowanie własnych zadań bieżących gmin, powiatów (związków gmin, związków powiatowo-gminnych, związków powiatowych), samorządów województw, pozyskane z innych źródeł</t>
  </si>
  <si>
    <t>Składki na Fundusz Prcay oraz Fundusz Solidarnosciowy</t>
  </si>
  <si>
    <t>Załącznik nr 11 do informacji opisowej</t>
  </si>
  <si>
    <t xml:space="preserve">Róźne rozliczenia </t>
  </si>
  <si>
    <t>Róźne rozliczenia finansowe</t>
  </si>
  <si>
    <t xml:space="preserve">Oświata i wychowanie </t>
  </si>
  <si>
    <t>Wynagrodzenia osobowe nauczycieli</t>
  </si>
  <si>
    <t xml:space="preserve">Składki na Fundusz Pracy oraz Fundusz Solidarnościowyoraz Solidarnościowy Fundusz Wsparcia Osób Niepełnosprawnych </t>
  </si>
  <si>
    <t>ze środków Funduszu Przeciwdziałania COVID-19 w 2022 roku</t>
  </si>
  <si>
    <t>Srodki z Funduszu Przeciwdziałania COVID-19 na finansowanie lub dofinansowanie kosztów realizacji inwestycji i zakupów inwestycyjnych  związanych z przeciwdziałaniem COVID-19</t>
  </si>
  <si>
    <t xml:space="preserve">Załącznik nr 12 do informacji opisowej </t>
  </si>
  <si>
    <t>Załącznik nr 15 do informacji opisowej</t>
  </si>
  <si>
    <t>z tego:</t>
  </si>
  <si>
    <t>Dochody bieżace</t>
  </si>
  <si>
    <t>1)</t>
  </si>
  <si>
    <t>2)</t>
  </si>
  <si>
    <t>3)</t>
  </si>
  <si>
    <t>4)</t>
  </si>
  <si>
    <t>Wydatki bieżące</t>
  </si>
  <si>
    <t>1) wydatki jednostek budżetowych</t>
  </si>
  <si>
    <t xml:space="preserve">         a) wynagrodzenia i pochodne od nich 
              naliczone</t>
  </si>
  <si>
    <t xml:space="preserve">         b) wydatki związane z realizacją zadań 
              statutowych</t>
  </si>
  <si>
    <t>2) dotacje na zadania bieżące</t>
  </si>
  <si>
    <t>3) świadczenia na rzecz osób fizycznych</t>
  </si>
  <si>
    <t>4) obsługa długu - odsetki od kredytów i pożyczek</t>
  </si>
  <si>
    <t>5) wydatki na programy finansowane 
     z udziałem środków, o których mowa 
     w art. 5 ust. 1 pkt 2 i 3</t>
  </si>
  <si>
    <t>1) wydatki na programy finansowane 
     z udziałem środków, o których mowa 
     w art. 5 ust. 1 pkt 2 i 3</t>
  </si>
  <si>
    <t xml:space="preserve">Dochody majątkowe </t>
  </si>
  <si>
    <t xml:space="preserve">wpływy z tytułu przekształcenia prawa użytkowania wieczystego </t>
  </si>
  <si>
    <t xml:space="preserve">wpływy z tytułu odpłatnego nabycia prawa własności oraz prawa użytkowania wieczystego nieruchomości </t>
  </si>
  <si>
    <t>dotacje celowe i środki na zadania inwestycyjne</t>
  </si>
  <si>
    <t xml:space="preserve">Ze względu na nie otrzymanie dofinansowania zostanie zmieniona nazwa zadnia  na sesji RM w dniu 24.08.2022r. Kwota z budżetu gminy w wysokości                     1 600,00 zł zostanie zabezpieczona na wkład własny gminy do wniosku złożonego w dniu 08.08.2022 na zakup wyposażenia do Sali wiejskiej w Owieczkach.  </t>
  </si>
  <si>
    <t xml:space="preserve">Na wnisoek o dofinansowanie projektu złożny w dniu 07.02.2022r została podpisana umowa z Marszłakiem Województwa Wielkopolskiego na dofinanasowanie w dniu 24.06.2022, która zostanie wprowadzona na sesji RM w dniu 24.08.2022r. W kwocie 46 000,00 zł. Realizacja zadania do 22 listopada 2022r.  </t>
  </si>
  <si>
    <t>Został ogłoszony przetarg Ogłoszenie nr 2022/BZP 00278119/01 z dnia 2022-07-26. Po przeprowadzonym przetargu została podpisana umowa INTZ.272.29.2022 z dnia 07.07.2022r z wykonawcą Przedsiębiorstwo Budowalno-Drogowe Szymon Włodarczyk ul. Potulicka 10/5, Cieśle 64-610 Rogoźno oraz Przedsiębiorstwo Budowy Dróg Mateusz Włdarczyk z siedzibą ul. Paderewskiego 23/4, 64-610 Rogoźno w kwocie 3 888 566,92 zł. Termin realizacji do 6 miesięcy od dnia podpisania umowy.</t>
  </si>
  <si>
    <t>W związku z otrzymaniem dotacji została podpisana umowa na wykonanie dokumentacji projketowej z wykonawcą, Biuro Projektowo - Konsultingowe  ZJAZ- RokietnicaD Grzegorz Łukaszczyk os. Kalinowe, 62-090 Rokietnica:                                1) Budowa ulicy Południowej wraz z odwodnieniem w kwocie 27 429,00 zł,                                          2) Budowa/przebudowa drog w miejscowościach: Międzylesie 39 606,00 zł, Boguniewo 32 226,00 zł, Józefinowo                  19 803,00 zł, Jaracz 22 755,00 zł,                               Ruda 14 514,00 zł. Termin realizacji do 15 listopada 2022r.</t>
  </si>
  <si>
    <t>Przygotowano zlecnie na wykonanie prac projektowych dla przebudowy ul. Majora Biskupskiego w Rogoźnie zostało przygoptowane zlecenie OR.271.231.2022  z wykonawcą, Biuro Projektowo - Konsultingowe  ZJAZ- RokietnicaD Grzegorz Łukaszczyk os. Kalinowe, 62-090 Rokietnica.                                                                          Zakres prac:
1. Geodezja - mapy do celów projektowych, nieaktualizowana
2. Projekt branży drogowej:
- projekt budowlany,
- projekt wykonawczy,
- materiały przetargowe: specyfikacje techniczne, kosztorys inwestorski, przedmiar robót
Wartość oferty wynosi:
cena brutto: 23.370,00 zł
Słownie: dwadzieścia trzy tysiące trzysta siedemdziesiąt zł 00/100
 - oferta obejmuje przygotowanie materiałów do uzyskania decyzji PnB lub Zgłoszenia robót,
 - oferta nie obejmuje wykonania ewentualnych projektów usunięcia kolizji z infrastrukturą techniczną,
Termin realizacji 09.09.2022r.</t>
  </si>
  <si>
    <t>Zostało skierowane zaproszenie do 6 oferentów celem przedłożenia ofety. Do urzędu wpłynęła jedna oferta na kwotę                100 000,00 zł.</t>
  </si>
  <si>
    <t xml:space="preserve">Po rozeznaniu rynku zostało skierowano zaproszenie do 4 potencjanych oferentów. W dniu 07.07.2022 została podpisana umowa INTZ.272.28.2022 z wykonawcą Przedsiębiorstwo Budowalno-Drogowe Szymon Włodarczyk ul. Potulicka 10/5, Cieśle 64-610 Rogoźno w kwocie 86691,70 zł  </t>
  </si>
  <si>
    <t xml:space="preserve">W dniu 28 czerwca 2022 na sesji RM LXIX zostało wprowadzone zadanie na dostawę, montaż i uruchomienie stacji ładowania pojazdów elektrycznych 46 000,00 brutto. Umowa zaostała zawarta INTZ.272.31.2022
</t>
  </si>
  <si>
    <t>Zostało przygotowane zlecenie OR.271.234.2022 z Wykonawcą BIMEX Sp. zo.o, ul. Fabryczna 7,64-610 Rogoźno</t>
  </si>
  <si>
    <t xml:space="preserve">Został ogłoszony przetarg Ogłoszenie nr 2022/BZP 00215056/01 z dnia 2022-06-20. Po przeprowadzonym przetargu została podpisana umowa INTZ.272.41.2022 z wykonawcą Przedsiębiorstwo Budowalno-Drogowe Szymon Włodarczyk ul. Potulicka 10/5, Cieśle 64-610 Rogoźno na kwotę                1 179 866,37 zł. Termin realziacji zadania 15.11.2022 </t>
  </si>
  <si>
    <t xml:space="preserve">W dniu 22.07.2022 zostało skierowane zaproszenie ofertowe do 4 potencjalnych oferentów clem przdełożenia oferty na wykonanie usługi na pełnienie nazdoru inwestrorskiego. W wyniku zapytania ofertowego została wyłoniona firma AR-MO Monika Gumuła - Koza ul. Naramowicka 217a/23, 61-611 Poznań na kwotę 13 812,90 Umowa INTZ.272.41.2022  </t>
  </si>
  <si>
    <t xml:space="preserve">W dniu został ogłoszony przetarg pod nr 2022/BZP 00116377/01 z dnia 2022-04-08. w pzreprowazdonym postępowaniu złożóno 3 oferty. Postępowaniae zakończyło się uniewżnieniem Zgodnie z art..260 ust.2 ustawy z dnia 11 września 2019 PZP zostało unieważnione postępowania o udzielnie zamówienia publicznego prowadzonego w trybie podstawowym bez negocjacji na wykonanie zadanie soatła zołozona 1 oferta w kwocie 658 665,00 zł. Na podstawie art. 255 pk 3) Zamawiający unieważnił postępowanie o udzielenie zamówienia publicznego, jeżeli cena lub koszt najkorzystniejszej oferty lub oferta z najniższą ceną przewyższa kwotę, którą  Zamawiający zamierza przeznaczyć na sfinansowanie zamówienia. W dniu 28 czerwca 2022 na sesji RM LXIX zwiększeno plan finansowy na zdanie. W dniu 2022-06-20 został ogłoszony II przetarg pod nr 2022/BZP 00215148/01. Został wyłonony wykonawca SIMBA Group Sp. zo.o ul. Zimna 15, 20-204 Lublin i została pdpisana umowa INTZ.272.38.2022r. Termin zgodnie z umową 15.08.2022 aneks z dnia 10.08.2022r. do dnia 15.09.2022r.  </t>
  </si>
  <si>
    <t xml:space="preserve">
W nawiązaniu do ofety zostało przygotowane 1) zlecenie OR.721.1.66.2022 na rozbudowę kanalizacji stanitarnej podciśnieniowej ul. Hetmańska w Rogoźnie na kwotę 235 975,50 zł spółce gminnej AQUABELLIS Sp. zo.o                   ul. Lipowa 55,64-610 Rogoźno                             2) zlecenie OR.721.1.192.2022 na rozbudowę kanalizacji stanitarnej podciśnieniowej                  ul. Hetmańska w Rogoźnie na kwotę 45 000,00 zł spółce gminnej AQUABELLIS Sp. zo.o,  ul. Lipowa 55,64-610 Rogoźno. Termin realizacji 31.07.2022r.</t>
  </si>
  <si>
    <t>ZLECENIE OR.271.1.93.2022 na kwotę           15 366,51 zł z wykonawcą ,,RAGAMA”
Leszek Przybyłek
Przedsiębiorstwo P-H-U 
Zakład Elektroinstalacyjny 
Usługi Ogólnobudowlane
ul. Chabrowa 18
64-610 Rogoźno</t>
  </si>
  <si>
    <t>W dniu 28 czerwca 2022 na sesji RM LXIX zostało wprowadzone zadanie. Po rozeznaniu rynku przygotwano Zlecenie OR.271.1.222.2022 w kwocie 58 056,00 zł montaż lamp Studzieniec. Wykonawca - Centrum Biznesu Marcin Jakubiec ul. M.Drzymały 26B/11, 60-613 Poznań                                                Zlecenie OR.271.1.199.2022 w kwocie                5 300,00 zł wykonanie oświetlenia Wernikowo. Zadanie będzie wykonywać ENEA oświetlenie Sp. zo.o Oddział Poznań Rejon Owietleniowy w Pile Al. Poznańska 34,64-920 Piła. Umowa nr 4485/OP/R4/2022/P Termin realizacji III kwartał 2022.</t>
  </si>
  <si>
    <t>2) zakupy inwestycyjne</t>
  </si>
  <si>
    <t>3) pozostałe wydatki inwestycyjne</t>
  </si>
  <si>
    <t>Przebudowa ulicy Kochanowskiego oraz fragmentu ulicy Mickiewicza w Rogoźnie, zadanie dofinansowane z Programu Rządowego Fundusz Polski Ład na kwotę 4.750.000,00 zł. Został ogłoszony przetarg Ogłoszenie nr 2022/BZP 00278119/01 z dnia 2022-07-26. Po przeprowadzonym przetargu została podpisana umowa INTZ.272.29.2022 z dnia 07.07.2022r z wykonawcą Przedsiębiorstwo Budowalno-Drogowe Szymon Włodarczyk ul. Potulicka 10/5, Cieśle 64-610 Rogoźno oraz Przedsiębiorstwo Budowy Dróg Mateusz Włdarczyk z siedzibą ul. Paderewskiego 23/4, 64-610 Rogoźno w kwocie 3 888 566,92 zł. Termin realizacji do 6 miesięcy od dnia podpisania umowy.</t>
  </si>
  <si>
    <t>ZLECENIE OR.271.1.61.2022 na kwotę                                   20 920,00 zł z wykonawcą Przedsiębiorstwo Wielobranżowe Karol Zając os. Przemysława 16/6,64-610 Rogoźno</t>
  </si>
  <si>
    <t>Realizacja w II półroczu 2022 roku.</t>
  </si>
  <si>
    <t xml:space="preserve">         b) wydatki na wynagrodzenia finansowane z udziałem                 środków o których mowa w art.. 5 ust.1 pkt 2 i 3</t>
  </si>
  <si>
    <t>Urząd Miejski w Rogoźnie realizacja w II półroczu 2022 roku</t>
  </si>
  <si>
    <t>Faktura FV/011/04/2022/F w kwocie                                                15 375,00 została błędnie zadekretowana ze środków bieżących tj.60016/4300. Zostanie to skorygowane w miesiącu sierpniu.</t>
  </si>
  <si>
    <t>Po przeprowadzonym rozeznaniu rynku została podpisana umowa na pełenienie nadzoru inwestorskiego INTZ.272.33.2022 z wykonawcą WERITY PROJEKTY Piotr Marciniak Jaracz 2p,64-610 Rogoźno</t>
  </si>
  <si>
    <t xml:space="preserve">W dniu 2022-04-08 został ogłoszony przetarg ogłoszenie nr 2022/BZP 00116350/01. Zgodnie z art.260 ust.2 ustawy z dnia 11 września 2019 PZP zostało unieważnione postępowania o udzielnie zamówienia publicznego prowadzonego w trybie podstawowym bez negocjacji na wykonanie zadanie została zołoźona 1 oferta w kwocie 658 665,00 zł. Na podstawie art. 255 pk 3) Zamawiający unieważnił postępowanie o udzielenie zamówienia publicznego, jeżeli cena lub koszt najkorzystniejszej oferty lub oferta z najniższą ceną przewyższa kwotę, którą  Zamawiający zamierza przeznaczyć na sfinansowanie zamówienia. Drugi przetarg został ogłoszony w dniu 2022-06-20  nr 2022/BZP 00215222/01 Na podstawie art. 255 pk 1) PZP Zamawiający unieważnił postępowanie o udzielenie zamówienia, jeżeli nie złożono żadnego wniosku o dopuszczenie dla mieszkańców i turystów odwiedaijących Gminę Rogoźno. Trzeci przetarg został ogłoszony w dniu 2022-07-08 po nr 2022/BZP 00247003/0. Na podstawie art. 255 pk 1) PZP Zamawiający unieważnił postępowania o udzielenie zamówienia, jeżeli nie złożono żadnego wniosku o dopuszczenie dla mieszkańców i turystów odwiedaijących Gminę Rogoźno. </t>
  </si>
  <si>
    <t xml:space="preserve">W dniu 2022-05-26 został ogłoszony przetarg pod nr ogłoszenia nr 2022/BZP 00179433/01. Do przetargu przystąpiło 4 oferentów. Po wyborze oferty została podpisana umowa INTZ.272.27.2022 z dnia 01.07.2022 z wykonawcą iCOD Sp. zo.o ul. Grzażyńskiego 51, 43-300 Bielsko Biała na kwotę 831 551,52 zł. Termin realizacji umowy 40 dni od zawarcia umowy.  </t>
  </si>
  <si>
    <t xml:space="preserve">Ogłoszono przetarg pod nr 2021/BZP 00148577/01 z dnia 2021-08-13. Do przetargu przystąpiły dwie firmy. Po wyborze została wybrana firma Fabryka SPECTRUM Sp. zo.o  ul. Ceramiczna 4, 20-150 Lublin. Wykonano 36 szt. okien PCV i drzwi wejściowe. Zapłacono wykonawcy 124 494,70 zł.                W dniu został ogłoszony przetarg pod nr 2022/BZP 00282451/01 z dnia 2022-07-28 na wykonanie adaptacji sali nr 8 wraz z zapleczem. Termin otwarcia 12.08.2022r.                W dniu 22.07.2022 zostało przygotowane zlecenie OR.271.1.217.2022 na zakup szafek firmia LOCOBOX Sp. zo.o ul. 3 Maja 22/2C,40-096 Kielce w ilości 25 szt. 10 drzwiowych na kwotę 46 305,81 brutto.                                              W dniu 28.07.2022 skierowano zaproszenie na wyremontowanie szatni. W dniu 12.08.2022 zostało postepownaie unieważnione ze zwględu na przekraczające możliwości finansowe. W dniu 08.08.2022 zostało ponownie skierowane zaproszenie do wykonania zadania do 3 oferentów. W dniu 10 zostały przdłożone 2 oferty. Realizacja na etapie wyboru oferty.                                                              </t>
  </si>
  <si>
    <t xml:space="preserve">Urząd Miejski zlecił wykonanie projketu technicznego w oparciu o projekt budowalny na wymianę stolarki okiennej w kwocie 8 610,00 zł. Zlecenie OR.271.1.35.2022 - wykonawca Usługi Projektowo Kosztorysowe i Ndzory Budowalne Eugeniusz Cieszyński ul.Jeżyka 16/7,62-100 Wągrowec  </t>
  </si>
  <si>
    <t xml:space="preserve">Ogłoszono przetarg pod nr 2021/BZP 00148577/01 z dnia 2021-08-13. Do przetargu przystąpiły dwie firmy. Po wyborze została wybrana firma Fabryka SPECTRUM Sp. zo.o ul. Ceramiczna 4, 20-150 Lublin. Wykoanano 8 szt. okien drewnianych. Zapłacono wykonawcy 87 065,26 zł.                                   W dniu  2022-07-28 ogłoszono przetarg pod nr 2022/BZP 00281720/01 na wykonanie instalacji gazowej i c.o.w
budynku szkoły. Termin otwarcia ofert 12.08.2022r.                                                         W dniu 22.07.2022 zostało skierowane zaporszenie ofertowe do 4 ofererntów na wykonanie instalacji elektrycznej. Do dnia 29.07.2022 wpłynęła jedna oferta. W dniu 02.08.2022 r została podpisana umowa INTZ.272.37.2022 na kwotę 109 470,00 brutto. W dniu 28.07.2022 skierowano zaproszenie na wyremontowanie sali nhr 6. W dniu 12.08.2022 zostało postepownaie unieważnione ze zwględu na przekraczające możliwości finansowe. W dniu 08.08.2022 zostało ponownie skierowane zaproszenie do wykonania zadania do 3 oferetntów. W dniu 10 zostały przdłożone 2 oferty.  Realizacja na etapie wyboru oferty.                                          </t>
  </si>
  <si>
    <t xml:space="preserve">Po rozpoznaniu rynku zostały przygotowane umowy na zadania: 1),,Modernizacja budynków Szkoły Podstawowej im. Olimpijczyków Polskich w Rogoźnie - prace projektowe wymiany instalacji C.O wraz z grzjnikami oraz wymiany kotłów opalanych paliwem stałym umowa INTZ.272.23.2022 w kwocie 11 500,00 zł z wykonawcą IRMINA PROJEKT Usługi Projektowe Irmina Ziółkowska ul. Żabikowska 62J/32, 62-030 Luboń. Termin realizacji 30 czerwca 2022r.                                           2) Zadanie na wykonanie ,Modernizacja budynków Szkoły Podstawowej im. Olimpijczyków Polskich w Rogoźnie - prace projektowe wymiany instalacji elektrycznej i teletechnicznej umowa INTZ.272.22.2022w kwocie 7 380,00 zł z wykonawcą PUH Wiesław Kapłon ul. Ostrorogska 19, 64-500 Szamotuły. Termin realizacji 11 lipca 2022r.  </t>
  </si>
  <si>
    <t>Po rozpoznaniu rynku zostały przygotowana umowa INTZ.271.25.2022 w kwocie 154 980,00 zł z wykonawcą Archibox Przemysław Michalak ul. Leśna 6,62-035 Skrzynki. Termin realizacji 31.08.2022t.</t>
  </si>
  <si>
    <t xml:space="preserve">Ogłoszenie przetargu nastąpi po przekzaniu dokumentacji projektowej tj. III-IV kwartał. </t>
  </si>
  <si>
    <t>Zostało podpisane zlecenie OR.271.1.201.2022r doświetlenie przejść do pieszych ul. Wojska Polskiego w kwocie         24 600,00 zł oraz przejścia ul. Wielka Poznańska 61 w kwocie 24 600,00 zł. To Zadanie będzie wykonywać ENEA oświetlenie Sp. zo.o Oddział Poznań Rejon Oświetleniowy w Pile Al. Poznańska 34,64-920 Piła. Umowa Nr 4479/OP/R4/2022/P na wykonanie usługi oświetlenia na terenie administrowanym przez Gminę Rogoźno. Termin realizacji IV kwartał 2022.</t>
  </si>
  <si>
    <t xml:space="preserve">Po przeprowadzonym przetargu ogłoszenie nr 2022/BZP 00227951/01 z dnia 2022-06-28. Zostały złożne 3 oferty. Działając na podstawie art. 260 ust. 2 ustawy z dnia 11 września 2019 r.  – Prawo zamówień publicznych, Zamawiający – Gmina Rogoźno, zawiadamia o unieważnieniu postępowania o udzielenie zamówienia publicznego prowadzonego z trybie podstawowym bez negocjacji na wykonanie zadania pn.: „Przebudowa boiska wielofunkcyjnego przy Ośrodku Sportowo Rekreacyjnym”.
W postępowaniu do dnia 20.07.2022 r. do godz. 10:00 wpłynęły oferty od trzech wykonawców:
- ACTIVA Longin Witkowski; ul. Narutowicza 53/6, 90-130 Łódź
- POL-KRAM Spółka z o.o.; ul. Rogozińska 27, 62-085 Skoki
- MULTISPORT BOISKA SPORTOWE Spółka z o.o.; ul. Karola Olszewskiego 13A, 43-600 Jaworzno
Zamawiający zamierza, jak i może przeznaczyć na sfinansowanie przedmiotowego zamówienia jedynie kwotę w wysokości 423 644,00 zł brutto. Zamawiający nie może zwiększyć tej kwoty do ceny najkorzystniejszej oferty (803 713,29 zł brutto).
W związku z powyższym zgodnie z art. 255 pkt 3) ustawy Prawo zamówień publicznych (Dz. U. z 2021 r. poz. 1129 ze zm.) Zamawiający unieważnia postępowanie o udzielenie zamówienia, jeżeli cena lub koszt najkorzystniejszej oferty lub oferta z najniższą ceną przewyższa kwotę, którą zamawiający zamierza przeznaczyć na sfinansowanie zamówienia, chyba że zamawiający może zwiększyć tę kwotę do ceny lub kosztu najkorzystniejszej oferty.
Mając powyższe na względzie, unieważnienie przedmiotowego postępowania o udzielenie zamówienia stało się konieczne i jest uzasadnione.
 </t>
  </si>
  <si>
    <t xml:space="preserve"> </t>
  </si>
  <si>
    <t xml:space="preserve">Dochody ww. załączniku z tytułu opłat za korzystanie ze środowiska na 2022 rok są mniejsze od zaplanowaych wydatków o kwotę 30.000,00 zł. w zwiazku z nie uwzględnieniem ostatnich zmian wprowadzanych na sesji w miesiącu czerwcu. Poprawne wartości w zalączniku zostały wprowadzone na sesji Rady Miejskiej w Rogoźnie w miesiącu sierpniu br.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</si>
</sst>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z_ł_-;\-* #,##0.00\ _z_ł_-;_-* &quot;-&quot;??\ _z_ł_-;_-@_-"/>
    <numFmt numFmtId="164" formatCode="???"/>
    <numFmt numFmtId="165" formatCode="?????"/>
    <numFmt numFmtId="166" formatCode="????"/>
    <numFmt numFmtId="167" formatCode="#,##0.00_ ;\-#,##0.00\ "/>
    <numFmt numFmtId="168" formatCode="_-* #,##0.00\ _z_ł_-;\-* #,##0.00\ _z_ł_-;_-* \-??\ _z_ł_-;_-@_-"/>
    <numFmt numFmtId="169" formatCode="#,##0.00\ [$zł-415];[Red]\-#,##0.00\ [$zł-415]"/>
    <numFmt numFmtId="170" formatCode="0000"/>
    <numFmt numFmtId="171" formatCode="?"/>
    <numFmt numFmtId="172" formatCode="#,##0.00;\-#,##0.00"/>
    <numFmt numFmtId="173" formatCode="#,##0.00\ &quot;zł&quot;"/>
  </numFmts>
  <fonts count="127" x14ac:knownFonts="1">
    <font>
      <sz val="8"/>
      <color indexed="8"/>
      <name val="Arial"/>
      <charset val="204"/>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indexed="8"/>
      <name val="Arial"/>
      <family val="2"/>
      <charset val="238"/>
    </font>
    <font>
      <sz val="10"/>
      <color indexed="8"/>
      <name val="Arial"/>
      <family val="2"/>
      <charset val="238"/>
    </font>
    <font>
      <b/>
      <sz val="10"/>
      <color indexed="8"/>
      <name val="Arial"/>
      <family val="2"/>
      <charset val="238"/>
    </font>
    <font>
      <b/>
      <sz val="8"/>
      <color indexed="8"/>
      <name val="Arial"/>
      <family val="2"/>
      <charset val="238"/>
    </font>
    <font>
      <b/>
      <sz val="8.25"/>
      <color indexed="8"/>
      <name val="Arial"/>
      <family val="2"/>
      <charset val="238"/>
    </font>
    <font>
      <sz val="12"/>
      <color indexed="8"/>
      <name val="Arial"/>
      <family val="2"/>
      <charset val="238"/>
    </font>
    <font>
      <sz val="8.25"/>
      <color indexed="8"/>
      <name val="Arial"/>
      <family val="2"/>
      <charset val="238"/>
    </font>
    <font>
      <b/>
      <sz val="9"/>
      <color indexed="8"/>
      <name val="Arial"/>
      <family val="2"/>
      <charset val="238"/>
    </font>
    <font>
      <sz val="10"/>
      <name val="Arial CE"/>
      <family val="2"/>
      <charset val="238"/>
    </font>
    <font>
      <sz val="10"/>
      <name val="Arial CE"/>
      <charset val="238"/>
    </font>
    <font>
      <b/>
      <sz val="10"/>
      <name val="Times New Roman"/>
      <family val="1"/>
      <charset val="238"/>
    </font>
    <font>
      <sz val="10"/>
      <name val="Times New Roman"/>
      <family val="1"/>
      <charset val="238"/>
    </font>
    <font>
      <sz val="10"/>
      <name val="Times New Roman"/>
      <family val="1"/>
    </font>
    <font>
      <b/>
      <sz val="10"/>
      <name val="Times New Roman"/>
      <family val="1"/>
    </font>
    <font>
      <b/>
      <sz val="10"/>
      <name val="Arial CE"/>
      <charset val="238"/>
    </font>
    <font>
      <sz val="9"/>
      <name val="Times New Roman"/>
      <family val="1"/>
      <charset val="238"/>
    </font>
    <font>
      <sz val="9"/>
      <name val="Times New Roman"/>
      <family val="1"/>
    </font>
    <font>
      <sz val="9"/>
      <name val="Arial CE"/>
      <charset val="238"/>
    </font>
    <font>
      <b/>
      <sz val="8"/>
      <name val="Arial"/>
      <family val="2"/>
      <charset val="238"/>
    </font>
    <font>
      <sz val="9"/>
      <name val="Arial"/>
      <family val="2"/>
      <charset val="1"/>
    </font>
    <font>
      <sz val="10"/>
      <name val="Arial"/>
      <family val="2"/>
      <charset val="1"/>
    </font>
    <font>
      <b/>
      <sz val="12"/>
      <name val="Arial"/>
      <family val="2"/>
      <charset val="1"/>
    </font>
    <font>
      <b/>
      <sz val="10"/>
      <name val="Arial"/>
      <family val="2"/>
      <charset val="238"/>
    </font>
    <font>
      <b/>
      <sz val="10"/>
      <name val="Arial"/>
      <family val="2"/>
      <charset val="1"/>
    </font>
    <font>
      <sz val="10"/>
      <name val="Arial"/>
      <family val="2"/>
      <charset val="238"/>
    </font>
    <font>
      <b/>
      <sz val="9"/>
      <name val="Arial"/>
      <family val="2"/>
      <charset val="238"/>
    </font>
    <font>
      <sz val="9"/>
      <name val="Arial"/>
      <family val="2"/>
      <charset val="238"/>
    </font>
    <font>
      <sz val="9"/>
      <color indexed="8"/>
      <name val="Arial"/>
      <family val="2"/>
      <charset val="238"/>
    </font>
    <font>
      <b/>
      <sz val="11"/>
      <name val="Arial"/>
      <family val="2"/>
      <charset val="238"/>
    </font>
    <font>
      <b/>
      <sz val="12"/>
      <name val="Arial"/>
      <family val="2"/>
      <charset val="238"/>
    </font>
    <font>
      <sz val="8"/>
      <color indexed="8"/>
      <name val="Arial"/>
      <family val="2"/>
      <charset val="238"/>
    </font>
    <font>
      <sz val="8"/>
      <name val="Arial"/>
      <family val="2"/>
      <charset val="238"/>
    </font>
    <font>
      <b/>
      <sz val="12"/>
      <name val="Arial CE"/>
      <family val="2"/>
      <charset val="238"/>
    </font>
    <font>
      <b/>
      <sz val="12"/>
      <name val="Arial CE"/>
      <charset val="238"/>
    </font>
    <font>
      <i/>
      <sz val="10"/>
      <name val="Arial CE"/>
      <charset val="238"/>
    </font>
    <font>
      <sz val="11"/>
      <color indexed="8"/>
      <name val="Calibri"/>
      <family val="2"/>
      <charset val="238"/>
    </font>
    <font>
      <sz val="10"/>
      <name val="Arial"/>
      <family val="2"/>
    </font>
    <font>
      <sz val="8"/>
      <name val="Arial CE"/>
      <family val="2"/>
      <charset val="238"/>
    </font>
    <font>
      <b/>
      <sz val="10"/>
      <name val="Arial CE"/>
      <family val="2"/>
      <charset val="238"/>
    </font>
    <font>
      <b/>
      <sz val="9"/>
      <name val="Arial CE"/>
      <family val="2"/>
      <charset val="238"/>
    </font>
    <font>
      <i/>
      <sz val="10"/>
      <name val="Arial CE"/>
      <family val="2"/>
      <charset val="238"/>
    </font>
    <font>
      <i/>
      <sz val="9"/>
      <name val="Arial CE"/>
      <charset val="238"/>
    </font>
    <font>
      <b/>
      <sz val="10"/>
      <color indexed="12"/>
      <name val="Times New Roman"/>
      <family val="1"/>
    </font>
    <font>
      <i/>
      <sz val="9"/>
      <name val="Arial"/>
      <family val="2"/>
      <charset val="238"/>
    </font>
    <font>
      <i/>
      <sz val="9"/>
      <color theme="1"/>
      <name val="Calibri"/>
      <family val="2"/>
      <charset val="238"/>
      <scheme val="minor"/>
    </font>
    <font>
      <i/>
      <vertAlign val="superscript"/>
      <sz val="9"/>
      <color theme="1"/>
      <name val="Calibri"/>
      <family val="2"/>
      <charset val="238"/>
      <scheme val="minor"/>
    </font>
    <font>
      <i/>
      <sz val="9"/>
      <color theme="1"/>
      <name val="Times New Roman"/>
      <family val="1"/>
      <charset val="238"/>
    </font>
    <font>
      <b/>
      <i/>
      <sz val="9"/>
      <name val="Arial"/>
      <family val="2"/>
      <charset val="238"/>
    </font>
    <font>
      <i/>
      <sz val="8"/>
      <name val="Calibri"/>
      <family val="2"/>
      <charset val="238"/>
      <scheme val="minor"/>
    </font>
    <font>
      <i/>
      <sz val="8"/>
      <name val="Arial"/>
      <family val="2"/>
      <charset val="238"/>
    </font>
    <font>
      <b/>
      <sz val="7"/>
      <name val="Arial"/>
      <family val="2"/>
      <charset val="238"/>
    </font>
    <font>
      <sz val="10"/>
      <color theme="1"/>
      <name val="Times New Roman"/>
      <family val="1"/>
      <charset val="238"/>
    </font>
    <font>
      <sz val="10"/>
      <color theme="1"/>
      <name val="Calibri"/>
      <family val="2"/>
      <charset val="238"/>
      <scheme val="minor"/>
    </font>
    <font>
      <b/>
      <sz val="11"/>
      <name val="Times New Roman"/>
      <family val="1"/>
      <charset val="238"/>
    </font>
    <font>
      <sz val="8.5"/>
      <name val="Arial"/>
      <family val="2"/>
      <charset val="238"/>
    </font>
    <font>
      <b/>
      <sz val="8.25"/>
      <color theme="1"/>
      <name val="Arial"/>
      <family val="2"/>
      <charset val="238"/>
    </font>
    <font>
      <sz val="10"/>
      <color theme="1"/>
      <name val="Arial"/>
      <family val="2"/>
      <charset val="238"/>
    </font>
    <font>
      <sz val="12"/>
      <color theme="1"/>
      <name val="Arial"/>
      <family val="2"/>
      <charset val="238"/>
    </font>
    <font>
      <b/>
      <sz val="12"/>
      <color theme="1"/>
      <name val="Arial"/>
      <family val="2"/>
      <charset val="238"/>
    </font>
    <font>
      <sz val="8.25"/>
      <color theme="1"/>
      <name val="Arial"/>
      <family val="2"/>
      <charset val="238"/>
    </font>
    <font>
      <sz val="8.25"/>
      <color rgb="FFFF0000"/>
      <name val="Arial"/>
      <family val="2"/>
      <charset val="238"/>
    </font>
    <font>
      <sz val="8.25"/>
      <name val="Arial"/>
      <family val="2"/>
      <charset val="238"/>
    </font>
    <font>
      <sz val="10"/>
      <color rgb="FFFF0000"/>
      <name val="Arial"/>
      <family val="2"/>
      <charset val="238"/>
    </font>
    <font>
      <b/>
      <sz val="8.25"/>
      <name val="Arial"/>
      <family val="2"/>
      <charset val="238"/>
    </font>
    <font>
      <b/>
      <sz val="8.25"/>
      <color rgb="FFFF0000"/>
      <name val="Arial"/>
      <family val="2"/>
      <charset val="238"/>
    </font>
    <font>
      <sz val="8.5"/>
      <color theme="1"/>
      <name val="Arial"/>
      <family val="2"/>
      <charset val="238"/>
    </font>
    <font>
      <b/>
      <sz val="8.5"/>
      <color theme="1"/>
      <name val="Arial"/>
      <family val="2"/>
      <charset val="238"/>
    </font>
    <font>
      <sz val="12"/>
      <color rgb="FFFF0000"/>
      <name val="Arial"/>
      <family val="2"/>
      <charset val="238"/>
    </font>
    <font>
      <sz val="8"/>
      <color theme="1"/>
      <name val="Arial"/>
      <family val="2"/>
      <charset val="238"/>
    </font>
    <font>
      <b/>
      <sz val="9"/>
      <color theme="1"/>
      <name val="Arial"/>
      <family val="2"/>
      <charset val="238"/>
    </font>
    <font>
      <i/>
      <sz val="10"/>
      <name val="Arial"/>
      <family val="2"/>
      <charset val="238"/>
    </font>
    <font>
      <b/>
      <sz val="9"/>
      <name val="Arial CE"/>
      <charset val="238"/>
    </font>
    <font>
      <b/>
      <sz val="11"/>
      <name val="Arial CE"/>
      <charset val="238"/>
    </font>
    <font>
      <sz val="8"/>
      <name val="Arial"/>
      <family val="2"/>
      <charset val="1"/>
    </font>
    <font>
      <b/>
      <sz val="8"/>
      <name val="Arial"/>
      <family val="2"/>
      <charset val="1"/>
    </font>
    <font>
      <i/>
      <sz val="9"/>
      <color indexed="8"/>
      <name val="Arial"/>
      <family val="2"/>
      <charset val="1"/>
    </font>
    <font>
      <b/>
      <sz val="11"/>
      <name val="Arial"/>
      <family val="2"/>
      <charset val="1"/>
    </font>
    <font>
      <b/>
      <sz val="7"/>
      <color indexed="8"/>
      <name val="Arial"/>
      <family val="2"/>
      <charset val="238"/>
    </font>
    <font>
      <b/>
      <sz val="8.5"/>
      <color indexed="8"/>
      <name val="Arial"/>
      <family val="2"/>
      <charset val="238"/>
    </font>
    <font>
      <sz val="8.5"/>
      <color indexed="8"/>
      <name val="Arial"/>
      <family val="2"/>
      <charset val="238"/>
    </font>
    <font>
      <b/>
      <sz val="11"/>
      <name val="Arial CE"/>
      <family val="2"/>
      <charset val="238"/>
    </font>
    <font>
      <b/>
      <sz val="7"/>
      <color theme="1"/>
      <name val="Calibri"/>
      <family val="2"/>
      <charset val="238"/>
      <scheme val="minor"/>
    </font>
    <font>
      <b/>
      <sz val="11"/>
      <color theme="1"/>
      <name val="Times New Roman"/>
      <family val="1"/>
      <charset val="238"/>
    </font>
    <font>
      <b/>
      <sz val="8"/>
      <name val="Arial CE"/>
      <charset val="238"/>
    </font>
    <font>
      <b/>
      <sz val="7"/>
      <name val="Arial CE"/>
      <charset val="238"/>
    </font>
    <font>
      <b/>
      <i/>
      <sz val="9"/>
      <name val="Arial CE"/>
      <charset val="238"/>
    </font>
    <font>
      <b/>
      <sz val="8.5"/>
      <name val="Arial CE"/>
      <charset val="238"/>
    </font>
    <font>
      <sz val="8"/>
      <color indexed="8"/>
      <name val="Arial"/>
      <family val="2"/>
      <charset val="238"/>
    </font>
    <font>
      <b/>
      <sz val="10"/>
      <color theme="1"/>
      <name val="Times New Roman"/>
      <family val="1"/>
      <charset val="238"/>
    </font>
    <font>
      <b/>
      <sz val="7.5"/>
      <name val="Arial CE"/>
      <charset val="238"/>
    </font>
    <font>
      <sz val="8"/>
      <color rgb="FFFF0000"/>
      <name val="Arial"/>
      <family val="2"/>
      <charset val="238"/>
    </font>
    <font>
      <sz val="7"/>
      <color indexed="8"/>
      <name val="Arial"/>
      <family val="2"/>
      <charset val="204"/>
    </font>
    <font>
      <b/>
      <sz val="8.5"/>
      <name val="Arial"/>
      <family val="2"/>
      <charset val="238"/>
    </font>
    <font>
      <b/>
      <sz val="12"/>
      <color indexed="8"/>
      <name val="Arial"/>
      <family val="2"/>
      <charset val="238"/>
    </font>
    <font>
      <b/>
      <sz val="9"/>
      <color indexed="8"/>
      <name val="Arial"/>
      <family val="2"/>
      <charset val="238"/>
    </font>
    <font>
      <b/>
      <sz val="8.25"/>
      <color indexed="8"/>
      <name val="Arial"/>
      <family val="2"/>
      <charset val="238"/>
    </font>
    <font>
      <sz val="8.25"/>
      <color indexed="8"/>
      <name val="Arial"/>
      <family val="2"/>
      <charset val="238"/>
    </font>
    <font>
      <sz val="7"/>
      <color indexed="8"/>
      <name val="Arial"/>
      <family val="2"/>
      <charset val="238"/>
    </font>
    <font>
      <sz val="10"/>
      <color indexed="8"/>
      <name val="Arial"/>
      <family val="2"/>
      <charset val="238"/>
    </font>
    <font>
      <b/>
      <sz val="10"/>
      <color theme="1"/>
      <name val="Calibri"/>
      <family val="2"/>
      <charset val="238"/>
      <scheme val="minor"/>
    </font>
    <font>
      <b/>
      <sz val="12"/>
      <color theme="1"/>
      <name val="Calibri"/>
      <family val="2"/>
      <charset val="238"/>
      <scheme val="minor"/>
    </font>
    <font>
      <sz val="8.5"/>
      <name val="Arial CE"/>
      <charset val="238"/>
    </font>
    <font>
      <sz val="8.5"/>
      <color rgb="FF333333"/>
      <name val="Arial"/>
      <family val="2"/>
      <charset val="238"/>
    </font>
    <font>
      <b/>
      <sz val="8"/>
      <name val="Arial CE"/>
      <family val="2"/>
      <charset val="238"/>
    </font>
    <font>
      <sz val="10"/>
      <color rgb="FFFF0000"/>
      <name val="Arial CE"/>
      <family val="2"/>
      <charset val="238"/>
    </font>
    <font>
      <b/>
      <sz val="10"/>
      <color rgb="FFFF0000"/>
      <name val="Arial CE"/>
      <family val="2"/>
      <charset val="238"/>
    </font>
    <font>
      <b/>
      <sz val="9"/>
      <name val="Arial"/>
      <family val="2"/>
      <charset val="1"/>
    </font>
    <font>
      <sz val="11"/>
      <name val="Calibri"/>
      <family val="2"/>
      <charset val="238"/>
      <scheme val="minor"/>
    </font>
    <font>
      <sz val="10"/>
      <color rgb="FF000000"/>
      <name val="Times New Roman"/>
      <family val="1"/>
      <charset val="238"/>
    </font>
    <font>
      <i/>
      <sz val="8"/>
      <color indexed="8"/>
      <name val="Arial"/>
      <family val="2"/>
      <charset val="238"/>
    </font>
    <font>
      <b/>
      <sz val="10"/>
      <color rgb="FF0070C0"/>
      <name val="Arial"/>
      <family val="2"/>
      <charset val="238"/>
    </font>
    <font>
      <b/>
      <i/>
      <sz val="10"/>
      <color indexed="8"/>
      <name val="Arial"/>
      <family val="2"/>
      <charset val="238"/>
    </font>
    <font>
      <i/>
      <sz val="10"/>
      <color rgb="FFFF0000"/>
      <name val="Arial"/>
      <family val="2"/>
      <charset val="238"/>
    </font>
    <font>
      <b/>
      <sz val="10"/>
      <color theme="1"/>
      <name val="Arial"/>
      <family val="2"/>
      <charset val="238"/>
    </font>
    <font>
      <sz val="9"/>
      <color theme="1"/>
      <name val="Arial"/>
      <family val="2"/>
      <charset val="238"/>
    </font>
    <font>
      <i/>
      <sz val="10"/>
      <color theme="1"/>
      <name val="Arial"/>
      <family val="2"/>
      <charset val="238"/>
    </font>
    <font>
      <i/>
      <sz val="8"/>
      <color theme="1"/>
      <name val="Arial"/>
      <family val="2"/>
      <charset val="238"/>
    </font>
    <font>
      <sz val="11"/>
      <color theme="1"/>
      <name val="Calibri"/>
      <family val="2"/>
      <scheme val="minor"/>
    </font>
    <font>
      <sz val="8"/>
      <color theme="1"/>
      <name val="Arial CE"/>
      <family val="2"/>
      <charset val="238"/>
    </font>
    <font>
      <b/>
      <i/>
      <sz val="8"/>
      <color indexed="8"/>
      <name val="Arial"/>
      <family val="2"/>
      <charset val="238"/>
    </font>
  </fonts>
  <fills count="28">
    <fill>
      <patternFill patternType="none"/>
    </fill>
    <fill>
      <patternFill patternType="gray125"/>
    </fill>
    <fill>
      <patternFill patternType="solid">
        <fgColor indexed="9"/>
        <bgColor indexed="0"/>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34998626667073579"/>
        <bgColor indexed="23"/>
      </patternFill>
    </fill>
    <fill>
      <patternFill patternType="solid">
        <fgColor theme="0" tint="-0.14999847407452621"/>
        <bgColor indexed="22"/>
      </patternFill>
    </fill>
    <fill>
      <patternFill patternType="solid">
        <fgColor indexed="22"/>
        <bgColor indexed="44"/>
      </patternFill>
    </fill>
    <fill>
      <patternFill patternType="solid">
        <fgColor indexed="13"/>
        <bgColor indexed="34"/>
      </patternFill>
    </fill>
    <fill>
      <patternFill patternType="solid">
        <fgColor indexed="9"/>
        <bgColor indexed="26"/>
      </patternFill>
    </fill>
    <fill>
      <patternFill patternType="solid">
        <fgColor theme="0"/>
        <bgColor indexed="46"/>
      </patternFill>
    </fill>
    <fill>
      <patternFill patternType="solid">
        <fgColor theme="0"/>
        <bgColor indexed="26"/>
      </patternFill>
    </fill>
    <fill>
      <patternFill patternType="solid">
        <fgColor theme="0" tint="-0.14999847407452621"/>
        <bgColor indexed="0"/>
      </patternFill>
    </fill>
    <fill>
      <patternFill patternType="solid">
        <fgColor theme="0"/>
        <bgColor indexed="0"/>
      </patternFill>
    </fill>
    <fill>
      <patternFill patternType="solid">
        <fgColor theme="0" tint="-0.34998626667073579"/>
        <bgColor indexed="0"/>
      </patternFill>
    </fill>
    <fill>
      <patternFill patternType="solid">
        <fgColor theme="0" tint="-0.249977111117893"/>
        <bgColor indexed="0"/>
      </patternFill>
    </fill>
    <fill>
      <patternFill patternType="solid">
        <fgColor theme="0" tint="-0.34998626667073579"/>
        <bgColor indexed="26"/>
      </patternFill>
    </fill>
    <fill>
      <patternFill patternType="solid">
        <fgColor theme="0" tint="-0.14999847407452621"/>
        <bgColor indexed="26"/>
      </patternFill>
    </fill>
    <fill>
      <patternFill patternType="solid">
        <fgColor theme="0" tint="-0.249977111117893"/>
        <bgColor indexed="26"/>
      </patternFill>
    </fill>
    <fill>
      <patternFill patternType="solid">
        <fgColor theme="0" tint="-0.14999847407452621"/>
        <bgColor indexed="46"/>
      </patternFill>
    </fill>
    <fill>
      <patternFill patternType="solid">
        <fgColor rgb="FFA9A9A9"/>
        <bgColor indexed="64"/>
      </patternFill>
    </fill>
    <fill>
      <patternFill patternType="solid">
        <fgColor rgb="FFD3D3D3"/>
        <bgColor indexed="64"/>
      </patternFill>
    </fill>
    <fill>
      <patternFill patternType="solid">
        <fgColor rgb="FFFFFFFF"/>
        <bgColor indexed="64"/>
      </patternFill>
    </fill>
    <fill>
      <patternFill patternType="solid">
        <fgColor rgb="FFD9D9D9"/>
        <bgColor indexed="64"/>
      </patternFill>
    </fill>
    <fill>
      <patternFill patternType="solid">
        <fgColor indexed="22"/>
        <bgColor indexed="46"/>
      </patternFill>
    </fill>
    <fill>
      <patternFill patternType="solid">
        <fgColor theme="0" tint="-4.9989318521683403E-2"/>
        <bgColor indexed="64"/>
      </patternFill>
    </fill>
  </fills>
  <borders count="18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medium">
        <color indexed="8"/>
      </bottom>
      <diagonal/>
    </border>
    <border>
      <left style="thin">
        <color indexed="8"/>
      </left>
      <right/>
      <top style="medium">
        <color indexed="8"/>
      </top>
      <bottom style="thin">
        <color indexed="8"/>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medium">
        <color indexed="8"/>
      </bottom>
      <diagonal/>
    </border>
    <border>
      <left style="thin">
        <color indexed="8"/>
      </left>
      <right style="thin">
        <color indexed="64"/>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64"/>
      </top>
      <bottom/>
      <diagonal/>
    </border>
    <border>
      <left style="thin">
        <color auto="1"/>
      </left>
      <right style="thin">
        <color auto="1"/>
      </right>
      <top/>
      <bottom/>
      <diagonal/>
    </border>
    <border>
      <left/>
      <right/>
      <top style="thin">
        <color indexed="8"/>
      </top>
      <bottom style="thin">
        <color indexed="8"/>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auto="1"/>
      </right>
      <top/>
      <bottom style="thin">
        <color auto="1"/>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style="medium">
        <color indexed="8"/>
      </top>
      <bottom/>
      <diagonal/>
    </border>
    <border>
      <left/>
      <right style="thin">
        <color indexed="64"/>
      </right>
      <top style="medium">
        <color indexed="8"/>
      </top>
      <bottom/>
      <diagonal/>
    </border>
    <border>
      <left style="thin">
        <color indexed="8"/>
      </left>
      <right/>
      <top/>
      <bottom/>
      <diagonal/>
    </border>
    <border>
      <left style="thin">
        <color indexed="8"/>
      </left>
      <right/>
      <top/>
      <bottom style="thin">
        <color indexed="8"/>
      </bottom>
      <diagonal/>
    </border>
    <border>
      <left/>
      <right style="thin">
        <color indexed="64"/>
      </right>
      <top/>
      <bottom style="thin">
        <color indexed="64"/>
      </bottom>
      <diagonal/>
    </border>
    <border>
      <left style="thin">
        <color indexed="8"/>
      </left>
      <right style="thin">
        <color indexed="8"/>
      </right>
      <top/>
      <bottom/>
      <diagonal/>
    </border>
    <border>
      <left style="thin">
        <color indexed="64"/>
      </left>
      <right/>
      <top style="medium">
        <color indexed="8"/>
      </top>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style="thin">
        <color indexed="64"/>
      </top>
      <bottom/>
      <diagonal/>
    </border>
    <border>
      <left/>
      <right style="thin">
        <color indexed="8"/>
      </right>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style="thin">
        <color indexed="8"/>
      </right>
      <top/>
      <bottom style="thin">
        <color indexed="8"/>
      </bottom>
      <diagonal/>
    </border>
    <border>
      <left style="thin">
        <color indexed="64"/>
      </left>
      <right/>
      <top/>
      <bottom style="medium">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8"/>
      </left>
      <right style="thin">
        <color indexed="8"/>
      </right>
      <top/>
      <bottom style="thin">
        <color indexed="8"/>
      </bottom>
      <diagonal/>
    </border>
    <border>
      <left style="thin">
        <color indexed="64"/>
      </left>
      <right style="thin">
        <color indexed="8"/>
      </right>
      <top/>
      <bottom style="thin">
        <color indexed="8"/>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diagonal/>
    </border>
    <border>
      <left style="thin">
        <color auto="1"/>
      </left>
      <right style="thin">
        <color auto="1"/>
      </right>
      <top/>
      <bottom/>
      <diagonal/>
    </border>
    <border>
      <left style="thin">
        <color indexed="64"/>
      </left>
      <right/>
      <top/>
      <bottom/>
      <diagonal/>
    </border>
    <border>
      <left style="thin">
        <color indexed="8"/>
      </left>
      <right style="thin">
        <color indexed="8"/>
      </right>
      <top/>
      <bottom/>
      <diagonal/>
    </border>
    <border>
      <left style="thin">
        <color indexed="8"/>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bottom/>
      <diagonal/>
    </border>
    <border>
      <left style="thin">
        <color indexed="8"/>
      </left>
      <right style="medium">
        <color indexed="8"/>
      </right>
      <top/>
      <bottom style="thin">
        <color indexed="8"/>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0000"/>
      </top>
      <bottom style="thin">
        <color rgb="FF000000"/>
      </bottom>
      <diagonal/>
    </border>
    <border>
      <left style="thin">
        <color rgb="FF000000"/>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medium">
        <color indexed="64"/>
      </bottom>
      <diagonal/>
    </border>
    <border>
      <left style="thin">
        <color auto="1"/>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rgb="FF000000"/>
      </top>
      <bottom style="thin">
        <color auto="1"/>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8"/>
      </left>
      <right style="thin">
        <color indexed="64"/>
      </right>
      <top style="thin">
        <color indexed="8"/>
      </top>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style="medium">
        <color indexed="8"/>
      </top>
      <bottom/>
      <diagonal/>
    </border>
    <border>
      <left/>
      <right style="thin">
        <color indexed="64"/>
      </right>
      <top style="medium">
        <color indexed="8"/>
      </top>
      <bottom style="medium">
        <color indexed="8"/>
      </bottom>
      <diagonal/>
    </border>
    <border>
      <left/>
      <right/>
      <top style="medium">
        <color indexed="8"/>
      </top>
      <bottom style="medium">
        <color indexed="8"/>
      </bottom>
      <diagonal/>
    </border>
    <border>
      <left style="thin">
        <color indexed="64"/>
      </left>
      <right/>
      <top style="medium">
        <color indexed="8"/>
      </top>
      <bottom style="medium">
        <color indexed="8"/>
      </bottom>
      <diagonal/>
    </border>
    <border>
      <left/>
      <right/>
      <top style="medium">
        <color indexed="8"/>
      </top>
      <bottom/>
      <diagonal/>
    </border>
    <border>
      <left style="thin">
        <color indexed="8"/>
      </left>
      <right style="thin">
        <color indexed="64"/>
      </right>
      <top style="medium">
        <color indexed="8"/>
      </top>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auto="1"/>
      </right>
      <top/>
      <bottom style="hair">
        <color auto="1"/>
      </bottom>
      <diagonal/>
    </border>
    <border>
      <left/>
      <right/>
      <top style="thin">
        <color indexed="64"/>
      </top>
      <bottom style="thin">
        <color indexed="64"/>
      </bottom>
      <diagonal/>
    </border>
  </borders>
  <cellStyleXfs count="50">
    <xf numFmtId="0" fontId="0" fillId="0" borderId="0" applyNumberFormat="0" applyFill="0" applyBorder="0" applyAlignment="0" applyProtection="0">
      <alignment vertical="top"/>
    </xf>
    <xf numFmtId="0" fontId="15" fillId="0" borderId="0"/>
    <xf numFmtId="0" fontId="16" fillId="0" borderId="0"/>
    <xf numFmtId="0" fontId="15" fillId="0" borderId="0"/>
    <xf numFmtId="0" fontId="31" fillId="10" borderId="0" applyNumberFormat="0" applyBorder="0" applyAlignment="0" applyProtection="0"/>
    <xf numFmtId="0" fontId="42" fillId="0" borderId="0"/>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43" fillId="0" borderId="0"/>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1" fillId="0" borderId="0"/>
    <xf numFmtId="0" fontId="31" fillId="0" borderId="0"/>
    <xf numFmtId="0" fontId="37" fillId="0" borderId="0" applyNumberFormat="0" applyFill="0" applyBorder="0" applyAlignment="0" applyProtection="0">
      <alignment vertical="top"/>
    </xf>
    <xf numFmtId="0" fontId="5" fillId="0" borderId="0"/>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7" fillId="0" borderId="0" applyNumberFormat="0" applyFill="0" applyBorder="0" applyAlignment="0" applyProtection="0">
      <alignment vertical="top"/>
    </xf>
    <xf numFmtId="0" fontId="31" fillId="0" borderId="0"/>
    <xf numFmtId="168" fontId="43" fillId="0" borderId="0" applyFill="0" applyBorder="0" applyAlignment="0" applyProtection="0"/>
    <xf numFmtId="0" fontId="16" fillId="0" borderId="0"/>
    <xf numFmtId="0" fontId="15" fillId="0" borderId="0"/>
    <xf numFmtId="0" fontId="16" fillId="0" borderId="0"/>
    <xf numFmtId="0" fontId="4" fillId="0" borderId="0"/>
    <xf numFmtId="9" fontId="94" fillId="0" borderId="0" applyFont="0" applyFill="0" applyBorder="0" applyAlignment="0" applyProtection="0"/>
    <xf numFmtId="0" fontId="3" fillId="0" borderId="0"/>
    <xf numFmtId="0" fontId="2" fillId="0" borderId="0"/>
    <xf numFmtId="0" fontId="1" fillId="0" borderId="0"/>
    <xf numFmtId="0" fontId="124" fillId="0" borderId="0"/>
  </cellStyleXfs>
  <cellXfs count="1574">
    <xf numFmtId="0" fontId="0" fillId="0" borderId="0" xfId="0" applyAlignment="1"/>
    <xf numFmtId="0" fontId="8" fillId="0" borderId="0" xfId="0" applyNumberFormat="1" applyFont="1" applyFill="1" applyBorder="1" applyAlignment="1" applyProtection="1">
      <alignment horizontal="left"/>
      <protection locked="0"/>
    </xf>
    <xf numFmtId="49" fontId="10" fillId="2" borderId="1" xfId="0" applyNumberFormat="1" applyFont="1" applyFill="1" applyBorder="1" applyAlignment="1" applyProtection="1">
      <alignment horizontal="center" vertical="center" wrapText="1"/>
      <protection locked="0"/>
    </xf>
    <xf numFmtId="49" fontId="13" fillId="2" borderId="2"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left" vertical="center" wrapText="1"/>
      <protection locked="0"/>
    </xf>
    <xf numFmtId="0" fontId="0" fillId="0" borderId="0" xfId="0" applyAlignment="1"/>
    <xf numFmtId="0" fontId="16" fillId="0" borderId="0" xfId="2"/>
    <xf numFmtId="4" fontId="22" fillId="0" borderId="8" xfId="2" applyNumberFormat="1" applyFont="1" applyBorder="1" applyAlignment="1">
      <alignment vertical="top"/>
    </xf>
    <xf numFmtId="4" fontId="18" fillId="0" borderId="8" xfId="2" applyNumberFormat="1" applyFont="1" applyBorder="1" applyAlignment="1">
      <alignment vertical="top"/>
    </xf>
    <xf numFmtId="4" fontId="22" fillId="0" borderId="8" xfId="2" applyNumberFormat="1" applyFont="1" applyBorder="1" applyAlignment="1">
      <alignment vertical="center"/>
    </xf>
    <xf numFmtId="4" fontId="23" fillId="0" borderId="8" xfId="2" applyNumberFormat="1" applyFont="1" applyBorder="1" applyAlignment="1">
      <alignment horizontal="right" vertical="top" wrapText="1"/>
    </xf>
    <xf numFmtId="4" fontId="24" fillId="0" borderId="8" xfId="2" applyNumberFormat="1" applyFont="1" applyBorder="1" applyAlignment="1">
      <alignment vertical="top"/>
    </xf>
    <xf numFmtId="0" fontId="21" fillId="0" borderId="0" xfId="2" applyFont="1"/>
    <xf numFmtId="0" fontId="25" fillId="0" borderId="0" xfId="3" applyFont="1"/>
    <xf numFmtId="0" fontId="25" fillId="0" borderId="0" xfId="3" applyFont="1" applyAlignment="1"/>
    <xf numFmtId="0" fontId="15" fillId="0" borderId="0" xfId="1"/>
    <xf numFmtId="0" fontId="31" fillId="0" borderId="0" xfId="1" applyFont="1"/>
    <xf numFmtId="0" fontId="37" fillId="0" borderId="0" xfId="1" applyFont="1"/>
    <xf numFmtId="0" fontId="38" fillId="0" borderId="0" xfId="1" applyFont="1"/>
    <xf numFmtId="0" fontId="15" fillId="0" borderId="0" xfId="1" applyAlignment="1">
      <alignment horizontal="right"/>
    </xf>
    <xf numFmtId="0" fontId="18" fillId="0" borderId="8" xfId="2" applyFont="1" applyFill="1" applyBorder="1" applyAlignment="1">
      <alignment horizontal="center" vertical="center" wrapText="1"/>
    </xf>
    <xf numFmtId="0" fontId="31" fillId="0" borderId="0" xfId="39"/>
    <xf numFmtId="0" fontId="31" fillId="0" borderId="0" xfId="39" applyAlignment="1">
      <alignment vertical="center"/>
    </xf>
    <xf numFmtId="0" fontId="32" fillId="0" borderId="1" xfId="39" applyFont="1" applyBorder="1" applyAlignment="1">
      <alignment horizontal="center" vertical="center" wrapText="1"/>
    </xf>
    <xf numFmtId="0" fontId="38" fillId="0" borderId="1" xfId="39" applyFont="1" applyBorder="1" applyAlignment="1">
      <alignment horizontal="left" vertical="center" wrapText="1"/>
    </xf>
    <xf numFmtId="0" fontId="38" fillId="0" borderId="1" xfId="39" applyFont="1" applyBorder="1" applyAlignment="1">
      <alignment horizontal="center" vertical="center"/>
    </xf>
    <xf numFmtId="0" fontId="38" fillId="0" borderId="3" xfId="39" applyFont="1" applyBorder="1" applyAlignment="1">
      <alignment horizontal="center" vertical="center"/>
    </xf>
    <xf numFmtId="168" fontId="33" fillId="0" borderId="45" xfId="39" applyNumberFormat="1" applyFont="1" applyBorder="1" applyAlignment="1">
      <alignment horizontal="center" vertical="center" wrapText="1"/>
    </xf>
    <xf numFmtId="168" fontId="33" fillId="0" borderId="2" xfId="39" applyNumberFormat="1" applyFont="1" applyBorder="1" applyAlignment="1">
      <alignment horizontal="center" vertical="center" wrapText="1"/>
    </xf>
    <xf numFmtId="167" fontId="33" fillId="0" borderId="2" xfId="39" applyNumberFormat="1" applyFont="1" applyBorder="1" applyAlignment="1">
      <alignment horizontal="center" vertical="center" wrapText="1"/>
    </xf>
    <xf numFmtId="167" fontId="50" fillId="0" borderId="45" xfId="39" applyNumberFormat="1" applyFont="1" applyBorder="1" applyAlignment="1">
      <alignment horizontal="right" vertical="center" wrapText="1"/>
    </xf>
    <xf numFmtId="0" fontId="51" fillId="0" borderId="48" xfId="29" applyFont="1" applyBorder="1" applyAlignment="1">
      <alignment vertical="top" wrapText="1"/>
    </xf>
    <xf numFmtId="0" fontId="51" fillId="0" borderId="48" xfId="13" applyFont="1" applyBorder="1" applyAlignment="1">
      <alignment vertical="center" wrapText="1"/>
    </xf>
    <xf numFmtId="167" fontId="33" fillId="0" borderId="45" xfId="39" applyNumberFormat="1" applyFont="1" applyBorder="1" applyAlignment="1">
      <alignment horizontal="center" vertical="center" wrapText="1"/>
    </xf>
    <xf numFmtId="0" fontId="51" fillId="0" borderId="48" xfId="13" applyFont="1" applyBorder="1" applyAlignment="1">
      <alignment vertical="top" wrapText="1"/>
    </xf>
    <xf numFmtId="168" fontId="50" fillId="0" borderId="45" xfId="39" applyNumberFormat="1" applyFont="1" applyBorder="1" applyAlignment="1">
      <alignment horizontal="center" vertical="center" wrapText="1"/>
    </xf>
    <xf numFmtId="168" fontId="54" fillId="0" borderId="2" xfId="39" applyNumberFormat="1" applyFont="1" applyBorder="1" applyAlignment="1">
      <alignment horizontal="center" vertical="center" wrapText="1"/>
    </xf>
    <xf numFmtId="168" fontId="38" fillId="0" borderId="45" xfId="39" applyNumberFormat="1" applyFont="1" applyBorder="1" applyAlignment="1">
      <alignment horizontal="center" vertical="center" wrapText="1"/>
    </xf>
    <xf numFmtId="168" fontId="38" fillId="0" borderId="2" xfId="39" applyNumberFormat="1" applyFont="1" applyBorder="1" applyAlignment="1">
      <alignment horizontal="center" vertical="center" wrapText="1"/>
    </xf>
    <xf numFmtId="167" fontId="38" fillId="0" borderId="2" xfId="39" applyNumberFormat="1" applyFont="1" applyBorder="1" applyAlignment="1">
      <alignment horizontal="center" vertical="center" wrapText="1"/>
    </xf>
    <xf numFmtId="168" fontId="56" fillId="0" borderId="40" xfId="39" applyNumberFormat="1" applyFont="1" applyBorder="1" applyAlignment="1">
      <alignment horizontal="center" vertical="center" wrapText="1"/>
    </xf>
    <xf numFmtId="168" fontId="38" fillId="0" borderId="40" xfId="39" applyNumberFormat="1" applyFont="1" applyBorder="1" applyAlignment="1">
      <alignment horizontal="center" vertical="center" wrapText="1"/>
    </xf>
    <xf numFmtId="168" fontId="38" fillId="0" borderId="39" xfId="39" applyNumberFormat="1" applyFont="1" applyBorder="1" applyAlignment="1">
      <alignment horizontal="center" vertical="center" wrapText="1"/>
    </xf>
    <xf numFmtId="167" fontId="38" fillId="0" borderId="36" xfId="39" applyNumberFormat="1" applyFont="1" applyBorder="1" applyAlignment="1">
      <alignment horizontal="center" vertical="center" wrapText="1"/>
    </xf>
    <xf numFmtId="0" fontId="5" fillId="0" borderId="0" xfId="29"/>
    <xf numFmtId="0" fontId="57" fillId="0" borderId="0" xfId="3" applyFont="1" applyAlignment="1"/>
    <xf numFmtId="0" fontId="18" fillId="0" borderId="8" xfId="2" applyFont="1" applyBorder="1" applyAlignment="1">
      <alignment vertical="top" wrapText="1"/>
    </xf>
    <xf numFmtId="4" fontId="18" fillId="0" borderId="8" xfId="2" applyNumberFormat="1" applyFont="1" applyFill="1" applyBorder="1" applyAlignment="1">
      <alignment horizontal="right" vertical="center" wrapText="1"/>
    </xf>
    <xf numFmtId="0" fontId="37" fillId="0" borderId="0" xfId="26" applyFont="1" applyAlignment="1">
      <alignment vertical="top"/>
    </xf>
    <xf numFmtId="0" fontId="10" fillId="0" borderId="0" xfId="26" applyFont="1" applyAlignment="1">
      <alignment horizontal="left" vertical="top"/>
    </xf>
    <xf numFmtId="0" fontId="31" fillId="0" borderId="0" xfId="26"/>
    <xf numFmtId="0" fontId="31" fillId="0" borderId="0" xfId="26" applyBorder="1"/>
    <xf numFmtId="169" fontId="37" fillId="0" borderId="0" xfId="26" applyNumberFormat="1" applyFont="1"/>
    <xf numFmtId="0" fontId="16" fillId="0" borderId="0" xfId="41"/>
    <xf numFmtId="0" fontId="25" fillId="0" borderId="0" xfId="43" applyFont="1" applyAlignment="1"/>
    <xf numFmtId="0" fontId="40" fillId="0" borderId="0" xfId="41" applyFont="1" applyBorder="1" applyAlignment="1">
      <alignment horizontal="left" vertical="center" wrapText="1"/>
    </xf>
    <xf numFmtId="0" fontId="78" fillId="0" borderId="9" xfId="41" applyFont="1" applyBorder="1" applyAlignment="1">
      <alignment vertical="center"/>
    </xf>
    <xf numFmtId="0" fontId="78" fillId="0" borderId="9" xfId="41" applyFont="1" applyBorder="1" applyAlignment="1">
      <alignment horizontal="center" vertical="center"/>
    </xf>
    <xf numFmtId="0" fontId="21" fillId="0" borderId="8" xfId="41" applyFont="1" applyBorder="1" applyAlignment="1">
      <alignment horizontal="center" vertical="center" wrapText="1"/>
    </xf>
    <xf numFmtId="0" fontId="21" fillId="5" borderId="32" xfId="41" applyFont="1" applyFill="1" applyBorder="1" applyAlignment="1">
      <alignment horizontal="left" vertical="top"/>
    </xf>
    <xf numFmtId="0" fontId="21" fillId="5" borderId="14" xfId="41" applyFont="1" applyFill="1" applyBorder="1" applyAlignment="1">
      <alignment horizontal="left" vertical="top"/>
    </xf>
    <xf numFmtId="0" fontId="78" fillId="5" borderId="8" xfId="41" applyFont="1" applyFill="1" applyBorder="1" applyAlignment="1">
      <alignment horizontal="left" vertical="top" wrapText="1"/>
    </xf>
    <xf numFmtId="4" fontId="78" fillId="5" borderId="8" xfId="41" applyNumberFormat="1" applyFont="1" applyFill="1" applyBorder="1" applyAlignment="1">
      <alignment horizontal="right" vertical="top"/>
    </xf>
    <xf numFmtId="0" fontId="24" fillId="4" borderId="8" xfId="41" applyFont="1" applyFill="1" applyBorder="1" applyAlignment="1">
      <alignment horizontal="left" vertical="top"/>
    </xf>
    <xf numFmtId="0" fontId="24" fillId="4" borderId="8" xfId="41" applyFont="1" applyFill="1" applyBorder="1" applyAlignment="1">
      <alignment horizontal="left" vertical="top" wrapText="1"/>
    </xf>
    <xf numFmtId="4" fontId="24" fillId="4" borderId="8" xfId="41" applyNumberFormat="1" applyFont="1" applyFill="1" applyBorder="1" applyAlignment="1">
      <alignment horizontal="right" vertical="top" wrapText="1"/>
    </xf>
    <xf numFmtId="4" fontId="24" fillId="0" borderId="8" xfId="41" applyNumberFormat="1" applyFont="1" applyBorder="1" applyAlignment="1">
      <alignment horizontal="right" vertical="top"/>
    </xf>
    <xf numFmtId="0" fontId="36" fillId="0" borderId="0" xfId="41" applyFont="1" applyBorder="1" applyAlignment="1">
      <alignment horizontal="left" vertical="center"/>
    </xf>
    <xf numFmtId="0" fontId="78" fillId="0" borderId="9" xfId="41" applyFont="1" applyBorder="1" applyAlignment="1">
      <alignment horizontal="left" vertical="center"/>
    </xf>
    <xf numFmtId="0" fontId="21" fillId="5" borderId="8" xfId="41" applyFont="1" applyFill="1" applyBorder="1" applyAlignment="1">
      <alignment horizontal="left" vertical="top" wrapText="1"/>
    </xf>
    <xf numFmtId="4" fontId="21" fillId="5" borderId="14" xfId="41" applyNumberFormat="1" applyFont="1" applyFill="1" applyBorder="1" applyAlignment="1">
      <alignment horizontal="right" vertical="top"/>
    </xf>
    <xf numFmtId="0" fontId="16" fillId="0" borderId="9" xfId="41" applyBorder="1"/>
    <xf numFmtId="0" fontId="78" fillId="4" borderId="8" xfId="41" applyFont="1" applyFill="1" applyBorder="1" applyAlignment="1">
      <alignment horizontal="left" vertical="top" wrapText="1"/>
    </xf>
    <xf numFmtId="4" fontId="24" fillId="4" borderId="14" xfId="41" applyNumberFormat="1" applyFont="1" applyFill="1" applyBorder="1" applyAlignment="1">
      <alignment horizontal="right" vertical="top"/>
    </xf>
    <xf numFmtId="0" fontId="16" fillId="0" borderId="12" xfId="41" applyBorder="1"/>
    <xf numFmtId="0" fontId="24" fillId="0" borderId="9" xfId="41" applyFont="1" applyBorder="1" applyAlignment="1">
      <alignment horizontal="left" vertical="top" wrapText="1"/>
    </xf>
    <xf numFmtId="0" fontId="24" fillId="3" borderId="9" xfId="41" applyFont="1" applyFill="1" applyBorder="1" applyAlignment="1">
      <alignment horizontal="left" vertical="top"/>
    </xf>
    <xf numFmtId="4" fontId="24" fillId="0" borderId="8" xfId="41" applyNumberFormat="1" applyFont="1" applyBorder="1" applyAlignment="1">
      <alignment vertical="top"/>
    </xf>
    <xf numFmtId="0" fontId="16" fillId="0" borderId="0" xfId="41" applyBorder="1"/>
    <xf numFmtId="0" fontId="16" fillId="0" borderId="0" xfId="41" applyBorder="1" applyAlignment="1">
      <alignment horizontal="left"/>
    </xf>
    <xf numFmtId="168" fontId="27" fillId="0" borderId="0" xfId="40" applyFont="1" applyFill="1" applyBorder="1" applyAlignment="1" applyProtection="1"/>
    <xf numFmtId="0" fontId="80" fillId="0" borderId="0" xfId="42" applyFont="1" applyBorder="1" applyAlignment="1">
      <alignment horizontal="center"/>
    </xf>
    <xf numFmtId="0" fontId="25" fillId="0" borderId="0" xfId="42" applyFont="1"/>
    <xf numFmtId="0" fontId="27" fillId="0" borderId="0" xfId="42" applyFont="1"/>
    <xf numFmtId="0" fontId="81" fillId="0" borderId="0" xfId="42" applyFont="1" applyBorder="1" applyAlignment="1">
      <alignment horizontal="left"/>
    </xf>
    <xf numFmtId="168" fontId="82" fillId="0" borderId="0" xfId="40" applyFont="1" applyFill="1" applyBorder="1" applyAlignment="1" applyProtection="1">
      <alignment horizontal="right" vertical="center"/>
    </xf>
    <xf numFmtId="168" fontId="30" fillId="0" borderId="0" xfId="40" applyFont="1" applyFill="1" applyBorder="1" applyAlignment="1" applyProtection="1">
      <alignment horizontal="center" vertical="center"/>
    </xf>
    <xf numFmtId="168" fontId="27" fillId="0" borderId="0" xfId="40" applyFont="1" applyFill="1" applyBorder="1" applyAlignment="1" applyProtection="1">
      <alignment horizontal="center"/>
    </xf>
    <xf numFmtId="0" fontId="31" fillId="0" borderId="0" xfId="16" applyFont="1" applyAlignment="1">
      <alignment horizontal="center" vertical="center"/>
    </xf>
    <xf numFmtId="168" fontId="30" fillId="0" borderId="0" xfId="40" applyFont="1" applyFill="1" applyBorder="1" applyAlignment="1" applyProtection="1">
      <alignment horizontal="center"/>
    </xf>
    <xf numFmtId="168" fontId="25" fillId="0" borderId="1" xfId="40" applyFont="1" applyFill="1" applyBorder="1" applyAlignment="1" applyProtection="1">
      <alignment vertical="center"/>
    </xf>
    <xf numFmtId="0" fontId="26" fillId="0" borderId="0" xfId="42" applyFont="1" applyAlignment="1">
      <alignment vertical="top"/>
    </xf>
    <xf numFmtId="0" fontId="27" fillId="0" borderId="0" xfId="42" applyFont="1" applyAlignment="1">
      <alignment vertical="center"/>
    </xf>
    <xf numFmtId="4" fontId="13" fillId="2" borderId="1" xfId="0" applyNumberFormat="1" applyFont="1" applyFill="1" applyBorder="1" applyAlignment="1" applyProtection="1">
      <alignment horizontal="right" vertical="center" wrapText="1"/>
      <protection locked="0"/>
    </xf>
    <xf numFmtId="0" fontId="8" fillId="0" borderId="0" xfId="0" applyNumberFormat="1" applyFont="1" applyFill="1" applyBorder="1" applyAlignment="1" applyProtection="1">
      <alignment horizontal="left" vertical="center" wrapText="1"/>
      <protection locked="0"/>
    </xf>
    <xf numFmtId="0" fontId="10" fillId="0" borderId="8" xfId="0" applyNumberFormat="1" applyFont="1" applyFill="1" applyBorder="1" applyAlignment="1" applyProtection="1">
      <alignment horizontal="center"/>
      <protection locked="0"/>
    </xf>
    <xf numFmtId="4" fontId="13" fillId="2" borderId="20" xfId="0" applyNumberFormat="1" applyFont="1" applyFill="1" applyBorder="1" applyAlignment="1" applyProtection="1">
      <alignment horizontal="right" vertical="center" wrapText="1"/>
      <protection locked="0"/>
    </xf>
    <xf numFmtId="0" fontId="14" fillId="0" borderId="0" xfId="0" applyNumberFormat="1" applyFont="1" applyFill="1" applyBorder="1" applyAlignment="1" applyProtection="1">
      <alignment horizontal="left"/>
      <protection locked="0"/>
    </xf>
    <xf numFmtId="10" fontId="86" fillId="0" borderId="8" xfId="0" applyNumberFormat="1" applyFont="1" applyFill="1" applyBorder="1" applyAlignment="1" applyProtection="1">
      <alignment horizontal="right" vertical="center"/>
      <protection locked="0"/>
    </xf>
    <xf numFmtId="49" fontId="10" fillId="2" borderId="20" xfId="0" applyNumberFormat="1" applyFont="1" applyFill="1" applyBorder="1" applyAlignment="1" applyProtection="1">
      <alignment horizontal="center" vertical="center" wrapText="1"/>
      <protection locked="0"/>
    </xf>
    <xf numFmtId="4" fontId="14" fillId="2" borderId="3" xfId="0" applyNumberFormat="1" applyFont="1" applyFill="1" applyBorder="1" applyAlignment="1" applyProtection="1">
      <alignment horizontal="right" vertical="center" wrapText="1"/>
      <protection locked="0"/>
    </xf>
    <xf numFmtId="10" fontId="14" fillId="2" borderId="3" xfId="0" applyNumberFormat="1" applyFont="1" applyFill="1" applyBorder="1" applyAlignment="1" applyProtection="1">
      <alignment horizontal="right" vertical="center" wrapText="1"/>
      <protection locked="0"/>
    </xf>
    <xf numFmtId="10" fontId="86" fillId="0" borderId="8" xfId="0" applyNumberFormat="1" applyFont="1" applyFill="1" applyBorder="1" applyAlignment="1" applyProtection="1">
      <alignment vertical="center"/>
      <protection locked="0"/>
    </xf>
    <xf numFmtId="0" fontId="8" fillId="0" borderId="0" xfId="6" applyNumberFormat="1" applyFont="1" applyFill="1" applyBorder="1" applyAlignment="1" applyProtection="1">
      <alignment horizontal="left"/>
      <protection locked="0"/>
    </xf>
    <xf numFmtId="0" fontId="16" fillId="0" borderId="8" xfId="1" applyFont="1" applyBorder="1" applyAlignment="1">
      <alignment horizontal="center" vertical="center" wrapText="1"/>
    </xf>
    <xf numFmtId="0" fontId="15" fillId="0" borderId="1" xfId="1" applyFont="1" applyBorder="1" applyAlignment="1">
      <alignment horizontal="center" vertical="top"/>
    </xf>
    <xf numFmtId="4" fontId="15" fillId="0" borderId="67" xfId="1" applyNumberFormat="1" applyFont="1" applyBorder="1" applyAlignment="1">
      <alignment vertical="top"/>
    </xf>
    <xf numFmtId="4" fontId="15" fillId="0" borderId="71" xfId="1" applyNumberFormat="1" applyFont="1" applyBorder="1" applyAlignment="1">
      <alignment vertical="top"/>
    </xf>
    <xf numFmtId="4" fontId="15" fillId="0" borderId="1" xfId="1" applyNumberFormat="1" applyFont="1" applyBorder="1" applyAlignment="1">
      <alignment vertical="top"/>
    </xf>
    <xf numFmtId="4" fontId="15" fillId="0" borderId="20" xfId="1" applyNumberFormat="1" applyFont="1" applyBorder="1" applyAlignment="1">
      <alignment vertical="top"/>
    </xf>
    <xf numFmtId="0" fontId="15" fillId="0" borderId="27" xfId="1" applyFont="1" applyBorder="1" applyAlignment="1">
      <alignment horizontal="center" vertical="top"/>
    </xf>
    <xf numFmtId="4" fontId="15" fillId="0" borderId="27" xfId="1" applyNumberFormat="1" applyFont="1" applyBorder="1" applyAlignment="1">
      <alignment vertical="top"/>
    </xf>
    <xf numFmtId="4" fontId="15" fillId="0" borderId="29" xfId="1" applyNumberFormat="1" applyFont="1" applyBorder="1" applyAlignment="1">
      <alignment vertical="top"/>
    </xf>
    <xf numFmtId="0" fontId="45" fillId="9" borderId="53" xfId="1" applyFont="1" applyFill="1" applyBorder="1" applyAlignment="1">
      <alignment horizontal="right" vertical="top"/>
    </xf>
    <xf numFmtId="0" fontId="45" fillId="9" borderId="30" xfId="1" applyFont="1" applyFill="1" applyBorder="1" applyAlignment="1">
      <alignment horizontal="right" vertical="top"/>
    </xf>
    <xf numFmtId="0" fontId="45" fillId="9" borderId="30" xfId="1" applyFont="1" applyFill="1" applyBorder="1" applyAlignment="1">
      <alignment horizontal="right" vertical="center"/>
    </xf>
    <xf numFmtId="0" fontId="15" fillId="0" borderId="1" xfId="1" applyFont="1" applyBorder="1" applyAlignment="1">
      <alignment horizontal="left" vertical="center" wrapText="1"/>
    </xf>
    <xf numFmtId="0" fontId="15" fillId="0" borderId="27" xfId="1" applyFont="1" applyBorder="1" applyAlignment="1">
      <alignment horizontal="left" vertical="center" wrapText="1"/>
    </xf>
    <xf numFmtId="0" fontId="16" fillId="0" borderId="51" xfId="1" applyFont="1" applyBorder="1" applyAlignment="1">
      <alignment horizontal="right" vertical="top"/>
    </xf>
    <xf numFmtId="0" fontId="16" fillId="0" borderId="52" xfId="1" applyFont="1" applyBorder="1" applyAlignment="1">
      <alignment horizontal="right" vertical="top"/>
    </xf>
    <xf numFmtId="4" fontId="15" fillId="0" borderId="8" xfId="1" applyNumberFormat="1" applyFont="1" applyBorder="1" applyAlignment="1">
      <alignment vertical="top"/>
    </xf>
    <xf numFmtId="4" fontId="21" fillId="0" borderId="8" xfId="1" applyNumberFormat="1" applyFont="1" applyBorder="1" applyAlignment="1">
      <alignment vertical="top"/>
    </xf>
    <xf numFmtId="10" fontId="15" fillId="0" borderId="78" xfId="1" applyNumberFormat="1" applyFont="1" applyBorder="1" applyAlignment="1">
      <alignment vertical="top"/>
    </xf>
    <xf numFmtId="4" fontId="45" fillId="9" borderId="54" xfId="1" applyNumberFormat="1" applyFont="1" applyFill="1" applyBorder="1" applyAlignment="1">
      <alignment horizontal="center" vertical="center"/>
    </xf>
    <xf numFmtId="0" fontId="32" fillId="0" borderId="0" xfId="3" applyFont="1" applyAlignment="1"/>
    <xf numFmtId="0" fontId="46" fillId="0" borderId="0" xfId="3" applyFont="1"/>
    <xf numFmtId="10" fontId="6" fillId="0" borderId="8" xfId="0" applyNumberFormat="1" applyFont="1" applyBorder="1" applyAlignment="1">
      <alignment horizontal="center" vertical="center" wrapText="1"/>
    </xf>
    <xf numFmtId="168" fontId="33" fillId="0" borderId="45" xfId="39" applyNumberFormat="1" applyFont="1" applyBorder="1" applyAlignment="1">
      <alignment horizontal="right" vertical="center" wrapText="1"/>
    </xf>
    <xf numFmtId="168" fontId="33" fillId="0" borderId="2" xfId="39" applyNumberFormat="1" applyFont="1" applyBorder="1" applyAlignment="1">
      <alignment horizontal="right" vertical="center" wrapText="1"/>
    </xf>
    <xf numFmtId="167" fontId="33" fillId="0" borderId="2" xfId="39" applyNumberFormat="1" applyFont="1" applyBorder="1" applyAlignment="1">
      <alignment horizontal="right" vertical="center" wrapText="1"/>
    </xf>
    <xf numFmtId="168" fontId="33" fillId="0" borderId="73" xfId="39" applyNumberFormat="1" applyFont="1" applyBorder="1" applyAlignment="1">
      <alignment horizontal="right" vertical="center" wrapText="1"/>
    </xf>
    <xf numFmtId="167" fontId="33" fillId="0" borderId="73" xfId="39" applyNumberFormat="1" applyFont="1" applyBorder="1" applyAlignment="1">
      <alignment horizontal="right" vertical="center" wrapText="1"/>
    </xf>
    <xf numFmtId="10" fontId="29" fillId="4" borderId="8" xfId="39" applyNumberFormat="1" applyFont="1" applyFill="1" applyBorder="1" applyAlignment="1">
      <alignment horizontal="right" vertical="center" wrapText="1"/>
    </xf>
    <xf numFmtId="10" fontId="35" fillId="4" borderId="8" xfId="39" applyNumberFormat="1" applyFont="1" applyFill="1" applyBorder="1"/>
    <xf numFmtId="0" fontId="90" fillId="0" borderId="8" xfId="41" applyFont="1" applyBorder="1" applyAlignment="1">
      <alignment horizontal="center" vertical="center" wrapText="1"/>
    </xf>
    <xf numFmtId="10" fontId="21" fillId="5" borderId="14" xfId="41" applyNumberFormat="1" applyFont="1" applyFill="1" applyBorder="1" applyAlignment="1">
      <alignment horizontal="right" vertical="top"/>
    </xf>
    <xf numFmtId="10" fontId="24" fillId="4" borderId="14" xfId="41" applyNumberFormat="1" applyFont="1" applyFill="1" applyBorder="1" applyAlignment="1">
      <alignment horizontal="right" vertical="top"/>
    </xf>
    <xf numFmtId="10" fontId="24" fillId="0" borderId="8" xfId="41" applyNumberFormat="1" applyFont="1" applyBorder="1" applyAlignment="1">
      <alignment vertical="top"/>
    </xf>
    <xf numFmtId="10" fontId="78" fillId="5" borderId="8" xfId="41" applyNumberFormat="1" applyFont="1" applyFill="1" applyBorder="1" applyAlignment="1">
      <alignment horizontal="right" vertical="top"/>
    </xf>
    <xf numFmtId="10" fontId="24" fillId="4" borderId="8" xfId="41" applyNumberFormat="1" applyFont="1" applyFill="1" applyBorder="1" applyAlignment="1">
      <alignment horizontal="right" vertical="top" wrapText="1"/>
    </xf>
    <xf numFmtId="0" fontId="32" fillId="0" borderId="0" xfId="43" applyFont="1" applyAlignment="1">
      <alignment horizontal="left"/>
    </xf>
    <xf numFmtId="0" fontId="36" fillId="0" borderId="0" xfId="41" applyFont="1" applyBorder="1" applyAlignment="1">
      <alignment horizontal="left" vertical="center"/>
    </xf>
    <xf numFmtId="0" fontId="40" fillId="0" borderId="0" xfId="41" applyFont="1" applyBorder="1" applyAlignment="1">
      <alignment horizontal="left" vertical="center" wrapText="1"/>
    </xf>
    <xf numFmtId="0" fontId="78" fillId="0" borderId="4" xfId="41" applyFont="1" applyBorder="1" applyAlignment="1">
      <alignment horizontal="center" vertical="center"/>
    </xf>
    <xf numFmtId="0" fontId="21" fillId="5" borderId="32" xfId="41" applyFont="1" applyFill="1" applyBorder="1" applyAlignment="1">
      <alignment horizontal="left" vertical="center"/>
    </xf>
    <xf numFmtId="0" fontId="78" fillId="5" borderId="8" xfId="41" applyFont="1" applyFill="1" applyBorder="1" applyAlignment="1">
      <alignment horizontal="left" vertical="center"/>
    </xf>
    <xf numFmtId="0" fontId="24" fillId="4" borderId="8" xfId="41" applyFont="1" applyFill="1" applyBorder="1" applyAlignment="1">
      <alignment horizontal="left" vertical="center"/>
    </xf>
    <xf numFmtId="0" fontId="24" fillId="4" borderId="8" xfId="41" applyFont="1" applyFill="1" applyBorder="1" applyAlignment="1">
      <alignment horizontal="left" vertical="center" wrapText="1"/>
    </xf>
    <xf numFmtId="0" fontId="24" fillId="0" borderId="9" xfId="41" applyFont="1" applyBorder="1" applyAlignment="1">
      <alignment horizontal="left" vertical="top"/>
    </xf>
    <xf numFmtId="0" fontId="24" fillId="3" borderId="59" xfId="41" applyFont="1" applyFill="1" applyBorder="1" applyAlignment="1">
      <alignment horizontal="left" vertical="center"/>
    </xf>
    <xf numFmtId="0" fontId="24" fillId="0" borderId="8" xfId="41" applyFont="1" applyBorder="1" applyAlignment="1">
      <alignment horizontal="left" vertical="top"/>
    </xf>
    <xf numFmtId="49" fontId="24" fillId="0" borderId="8" xfId="41" applyNumberFormat="1" applyFont="1" applyBorder="1" applyAlignment="1">
      <alignment horizontal="left" vertical="top" wrapText="1"/>
    </xf>
    <xf numFmtId="0" fontId="24" fillId="3" borderId="59" xfId="41" applyFont="1" applyFill="1" applyBorder="1" applyAlignment="1">
      <alignment horizontal="left" vertical="top"/>
    </xf>
    <xf numFmtId="0" fontId="24" fillId="3" borderId="9" xfId="41" applyFont="1" applyFill="1" applyBorder="1" applyAlignment="1">
      <alignment horizontal="left" vertical="top" wrapText="1"/>
    </xf>
    <xf numFmtId="0" fontId="24" fillId="0" borderId="9" xfId="41" applyFont="1" applyBorder="1" applyAlignment="1">
      <alignment horizontal="left" wrapText="1"/>
    </xf>
    <xf numFmtId="49" fontId="48" fillId="3" borderId="59" xfId="41" applyNumberFormat="1" applyFont="1" applyFill="1" applyBorder="1" applyAlignment="1">
      <alignment horizontal="left" vertical="top"/>
    </xf>
    <xf numFmtId="0" fontId="92" fillId="0" borderId="59" xfId="41" applyFont="1" applyBorder="1" applyAlignment="1">
      <alignment horizontal="left" wrapText="1"/>
    </xf>
    <xf numFmtId="4" fontId="24" fillId="4" borderId="32" xfId="41" applyNumberFormat="1" applyFont="1" applyFill="1" applyBorder="1" applyAlignment="1">
      <alignment horizontal="right" vertical="center" wrapText="1"/>
    </xf>
    <xf numFmtId="4" fontId="24" fillId="0" borderId="81" xfId="41" applyNumberFormat="1" applyFont="1" applyBorder="1" applyAlignment="1">
      <alignment horizontal="right" vertical="top"/>
    </xf>
    <xf numFmtId="4" fontId="24" fillId="0" borderId="35" xfId="41" applyNumberFormat="1" applyFont="1" applyBorder="1" applyAlignment="1">
      <alignment horizontal="right" vertical="top"/>
    </xf>
    <xf numFmtId="4" fontId="24" fillId="3" borderId="81" xfId="41" applyNumberFormat="1" applyFont="1" applyFill="1" applyBorder="1" applyAlignment="1">
      <alignment horizontal="right" vertical="top"/>
    </xf>
    <xf numFmtId="4" fontId="48" fillId="3" borderId="0" xfId="41" applyNumberFormat="1" applyFont="1" applyFill="1" applyBorder="1" applyAlignment="1">
      <alignment horizontal="right" vertical="top"/>
    </xf>
    <xf numFmtId="4" fontId="24" fillId="3" borderId="9" xfId="41" applyNumberFormat="1" applyFont="1" applyFill="1" applyBorder="1" applyAlignment="1">
      <alignment horizontal="right" vertical="top"/>
    </xf>
    <xf numFmtId="4" fontId="24" fillId="4" borderId="8" xfId="41" applyNumberFormat="1" applyFont="1" applyFill="1" applyBorder="1" applyAlignment="1">
      <alignment horizontal="right" vertical="center"/>
    </xf>
    <xf numFmtId="10" fontId="24" fillId="4" borderId="8" xfId="41" applyNumberFormat="1" applyFont="1" applyFill="1" applyBorder="1" applyAlignment="1">
      <alignment horizontal="right" vertical="center"/>
    </xf>
    <xf numFmtId="10" fontId="24" fillId="3" borderId="61" xfId="41" applyNumberFormat="1" applyFont="1" applyFill="1" applyBorder="1" applyAlignment="1">
      <alignment horizontal="right" vertical="top"/>
    </xf>
    <xf numFmtId="10" fontId="24" fillId="4" borderId="8" xfId="41" applyNumberFormat="1" applyFont="1" applyFill="1" applyBorder="1" applyAlignment="1">
      <alignment horizontal="right" vertical="center" wrapText="1"/>
    </xf>
    <xf numFmtId="4" fontId="78" fillId="5" borderId="41" xfId="41" applyNumberFormat="1" applyFont="1" applyFill="1" applyBorder="1" applyAlignment="1">
      <alignment horizontal="right" vertical="center"/>
    </xf>
    <xf numFmtId="10" fontId="78" fillId="5" borderId="17" xfId="41" applyNumberFormat="1" applyFont="1" applyFill="1" applyBorder="1" applyAlignment="1">
      <alignment horizontal="right" vertical="center"/>
    </xf>
    <xf numFmtId="0" fontId="91" fillId="0" borderId="4" xfId="41" applyFont="1" applyBorder="1" applyAlignment="1">
      <alignment horizontal="center" vertical="center" wrapText="1"/>
    </xf>
    <xf numFmtId="10" fontId="48" fillId="0" borderId="59" xfId="41" applyNumberFormat="1" applyFont="1" applyBorder="1" applyAlignment="1">
      <alignment vertical="top"/>
    </xf>
    <xf numFmtId="0" fontId="90" fillId="0" borderId="4" xfId="41" applyFont="1" applyBorder="1" applyAlignment="1">
      <alignment vertical="center"/>
    </xf>
    <xf numFmtId="0" fontId="78" fillId="5" borderId="14" xfId="41" applyFont="1" applyFill="1" applyBorder="1" applyAlignment="1">
      <alignment horizontal="left" vertical="center"/>
    </xf>
    <xf numFmtId="0" fontId="78" fillId="5" borderId="8" xfId="41" applyFont="1" applyFill="1" applyBorder="1" applyAlignment="1">
      <alignment horizontal="left" vertical="center" wrapText="1"/>
    </xf>
    <xf numFmtId="4" fontId="16" fillId="0" borderId="0" xfId="41" applyNumberFormat="1" applyBorder="1" applyAlignment="1">
      <alignment horizontal="left"/>
    </xf>
    <xf numFmtId="4" fontId="86" fillId="0" borderId="8" xfId="0" applyNumberFormat="1" applyFont="1" applyFill="1" applyBorder="1" applyAlignment="1" applyProtection="1">
      <alignment horizontal="right" vertical="center"/>
      <protection locked="0"/>
    </xf>
    <xf numFmtId="0" fontId="86" fillId="0" borderId="8" xfId="0" applyNumberFormat="1" applyFont="1" applyFill="1" applyBorder="1" applyAlignment="1" applyProtection="1">
      <alignment horizontal="right" vertical="center"/>
      <protection locked="0"/>
    </xf>
    <xf numFmtId="4" fontId="86" fillId="0" borderId="8" xfId="0" applyNumberFormat="1" applyFont="1" applyFill="1" applyBorder="1" applyAlignment="1" applyProtection="1">
      <alignment vertical="center"/>
      <protection locked="0"/>
    </xf>
    <xf numFmtId="4" fontId="86" fillId="15" borderId="8" xfId="0" applyNumberFormat="1" applyFont="1" applyFill="1" applyBorder="1" applyAlignment="1" applyProtection="1">
      <alignment horizontal="right" vertical="center" wrapText="1"/>
      <protection locked="0"/>
    </xf>
    <xf numFmtId="0" fontId="8" fillId="3" borderId="0" xfId="0" applyNumberFormat="1" applyFont="1" applyFill="1" applyBorder="1" applyAlignment="1" applyProtection="1">
      <alignment horizontal="left"/>
      <protection locked="0"/>
    </xf>
    <xf numFmtId="4" fontId="8" fillId="0" borderId="0" xfId="0" applyNumberFormat="1" applyFont="1" applyFill="1" applyBorder="1" applyAlignment="1" applyProtection="1">
      <alignment horizontal="left"/>
      <protection locked="0"/>
    </xf>
    <xf numFmtId="10" fontId="24" fillId="0" borderId="59" xfId="41" applyNumberFormat="1" applyFont="1" applyBorder="1"/>
    <xf numFmtId="0" fontId="24" fillId="0" borderId="8" xfId="41" quotePrefix="1" applyFont="1" applyBorder="1" applyAlignment="1">
      <alignment horizontal="left" vertical="top"/>
    </xf>
    <xf numFmtId="4" fontId="24" fillId="0" borderId="9" xfId="41" applyNumberFormat="1" applyFont="1" applyBorder="1" applyAlignment="1">
      <alignment vertical="top"/>
    </xf>
    <xf numFmtId="4" fontId="24" fillId="0" borderId="59" xfId="41" applyNumberFormat="1" applyFont="1" applyBorder="1" applyAlignment="1">
      <alignment vertical="top"/>
    </xf>
    <xf numFmtId="4" fontId="48" fillId="0" borderId="59" xfId="41" applyNumberFormat="1" applyFont="1" applyBorder="1" applyAlignment="1">
      <alignment vertical="top"/>
    </xf>
    <xf numFmtId="164" fontId="14" fillId="7" borderId="1" xfId="40" applyNumberFormat="1" applyFont="1" applyFill="1" applyBorder="1" applyAlignment="1" applyProtection="1">
      <alignment horizontal="left" vertical="center"/>
    </xf>
    <xf numFmtId="168" fontId="33" fillId="7" borderId="1" xfId="40" applyFont="1" applyFill="1" applyBorder="1" applyAlignment="1" applyProtection="1">
      <alignment vertical="center"/>
    </xf>
    <xf numFmtId="168" fontId="33" fillId="7" borderId="3" xfId="40" applyFont="1" applyFill="1" applyBorder="1" applyAlignment="1" applyProtection="1">
      <alignment vertical="center"/>
    </xf>
    <xf numFmtId="168" fontId="14" fillId="7" borderId="20" xfId="40" applyFont="1" applyFill="1" applyBorder="1" applyAlignment="1" applyProtection="1">
      <alignment horizontal="left" vertical="center"/>
    </xf>
    <xf numFmtId="4" fontId="14" fillId="7" borderId="20" xfId="40" applyNumberFormat="1" applyFont="1" applyFill="1" applyBorder="1" applyAlignment="1" applyProtection="1">
      <alignment horizontal="right" vertical="center"/>
    </xf>
    <xf numFmtId="10" fontId="14" fillId="7" borderId="24" xfId="40" applyNumberFormat="1" applyFont="1" applyFill="1" applyBorder="1" applyAlignment="1" applyProtection="1">
      <alignment horizontal="right" vertical="center"/>
    </xf>
    <xf numFmtId="168" fontId="33" fillId="0" borderId="65" xfId="40" applyFont="1" applyFill="1" applyBorder="1" applyAlignment="1" applyProtection="1">
      <alignment vertical="top"/>
    </xf>
    <xf numFmtId="165" fontId="34" fillId="8" borderId="1" xfId="40" applyNumberFormat="1" applyFont="1" applyFill="1" applyBorder="1" applyAlignment="1" applyProtection="1">
      <alignment horizontal="left" vertical="top"/>
    </xf>
    <xf numFmtId="168" fontId="33" fillId="8" borderId="3" xfId="40" applyFont="1" applyFill="1" applyBorder="1" applyAlignment="1" applyProtection="1">
      <alignment vertical="top"/>
    </xf>
    <xf numFmtId="168" fontId="34" fillId="8" borderId="20" xfId="40" applyFont="1" applyFill="1" applyBorder="1" applyAlignment="1" applyProtection="1">
      <alignment horizontal="left" vertical="top"/>
    </xf>
    <xf numFmtId="4" fontId="34" fillId="8" borderId="20" xfId="40" applyNumberFormat="1" applyFont="1" applyFill="1" applyBorder="1" applyAlignment="1" applyProtection="1">
      <alignment horizontal="right" vertical="top"/>
    </xf>
    <xf numFmtId="10" fontId="34" fillId="8" borderId="24" xfId="40" applyNumberFormat="1" applyFont="1" applyFill="1" applyBorder="1" applyAlignment="1" applyProtection="1">
      <alignment horizontal="right" vertical="top"/>
    </xf>
    <xf numFmtId="166" fontId="34" fillId="0" borderId="3" xfId="40" applyNumberFormat="1" applyFont="1" applyFill="1" applyBorder="1" applyAlignment="1" applyProtection="1">
      <alignment horizontal="left" vertical="top"/>
    </xf>
    <xf numFmtId="168" fontId="34" fillId="0" borderId="20" xfId="40" applyFont="1" applyFill="1" applyBorder="1" applyAlignment="1" applyProtection="1">
      <alignment horizontal="left" vertical="top"/>
    </xf>
    <xf numFmtId="4" fontId="34" fillId="0" borderId="20" xfId="40" applyNumberFormat="1" applyFont="1" applyFill="1" applyBorder="1" applyAlignment="1" applyProtection="1">
      <alignment horizontal="right" vertical="top"/>
    </xf>
    <xf numFmtId="10" fontId="33" fillId="0" borderId="8" xfId="42" applyNumberFormat="1" applyFont="1" applyBorder="1" applyAlignment="1">
      <alignment vertical="top"/>
    </xf>
    <xf numFmtId="166" fontId="34" fillId="0" borderId="28" xfId="40" applyNumberFormat="1" applyFont="1" applyFill="1" applyBorder="1" applyAlignment="1" applyProtection="1">
      <alignment horizontal="left" vertical="top"/>
    </xf>
    <xf numFmtId="0" fontId="34" fillId="0" borderId="20" xfId="1" applyFont="1" applyBorder="1" applyAlignment="1">
      <alignment vertical="top" wrapText="1"/>
    </xf>
    <xf numFmtId="4" fontId="34" fillId="0" borderId="29" xfId="40" applyNumberFormat="1" applyFont="1" applyFill="1" applyBorder="1" applyAlignment="1" applyProtection="1">
      <alignment horizontal="right" vertical="top"/>
    </xf>
    <xf numFmtId="4" fontId="33" fillId="0" borderId="8" xfId="42" applyNumberFormat="1" applyFont="1" applyBorder="1" applyAlignment="1">
      <alignment vertical="top"/>
    </xf>
    <xf numFmtId="168" fontId="34" fillId="0" borderId="20" xfId="40" applyFont="1" applyFill="1" applyBorder="1" applyAlignment="1" applyProtection="1">
      <alignment vertical="top"/>
    </xf>
    <xf numFmtId="168" fontId="34" fillId="0" borderId="20" xfId="40" applyFont="1" applyFill="1" applyBorder="1" applyAlignment="1" applyProtection="1">
      <alignment vertical="top" wrapText="1"/>
    </xf>
    <xf numFmtId="168" fontId="33" fillId="0" borderId="47" xfId="40" applyFont="1" applyFill="1" applyBorder="1" applyAlignment="1" applyProtection="1">
      <alignment vertical="top"/>
    </xf>
    <xf numFmtId="166" fontId="34" fillId="0" borderId="40" xfId="40" applyNumberFormat="1" applyFont="1" applyFill="1" applyBorder="1" applyAlignment="1" applyProtection="1">
      <alignment horizontal="left" vertical="top"/>
    </xf>
    <xf numFmtId="168" fontId="34" fillId="0" borderId="33" xfId="40" applyFont="1" applyFill="1" applyBorder="1" applyAlignment="1" applyProtection="1">
      <alignment vertical="top"/>
    </xf>
    <xf numFmtId="4" fontId="34" fillId="0" borderId="33" xfId="40" applyNumberFormat="1" applyFont="1" applyFill="1" applyBorder="1" applyAlignment="1" applyProtection="1">
      <alignment horizontal="right" vertical="top"/>
    </xf>
    <xf numFmtId="168" fontId="31" fillId="0" borderId="39" xfId="40" applyFont="1" applyFill="1" applyBorder="1" applyAlignment="1" applyProtection="1">
      <alignment vertical="center"/>
    </xf>
    <xf numFmtId="168" fontId="31" fillId="0" borderId="66" xfId="40" applyFont="1" applyFill="1" applyBorder="1" applyAlignment="1" applyProtection="1">
      <alignment vertical="center"/>
    </xf>
    <xf numFmtId="168" fontId="9" fillId="0" borderId="22" xfId="40" applyFont="1" applyFill="1" applyBorder="1" applyAlignment="1" applyProtection="1">
      <alignment horizontal="right" vertical="center"/>
    </xf>
    <xf numFmtId="4" fontId="9" fillId="0" borderId="22" xfId="40" applyNumberFormat="1" applyFont="1" applyFill="1" applyBorder="1" applyAlignment="1" applyProtection="1">
      <alignment horizontal="right" vertical="center"/>
    </xf>
    <xf numFmtId="10" fontId="9" fillId="0" borderId="23" xfId="40" applyNumberFormat="1" applyFont="1" applyFill="1" applyBorder="1" applyAlignment="1" applyProtection="1">
      <alignment horizontal="right" vertical="center"/>
    </xf>
    <xf numFmtId="168" fontId="10" fillId="0" borderId="1" xfId="40" applyFont="1" applyFill="1" applyBorder="1" applyAlignment="1" applyProtection="1">
      <alignment horizontal="center" vertical="center"/>
    </xf>
    <xf numFmtId="168" fontId="10" fillId="0" borderId="27" xfId="40" applyFont="1" applyFill="1" applyBorder="1" applyAlignment="1" applyProtection="1">
      <alignment horizontal="center" vertical="center"/>
    </xf>
    <xf numFmtId="168" fontId="9" fillId="0" borderId="20" xfId="40" applyFont="1" applyFill="1" applyBorder="1" applyAlignment="1" applyProtection="1">
      <alignment horizontal="center" vertical="center"/>
    </xf>
    <xf numFmtId="0" fontId="32" fillId="0" borderId="9" xfId="41" applyFont="1" applyBorder="1" applyAlignment="1">
      <alignment horizontal="center" vertical="center" wrapText="1"/>
    </xf>
    <xf numFmtId="0" fontId="29" fillId="0" borderId="8" xfId="41" applyFont="1" applyBorder="1" applyAlignment="1">
      <alignment horizontal="center" vertical="center" wrapText="1"/>
    </xf>
    <xf numFmtId="0" fontId="57" fillId="0" borderId="8" xfId="41" applyFont="1" applyBorder="1" applyAlignment="1">
      <alignment horizontal="center" vertical="center" wrapText="1"/>
    </xf>
    <xf numFmtId="164" fontId="14" fillId="7" borderId="20" xfId="40" applyNumberFormat="1" applyFont="1" applyFill="1" applyBorder="1" applyAlignment="1" applyProtection="1">
      <alignment vertical="top"/>
    </xf>
    <xf numFmtId="164" fontId="14" fillId="7" borderId="8" xfId="40" applyNumberFormat="1" applyFont="1" applyFill="1" applyBorder="1" applyAlignment="1" applyProtection="1">
      <alignment vertical="top"/>
    </xf>
    <xf numFmtId="164" fontId="14" fillId="7" borderId="3" xfId="40" applyNumberFormat="1" applyFont="1" applyFill="1" applyBorder="1" applyAlignment="1" applyProtection="1">
      <alignment vertical="top"/>
    </xf>
    <xf numFmtId="49" fontId="14" fillId="7" borderId="20" xfId="40" applyNumberFormat="1" applyFont="1" applyFill="1" applyBorder="1" applyAlignment="1" applyProtection="1">
      <alignment horizontal="left" vertical="top" wrapText="1"/>
    </xf>
    <xf numFmtId="4" fontId="14" fillId="7" borderId="20" xfId="40" applyNumberFormat="1" applyFont="1" applyFill="1" applyBorder="1" applyAlignment="1" applyProtection="1">
      <alignment horizontal="right" vertical="top"/>
    </xf>
    <xf numFmtId="10" fontId="14" fillId="7" borderId="8" xfId="40" applyNumberFormat="1" applyFont="1" applyFill="1" applyBorder="1" applyAlignment="1" applyProtection="1">
      <alignment horizontal="right" vertical="top"/>
    </xf>
    <xf numFmtId="165" fontId="34" fillId="8" borderId="39" xfId="40" applyNumberFormat="1" applyFont="1" applyFill="1" applyBorder="1" applyAlignment="1" applyProtection="1">
      <alignment horizontal="left" vertical="top"/>
    </xf>
    <xf numFmtId="168" fontId="34" fillId="8" borderId="1" xfId="40" applyFont="1" applyFill="1" applyBorder="1" applyAlignment="1" applyProtection="1">
      <alignment horizontal="left" vertical="top" wrapText="1"/>
    </xf>
    <xf numFmtId="10" fontId="34" fillId="8" borderId="8" xfId="40" applyNumberFormat="1" applyFont="1" applyFill="1" applyBorder="1" applyAlignment="1" applyProtection="1">
      <alignment horizontal="right" vertical="top"/>
    </xf>
    <xf numFmtId="168" fontId="33" fillId="0" borderId="1" xfId="40" applyFont="1" applyFill="1" applyBorder="1" applyAlignment="1" applyProtection="1">
      <alignment vertical="top"/>
    </xf>
    <xf numFmtId="170" fontId="34" fillId="0" borderId="3" xfId="40" applyNumberFormat="1" applyFont="1" applyFill="1" applyBorder="1" applyAlignment="1" applyProtection="1">
      <alignment horizontal="left" vertical="top"/>
    </xf>
    <xf numFmtId="168" fontId="34" fillId="0" borderId="20" xfId="40" applyFont="1" applyFill="1" applyBorder="1" applyAlignment="1" applyProtection="1">
      <alignment horizontal="left" vertical="top" wrapText="1"/>
    </xf>
    <xf numFmtId="4" fontId="33" fillId="0" borderId="32" xfId="42" applyNumberFormat="1" applyFont="1" applyBorder="1" applyAlignment="1">
      <alignment vertical="top"/>
    </xf>
    <xf numFmtId="168" fontId="31" fillId="0" borderId="1" xfId="40" applyFont="1" applyFill="1" applyBorder="1" applyAlignment="1" applyProtection="1">
      <alignment vertical="center"/>
    </xf>
    <xf numFmtId="168" fontId="31" fillId="0" borderId="3" xfId="40" applyFont="1" applyFill="1" applyBorder="1" applyAlignment="1" applyProtection="1">
      <alignment vertical="center"/>
    </xf>
    <xf numFmtId="4" fontId="9" fillId="0" borderId="20" xfId="40" applyNumberFormat="1" applyFont="1" applyFill="1" applyBorder="1" applyAlignment="1" applyProtection="1">
      <alignment horizontal="right" vertical="center"/>
    </xf>
    <xf numFmtId="10" fontId="9" fillId="0" borderId="8" xfId="40" applyNumberFormat="1" applyFont="1" applyFill="1" applyBorder="1" applyAlignment="1" applyProtection="1">
      <alignment horizontal="right" vertical="center"/>
    </xf>
    <xf numFmtId="168" fontId="8" fillId="0" borderId="0" xfId="40" applyFont="1" applyFill="1" applyBorder="1" applyAlignment="1" applyProtection="1">
      <alignment horizontal="left" vertical="top"/>
    </xf>
    <xf numFmtId="171" fontId="8" fillId="0" borderId="0" xfId="40" applyNumberFormat="1" applyFont="1" applyFill="1" applyBorder="1" applyAlignment="1" applyProtection="1">
      <alignment horizontal="left" vertical="top"/>
    </xf>
    <xf numFmtId="168" fontId="31" fillId="0" borderId="0" xfId="40" applyFont="1" applyFill="1" applyBorder="1" applyAlignment="1" applyProtection="1"/>
    <xf numFmtId="4" fontId="31" fillId="0" borderId="0" xfId="40" applyNumberFormat="1" applyFont="1" applyFill="1" applyBorder="1" applyAlignment="1" applyProtection="1"/>
    <xf numFmtId="0" fontId="31" fillId="0" borderId="0" xfId="42" applyFont="1"/>
    <xf numFmtId="168" fontId="34" fillId="0" borderId="20" xfId="40" applyFont="1" applyFill="1" applyBorder="1" applyAlignment="1" applyProtection="1"/>
    <xf numFmtId="0" fontId="21" fillId="5" borderId="35" xfId="41" applyFont="1" applyFill="1" applyBorder="1" applyAlignment="1">
      <alignment horizontal="left" vertical="top"/>
    </xf>
    <xf numFmtId="4" fontId="79" fillId="0" borderId="64" xfId="41" applyNumberFormat="1" applyFont="1" applyBorder="1" applyAlignment="1">
      <alignment horizontal="right" vertical="center"/>
    </xf>
    <xf numFmtId="10" fontId="79" fillId="0" borderId="64" xfId="41" applyNumberFormat="1" applyFont="1" applyBorder="1" applyAlignment="1">
      <alignment horizontal="right" vertical="center"/>
    </xf>
    <xf numFmtId="4" fontId="21" fillId="0" borderId="17" xfId="41" applyNumberFormat="1" applyFont="1" applyBorder="1" applyAlignment="1">
      <alignment horizontal="right" vertical="center"/>
    </xf>
    <xf numFmtId="10" fontId="21" fillId="0" borderId="17" xfId="41" applyNumberFormat="1" applyFont="1" applyBorder="1" applyAlignment="1">
      <alignment horizontal="right" vertical="center"/>
    </xf>
    <xf numFmtId="0" fontId="21" fillId="5" borderId="8" xfId="41" applyFont="1" applyFill="1" applyBorder="1" applyAlignment="1">
      <alignment horizontal="left" vertical="center"/>
    </xf>
    <xf numFmtId="0" fontId="16" fillId="0" borderId="63" xfId="41" applyBorder="1" applyAlignment="1">
      <alignment horizontal="center"/>
    </xf>
    <xf numFmtId="0" fontId="90" fillId="0" borderId="4" xfId="41" applyFont="1" applyBorder="1" applyAlignment="1">
      <alignment horizontal="left" vertical="center"/>
    </xf>
    <xf numFmtId="4" fontId="78" fillId="0" borderId="55" xfId="41" applyNumberFormat="1" applyFont="1" applyBorder="1" applyAlignment="1">
      <alignment horizontal="right" vertical="center"/>
    </xf>
    <xf numFmtId="4" fontId="78" fillId="0" borderId="10" xfId="41" applyNumberFormat="1" applyFont="1" applyBorder="1" applyAlignment="1">
      <alignment horizontal="right" vertical="center"/>
    </xf>
    <xf numFmtId="10" fontId="78" fillId="0" borderId="10" xfId="41" applyNumberFormat="1" applyFont="1" applyBorder="1" applyAlignment="1">
      <alignment horizontal="right" vertical="center"/>
    </xf>
    <xf numFmtId="4" fontId="78" fillId="0" borderId="10" xfId="41" applyNumberFormat="1" applyFont="1" applyBorder="1" applyAlignment="1">
      <alignment vertical="center"/>
    </xf>
    <xf numFmtId="0" fontId="24" fillId="0" borderId="17" xfId="41" applyFont="1" applyBorder="1" applyAlignment="1">
      <alignment horizontal="left" vertical="top"/>
    </xf>
    <xf numFmtId="49" fontId="24" fillId="0" borderId="17" xfId="41" applyNumberFormat="1" applyFont="1" applyBorder="1" applyAlignment="1">
      <alignment horizontal="left" vertical="top" wrapText="1"/>
    </xf>
    <xf numFmtId="4" fontId="24" fillId="0" borderId="82" xfId="41" applyNumberFormat="1" applyFont="1" applyBorder="1" applyAlignment="1">
      <alignment horizontal="right" vertical="top"/>
    </xf>
    <xf numFmtId="0" fontId="14" fillId="0" borderId="0" xfId="6" applyNumberFormat="1" applyFont="1" applyFill="1" applyBorder="1" applyAlignment="1" applyProtection="1">
      <alignment horizontal="left"/>
      <protection locked="0"/>
    </xf>
    <xf numFmtId="49" fontId="10" fillId="2" borderId="1" xfId="6" applyNumberFormat="1" applyFont="1" applyFill="1" applyBorder="1" applyAlignment="1" applyProtection="1">
      <alignment horizontal="center" vertical="center" wrapText="1"/>
      <protection locked="0"/>
    </xf>
    <xf numFmtId="49" fontId="10" fillId="2" borderId="20" xfId="6" applyNumberFormat="1" applyFont="1" applyFill="1" applyBorder="1" applyAlignment="1" applyProtection="1">
      <alignment horizontal="center" vertical="center" wrapText="1"/>
      <protection locked="0"/>
    </xf>
    <xf numFmtId="0" fontId="84" fillId="0" borderId="8" xfId="6" applyNumberFormat="1" applyFont="1" applyFill="1" applyBorder="1" applyAlignment="1" applyProtection="1">
      <alignment horizontal="center" vertical="center" wrapText="1"/>
      <protection locked="0"/>
    </xf>
    <xf numFmtId="0" fontId="8" fillId="0" borderId="0" xfId="6" applyNumberFormat="1" applyFont="1" applyFill="1" applyBorder="1" applyAlignment="1" applyProtection="1">
      <alignment horizontal="left" vertical="center" wrapText="1"/>
      <protection locked="0"/>
    </xf>
    <xf numFmtId="49" fontId="12" fillId="2" borderId="73" xfId="6" applyNumberFormat="1" applyFont="1" applyFill="1" applyBorder="1" applyAlignment="1" applyProtection="1">
      <alignment horizontal="center" vertical="center" wrapText="1"/>
      <protection locked="0"/>
    </xf>
    <xf numFmtId="49" fontId="13" fillId="2" borderId="73" xfId="6" applyNumberFormat="1" applyFont="1" applyFill="1" applyBorder="1" applyAlignment="1" applyProtection="1">
      <alignment horizontal="center" vertical="center" wrapText="1"/>
      <protection locked="0"/>
    </xf>
    <xf numFmtId="49" fontId="13" fillId="2" borderId="1" xfId="6" applyNumberFormat="1" applyFont="1" applyFill="1" applyBorder="1" applyAlignment="1" applyProtection="1">
      <alignment horizontal="center" vertical="center" wrapText="1"/>
      <protection locked="0"/>
    </xf>
    <xf numFmtId="49" fontId="13" fillId="2" borderId="1" xfId="6" applyNumberFormat="1" applyFont="1" applyFill="1" applyBorder="1" applyAlignment="1" applyProtection="1">
      <alignment horizontal="left" vertical="center" wrapText="1"/>
      <protection locked="0"/>
    </xf>
    <xf numFmtId="4" fontId="13" fillId="2" borderId="1" xfId="6" applyNumberFormat="1" applyFont="1" applyFill="1" applyBorder="1" applyAlignment="1" applyProtection="1">
      <alignment horizontal="right" vertical="center" wrapText="1"/>
      <protection locked="0"/>
    </xf>
    <xf numFmtId="4" fontId="13" fillId="2" borderId="20" xfId="6" applyNumberFormat="1" applyFont="1" applyFill="1" applyBorder="1" applyAlignment="1" applyProtection="1">
      <alignment horizontal="right" vertical="center" wrapText="1"/>
      <protection locked="0"/>
    </xf>
    <xf numFmtId="4" fontId="86" fillId="0" borderId="8" xfId="6" applyNumberFormat="1" applyFont="1" applyFill="1" applyBorder="1" applyAlignment="1" applyProtection="1">
      <alignment horizontal="right" vertical="center"/>
      <protection locked="0"/>
    </xf>
    <xf numFmtId="10" fontId="86" fillId="0" borderId="8" xfId="6" applyNumberFormat="1" applyFont="1" applyFill="1" applyBorder="1" applyAlignment="1" applyProtection="1">
      <alignment vertical="center"/>
      <protection locked="0"/>
    </xf>
    <xf numFmtId="10" fontId="86" fillId="0" borderId="8" xfId="6" applyNumberFormat="1" applyFont="1" applyFill="1" applyBorder="1" applyAlignment="1" applyProtection="1">
      <alignment horizontal="right" vertical="center"/>
      <protection locked="0"/>
    </xf>
    <xf numFmtId="10" fontId="86" fillId="3" borderId="8" xfId="6" applyNumberFormat="1" applyFont="1" applyFill="1" applyBorder="1" applyAlignment="1" applyProtection="1">
      <alignment horizontal="right" vertical="center"/>
      <protection locked="0"/>
    </xf>
    <xf numFmtId="4" fontId="14" fillId="2" borderId="3" xfId="6" applyNumberFormat="1" applyFont="1" applyFill="1" applyBorder="1" applyAlignment="1" applyProtection="1">
      <alignment horizontal="right" vertical="center" wrapText="1"/>
      <protection locked="0"/>
    </xf>
    <xf numFmtId="10" fontId="14" fillId="2" borderId="3" xfId="6" applyNumberFormat="1" applyFont="1" applyFill="1" applyBorder="1" applyAlignment="1" applyProtection="1">
      <alignment horizontal="right" vertical="center" wrapText="1"/>
      <protection locked="0"/>
    </xf>
    <xf numFmtId="0" fontId="93" fillId="0" borderId="7" xfId="41" applyFont="1" applyBorder="1" applyAlignment="1">
      <alignment horizontal="center" vertical="center" wrapText="1"/>
    </xf>
    <xf numFmtId="0" fontId="93" fillId="0" borderId="4" xfId="41" applyFont="1" applyBorder="1" applyAlignment="1">
      <alignment horizontal="center" vertical="center" wrapText="1"/>
    </xf>
    <xf numFmtId="4" fontId="13" fillId="14" borderId="8" xfId="0" applyNumberFormat="1" applyFont="1" applyFill="1" applyBorder="1" applyAlignment="1" applyProtection="1">
      <alignment horizontal="right" vertical="center" wrapText="1"/>
      <protection locked="0"/>
    </xf>
    <xf numFmtId="4" fontId="11" fillId="16" borderId="8" xfId="0" applyNumberFormat="1" applyFont="1" applyFill="1" applyBorder="1" applyAlignment="1" applyProtection="1">
      <alignment horizontal="right" vertical="center" wrapText="1"/>
      <protection locked="0"/>
    </xf>
    <xf numFmtId="2" fontId="86" fillId="0" borderId="8" xfId="0" applyNumberFormat="1" applyFont="1" applyFill="1" applyBorder="1" applyAlignment="1" applyProtection="1">
      <alignment horizontal="right"/>
      <protection locked="0"/>
    </xf>
    <xf numFmtId="4" fontId="13" fillId="15" borderId="8" xfId="0" applyNumberFormat="1" applyFont="1" applyFill="1" applyBorder="1" applyAlignment="1" applyProtection="1">
      <alignment horizontal="right" vertical="center" wrapText="1"/>
      <protection locked="0"/>
    </xf>
    <xf numFmtId="4" fontId="85" fillId="16" borderId="8" xfId="0" applyNumberFormat="1" applyFont="1" applyFill="1" applyBorder="1" applyAlignment="1" applyProtection="1">
      <alignment horizontal="right" vertical="center" wrapText="1"/>
      <protection locked="0"/>
    </xf>
    <xf numFmtId="4" fontId="86" fillId="14" borderId="8" xfId="0" applyNumberFormat="1" applyFont="1" applyFill="1" applyBorder="1" applyAlignment="1" applyProtection="1">
      <alignment horizontal="right" vertical="center" wrapText="1"/>
      <protection locked="0"/>
    </xf>
    <xf numFmtId="49" fontId="13" fillId="14" borderId="8" xfId="0" quotePrefix="1" applyNumberFormat="1" applyFont="1" applyFill="1" applyBorder="1" applyAlignment="1" applyProtection="1">
      <alignment horizontal="center" vertical="center" wrapText="1"/>
      <protection locked="0"/>
    </xf>
    <xf numFmtId="4" fontId="86" fillId="4" borderId="8" xfId="0" applyNumberFormat="1" applyFont="1" applyFill="1" applyBorder="1" applyAlignment="1" applyProtection="1">
      <alignment horizontal="right" vertical="center"/>
      <protection locked="0"/>
    </xf>
    <xf numFmtId="4" fontId="86" fillId="3" borderId="8" xfId="0" applyNumberFormat="1" applyFont="1" applyFill="1" applyBorder="1" applyAlignment="1" applyProtection="1">
      <alignment horizontal="right" vertical="center"/>
      <protection locked="0"/>
    </xf>
    <xf numFmtId="4" fontId="61" fillId="3" borderId="8" xfId="0" applyNumberFormat="1" applyFont="1" applyFill="1" applyBorder="1" applyAlignment="1" applyProtection="1">
      <alignment horizontal="right" vertical="center"/>
      <protection locked="0"/>
    </xf>
    <xf numFmtId="49" fontId="13" fillId="14" borderId="8" xfId="0" applyNumberFormat="1" applyFont="1" applyFill="1" applyBorder="1" applyAlignment="1" applyProtection="1">
      <alignment horizontal="center" vertical="center" wrapText="1"/>
      <protection locked="0"/>
    </xf>
    <xf numFmtId="2" fontId="86" fillId="0" borderId="8" xfId="0" applyNumberFormat="1" applyFont="1" applyFill="1" applyBorder="1" applyAlignment="1" applyProtection="1">
      <alignment horizontal="right" vertical="center"/>
      <protection locked="0"/>
    </xf>
    <xf numFmtId="49" fontId="11" fillId="16" borderId="8" xfId="0" applyNumberFormat="1" applyFont="1" applyFill="1" applyBorder="1" applyAlignment="1" applyProtection="1">
      <alignment horizontal="center" vertical="center" wrapText="1"/>
      <protection locked="0"/>
    </xf>
    <xf numFmtId="49" fontId="13" fillId="15" borderId="8" xfId="0" applyNumberFormat="1" applyFont="1" applyFill="1" applyBorder="1" applyAlignment="1" applyProtection="1">
      <alignment horizontal="center" vertical="center" wrapText="1"/>
      <protection locked="0"/>
    </xf>
    <xf numFmtId="49" fontId="13" fillId="2" borderId="8" xfId="0" applyNumberFormat="1" applyFont="1" applyFill="1" applyBorder="1" applyAlignment="1" applyProtection="1">
      <alignment horizontal="center" vertical="center" wrapText="1"/>
      <protection locked="0"/>
    </xf>
    <xf numFmtId="4" fontId="13" fillId="2" borderId="8" xfId="0" applyNumberFormat="1" applyFont="1" applyFill="1" applyBorder="1" applyAlignment="1" applyProtection="1">
      <alignment horizontal="right" vertical="center" wrapText="1"/>
      <protection locked="0"/>
    </xf>
    <xf numFmtId="49" fontId="13" fillId="14" borderId="8" xfId="0" applyNumberFormat="1" applyFont="1" applyFill="1" applyBorder="1" applyAlignment="1" applyProtection="1">
      <alignment horizontal="left" vertical="center" wrapText="1"/>
      <protection locked="0"/>
    </xf>
    <xf numFmtId="10" fontId="86" fillId="4" borderId="8" xfId="0" applyNumberFormat="1" applyFont="1" applyFill="1" applyBorder="1" applyAlignment="1" applyProtection="1">
      <alignment horizontal="right" vertical="center"/>
      <protection locked="0"/>
    </xf>
    <xf numFmtId="49" fontId="13" fillId="15" borderId="8" xfId="0" applyNumberFormat="1" applyFont="1" applyFill="1" applyBorder="1" applyAlignment="1" applyProtection="1">
      <alignment horizontal="left" vertical="center" wrapText="1"/>
      <protection locked="0"/>
    </xf>
    <xf numFmtId="10" fontId="86" fillId="3" borderId="8" xfId="0" applyNumberFormat="1" applyFont="1" applyFill="1" applyBorder="1" applyAlignment="1" applyProtection="1">
      <alignment horizontal="right" vertical="center"/>
      <protection locked="0"/>
    </xf>
    <xf numFmtId="49" fontId="86" fillId="15" borderId="8"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left"/>
      <protection locked="0"/>
    </xf>
    <xf numFmtId="0" fontId="86" fillId="4" borderId="8" xfId="0" applyNumberFormat="1" applyFont="1" applyFill="1" applyBorder="1" applyAlignment="1" applyProtection="1">
      <alignment horizontal="center"/>
      <protection locked="0"/>
    </xf>
    <xf numFmtId="0" fontId="86" fillId="3" borderId="8" xfId="0" applyNumberFormat="1" applyFont="1" applyFill="1" applyBorder="1" applyAlignment="1" applyProtection="1">
      <alignment horizontal="center"/>
      <protection locked="0"/>
    </xf>
    <xf numFmtId="49" fontId="11" fillId="15" borderId="8" xfId="0" applyNumberFormat="1" applyFont="1" applyFill="1" applyBorder="1" applyAlignment="1" applyProtection="1">
      <alignment horizontal="center" vertical="center" wrapText="1"/>
      <protection locked="0"/>
    </xf>
    <xf numFmtId="49" fontId="13" fillId="15" borderId="8" xfId="0" quotePrefix="1" applyNumberFormat="1" applyFont="1" applyFill="1" applyBorder="1" applyAlignment="1" applyProtection="1">
      <alignment horizontal="center" vertical="center" wrapText="1"/>
      <protection locked="0"/>
    </xf>
    <xf numFmtId="49" fontId="68" fillId="14" borderId="8" xfId="0" applyNumberFormat="1" applyFont="1" applyFill="1" applyBorder="1" applyAlignment="1" applyProtection="1">
      <alignment horizontal="center" vertical="center" wrapText="1"/>
      <protection locked="0"/>
    </xf>
    <xf numFmtId="49" fontId="68" fillId="14" borderId="8" xfId="0" applyNumberFormat="1" applyFont="1" applyFill="1" applyBorder="1" applyAlignment="1" applyProtection="1">
      <alignment horizontal="left" vertical="center" wrapText="1"/>
      <protection locked="0"/>
    </xf>
    <xf numFmtId="4" fontId="68" fillId="14" borderId="8" xfId="0" applyNumberFormat="1" applyFont="1" applyFill="1" applyBorder="1" applyAlignment="1" applyProtection="1">
      <alignment horizontal="right" vertical="center" wrapText="1"/>
      <protection locked="0"/>
    </xf>
    <xf numFmtId="10" fontId="68" fillId="14" borderId="8" xfId="45" applyNumberFormat="1" applyFont="1" applyFill="1" applyBorder="1" applyAlignment="1" applyProtection="1">
      <alignment horizontal="right" vertical="center" wrapText="1"/>
      <protection locked="0"/>
    </xf>
    <xf numFmtId="49" fontId="11" fillId="14" borderId="8" xfId="0" applyNumberFormat="1" applyFont="1" applyFill="1" applyBorder="1" applyAlignment="1" applyProtection="1">
      <alignment horizontal="center" vertical="center" wrapText="1"/>
      <protection locked="0"/>
    </xf>
    <xf numFmtId="49" fontId="12" fillId="2" borderId="8" xfId="0" applyNumberFormat="1" applyFont="1" applyFill="1" applyBorder="1" applyAlignment="1" applyProtection="1">
      <alignment horizontal="center" vertical="center" wrapText="1"/>
      <protection locked="0"/>
    </xf>
    <xf numFmtId="49" fontId="11" fillId="16" borderId="8" xfId="0" applyNumberFormat="1" applyFont="1" applyFill="1" applyBorder="1" applyAlignment="1" applyProtection="1">
      <alignment horizontal="left" vertical="center" wrapText="1"/>
      <protection locked="0"/>
    </xf>
    <xf numFmtId="10" fontId="85" fillId="16" borderId="8" xfId="0" applyNumberFormat="1" applyFont="1" applyFill="1" applyBorder="1" applyAlignment="1" applyProtection="1">
      <alignment horizontal="right" vertical="center" wrapText="1"/>
      <protection locked="0"/>
    </xf>
    <xf numFmtId="49" fontId="12" fillId="14" borderId="8" xfId="0" applyNumberFormat="1" applyFont="1" applyFill="1" applyBorder="1" applyAlignment="1" applyProtection="1">
      <alignment horizontal="center" vertical="center" wrapText="1"/>
      <protection locked="0"/>
    </xf>
    <xf numFmtId="49" fontId="13" fillId="2" borderId="8" xfId="0" applyNumberFormat="1" applyFont="1" applyFill="1" applyBorder="1" applyAlignment="1" applyProtection="1">
      <alignment horizontal="left" vertical="center" wrapText="1"/>
      <protection locked="0"/>
    </xf>
    <xf numFmtId="10" fontId="13" fillId="14" borderId="8" xfId="0" applyNumberFormat="1" applyFont="1" applyFill="1" applyBorder="1" applyAlignment="1" applyProtection="1">
      <alignment horizontal="right" vertical="center" wrapText="1"/>
      <protection locked="0"/>
    </xf>
    <xf numFmtId="4" fontId="61" fillId="0" borderId="8" xfId="0" applyNumberFormat="1" applyFont="1" applyFill="1" applyBorder="1" applyAlignment="1" applyProtection="1">
      <alignment horizontal="right" vertical="center"/>
      <protection locked="0"/>
    </xf>
    <xf numFmtId="49" fontId="13" fillId="2" borderId="8" xfId="0" quotePrefix="1" applyNumberFormat="1" applyFont="1" applyFill="1" applyBorder="1" applyAlignment="1" applyProtection="1">
      <alignment horizontal="center" vertical="center" wrapText="1"/>
      <protection locked="0"/>
    </xf>
    <xf numFmtId="49" fontId="11" fillId="16" borderId="8" xfId="0" quotePrefix="1" applyNumberFormat="1" applyFont="1" applyFill="1" applyBorder="1" applyAlignment="1" applyProtection="1">
      <alignment horizontal="center" vertical="center" wrapText="1"/>
      <protection locked="0"/>
    </xf>
    <xf numFmtId="10" fontId="11" fillId="16" borderId="8" xfId="45" applyNumberFormat="1" applyFont="1" applyFill="1" applyBorder="1" applyAlignment="1" applyProtection="1">
      <alignment horizontal="right" vertical="center" wrapText="1"/>
      <protection locked="0"/>
    </xf>
    <xf numFmtId="49" fontId="11" fillId="15" borderId="8" xfId="0" quotePrefix="1" applyNumberFormat="1" applyFont="1" applyFill="1" applyBorder="1" applyAlignment="1" applyProtection="1">
      <alignment horizontal="center" vertical="center" wrapText="1"/>
      <protection locked="0"/>
    </xf>
    <xf numFmtId="10" fontId="85" fillId="5" borderId="8" xfId="0" applyNumberFormat="1" applyFont="1" applyFill="1" applyBorder="1" applyAlignment="1" applyProtection="1">
      <alignment horizontal="right" vertical="center"/>
      <protection locked="0"/>
    </xf>
    <xf numFmtId="10" fontId="13" fillId="14" borderId="8" xfId="45" applyNumberFormat="1" applyFont="1" applyFill="1" applyBorder="1" applyAlignment="1" applyProtection="1">
      <alignment horizontal="right" vertical="center" wrapText="1"/>
      <protection locked="0"/>
    </xf>
    <xf numFmtId="49" fontId="11" fillId="14" borderId="8" xfId="0" quotePrefix="1" applyNumberFormat="1" applyFont="1" applyFill="1" applyBorder="1" applyAlignment="1" applyProtection="1">
      <alignment horizontal="center" vertical="center" wrapText="1"/>
      <protection locked="0"/>
    </xf>
    <xf numFmtId="0" fontId="85" fillId="5" borderId="8" xfId="0" applyNumberFormat="1" applyFont="1" applyFill="1" applyBorder="1" applyAlignment="1" applyProtection="1">
      <alignment horizontal="center"/>
      <protection locked="0"/>
    </xf>
    <xf numFmtId="49" fontId="13" fillId="16" borderId="8" xfId="0" applyNumberFormat="1" applyFont="1" applyFill="1" applyBorder="1" applyAlignment="1" applyProtection="1">
      <alignment horizontal="center" vertical="center" wrapText="1"/>
      <protection locked="0"/>
    </xf>
    <xf numFmtId="0" fontId="85" fillId="3" borderId="8" xfId="0" applyNumberFormat="1" applyFont="1" applyFill="1" applyBorder="1" applyAlignment="1" applyProtection="1">
      <alignment horizontal="center"/>
      <protection locked="0"/>
    </xf>
    <xf numFmtId="49" fontId="68" fillId="15" borderId="8" xfId="0" applyNumberFormat="1" applyFont="1" applyFill="1" applyBorder="1" applyAlignment="1" applyProtection="1">
      <alignment horizontal="center" vertical="center" wrapText="1"/>
      <protection locked="0"/>
    </xf>
    <xf numFmtId="49" fontId="68" fillId="15" borderId="8" xfId="0" applyNumberFormat="1" applyFont="1" applyFill="1" applyBorder="1" applyAlignment="1" applyProtection="1">
      <alignment horizontal="left" vertical="center" wrapText="1"/>
      <protection locked="0"/>
    </xf>
    <xf numFmtId="4" fontId="68" fillId="15" borderId="8" xfId="0" applyNumberFormat="1" applyFont="1" applyFill="1" applyBorder="1" applyAlignment="1" applyProtection="1">
      <alignment horizontal="right" vertical="center" wrapText="1"/>
      <protection locked="0"/>
    </xf>
    <xf numFmtId="10" fontId="61" fillId="3" borderId="8" xfId="0" applyNumberFormat="1" applyFont="1" applyFill="1" applyBorder="1" applyAlignment="1" applyProtection="1">
      <alignment horizontal="right" vertical="center"/>
      <protection locked="0"/>
    </xf>
    <xf numFmtId="49" fontId="12" fillId="15" borderId="8" xfId="0" applyNumberFormat="1" applyFont="1" applyFill="1" applyBorder="1" applyAlignment="1" applyProtection="1">
      <alignment horizontal="center" vertical="center" wrapText="1"/>
      <protection locked="0"/>
    </xf>
    <xf numFmtId="49" fontId="86" fillId="15" borderId="8" xfId="0" quotePrefix="1" applyNumberFormat="1" applyFont="1" applyFill="1" applyBorder="1" applyAlignment="1" applyProtection="1">
      <alignment horizontal="center" vertical="center" wrapText="1"/>
      <protection locked="0"/>
    </xf>
    <xf numFmtId="49" fontId="86" fillId="15" borderId="8" xfId="0" applyNumberFormat="1" applyFont="1" applyFill="1" applyBorder="1" applyAlignment="1" applyProtection="1">
      <alignment horizontal="left" vertical="center" wrapText="1"/>
      <protection locked="0"/>
    </xf>
    <xf numFmtId="49" fontId="66" fillId="15" borderId="8" xfId="0" applyNumberFormat="1" applyFont="1" applyFill="1" applyBorder="1" applyAlignment="1" applyProtection="1">
      <alignment horizontal="center" vertical="center" wrapText="1"/>
      <protection locked="0"/>
    </xf>
    <xf numFmtId="49" fontId="86" fillId="2" borderId="8" xfId="0" applyNumberFormat="1" applyFont="1" applyFill="1" applyBorder="1" applyAlignment="1" applyProtection="1">
      <alignment horizontal="center" vertical="center" wrapText="1"/>
      <protection locked="0"/>
    </xf>
    <xf numFmtId="49" fontId="86" fillId="2" borderId="8" xfId="0" applyNumberFormat="1" applyFont="1" applyFill="1" applyBorder="1" applyAlignment="1" applyProtection="1">
      <alignment horizontal="left" vertical="center" wrapText="1"/>
      <protection locked="0"/>
    </xf>
    <xf numFmtId="4" fontId="86" fillId="2" borderId="8" xfId="0" applyNumberFormat="1" applyFont="1" applyFill="1" applyBorder="1" applyAlignment="1" applyProtection="1">
      <alignment horizontal="right" vertical="center" wrapText="1"/>
      <protection locked="0"/>
    </xf>
    <xf numFmtId="49" fontId="11" fillId="16" borderId="1" xfId="6" applyNumberFormat="1" applyFont="1" applyFill="1" applyBorder="1" applyAlignment="1" applyProtection="1">
      <alignment horizontal="center" vertical="center" wrapText="1"/>
      <protection locked="0"/>
    </xf>
    <xf numFmtId="49" fontId="11" fillId="16" borderId="1" xfId="6" applyNumberFormat="1" applyFont="1" applyFill="1" applyBorder="1" applyAlignment="1" applyProtection="1">
      <alignment horizontal="left" vertical="center" wrapText="1"/>
      <protection locked="0"/>
    </xf>
    <xf numFmtId="4" fontId="11" fillId="16" borderId="1" xfId="6" applyNumberFormat="1" applyFont="1" applyFill="1" applyBorder="1" applyAlignment="1" applyProtection="1">
      <alignment horizontal="right" vertical="center" wrapText="1"/>
      <protection locked="0"/>
    </xf>
    <xf numFmtId="10" fontId="11" fillId="16" borderId="1" xfId="6" applyNumberFormat="1" applyFont="1" applyFill="1" applyBorder="1" applyAlignment="1" applyProtection="1">
      <alignment vertical="center" wrapText="1"/>
      <protection locked="0"/>
    </xf>
    <xf numFmtId="49" fontId="13" fillId="14" borderId="1" xfId="6" applyNumberFormat="1" applyFont="1" applyFill="1" applyBorder="1" applyAlignment="1" applyProtection="1">
      <alignment horizontal="center" vertical="center" wrapText="1"/>
      <protection locked="0"/>
    </xf>
    <xf numFmtId="49" fontId="12" fillId="14" borderId="1" xfId="6" applyNumberFormat="1" applyFont="1" applyFill="1" applyBorder="1" applyAlignment="1" applyProtection="1">
      <alignment horizontal="center" vertical="center" wrapText="1"/>
      <protection locked="0"/>
    </xf>
    <xf numFmtId="49" fontId="13" fillId="14" borderId="1" xfId="6" applyNumberFormat="1" applyFont="1" applyFill="1" applyBorder="1" applyAlignment="1" applyProtection="1">
      <alignment horizontal="left" vertical="center" wrapText="1"/>
      <protection locked="0"/>
    </xf>
    <xf numFmtId="4" fontId="13" fillId="14" borderId="1" xfId="6" applyNumberFormat="1" applyFont="1" applyFill="1" applyBorder="1" applyAlignment="1" applyProtection="1">
      <alignment horizontal="right" vertical="center" wrapText="1"/>
      <protection locked="0"/>
    </xf>
    <xf numFmtId="10" fontId="13" fillId="14" borderId="1" xfId="6" applyNumberFormat="1" applyFont="1" applyFill="1" applyBorder="1" applyAlignment="1" applyProtection="1">
      <alignment vertical="center" wrapText="1"/>
      <protection locked="0"/>
    </xf>
    <xf numFmtId="4" fontId="13" fillId="14" borderId="1" xfId="6" applyNumberFormat="1" applyFont="1" applyFill="1" applyBorder="1" applyAlignment="1" applyProtection="1">
      <alignment vertical="center" wrapText="1"/>
      <protection locked="0"/>
    </xf>
    <xf numFmtId="10" fontId="86" fillId="4" borderId="8" xfId="6" applyNumberFormat="1" applyFont="1" applyFill="1" applyBorder="1" applyAlignment="1" applyProtection="1">
      <alignment vertical="center"/>
      <protection locked="0"/>
    </xf>
    <xf numFmtId="10" fontId="85" fillId="5" borderId="8" xfId="6" applyNumberFormat="1" applyFont="1" applyFill="1" applyBorder="1" applyAlignment="1" applyProtection="1">
      <alignment horizontal="right" vertical="center"/>
      <protection locked="0"/>
    </xf>
    <xf numFmtId="10" fontId="86" fillId="4" borderId="8" xfId="6" applyNumberFormat="1" applyFont="1" applyFill="1" applyBorder="1" applyAlignment="1" applyProtection="1">
      <alignment horizontal="right" vertical="center"/>
      <protection locked="0"/>
    </xf>
    <xf numFmtId="49" fontId="13" fillId="17" borderId="1" xfId="6" applyNumberFormat="1" applyFont="1" applyFill="1" applyBorder="1" applyAlignment="1" applyProtection="1">
      <alignment horizontal="center" vertical="center" wrapText="1"/>
      <protection locked="0"/>
    </xf>
    <xf numFmtId="49" fontId="12" fillId="17" borderId="1" xfId="6" applyNumberFormat="1" applyFont="1" applyFill="1" applyBorder="1" applyAlignment="1" applyProtection="1">
      <alignment horizontal="center" vertical="center" wrapText="1"/>
      <protection locked="0"/>
    </xf>
    <xf numFmtId="49" fontId="13" fillId="17" borderId="1" xfId="6" applyNumberFormat="1" applyFont="1" applyFill="1" applyBorder="1" applyAlignment="1" applyProtection="1">
      <alignment horizontal="left" vertical="center" wrapText="1"/>
      <protection locked="0"/>
    </xf>
    <xf numFmtId="4" fontId="13" fillId="17" borderId="1" xfId="6" applyNumberFormat="1" applyFont="1" applyFill="1" applyBorder="1" applyAlignment="1" applyProtection="1">
      <alignment horizontal="right" vertical="center" wrapText="1"/>
      <protection locked="0"/>
    </xf>
    <xf numFmtId="10" fontId="86" fillId="6" borderId="8" xfId="6" applyNumberFormat="1" applyFont="1" applyFill="1" applyBorder="1" applyAlignment="1" applyProtection="1">
      <alignment horizontal="right" vertical="center"/>
      <protection locked="0"/>
    </xf>
    <xf numFmtId="49" fontId="13" fillId="2" borderId="70" xfId="6" applyNumberFormat="1" applyFont="1" applyFill="1" applyBorder="1" applyAlignment="1" applyProtection="1">
      <alignment horizontal="center" vertical="center" wrapText="1"/>
      <protection locked="0"/>
    </xf>
    <xf numFmtId="49" fontId="13" fillId="14" borderId="67" xfId="6" applyNumberFormat="1" applyFont="1" applyFill="1" applyBorder="1" applyAlignment="1" applyProtection="1">
      <alignment horizontal="center" vertical="center" wrapText="1"/>
      <protection locked="0"/>
    </xf>
    <xf numFmtId="49" fontId="13" fillId="2" borderId="8" xfId="6" applyNumberFormat="1" applyFont="1" applyFill="1" applyBorder="1" applyAlignment="1" applyProtection="1">
      <alignment horizontal="center" vertical="center" wrapText="1"/>
      <protection locked="0"/>
    </xf>
    <xf numFmtId="49" fontId="13" fillId="2" borderId="27" xfId="6" applyNumberFormat="1" applyFont="1" applyFill="1" applyBorder="1" applyAlignment="1" applyProtection="1">
      <alignment horizontal="center" vertical="center" wrapText="1"/>
      <protection locked="0"/>
    </xf>
    <xf numFmtId="49" fontId="13" fillId="2" borderId="27" xfId="6" applyNumberFormat="1" applyFont="1" applyFill="1" applyBorder="1" applyAlignment="1" applyProtection="1">
      <alignment horizontal="left" vertical="center" wrapText="1"/>
      <protection locked="0"/>
    </xf>
    <xf numFmtId="4" fontId="13" fillId="2" borderId="27" xfId="6" applyNumberFormat="1" applyFont="1" applyFill="1" applyBorder="1" applyAlignment="1" applyProtection="1">
      <alignment horizontal="right" vertical="center" wrapText="1"/>
      <protection locked="0"/>
    </xf>
    <xf numFmtId="4" fontId="13" fillId="2" borderId="29" xfId="6" applyNumberFormat="1" applyFont="1" applyFill="1" applyBorder="1" applyAlignment="1" applyProtection="1">
      <alignment horizontal="right" vertical="center" wrapText="1"/>
      <protection locked="0"/>
    </xf>
    <xf numFmtId="4" fontId="86" fillId="0" borderId="9" xfId="6" applyNumberFormat="1" applyFont="1" applyFill="1" applyBorder="1" applyAlignment="1" applyProtection="1">
      <alignment horizontal="right" vertical="center"/>
      <protection locked="0"/>
    </xf>
    <xf numFmtId="10" fontId="86" fillId="0" borderId="9" xfId="6" applyNumberFormat="1" applyFont="1" applyFill="1" applyBorder="1" applyAlignment="1" applyProtection="1">
      <alignment horizontal="right" vertical="center"/>
      <protection locked="0"/>
    </xf>
    <xf numFmtId="49" fontId="12" fillId="14" borderId="67" xfId="6" applyNumberFormat="1" applyFont="1" applyFill="1" applyBorder="1" applyAlignment="1" applyProtection="1">
      <alignment horizontal="center" vertical="center" wrapText="1"/>
      <protection locked="0"/>
    </xf>
    <xf numFmtId="49" fontId="13" fillId="14" borderId="67" xfId="6" applyNumberFormat="1" applyFont="1" applyFill="1" applyBorder="1" applyAlignment="1" applyProtection="1">
      <alignment horizontal="left" vertical="center" wrapText="1"/>
      <protection locked="0"/>
    </xf>
    <xf numFmtId="4" fontId="13" fillId="14" borderId="67" xfId="6" applyNumberFormat="1" applyFont="1" applyFill="1" applyBorder="1" applyAlignment="1" applyProtection="1">
      <alignment horizontal="right" vertical="center" wrapText="1"/>
      <protection locked="0"/>
    </xf>
    <xf numFmtId="10" fontId="86" fillId="4" borderId="17" xfId="6" applyNumberFormat="1" applyFont="1" applyFill="1" applyBorder="1" applyAlignment="1" applyProtection="1">
      <alignment horizontal="right" vertical="center"/>
      <protection locked="0"/>
    </xf>
    <xf numFmtId="49" fontId="13" fillId="2" borderId="8" xfId="6" applyNumberFormat="1" applyFont="1" applyFill="1" applyBorder="1" applyAlignment="1" applyProtection="1">
      <alignment horizontal="left" vertical="center" wrapText="1"/>
      <protection locked="0"/>
    </xf>
    <xf numFmtId="4" fontId="13" fillId="2" borderId="8" xfId="6" applyNumberFormat="1" applyFont="1" applyFill="1" applyBorder="1" applyAlignment="1" applyProtection="1">
      <alignment horizontal="right" vertical="center" wrapText="1"/>
      <protection locked="0"/>
    </xf>
    <xf numFmtId="10" fontId="86" fillId="0" borderId="17" xfId="6" applyNumberFormat="1" applyFont="1" applyFill="1" applyBorder="1" applyAlignment="1" applyProtection="1">
      <alignment horizontal="right" vertical="center"/>
      <protection locked="0"/>
    </xf>
    <xf numFmtId="49" fontId="13" fillId="14" borderId="8" xfId="6" applyNumberFormat="1" applyFont="1" applyFill="1" applyBorder="1" applyAlignment="1" applyProtection="1">
      <alignment horizontal="center" vertical="center" wrapText="1"/>
      <protection locked="0"/>
    </xf>
    <xf numFmtId="49" fontId="13" fillId="14" borderId="8" xfId="6" applyNumberFormat="1" applyFont="1" applyFill="1" applyBorder="1" applyAlignment="1" applyProtection="1">
      <alignment horizontal="left" vertical="center" wrapText="1"/>
      <protection locked="0"/>
    </xf>
    <xf numFmtId="4" fontId="13" fillId="14" borderId="8" xfId="6" applyNumberFormat="1" applyFont="1" applyFill="1" applyBorder="1" applyAlignment="1" applyProtection="1">
      <alignment horizontal="right" vertical="center" wrapText="1"/>
      <protection locked="0"/>
    </xf>
    <xf numFmtId="4" fontId="86" fillId="4" borderId="8" xfId="6" applyNumberFormat="1" applyFont="1" applyFill="1" applyBorder="1" applyAlignment="1" applyProtection="1">
      <alignment horizontal="right" vertical="center"/>
      <protection locked="0"/>
    </xf>
    <xf numFmtId="49" fontId="11" fillId="16" borderId="67" xfId="6" applyNumberFormat="1" applyFont="1" applyFill="1" applyBorder="1" applyAlignment="1" applyProtection="1">
      <alignment horizontal="center" vertical="center" wrapText="1"/>
      <protection locked="0"/>
    </xf>
    <xf numFmtId="49" fontId="11" fillId="16" borderId="67" xfId="6" applyNumberFormat="1" applyFont="1" applyFill="1" applyBorder="1" applyAlignment="1" applyProtection="1">
      <alignment horizontal="left" vertical="center" wrapText="1"/>
      <protection locked="0"/>
    </xf>
    <xf numFmtId="4" fontId="11" fillId="16" borderId="67" xfId="6" applyNumberFormat="1" applyFont="1" applyFill="1" applyBorder="1" applyAlignment="1" applyProtection="1">
      <alignment horizontal="right" vertical="center" wrapText="1"/>
      <protection locked="0"/>
    </xf>
    <xf numFmtId="10" fontId="85" fillId="5" borderId="17" xfId="6" applyNumberFormat="1" applyFont="1" applyFill="1" applyBorder="1" applyAlignment="1" applyProtection="1">
      <alignment horizontal="right" vertical="center"/>
      <protection locked="0"/>
    </xf>
    <xf numFmtId="49" fontId="13" fillId="2" borderId="17" xfId="6" applyNumberFormat="1" applyFont="1" applyFill="1" applyBorder="1" applyAlignment="1" applyProtection="1">
      <alignment horizontal="center" vertical="center" wrapText="1"/>
      <protection locked="0"/>
    </xf>
    <xf numFmtId="49" fontId="11" fillId="2" borderId="17" xfId="6" applyNumberFormat="1" applyFont="1" applyFill="1" applyBorder="1" applyAlignment="1" applyProtection="1">
      <alignment horizontal="center" vertical="center" wrapText="1"/>
      <protection locked="0"/>
    </xf>
    <xf numFmtId="49" fontId="13" fillId="2" borderId="9" xfId="6" applyNumberFormat="1" applyFont="1" applyFill="1" applyBorder="1" applyAlignment="1" applyProtection="1">
      <alignment horizontal="center" vertical="center" wrapText="1"/>
      <protection locked="0"/>
    </xf>
    <xf numFmtId="49" fontId="13" fillId="2" borderId="59" xfId="6" applyNumberFormat="1" applyFont="1" applyFill="1" applyBorder="1" applyAlignment="1" applyProtection="1">
      <alignment horizontal="center" vertical="center" wrapText="1"/>
      <protection locked="0"/>
    </xf>
    <xf numFmtId="49" fontId="13" fillId="2" borderId="44" xfId="6" applyNumberFormat="1" applyFont="1" applyFill="1" applyBorder="1" applyAlignment="1" applyProtection="1">
      <alignment horizontal="center" vertical="center" wrapText="1"/>
      <protection locked="0"/>
    </xf>
    <xf numFmtId="4" fontId="85" fillId="16" borderId="1" xfId="6" applyNumberFormat="1" applyFont="1" applyFill="1" applyBorder="1" applyAlignment="1" applyProtection="1">
      <alignment horizontal="right" vertical="center" wrapText="1"/>
      <protection locked="0"/>
    </xf>
    <xf numFmtId="49" fontId="11" fillId="16" borderId="2" xfId="6" applyNumberFormat="1" applyFont="1" applyFill="1" applyBorder="1" applyAlignment="1" applyProtection="1">
      <alignment horizontal="center" vertical="center" wrapText="1"/>
      <protection locked="0"/>
    </xf>
    <xf numFmtId="49" fontId="11" fillId="16" borderId="27" xfId="6" applyNumberFormat="1" applyFont="1" applyFill="1" applyBorder="1" applyAlignment="1" applyProtection="1">
      <alignment horizontal="center" vertical="center" wrapText="1"/>
      <protection locked="0"/>
    </xf>
    <xf numFmtId="49" fontId="11" fillId="16" borderId="2" xfId="6" applyNumberFormat="1" applyFont="1" applyFill="1" applyBorder="1" applyAlignment="1" applyProtection="1">
      <alignment horizontal="left" vertical="center" wrapText="1"/>
      <protection locked="0"/>
    </xf>
    <xf numFmtId="4" fontId="11" fillId="16" borderId="2" xfId="6" applyNumberFormat="1" applyFont="1" applyFill="1" applyBorder="1" applyAlignment="1" applyProtection="1">
      <alignment horizontal="right" vertical="center" wrapText="1"/>
      <protection locked="0"/>
    </xf>
    <xf numFmtId="10" fontId="85" fillId="5" borderId="12" xfId="6" applyNumberFormat="1" applyFont="1" applyFill="1" applyBorder="1" applyAlignment="1" applyProtection="1">
      <alignment horizontal="right" vertical="center"/>
      <protection locked="0"/>
    </xf>
    <xf numFmtId="49" fontId="12" fillId="2" borderId="2" xfId="6" applyNumberFormat="1" applyFont="1" applyFill="1" applyBorder="1" applyAlignment="1" applyProtection="1">
      <alignment horizontal="center" vertical="center" wrapText="1"/>
      <protection locked="0"/>
    </xf>
    <xf numFmtId="49" fontId="11" fillId="14" borderId="8" xfId="6" applyNumberFormat="1" applyFont="1" applyFill="1" applyBorder="1" applyAlignment="1" applyProtection="1">
      <alignment horizontal="center" vertical="center" wrapText="1"/>
      <protection locked="0"/>
    </xf>
    <xf numFmtId="49" fontId="11" fillId="15" borderId="0" xfId="6" applyNumberFormat="1" applyFont="1" applyFill="1" applyBorder="1" applyAlignment="1" applyProtection="1">
      <alignment horizontal="center" vertical="center" wrapText="1"/>
      <protection locked="0"/>
    </xf>
    <xf numFmtId="49" fontId="13" fillId="15" borderId="8" xfId="6" applyNumberFormat="1" applyFont="1" applyFill="1" applyBorder="1" applyAlignment="1" applyProtection="1">
      <alignment horizontal="center" vertical="center" wrapText="1"/>
      <protection locked="0"/>
    </xf>
    <xf numFmtId="49" fontId="13" fillId="15" borderId="8" xfId="6" applyNumberFormat="1" applyFont="1" applyFill="1" applyBorder="1" applyAlignment="1" applyProtection="1">
      <alignment horizontal="left" vertical="center" wrapText="1"/>
      <protection locked="0"/>
    </xf>
    <xf numFmtId="4" fontId="13" fillId="15" borderId="8" xfId="6" applyNumberFormat="1" applyFont="1" applyFill="1" applyBorder="1" applyAlignment="1" applyProtection="1">
      <alignment horizontal="right" vertical="center" wrapText="1"/>
      <protection locked="0"/>
    </xf>
    <xf numFmtId="49" fontId="13" fillId="2" borderId="2" xfId="6" applyNumberFormat="1" applyFont="1" applyFill="1" applyBorder="1" applyAlignment="1" applyProtection="1">
      <alignment horizontal="center" vertical="center" wrapText="1"/>
      <protection locked="0"/>
    </xf>
    <xf numFmtId="49" fontId="13" fillId="15" borderId="44" xfId="6" applyNumberFormat="1" applyFont="1" applyFill="1" applyBorder="1" applyAlignment="1" applyProtection="1">
      <alignment horizontal="center" vertical="center" wrapText="1"/>
      <protection locked="0"/>
    </xf>
    <xf numFmtId="49" fontId="12" fillId="14" borderId="27" xfId="6" applyNumberFormat="1" applyFont="1" applyFill="1" applyBorder="1" applyAlignment="1" applyProtection="1">
      <alignment horizontal="center" vertical="center" wrapText="1"/>
      <protection locked="0"/>
    </xf>
    <xf numFmtId="49" fontId="13" fillId="14" borderId="27" xfId="6" applyNumberFormat="1" applyFont="1" applyFill="1" applyBorder="1" applyAlignment="1" applyProtection="1">
      <alignment horizontal="left" vertical="center" wrapText="1"/>
      <protection locked="0"/>
    </xf>
    <xf numFmtId="4" fontId="13" fillId="14" borderId="27" xfId="6" applyNumberFormat="1" applyFont="1" applyFill="1" applyBorder="1" applyAlignment="1" applyProtection="1">
      <alignment horizontal="right" vertical="center" wrapText="1"/>
      <protection locked="0"/>
    </xf>
    <xf numFmtId="10" fontId="86" fillId="4" borderId="9" xfId="6" applyNumberFormat="1" applyFont="1" applyFill="1" applyBorder="1" applyAlignment="1" applyProtection="1">
      <alignment horizontal="right" vertical="center"/>
      <protection locked="0"/>
    </xf>
    <xf numFmtId="49" fontId="13" fillId="2" borderId="67" xfId="6" applyNumberFormat="1" applyFont="1" applyFill="1" applyBorder="1" applyAlignment="1" applyProtection="1">
      <alignment horizontal="center" vertical="center" wrapText="1"/>
      <protection locked="0"/>
    </xf>
    <xf numFmtId="49" fontId="13" fillId="2" borderId="67" xfId="6" applyNumberFormat="1" applyFont="1" applyFill="1" applyBorder="1" applyAlignment="1" applyProtection="1">
      <alignment horizontal="left" vertical="center" wrapText="1"/>
      <protection locked="0"/>
    </xf>
    <xf numFmtId="4" fontId="13" fillId="2" borderId="67" xfId="6" applyNumberFormat="1" applyFont="1" applyFill="1" applyBorder="1" applyAlignment="1" applyProtection="1">
      <alignment horizontal="right" vertical="center" wrapText="1"/>
      <protection locked="0"/>
    </xf>
    <xf numFmtId="4" fontId="13" fillId="2" borderId="71" xfId="6" applyNumberFormat="1" applyFont="1" applyFill="1" applyBorder="1" applyAlignment="1" applyProtection="1">
      <alignment horizontal="right" vertical="center" wrapText="1"/>
      <protection locked="0"/>
    </xf>
    <xf numFmtId="4" fontId="86" fillId="0" borderId="17" xfId="6" applyNumberFormat="1" applyFont="1" applyFill="1" applyBorder="1" applyAlignment="1" applyProtection="1">
      <alignment horizontal="right" vertical="center"/>
      <protection locked="0"/>
    </xf>
    <xf numFmtId="49" fontId="86" fillId="15" borderId="8" xfId="6" applyNumberFormat="1" applyFont="1" applyFill="1" applyBorder="1" applyAlignment="1" applyProtection="1">
      <alignment horizontal="center" vertical="center" wrapText="1"/>
      <protection locked="0"/>
    </xf>
    <xf numFmtId="49" fontId="12" fillId="2" borderId="70" xfId="6" applyNumberFormat="1" applyFont="1" applyFill="1" applyBorder="1" applyAlignment="1" applyProtection="1">
      <alignment horizontal="center" vertical="center" wrapText="1"/>
      <protection locked="0"/>
    </xf>
    <xf numFmtId="49" fontId="13" fillId="17" borderId="27" xfId="6" applyNumberFormat="1" applyFont="1" applyFill="1" applyBorder="1" applyAlignment="1" applyProtection="1">
      <alignment horizontal="center" vertical="center" wrapText="1"/>
      <protection locked="0"/>
    </xf>
    <xf numFmtId="49" fontId="12" fillId="17" borderId="27" xfId="6" applyNumberFormat="1" applyFont="1" applyFill="1" applyBorder="1" applyAlignment="1" applyProtection="1">
      <alignment horizontal="center" vertical="center" wrapText="1"/>
      <protection locked="0"/>
    </xf>
    <xf numFmtId="49" fontId="13" fillId="17" borderId="27" xfId="6" applyNumberFormat="1" applyFont="1" applyFill="1" applyBorder="1" applyAlignment="1" applyProtection="1">
      <alignment horizontal="left" vertical="center" wrapText="1"/>
      <protection locked="0"/>
    </xf>
    <xf numFmtId="4" fontId="13" fillId="17" borderId="27" xfId="6" applyNumberFormat="1" applyFont="1" applyFill="1" applyBorder="1" applyAlignment="1" applyProtection="1">
      <alignment horizontal="right" vertical="center" wrapText="1"/>
      <protection locked="0"/>
    </xf>
    <xf numFmtId="10" fontId="86" fillId="6" borderId="9" xfId="6" applyNumberFormat="1" applyFont="1" applyFill="1" applyBorder="1" applyAlignment="1" applyProtection="1">
      <alignment horizontal="right" vertical="center"/>
      <protection locked="0"/>
    </xf>
    <xf numFmtId="49" fontId="12" fillId="14" borderId="8" xfId="6" applyNumberFormat="1" applyFont="1" applyFill="1" applyBorder="1" applyAlignment="1" applyProtection="1">
      <alignment horizontal="center" vertical="center" wrapText="1"/>
      <protection locked="0"/>
    </xf>
    <xf numFmtId="49" fontId="13" fillId="15" borderId="0" xfId="6" applyNumberFormat="1" applyFont="1" applyFill="1" applyBorder="1" applyAlignment="1" applyProtection="1">
      <alignment horizontal="center" vertical="center" wrapText="1"/>
      <protection locked="0"/>
    </xf>
    <xf numFmtId="49" fontId="13" fillId="15" borderId="59" xfId="6" applyNumberFormat="1" applyFont="1" applyFill="1" applyBorder="1" applyAlignment="1" applyProtection="1">
      <alignment horizontal="center" vertical="center" wrapText="1"/>
      <protection locked="0"/>
    </xf>
    <xf numFmtId="49" fontId="12" fillId="2" borderId="44" xfId="6" applyNumberFormat="1" applyFont="1" applyFill="1" applyBorder="1" applyAlignment="1" applyProtection="1">
      <alignment horizontal="center" vertical="center" wrapText="1"/>
      <protection locked="0"/>
    </xf>
    <xf numFmtId="4" fontId="86" fillId="15" borderId="8" xfId="6" applyNumberFormat="1" applyFont="1" applyFill="1" applyBorder="1" applyAlignment="1" applyProtection="1">
      <alignment horizontal="right" vertical="center" wrapText="1"/>
      <protection locked="0"/>
    </xf>
    <xf numFmtId="49" fontId="37" fillId="15" borderId="8" xfId="6" applyNumberFormat="1" applyFont="1" applyFill="1" applyBorder="1" applyAlignment="1" applyProtection="1">
      <alignment horizontal="left" vertical="center" wrapText="1"/>
      <protection locked="0"/>
    </xf>
    <xf numFmtId="49" fontId="37" fillId="15" borderId="8" xfId="6" applyNumberFormat="1" applyFont="1" applyFill="1" applyBorder="1" applyAlignment="1" applyProtection="1">
      <alignment horizontal="center" vertical="center" wrapText="1"/>
      <protection locked="0"/>
    </xf>
    <xf numFmtId="4" fontId="37" fillId="15" borderId="8" xfId="6" applyNumberFormat="1" applyFont="1" applyFill="1" applyBorder="1" applyAlignment="1" applyProtection="1">
      <alignment horizontal="right" vertical="center" wrapText="1"/>
      <protection locked="0"/>
    </xf>
    <xf numFmtId="10" fontId="37" fillId="3" borderId="8" xfId="6" applyNumberFormat="1" applyFont="1" applyFill="1" applyBorder="1" applyAlignment="1" applyProtection="1">
      <alignment horizontal="right" vertical="center"/>
      <protection locked="0"/>
    </xf>
    <xf numFmtId="4" fontId="86" fillId="3" borderId="8" xfId="6" applyNumberFormat="1" applyFont="1" applyFill="1" applyBorder="1" applyAlignment="1" applyProtection="1">
      <alignment horizontal="right" vertical="center"/>
      <protection locked="0"/>
    </xf>
    <xf numFmtId="10" fontId="86" fillId="4" borderId="12" xfId="6" applyNumberFormat="1" applyFont="1" applyFill="1" applyBorder="1" applyAlignment="1" applyProtection="1">
      <alignment horizontal="right" vertical="center"/>
      <protection locked="0"/>
    </xf>
    <xf numFmtId="49" fontId="11" fillId="16" borderId="8" xfId="6" applyNumberFormat="1" applyFont="1" applyFill="1" applyBorder="1" applyAlignment="1" applyProtection="1">
      <alignment horizontal="center" vertical="center" wrapText="1"/>
      <protection locked="0"/>
    </xf>
    <xf numFmtId="49" fontId="11" fillId="16" borderId="8" xfId="6" applyNumberFormat="1" applyFont="1" applyFill="1" applyBorder="1" applyAlignment="1" applyProtection="1">
      <alignment horizontal="left" vertical="center" wrapText="1"/>
      <protection locked="0"/>
    </xf>
    <xf numFmtId="4" fontId="11" fillId="16" borderId="8" xfId="6" applyNumberFormat="1" applyFont="1" applyFill="1" applyBorder="1" applyAlignment="1" applyProtection="1">
      <alignment horizontal="right" vertical="center" wrapText="1"/>
      <protection locked="0"/>
    </xf>
    <xf numFmtId="49" fontId="13" fillId="14" borderId="2" xfId="6" applyNumberFormat="1" applyFont="1" applyFill="1" applyBorder="1" applyAlignment="1" applyProtection="1">
      <alignment horizontal="left" vertical="center" wrapText="1"/>
      <protection locked="0"/>
    </xf>
    <xf numFmtId="4" fontId="13" fillId="14" borderId="2" xfId="6" applyNumberFormat="1" applyFont="1" applyFill="1" applyBorder="1" applyAlignment="1" applyProtection="1">
      <alignment horizontal="right" vertical="center" wrapText="1"/>
      <protection locked="0"/>
    </xf>
    <xf numFmtId="49" fontId="13" fillId="15" borderId="12" xfId="6" applyNumberFormat="1" applyFont="1" applyFill="1" applyBorder="1" applyAlignment="1" applyProtection="1">
      <alignment horizontal="center" vertical="center" wrapText="1"/>
      <protection locked="0"/>
    </xf>
    <xf numFmtId="49" fontId="12" fillId="14" borderId="45" xfId="6" applyNumberFormat="1" applyFont="1" applyFill="1" applyBorder="1" applyAlignment="1" applyProtection="1">
      <alignment horizontal="center" vertical="center" wrapText="1"/>
      <protection locked="0"/>
    </xf>
    <xf numFmtId="49" fontId="86" fillId="15" borderId="44" xfId="6" applyNumberFormat="1" applyFont="1" applyFill="1" applyBorder="1" applyAlignment="1" applyProtection="1">
      <alignment horizontal="center" vertical="center" wrapText="1"/>
      <protection locked="0"/>
    </xf>
    <xf numFmtId="49" fontId="12" fillId="14" borderId="28" xfId="6" applyNumberFormat="1" applyFont="1" applyFill="1" applyBorder="1" applyAlignment="1" applyProtection="1">
      <alignment horizontal="center" vertical="center" wrapText="1"/>
      <protection locked="0"/>
    </xf>
    <xf numFmtId="49" fontId="86" fillId="15" borderId="14" xfId="6" applyNumberFormat="1" applyFont="1" applyFill="1" applyBorder="1" applyAlignment="1" applyProtection="1">
      <alignment horizontal="left"/>
      <protection locked="0"/>
    </xf>
    <xf numFmtId="4" fontId="86" fillId="15" borderId="8" xfId="6" applyNumberFormat="1" applyFont="1" applyFill="1" applyBorder="1" applyAlignment="1" applyProtection="1">
      <alignment horizontal="right" wrapText="1"/>
      <protection locked="0"/>
    </xf>
    <xf numFmtId="10" fontId="86" fillId="3" borderId="8" xfId="6" applyNumberFormat="1" applyFont="1" applyFill="1" applyBorder="1" applyAlignment="1" applyProtection="1">
      <alignment horizontal="right"/>
      <protection locked="0"/>
    </xf>
    <xf numFmtId="4" fontId="13" fillId="2" borderId="67" xfId="6" applyNumberFormat="1" applyFont="1" applyFill="1" applyBorder="1" applyAlignment="1" applyProtection="1">
      <alignment horizontal="right" wrapText="1"/>
      <protection locked="0"/>
    </xf>
    <xf numFmtId="4" fontId="13" fillId="2" borderId="71" xfId="6" applyNumberFormat="1" applyFont="1" applyFill="1" applyBorder="1" applyAlignment="1" applyProtection="1">
      <alignment horizontal="right" wrapText="1"/>
      <protection locked="0"/>
    </xf>
    <xf numFmtId="4" fontId="86" fillId="0" borderId="17" xfId="6" applyNumberFormat="1" applyFont="1" applyFill="1" applyBorder="1" applyAlignment="1" applyProtection="1">
      <alignment horizontal="right"/>
      <protection locked="0"/>
    </xf>
    <xf numFmtId="4" fontId="86" fillId="0" borderId="8" xfId="6" applyNumberFormat="1" applyFont="1" applyFill="1" applyBorder="1" applyAlignment="1" applyProtection="1">
      <alignment horizontal="right"/>
      <protection locked="0"/>
    </xf>
    <xf numFmtId="4" fontId="13" fillId="2" borderId="27" xfId="6" applyNumberFormat="1" applyFont="1" applyFill="1" applyBorder="1" applyAlignment="1" applyProtection="1">
      <alignment horizontal="right" wrapText="1"/>
      <protection locked="0"/>
    </xf>
    <xf numFmtId="4" fontId="13" fillId="2" borderId="29" xfId="6" applyNumberFormat="1" applyFont="1" applyFill="1" applyBorder="1" applyAlignment="1" applyProtection="1">
      <alignment horizontal="right" wrapText="1"/>
      <protection locked="0"/>
    </xf>
    <xf numFmtId="4" fontId="86" fillId="0" borderId="9" xfId="6" applyNumberFormat="1" applyFont="1" applyFill="1" applyBorder="1" applyAlignment="1" applyProtection="1">
      <alignment horizontal="right"/>
      <protection locked="0"/>
    </xf>
    <xf numFmtId="4" fontId="13" fillId="2" borderId="8" xfId="6" applyNumberFormat="1" applyFont="1" applyFill="1" applyBorder="1" applyAlignment="1" applyProtection="1">
      <alignment horizontal="right" wrapText="1"/>
      <protection locked="0"/>
    </xf>
    <xf numFmtId="49" fontId="13" fillId="15" borderId="9" xfId="6" applyNumberFormat="1" applyFont="1" applyFill="1" applyBorder="1" applyAlignment="1" applyProtection="1">
      <alignment horizontal="center" vertical="center" wrapText="1"/>
      <protection locked="0"/>
    </xf>
    <xf numFmtId="49" fontId="13" fillId="15" borderId="17" xfId="6" applyNumberFormat="1" applyFont="1" applyFill="1" applyBorder="1" applyAlignment="1" applyProtection="1">
      <alignment horizontal="center" vertical="center" wrapText="1"/>
      <protection locked="0"/>
    </xf>
    <xf numFmtId="49" fontId="11" fillId="15" borderId="12" xfId="6" applyNumberFormat="1" applyFont="1" applyFill="1" applyBorder="1" applyAlignment="1" applyProtection="1">
      <alignment horizontal="center" vertical="center" wrapText="1"/>
      <protection locked="0"/>
    </xf>
    <xf numFmtId="49" fontId="13" fillId="14" borderId="1" xfId="0" applyNumberFormat="1" applyFont="1" applyFill="1" applyBorder="1" applyAlignment="1" applyProtection="1">
      <alignment horizontal="center" vertical="center" wrapText="1"/>
      <protection locked="0"/>
    </xf>
    <xf numFmtId="49" fontId="12" fillId="14" borderId="1" xfId="0" applyNumberFormat="1" applyFont="1" applyFill="1" applyBorder="1" applyAlignment="1" applyProtection="1">
      <alignment horizontal="center" vertical="center" wrapText="1"/>
      <protection locked="0"/>
    </xf>
    <xf numFmtId="49" fontId="13" fillId="14" borderId="1" xfId="0" applyNumberFormat="1" applyFont="1" applyFill="1" applyBorder="1" applyAlignment="1" applyProtection="1">
      <alignment horizontal="left" vertical="center" wrapText="1"/>
      <protection locked="0"/>
    </xf>
    <xf numFmtId="4" fontId="13" fillId="14" borderId="1" xfId="0" applyNumberFormat="1" applyFont="1" applyFill="1" applyBorder="1" applyAlignment="1" applyProtection="1">
      <alignment horizontal="right" vertical="center" wrapText="1"/>
      <protection locked="0"/>
    </xf>
    <xf numFmtId="10" fontId="86" fillId="4" borderId="8" xfId="0" applyNumberFormat="1" applyFont="1" applyFill="1" applyBorder="1" applyAlignment="1" applyProtection="1">
      <alignment vertical="center"/>
      <protection locked="0"/>
    </xf>
    <xf numFmtId="49" fontId="11" fillId="16" borderId="1" xfId="0" applyNumberFormat="1" applyFont="1" applyFill="1" applyBorder="1" applyAlignment="1" applyProtection="1">
      <alignment horizontal="center" vertical="center" wrapText="1"/>
      <protection locked="0"/>
    </xf>
    <xf numFmtId="49" fontId="11" fillId="16" borderId="1" xfId="0" applyNumberFormat="1" applyFont="1" applyFill="1" applyBorder="1" applyAlignment="1" applyProtection="1">
      <alignment horizontal="left" vertical="center" wrapText="1"/>
      <protection locked="0"/>
    </xf>
    <xf numFmtId="4" fontId="11" fillId="16" borderId="1" xfId="0" applyNumberFormat="1" applyFont="1" applyFill="1" applyBorder="1" applyAlignment="1" applyProtection="1">
      <alignment horizontal="right" vertical="center" wrapText="1"/>
      <protection locked="0"/>
    </xf>
    <xf numFmtId="10" fontId="11" fillId="16" borderId="1" xfId="0" applyNumberFormat="1" applyFont="1" applyFill="1" applyBorder="1" applyAlignment="1" applyProtection="1">
      <alignment vertical="center" wrapText="1"/>
      <protection locked="0"/>
    </xf>
    <xf numFmtId="10" fontId="15" fillId="0" borderId="79" xfId="1" applyNumberFormat="1" applyFont="1" applyBorder="1" applyAlignment="1">
      <alignment vertical="top"/>
    </xf>
    <xf numFmtId="0" fontId="21" fillId="9" borderId="90" xfId="1" applyFont="1" applyFill="1" applyBorder="1" applyAlignment="1">
      <alignment horizontal="right" vertical="top"/>
    </xf>
    <xf numFmtId="0" fontId="21" fillId="0" borderId="8" xfId="1" applyFont="1" applyBorder="1" applyAlignment="1">
      <alignment vertical="top"/>
    </xf>
    <xf numFmtId="4" fontId="22" fillId="0" borderId="8" xfId="2" applyNumberFormat="1" applyFont="1" applyBorder="1" applyAlignment="1">
      <alignment horizontal="right" vertical="center"/>
    </xf>
    <xf numFmtId="4" fontId="18" fillId="3" borderId="8" xfId="2" applyNumberFormat="1" applyFont="1" applyFill="1" applyBorder="1" applyAlignment="1">
      <alignment horizontal="right" vertical="top" wrapText="1"/>
    </xf>
    <xf numFmtId="4" fontId="18" fillId="3" borderId="12" xfId="2" applyNumberFormat="1" applyFont="1" applyFill="1" applyBorder="1" applyAlignment="1">
      <alignment vertical="top"/>
    </xf>
    <xf numFmtId="4" fontId="18" fillId="3" borderId="8" xfId="2" applyNumberFormat="1" applyFont="1" applyFill="1" applyBorder="1" applyAlignment="1">
      <alignment vertical="top"/>
    </xf>
    <xf numFmtId="49" fontId="13" fillId="2" borderId="73" xfId="0" applyNumberFormat="1" applyFont="1" applyFill="1" applyBorder="1" applyAlignment="1" applyProtection="1">
      <alignment horizontal="center" vertical="center" wrapText="1"/>
      <protection locked="0"/>
    </xf>
    <xf numFmtId="49" fontId="11" fillId="14" borderId="1" xfId="0" applyNumberFormat="1" applyFont="1" applyFill="1" applyBorder="1" applyAlignment="1" applyProtection="1">
      <alignment horizontal="center" vertical="center" wrapText="1"/>
      <protection locked="0"/>
    </xf>
    <xf numFmtId="49" fontId="13" fillId="15" borderId="1" xfId="0" applyNumberFormat="1" applyFont="1" applyFill="1" applyBorder="1" applyAlignment="1" applyProtection="1">
      <alignment horizontal="center" vertical="center" wrapText="1"/>
      <protection locked="0"/>
    </xf>
    <xf numFmtId="49" fontId="13" fillId="15" borderId="1" xfId="0" applyNumberFormat="1" applyFont="1" applyFill="1" applyBorder="1" applyAlignment="1" applyProtection="1">
      <alignment horizontal="left" vertical="center" wrapText="1"/>
      <protection locked="0"/>
    </xf>
    <xf numFmtId="4" fontId="13" fillId="15" borderId="1" xfId="0" applyNumberFormat="1" applyFont="1" applyFill="1" applyBorder="1" applyAlignment="1" applyProtection="1">
      <alignment horizontal="right" vertical="center" wrapText="1"/>
      <protection locked="0"/>
    </xf>
    <xf numFmtId="49" fontId="13" fillId="2" borderId="27" xfId="0" applyNumberFormat="1" applyFont="1" applyFill="1" applyBorder="1" applyAlignment="1" applyProtection="1">
      <alignment horizontal="center" vertical="center" wrapText="1"/>
      <protection locked="0"/>
    </xf>
    <xf numFmtId="49" fontId="13" fillId="2" borderId="27" xfId="0" applyNumberFormat="1" applyFont="1" applyFill="1" applyBorder="1" applyAlignment="1" applyProtection="1">
      <alignment horizontal="left" vertical="center" wrapText="1"/>
      <protection locked="0"/>
    </xf>
    <xf numFmtId="4" fontId="13" fillId="2" borderId="27" xfId="0" applyNumberFormat="1" applyFont="1" applyFill="1" applyBorder="1" applyAlignment="1" applyProtection="1">
      <alignment horizontal="right" vertical="center" wrapText="1"/>
      <protection locked="0"/>
    </xf>
    <xf numFmtId="49" fontId="11" fillId="16" borderId="67" xfId="0" applyNumberFormat="1" applyFont="1" applyFill="1" applyBorder="1" applyAlignment="1" applyProtection="1">
      <alignment horizontal="left" vertical="center" wrapText="1"/>
      <protection locked="0"/>
    </xf>
    <xf numFmtId="4" fontId="11" fillId="16" borderId="67" xfId="0" applyNumberFormat="1" applyFont="1" applyFill="1" applyBorder="1" applyAlignment="1" applyProtection="1">
      <alignment horizontal="right" vertical="center" wrapText="1"/>
      <protection locked="0"/>
    </xf>
    <xf numFmtId="10" fontId="85" fillId="5" borderId="86" xfId="0" applyNumberFormat="1" applyFont="1" applyFill="1" applyBorder="1" applyAlignment="1" applyProtection="1">
      <alignment horizontal="right" vertical="center"/>
      <protection locked="0"/>
    </xf>
    <xf numFmtId="49" fontId="13" fillId="2" borderId="87" xfId="0" applyNumberFormat="1" applyFont="1" applyFill="1" applyBorder="1" applyAlignment="1" applyProtection="1">
      <alignment horizontal="center" vertical="center" wrapText="1"/>
      <protection locked="0"/>
    </xf>
    <xf numFmtId="49" fontId="13" fillId="2" borderId="12" xfId="0" applyNumberFormat="1" applyFont="1" applyFill="1" applyBorder="1" applyAlignment="1" applyProtection="1">
      <alignment horizontal="center" vertical="center" wrapText="1"/>
      <protection locked="0"/>
    </xf>
    <xf numFmtId="49" fontId="11" fillId="16" borderId="84" xfId="0" applyNumberFormat="1" applyFont="1" applyFill="1" applyBorder="1" applyAlignment="1" applyProtection="1">
      <alignment horizontal="center" vertical="center" wrapText="1"/>
      <protection locked="0"/>
    </xf>
    <xf numFmtId="49" fontId="13" fillId="14" borderId="67" xfId="0" applyNumberFormat="1" applyFont="1" applyFill="1" applyBorder="1" applyAlignment="1" applyProtection="1">
      <alignment horizontal="center" vertical="center" wrapText="1"/>
      <protection locked="0"/>
    </xf>
    <xf numFmtId="0" fontId="16" fillId="0" borderId="86" xfId="41" applyBorder="1"/>
    <xf numFmtId="0" fontId="16" fillId="0" borderId="62" xfId="41" applyBorder="1" applyAlignment="1">
      <alignment horizontal="left"/>
    </xf>
    <xf numFmtId="0" fontId="24" fillId="0" borderId="86" xfId="41" quotePrefix="1" applyFont="1" applyBorder="1" applyAlignment="1">
      <alignment horizontal="left" vertical="center"/>
    </xf>
    <xf numFmtId="0" fontId="24" fillId="0" borderId="86" xfId="41" applyFont="1" applyBorder="1" applyAlignment="1">
      <alignment horizontal="left" vertical="center" wrapText="1"/>
    </xf>
    <xf numFmtId="4" fontId="24" fillId="0" borderId="86" xfId="41" applyNumberFormat="1" applyFont="1" applyBorder="1" applyAlignment="1">
      <alignment horizontal="right" vertical="center"/>
    </xf>
    <xf numFmtId="4" fontId="24" fillId="0" borderId="86" xfId="41" applyNumberFormat="1" applyFont="1" applyBorder="1" applyAlignment="1">
      <alignment vertical="center"/>
    </xf>
    <xf numFmtId="10" fontId="24" fillId="0" borderId="86" xfId="41" applyNumberFormat="1" applyFont="1" applyBorder="1" applyAlignment="1">
      <alignment vertical="center"/>
    </xf>
    <xf numFmtId="0" fontId="16" fillId="0" borderId="8" xfId="41" applyBorder="1"/>
    <xf numFmtId="0" fontId="16" fillId="0" borderId="63" xfId="41" applyBorder="1" applyAlignment="1">
      <alignment horizontal="center"/>
    </xf>
    <xf numFmtId="167" fontId="54" fillId="0" borderId="45" xfId="39" applyNumberFormat="1" applyFont="1" applyBorder="1" applyAlignment="1">
      <alignment horizontal="right" vertical="center" wrapText="1"/>
    </xf>
    <xf numFmtId="0" fontId="29" fillId="3" borderId="8" xfId="39" applyFont="1" applyFill="1" applyBorder="1" applyAlignment="1">
      <alignment vertical="center" wrapText="1"/>
    </xf>
    <xf numFmtId="167" fontId="31" fillId="3" borderId="8" xfId="39" applyNumberFormat="1" applyFont="1" applyFill="1" applyBorder="1" applyAlignment="1">
      <alignment horizontal="right" vertical="center" wrapText="1"/>
    </xf>
    <xf numFmtId="0" fontId="77" fillId="3" borderId="8" xfId="39" applyFont="1" applyFill="1" applyBorder="1" applyAlignment="1">
      <alignment vertical="center" wrapText="1"/>
    </xf>
    <xf numFmtId="167" fontId="31" fillId="3" borderId="86" xfId="39" applyNumberFormat="1" applyFont="1" applyFill="1" applyBorder="1" applyAlignment="1">
      <alignment horizontal="right" vertical="center" wrapText="1"/>
    </xf>
    <xf numFmtId="0" fontId="31" fillId="3" borderId="86" xfId="39" applyFont="1" applyFill="1" applyBorder="1" applyAlignment="1">
      <alignment vertical="center" wrapText="1"/>
    </xf>
    <xf numFmtId="167" fontId="31" fillId="3" borderId="12" xfId="39" applyNumberFormat="1" applyFont="1" applyFill="1" applyBorder="1" applyAlignment="1">
      <alignment horizontal="right" vertical="center" wrapText="1"/>
    </xf>
    <xf numFmtId="10" fontId="29" fillId="4" borderId="8" xfId="45" applyNumberFormat="1" applyFont="1" applyFill="1" applyBorder="1" applyAlignment="1">
      <alignment horizontal="right" vertical="center" wrapText="1"/>
    </xf>
    <xf numFmtId="0" fontId="24" fillId="3" borderId="86" xfId="41" applyFont="1" applyFill="1" applyBorder="1" applyAlignment="1">
      <alignment horizontal="center" vertical="top"/>
    </xf>
    <xf numFmtId="0" fontId="24" fillId="4" borderId="87" xfId="41" applyFont="1" applyFill="1" applyBorder="1" applyAlignment="1">
      <alignment horizontal="left" vertical="top"/>
    </xf>
    <xf numFmtId="0" fontId="24" fillId="4" borderId="87" xfId="41" applyFont="1" applyFill="1" applyBorder="1" applyAlignment="1">
      <alignment horizontal="left" vertical="top" wrapText="1"/>
    </xf>
    <xf numFmtId="4" fontId="24" fillId="4" borderId="88" xfId="41" applyNumberFormat="1" applyFont="1" applyFill="1" applyBorder="1" applyAlignment="1">
      <alignment horizontal="right" vertical="top"/>
    </xf>
    <xf numFmtId="10" fontId="24" fillId="4" borderId="14" xfId="41" applyNumberFormat="1" applyFont="1" applyFill="1" applyBorder="1" applyAlignment="1">
      <alignment vertical="top"/>
    </xf>
    <xf numFmtId="0" fontId="16" fillId="3" borderId="87" xfId="41" applyFill="1" applyBorder="1" applyAlignment="1">
      <alignment horizontal="left" vertical="top"/>
    </xf>
    <xf numFmtId="0" fontId="24" fillId="3" borderId="87" xfId="41" applyFont="1" applyFill="1" applyBorder="1" applyAlignment="1">
      <alignment horizontal="left" vertical="top"/>
    </xf>
    <xf numFmtId="0" fontId="24" fillId="3" borderId="87" xfId="41" applyFont="1" applyFill="1" applyBorder="1" applyAlignment="1">
      <alignment horizontal="left" vertical="top" wrapText="1"/>
    </xf>
    <xf numFmtId="4" fontId="24" fillId="3" borderId="88" xfId="41" applyNumberFormat="1" applyFont="1" applyFill="1" applyBorder="1" applyAlignment="1">
      <alignment horizontal="right" vertical="top"/>
    </xf>
    <xf numFmtId="4" fontId="24" fillId="3" borderId="14" xfId="41" applyNumberFormat="1" applyFont="1" applyFill="1" applyBorder="1" applyAlignment="1">
      <alignment vertical="top"/>
    </xf>
    <xf numFmtId="10" fontId="24" fillId="3" borderId="14" xfId="41" applyNumberFormat="1" applyFont="1" applyFill="1" applyBorder="1" applyAlignment="1">
      <alignment vertical="top"/>
    </xf>
    <xf numFmtId="0" fontId="16" fillId="3" borderId="86" xfId="41" applyFill="1" applyBorder="1" applyAlignment="1">
      <alignment horizontal="left" vertical="top"/>
    </xf>
    <xf numFmtId="0" fontId="16" fillId="3" borderId="12" xfId="41" applyFill="1" applyBorder="1" applyAlignment="1">
      <alignment horizontal="left" vertical="top"/>
    </xf>
    <xf numFmtId="2" fontId="33" fillId="0" borderId="8" xfId="42" applyNumberFormat="1" applyFont="1" applyBorder="1" applyAlignment="1">
      <alignment vertical="top"/>
    </xf>
    <xf numFmtId="4" fontId="24" fillId="3" borderId="61" xfId="41" applyNumberFormat="1" applyFont="1" applyFill="1" applyBorder="1" applyAlignment="1">
      <alignment horizontal="right" vertical="center"/>
    </xf>
    <xf numFmtId="4" fontId="24" fillId="0" borderId="8" xfId="41" applyNumberFormat="1" applyFont="1" applyBorder="1" applyAlignment="1">
      <alignment vertical="center"/>
    </xf>
    <xf numFmtId="10" fontId="24" fillId="0" borderId="8" xfId="41" applyNumberFormat="1" applyFont="1" applyBorder="1" applyAlignment="1">
      <alignment vertical="center"/>
    </xf>
    <xf numFmtId="0" fontId="16" fillId="0" borderId="95" xfId="41" applyBorder="1" applyAlignment="1">
      <alignment horizontal="center"/>
    </xf>
    <xf numFmtId="0" fontId="24" fillId="3" borderId="95" xfId="41" applyFont="1" applyFill="1" applyBorder="1" applyAlignment="1">
      <alignment horizontal="left" vertical="top"/>
    </xf>
    <xf numFmtId="49" fontId="48" fillId="3" borderId="95" xfId="41" applyNumberFormat="1" applyFont="1" applyFill="1" applyBorder="1" applyAlignment="1">
      <alignment horizontal="left" vertical="top"/>
    </xf>
    <xf numFmtId="0" fontId="48" fillId="0" borderId="95" xfId="41" applyFont="1" applyBorder="1" applyAlignment="1">
      <alignment horizontal="left" wrapText="1"/>
    </xf>
    <xf numFmtId="4" fontId="24" fillId="0" borderId="86" xfId="41" applyNumberFormat="1" applyFont="1" applyBorder="1" applyAlignment="1">
      <alignment vertical="top"/>
    </xf>
    <xf numFmtId="4" fontId="48" fillId="0" borderId="86" xfId="41" applyNumberFormat="1" applyFont="1" applyBorder="1" applyAlignment="1">
      <alignment vertical="top"/>
    </xf>
    <xf numFmtId="0" fontId="24" fillId="3" borderId="63" xfId="41" applyFont="1" applyFill="1" applyBorder="1" applyAlignment="1">
      <alignment horizontal="left" vertical="top"/>
    </xf>
    <xf numFmtId="4" fontId="24" fillId="0" borderId="95" xfId="41" applyNumberFormat="1" applyFont="1" applyBorder="1" applyAlignment="1">
      <alignment vertical="top"/>
    </xf>
    <xf numFmtId="4" fontId="48" fillId="0" borderId="95" xfId="41" applyNumberFormat="1" applyFont="1" applyBorder="1" applyAlignment="1">
      <alignment vertical="top"/>
    </xf>
    <xf numFmtId="10" fontId="48" fillId="0" borderId="86" xfId="41" applyNumberFormat="1" applyFont="1" applyBorder="1" applyAlignment="1">
      <alignment vertical="top"/>
    </xf>
    <xf numFmtId="4" fontId="24" fillId="0" borderId="87" xfId="41" applyNumberFormat="1" applyFont="1" applyBorder="1" applyAlignment="1">
      <alignment vertical="top"/>
    </xf>
    <xf numFmtId="0" fontId="93" fillId="0" borderId="83" xfId="41" applyFont="1" applyBorder="1" applyAlignment="1">
      <alignment horizontal="center" vertical="center" wrapText="1"/>
    </xf>
    <xf numFmtId="0" fontId="93" fillId="0" borderId="15" xfId="41" applyFont="1" applyBorder="1" applyAlignment="1">
      <alignment horizontal="center" vertical="center" wrapText="1"/>
    </xf>
    <xf numFmtId="0" fontId="91" fillId="0" borderId="15" xfId="41" applyFont="1" applyBorder="1" applyAlignment="1">
      <alignment horizontal="center" vertical="center" wrapText="1"/>
    </xf>
    <xf numFmtId="0" fontId="78" fillId="5" borderId="86" xfId="41" applyFont="1" applyFill="1" applyBorder="1" applyAlignment="1">
      <alignment horizontal="left" vertical="center" wrapText="1"/>
    </xf>
    <xf numFmtId="4" fontId="78" fillId="5" borderId="86" xfId="41" applyNumberFormat="1" applyFont="1" applyFill="1" applyBorder="1" applyAlignment="1">
      <alignment horizontal="right" vertical="center"/>
    </xf>
    <xf numFmtId="0" fontId="41" fillId="5" borderId="86" xfId="41" applyFont="1" applyFill="1" applyBorder="1" applyAlignment="1">
      <alignment horizontal="left" vertical="center"/>
    </xf>
    <xf numFmtId="4" fontId="78" fillId="5" borderId="18" xfId="41" applyNumberFormat="1" applyFont="1" applyFill="1" applyBorder="1" applyAlignment="1">
      <alignment horizontal="right" vertical="center"/>
    </xf>
    <xf numFmtId="10" fontId="78" fillId="5" borderId="18" xfId="41" applyNumberFormat="1" applyFont="1" applyFill="1" applyBorder="1" applyAlignment="1">
      <alignment horizontal="right" vertical="center"/>
    </xf>
    <xf numFmtId="0" fontId="78" fillId="5" borderId="18" xfId="41" applyFont="1" applyFill="1" applyBorder="1" applyAlignment="1">
      <alignment horizontal="left" vertical="center"/>
    </xf>
    <xf numFmtId="4" fontId="79" fillId="0" borderId="8" xfId="41" applyNumberFormat="1" applyFont="1" applyBorder="1" applyAlignment="1">
      <alignment horizontal="right" vertical="center"/>
    </xf>
    <xf numFmtId="0" fontId="48" fillId="3" borderId="59" xfId="41" applyFont="1" applyFill="1" applyBorder="1" applyAlignment="1">
      <alignment horizontal="left" wrapText="1"/>
    </xf>
    <xf numFmtId="0" fontId="38" fillId="0" borderId="19" xfId="39" applyFont="1" applyBorder="1" applyAlignment="1">
      <alignment horizontal="center" vertical="center"/>
    </xf>
    <xf numFmtId="0" fontId="31" fillId="0" borderId="25" xfId="39" applyFont="1" applyBorder="1" applyAlignment="1">
      <alignment vertical="center"/>
    </xf>
    <xf numFmtId="0" fontId="33" fillId="0" borderId="94" xfId="39" applyFont="1" applyBorder="1" applyAlignment="1">
      <alignment vertical="center" wrapText="1"/>
    </xf>
    <xf numFmtId="0" fontId="31" fillId="0" borderId="26" xfId="39" applyFont="1" applyBorder="1" applyAlignment="1">
      <alignment vertical="center"/>
    </xf>
    <xf numFmtId="0" fontId="50" fillId="0" borderId="94" xfId="39" applyFont="1" applyBorder="1" applyAlignment="1">
      <alignment vertical="center" wrapText="1"/>
    </xf>
    <xf numFmtId="0" fontId="31" fillId="0" borderId="26" xfId="39" applyFont="1" applyBorder="1" applyAlignment="1">
      <alignment vertical="top"/>
    </xf>
    <xf numFmtId="0" fontId="31" fillId="0" borderId="42" xfId="39" applyFont="1" applyBorder="1" applyAlignment="1">
      <alignment vertical="top"/>
    </xf>
    <xf numFmtId="0" fontId="31" fillId="0" borderId="43" xfId="39" applyFont="1" applyBorder="1" applyAlignment="1">
      <alignment vertical="center"/>
    </xf>
    <xf numFmtId="0" fontId="54" fillId="0" borderId="94" xfId="39" applyFont="1" applyBorder="1" applyAlignment="1">
      <alignment vertical="center" wrapText="1"/>
    </xf>
    <xf numFmtId="0" fontId="55" fillId="0" borderId="67" xfId="39" applyFont="1" applyBorder="1" applyAlignment="1">
      <alignment vertical="center" wrapText="1"/>
    </xf>
    <xf numFmtId="0" fontId="31" fillId="3" borderId="11" xfId="39" applyFont="1" applyFill="1" applyBorder="1" applyAlignment="1">
      <alignment vertical="top"/>
    </xf>
    <xf numFmtId="0" fontId="29" fillId="3" borderId="11" xfId="39" applyFont="1" applyFill="1" applyBorder="1" applyAlignment="1">
      <alignment vertical="top"/>
    </xf>
    <xf numFmtId="49" fontId="10" fillId="2" borderId="19" xfId="0" applyNumberFormat="1" applyFont="1" applyFill="1" applyBorder="1" applyAlignment="1" applyProtection="1">
      <alignment horizontal="center" vertical="center" wrapText="1"/>
      <protection locked="0"/>
    </xf>
    <xf numFmtId="49" fontId="11" fillId="16" borderId="19" xfId="0" applyNumberFormat="1" applyFont="1" applyFill="1" applyBorder="1" applyAlignment="1" applyProtection="1">
      <alignment horizontal="center" vertical="center" wrapText="1"/>
      <protection locked="0"/>
    </xf>
    <xf numFmtId="49" fontId="12" fillId="2" borderId="26" xfId="0" applyNumberFormat="1" applyFont="1" applyFill="1" applyBorder="1" applyAlignment="1" applyProtection="1">
      <alignment horizontal="center" vertical="center" wrapText="1"/>
      <protection locked="0"/>
    </xf>
    <xf numFmtId="49" fontId="13" fillId="2" borderId="26" xfId="0" applyNumberFormat="1" applyFont="1" applyFill="1" applyBorder="1" applyAlignment="1" applyProtection="1">
      <alignment horizontal="center" vertical="center" wrapText="1"/>
      <protection locked="0"/>
    </xf>
    <xf numFmtId="49" fontId="13" fillId="2" borderId="11" xfId="0" applyNumberFormat="1" applyFont="1" applyFill="1" applyBorder="1" applyAlignment="1" applyProtection="1">
      <alignment horizontal="center" vertical="center" wrapText="1"/>
      <protection locked="0"/>
    </xf>
    <xf numFmtId="49" fontId="11" fillId="16" borderId="37" xfId="0" applyNumberFormat="1" applyFont="1" applyFill="1" applyBorder="1" applyAlignment="1" applyProtection="1">
      <alignment horizontal="center" vertical="center" wrapText="1"/>
      <protection locked="0"/>
    </xf>
    <xf numFmtId="49" fontId="11" fillId="15" borderId="26" xfId="0" applyNumberFormat="1" applyFont="1" applyFill="1" applyBorder="1" applyAlignment="1" applyProtection="1">
      <alignment horizontal="center" vertical="center" wrapText="1"/>
      <protection locked="0"/>
    </xf>
    <xf numFmtId="49" fontId="13" fillId="2" borderId="91" xfId="0" applyNumberFormat="1" applyFont="1" applyFill="1" applyBorder="1" applyAlignment="1" applyProtection="1">
      <alignment horizontal="center" vertical="center" wrapText="1"/>
      <protection locked="0"/>
    </xf>
    <xf numFmtId="4" fontId="8" fillId="0" borderId="0" xfId="6" applyNumberFormat="1" applyFont="1" applyFill="1" applyBorder="1" applyAlignment="1" applyProtection="1">
      <alignment horizontal="left"/>
      <protection locked="0"/>
    </xf>
    <xf numFmtId="10" fontId="86" fillId="4" borderId="8" xfId="45" applyNumberFormat="1" applyFont="1" applyFill="1" applyBorder="1" applyAlignment="1" applyProtection="1">
      <alignment horizontal="right" vertical="center"/>
      <protection locked="0"/>
    </xf>
    <xf numFmtId="10" fontId="86" fillId="3" borderId="8" xfId="45" applyNumberFormat="1" applyFont="1" applyFill="1" applyBorder="1" applyAlignment="1" applyProtection="1">
      <alignment horizontal="right" vertical="center"/>
      <protection locked="0"/>
    </xf>
    <xf numFmtId="0" fontId="29" fillId="5" borderId="34" xfId="39" applyFont="1" applyFill="1" applyBorder="1" applyAlignment="1">
      <alignment horizontal="left" vertical="center"/>
    </xf>
    <xf numFmtId="0" fontId="29" fillId="4" borderId="34" xfId="39" applyFont="1" applyFill="1" applyBorder="1" applyAlignment="1">
      <alignment horizontal="left" vertical="center" wrapText="1"/>
    </xf>
    <xf numFmtId="167" fontId="29" fillId="4" borderId="38" xfId="39" applyNumberFormat="1" applyFont="1" applyFill="1" applyBorder="1" applyAlignment="1">
      <alignment horizontal="right" vertical="center" wrapText="1"/>
    </xf>
    <xf numFmtId="0" fontId="29" fillId="5" borderId="67" xfId="39" applyFont="1" applyFill="1" applyBorder="1" applyAlignment="1">
      <alignment vertical="center" wrapText="1"/>
    </xf>
    <xf numFmtId="168" fontId="29" fillId="5" borderId="40" xfId="39" applyNumberFormat="1" applyFont="1" applyFill="1" applyBorder="1" applyAlignment="1">
      <alignment horizontal="right" vertical="center" wrapText="1"/>
    </xf>
    <xf numFmtId="168" fontId="29" fillId="5" borderId="39" xfId="39" applyNumberFormat="1" applyFont="1" applyFill="1" applyBorder="1" applyAlignment="1">
      <alignment horizontal="right" vertical="center" wrapText="1"/>
    </xf>
    <xf numFmtId="0" fontId="29" fillId="4" borderId="94" xfId="39" applyFont="1" applyFill="1" applyBorder="1" applyAlignment="1">
      <alignment vertical="center" wrapText="1"/>
    </xf>
    <xf numFmtId="167" fontId="29" fillId="4" borderId="45" xfId="39" applyNumberFormat="1" applyFont="1" applyFill="1" applyBorder="1" applyAlignment="1">
      <alignment horizontal="right" vertical="center" wrapText="1"/>
    </xf>
    <xf numFmtId="167" fontId="29" fillId="4" borderId="94" xfId="39" applyNumberFormat="1" applyFont="1" applyFill="1" applyBorder="1" applyAlignment="1">
      <alignment horizontal="right" vertical="center" wrapText="1"/>
    </xf>
    <xf numFmtId="0" fontId="29" fillId="5" borderId="8" xfId="39" applyFont="1" applyFill="1" applyBorder="1" applyAlignment="1">
      <alignment vertical="center" wrapText="1"/>
    </xf>
    <xf numFmtId="167" fontId="29" fillId="5" borderId="8" xfId="39" applyNumberFormat="1" applyFont="1" applyFill="1" applyBorder="1" applyAlignment="1">
      <alignment horizontal="right" vertical="center" wrapText="1"/>
    </xf>
    <xf numFmtId="49" fontId="13" fillId="2" borderId="94" xfId="0" applyNumberFormat="1" applyFont="1" applyFill="1" applyBorder="1" applyAlignment="1" applyProtection="1">
      <alignment horizontal="center" vertical="center" wrapText="1"/>
      <protection locked="0"/>
    </xf>
    <xf numFmtId="49" fontId="13" fillId="2" borderId="96" xfId="0" applyNumberFormat="1" applyFont="1" applyFill="1" applyBorder="1" applyAlignment="1" applyProtection="1">
      <alignment horizontal="center" vertical="center" wrapText="1"/>
      <protection locked="0"/>
    </xf>
    <xf numFmtId="49" fontId="13" fillId="2" borderId="97" xfId="0" applyNumberFormat="1" applyFont="1" applyFill="1" applyBorder="1" applyAlignment="1" applyProtection="1">
      <alignment horizontal="center" vertical="center" wrapText="1"/>
      <protection locked="0"/>
    </xf>
    <xf numFmtId="4" fontId="13" fillId="14" borderId="8" xfId="0" applyNumberFormat="1" applyFont="1" applyFill="1" applyBorder="1" applyAlignment="1" applyProtection="1">
      <alignment horizontal="left" vertical="center" wrapText="1"/>
      <protection locked="0"/>
    </xf>
    <xf numFmtId="0" fontId="86" fillId="4" borderId="8" xfId="0" applyNumberFormat="1" applyFont="1" applyFill="1" applyBorder="1" applyAlignment="1" applyProtection="1">
      <alignment horizontal="center" vertical="center"/>
      <protection locked="0"/>
    </xf>
    <xf numFmtId="0" fontId="86" fillId="0" borderId="0" xfId="0" applyFont="1" applyAlignment="1"/>
    <xf numFmtId="49" fontId="13" fillId="2" borderId="97" xfId="6" applyNumberFormat="1" applyFont="1" applyFill="1" applyBorder="1" applyAlignment="1" applyProtection="1">
      <alignment horizontal="center" vertical="center" wrapText="1"/>
      <protection locked="0"/>
    </xf>
    <xf numFmtId="4" fontId="86" fillId="0" borderId="0" xfId="6" applyNumberFormat="1" applyFont="1" applyFill="1" applyBorder="1" applyAlignment="1" applyProtection="1">
      <alignment horizontal="right" vertical="center"/>
      <protection locked="0"/>
    </xf>
    <xf numFmtId="49" fontId="12" fillId="2" borderId="97" xfId="6" applyNumberFormat="1" applyFont="1" applyFill="1" applyBorder="1" applyAlignment="1" applyProtection="1">
      <alignment horizontal="center" vertical="center" wrapText="1"/>
      <protection locked="0"/>
    </xf>
    <xf numFmtId="49" fontId="13" fillId="15" borderId="98" xfId="6" applyNumberFormat="1" applyFont="1" applyFill="1" applyBorder="1" applyAlignment="1" applyProtection="1">
      <alignment horizontal="center" vertical="center" wrapText="1"/>
      <protection locked="0"/>
    </xf>
    <xf numFmtId="49" fontId="11" fillId="15" borderId="97" xfId="6" applyNumberFormat="1" applyFont="1" applyFill="1" applyBorder="1" applyAlignment="1" applyProtection="1">
      <alignment horizontal="center" vertical="center" wrapText="1"/>
      <protection locked="0"/>
    </xf>
    <xf numFmtId="49" fontId="11" fillId="15" borderId="1" xfId="6" applyNumberFormat="1" applyFont="1" applyFill="1" applyBorder="1" applyAlignment="1" applyProtection="1">
      <alignment horizontal="center" vertical="center" wrapText="1"/>
      <protection locked="0"/>
    </xf>
    <xf numFmtId="49" fontId="13" fillId="15" borderId="1" xfId="6" applyNumberFormat="1" applyFont="1" applyFill="1" applyBorder="1" applyAlignment="1" applyProtection="1">
      <alignment horizontal="left" vertical="center" wrapText="1"/>
      <protection locked="0"/>
    </xf>
    <xf numFmtId="49" fontId="13" fillId="15" borderId="1" xfId="6" applyNumberFormat="1" applyFont="1" applyFill="1" applyBorder="1" applyAlignment="1" applyProtection="1">
      <alignment horizontal="center" vertical="center" wrapText="1"/>
      <protection locked="0"/>
    </xf>
    <xf numFmtId="4" fontId="13" fillId="15" borderId="1" xfId="6" applyNumberFormat="1" applyFont="1" applyFill="1" applyBorder="1" applyAlignment="1" applyProtection="1">
      <alignment horizontal="right" vertical="center" wrapText="1"/>
      <protection locked="0"/>
    </xf>
    <xf numFmtId="49" fontId="12" fillId="17" borderId="67" xfId="6" applyNumberFormat="1" applyFont="1" applyFill="1" applyBorder="1" applyAlignment="1" applyProtection="1">
      <alignment horizontal="center" vertical="center" wrapText="1"/>
      <protection locked="0"/>
    </xf>
    <xf numFmtId="49" fontId="13" fillId="17" borderId="67" xfId="6" applyNumberFormat="1" applyFont="1" applyFill="1" applyBorder="1" applyAlignment="1" applyProtection="1">
      <alignment horizontal="left" vertical="center" wrapText="1"/>
      <protection locked="0"/>
    </xf>
    <xf numFmtId="4" fontId="13" fillId="17" borderId="67" xfId="6" applyNumberFormat="1" applyFont="1" applyFill="1" applyBorder="1" applyAlignment="1" applyProtection="1">
      <alignment horizontal="right" vertical="center" wrapText="1"/>
      <protection locked="0"/>
    </xf>
    <xf numFmtId="10" fontId="86" fillId="6" borderId="86" xfId="6" applyNumberFormat="1" applyFont="1" applyFill="1" applyBorder="1" applyAlignment="1" applyProtection="1">
      <alignment horizontal="right" vertical="center"/>
      <protection locked="0"/>
    </xf>
    <xf numFmtId="4" fontId="13" fillId="14" borderId="8" xfId="6" applyNumberFormat="1" applyFont="1" applyFill="1" applyBorder="1" applyAlignment="1" applyProtection="1">
      <alignment horizontal="left" vertical="center" wrapText="1"/>
      <protection locked="0"/>
    </xf>
    <xf numFmtId="49" fontId="13" fillId="2" borderId="0" xfId="6" applyNumberFormat="1" applyFont="1" applyFill="1" applyBorder="1" applyAlignment="1" applyProtection="1">
      <alignment horizontal="left" vertical="center" wrapText="1"/>
      <protection locked="0"/>
    </xf>
    <xf numFmtId="0" fontId="10" fillId="0" borderId="8" xfId="6" applyNumberFormat="1" applyFont="1" applyFill="1" applyBorder="1" applyAlignment="1" applyProtection="1">
      <alignment horizontal="center" vertical="center" wrapText="1"/>
      <protection locked="0"/>
    </xf>
    <xf numFmtId="49" fontId="13" fillId="2" borderId="20" xfId="6" applyNumberFormat="1" applyFont="1" applyFill="1" applyBorder="1" applyAlignment="1" applyProtection="1">
      <alignment horizontal="center" vertical="center" wrapText="1"/>
      <protection locked="0"/>
    </xf>
    <xf numFmtId="4" fontId="86" fillId="0" borderId="87" xfId="6" applyNumberFormat="1" applyFont="1" applyFill="1" applyBorder="1" applyAlignment="1" applyProtection="1">
      <alignment horizontal="right" vertical="center"/>
      <protection locked="0"/>
    </xf>
    <xf numFmtId="10" fontId="86" fillId="0" borderId="87" xfId="6" applyNumberFormat="1" applyFont="1" applyFill="1" applyBorder="1" applyAlignment="1" applyProtection="1">
      <alignment horizontal="right" vertical="center"/>
      <protection locked="0"/>
    </xf>
    <xf numFmtId="10" fontId="86" fillId="4" borderId="86" xfId="6" applyNumberFormat="1" applyFont="1" applyFill="1" applyBorder="1" applyAlignment="1" applyProtection="1">
      <alignment horizontal="right" vertical="center"/>
      <protection locked="0"/>
    </xf>
    <xf numFmtId="4" fontId="13" fillId="14" borderId="71" xfId="6" applyNumberFormat="1" applyFont="1" applyFill="1" applyBorder="1" applyAlignment="1" applyProtection="1">
      <alignment horizontal="right" vertical="center" wrapText="1"/>
      <protection locked="0"/>
    </xf>
    <xf numFmtId="4" fontId="13" fillId="14" borderId="84" xfId="6" applyNumberFormat="1" applyFont="1" applyFill="1" applyBorder="1" applyAlignment="1" applyProtection="1">
      <alignment horizontal="right" vertical="center" wrapText="1"/>
      <protection locked="0"/>
    </xf>
    <xf numFmtId="10" fontId="85" fillId="5" borderId="86" xfId="6" applyNumberFormat="1" applyFont="1" applyFill="1" applyBorder="1" applyAlignment="1" applyProtection="1">
      <alignment horizontal="right" vertical="center"/>
      <protection locked="0"/>
    </xf>
    <xf numFmtId="49" fontId="24" fillId="3" borderId="87" xfId="41" applyNumberFormat="1" applyFont="1" applyFill="1" applyBorder="1" applyAlignment="1">
      <alignment horizontal="left" vertical="top"/>
    </xf>
    <xf numFmtId="49" fontId="34" fillId="2" borderId="27" xfId="6" applyNumberFormat="1" applyFont="1" applyFill="1" applyBorder="1" applyAlignment="1" applyProtection="1">
      <alignment vertical="top" wrapText="1"/>
      <protection locked="0"/>
    </xf>
    <xf numFmtId="4" fontId="24" fillId="3" borderId="87" xfId="41" applyNumberFormat="1" applyFont="1" applyFill="1" applyBorder="1" applyAlignment="1">
      <alignment horizontal="right" vertical="top"/>
    </xf>
    <xf numFmtId="10" fontId="24" fillId="0" borderId="87" xfId="41" applyNumberFormat="1" applyFont="1" applyBorder="1" applyAlignment="1">
      <alignment vertical="top"/>
    </xf>
    <xf numFmtId="0" fontId="24" fillId="0" borderId="8" xfId="41" applyFont="1" applyBorder="1" applyAlignment="1">
      <alignment horizontal="left" vertical="top" wrapText="1"/>
    </xf>
    <xf numFmtId="0" fontId="21" fillId="0" borderId="0" xfId="41" applyFont="1"/>
    <xf numFmtId="4" fontId="16" fillId="0" borderId="18" xfId="41" applyNumberFormat="1" applyBorder="1" applyAlignment="1">
      <alignment horizontal="left"/>
    </xf>
    <xf numFmtId="4" fontId="16" fillId="0" borderId="8" xfId="41" applyNumberFormat="1" applyBorder="1" applyAlignment="1">
      <alignment horizontal="left"/>
    </xf>
    <xf numFmtId="4" fontId="16" fillId="0" borderId="99" xfId="41" applyNumberFormat="1" applyBorder="1" applyAlignment="1">
      <alignment horizontal="left"/>
    </xf>
    <xf numFmtId="0" fontId="16" fillId="0" borderId="104" xfId="41" applyBorder="1"/>
    <xf numFmtId="0" fontId="16" fillId="0" borderId="106" xfId="41" applyBorder="1"/>
    <xf numFmtId="0" fontId="21" fillId="0" borderId="0" xfId="41" applyFont="1" applyBorder="1"/>
    <xf numFmtId="4" fontId="16" fillId="0" borderId="4" xfId="41" applyNumberFormat="1" applyBorder="1" applyAlignment="1">
      <alignment horizontal="left"/>
    </xf>
    <xf numFmtId="4" fontId="16" fillId="0" borderId="93" xfId="41" applyNumberFormat="1" applyBorder="1"/>
    <xf numFmtId="4" fontId="16" fillId="0" borderId="105" xfId="41" applyNumberFormat="1" applyBorder="1"/>
    <xf numFmtId="4" fontId="16" fillId="0" borderId="107" xfId="41" applyNumberFormat="1" applyBorder="1"/>
    <xf numFmtId="4" fontId="16" fillId="0" borderId="63" xfId="41" applyNumberFormat="1" applyBorder="1"/>
    <xf numFmtId="4" fontId="16" fillId="0" borderId="4" xfId="41" applyNumberFormat="1" applyBorder="1" applyAlignment="1">
      <alignment horizontal="center"/>
    </xf>
    <xf numFmtId="0" fontId="96" fillId="0" borderId="15" xfId="41" applyFont="1" applyBorder="1" applyAlignment="1">
      <alignment horizontal="center" vertical="center" wrapText="1"/>
    </xf>
    <xf numFmtId="0" fontId="90" fillId="0" borderId="4" xfId="41" applyFont="1" applyBorder="1" applyAlignment="1">
      <alignment horizontal="center" vertical="center" wrapText="1"/>
    </xf>
    <xf numFmtId="0" fontId="90" fillId="0" borderId="4" xfId="41" applyFont="1" applyBorder="1" applyAlignment="1">
      <alignment horizontal="center" vertical="center"/>
    </xf>
    <xf numFmtId="49" fontId="13" fillId="2" borderId="94" xfId="6" applyNumberFormat="1" applyFont="1" applyFill="1" applyBorder="1" applyAlignment="1" applyProtection="1">
      <alignment horizontal="center" vertical="center" wrapText="1"/>
      <protection locked="0"/>
    </xf>
    <xf numFmtId="49" fontId="12" fillId="2" borderId="94" xfId="6" applyNumberFormat="1" applyFont="1" applyFill="1" applyBorder="1" applyAlignment="1" applyProtection="1">
      <alignment horizontal="center" vertical="center" wrapText="1"/>
      <protection locked="0"/>
    </xf>
    <xf numFmtId="4" fontId="22" fillId="3" borderId="8" xfId="2" applyNumberFormat="1" applyFont="1" applyFill="1" applyBorder="1" applyAlignment="1">
      <alignment vertical="top"/>
    </xf>
    <xf numFmtId="4" fontId="22" fillId="0" borderId="8" xfId="2" applyNumberFormat="1" applyFont="1" applyBorder="1" applyAlignment="1">
      <alignment horizontal="right" vertical="top"/>
    </xf>
    <xf numFmtId="0" fontId="0" fillId="0" borderId="8" xfId="0" applyBorder="1" applyAlignment="1"/>
    <xf numFmtId="0" fontId="0" fillId="0" borderId="0" xfId="0" applyBorder="1" applyAlignment="1"/>
    <xf numFmtId="4" fontId="18" fillId="3" borderId="87" xfId="2" applyNumberFormat="1" applyFont="1" applyFill="1" applyBorder="1" applyAlignment="1">
      <alignment vertical="top"/>
    </xf>
    <xf numFmtId="0" fontId="45" fillId="9" borderId="67" xfId="1" applyFont="1" applyFill="1" applyBorder="1" applyAlignment="1">
      <alignment horizontal="right" vertical="center" wrapText="1"/>
    </xf>
    <xf numFmtId="4" fontId="45" fillId="9" borderId="67" xfId="1" applyNumberFormat="1" applyFont="1" applyFill="1" applyBorder="1" applyAlignment="1">
      <alignment horizontal="right" vertical="center"/>
    </xf>
    <xf numFmtId="4" fontId="45" fillId="9" borderId="71" xfId="1" applyNumberFormat="1" applyFont="1" applyFill="1" applyBorder="1" applyAlignment="1">
      <alignment horizontal="right" vertical="center"/>
    </xf>
    <xf numFmtId="4" fontId="45" fillId="9" borderId="108" xfId="1" applyNumberFormat="1" applyFont="1" applyFill="1" applyBorder="1" applyAlignment="1">
      <alignment horizontal="center" vertical="center"/>
    </xf>
    <xf numFmtId="0" fontId="16" fillId="0" borderId="8" xfId="1" applyFont="1" applyBorder="1" applyAlignment="1">
      <alignment horizontal="right" vertical="top"/>
    </xf>
    <xf numFmtId="0" fontId="15" fillId="0" borderId="8" xfId="1" applyFont="1" applyBorder="1" applyAlignment="1">
      <alignment horizontal="center" vertical="top"/>
    </xf>
    <xf numFmtId="0" fontId="15" fillId="0" borderId="8" xfId="1" applyFont="1" applyBorder="1" applyAlignment="1">
      <alignment horizontal="left" vertical="center" wrapText="1"/>
    </xf>
    <xf numFmtId="4" fontId="16" fillId="0" borderId="8" xfId="1" applyNumberFormat="1" applyFont="1" applyBorder="1" applyAlignment="1">
      <alignment vertical="top"/>
    </xf>
    <xf numFmtId="0" fontId="16" fillId="0" borderId="8" xfId="1" applyFont="1" applyBorder="1" applyAlignment="1">
      <alignment horizontal="left" vertical="center" wrapText="1"/>
    </xf>
    <xf numFmtId="0" fontId="47" fillId="0" borderId="8" xfId="1" applyFont="1" applyBorder="1" applyAlignment="1">
      <alignment horizontal="left" vertical="center" wrapText="1"/>
    </xf>
    <xf numFmtId="4" fontId="47" fillId="0" borderId="8" xfId="1" applyNumberFormat="1" applyFont="1" applyBorder="1" applyAlignment="1">
      <alignment vertical="top"/>
    </xf>
    <xf numFmtId="10" fontId="15" fillId="0" borderId="8" xfId="1" applyNumberFormat="1" applyFont="1" applyBorder="1" applyAlignment="1">
      <alignment horizontal="center" vertical="top"/>
    </xf>
    <xf numFmtId="0" fontId="15" fillId="0" borderId="8" xfId="1" applyFont="1" applyBorder="1" applyAlignment="1">
      <alignment horizontal="left" vertical="top" wrapText="1"/>
    </xf>
    <xf numFmtId="0" fontId="21" fillId="0" borderId="9" xfId="41" applyFont="1" applyBorder="1" applyAlignment="1">
      <alignment horizontal="center" vertical="center" wrapText="1"/>
    </xf>
    <xf numFmtId="49" fontId="11" fillId="11" borderId="58" xfId="26" applyNumberFormat="1" applyFont="1" applyFill="1" applyBorder="1" applyAlignment="1" applyProtection="1">
      <alignment horizontal="center" vertical="center" wrapText="1"/>
      <protection locked="0"/>
    </xf>
    <xf numFmtId="0" fontId="99" fillId="0" borderId="87" xfId="26" applyFont="1" applyBorder="1" applyAlignment="1">
      <alignment horizontal="center" vertical="center" wrapText="1"/>
    </xf>
    <xf numFmtId="0" fontId="101" fillId="0" borderId="110" xfId="0" applyNumberFormat="1" applyFont="1" applyFill="1" applyBorder="1" applyAlignment="1" applyProtection="1">
      <alignment horizontal="center" vertical="center" wrapText="1"/>
    </xf>
    <xf numFmtId="0" fontId="101" fillId="0" borderId="111" xfId="0" applyNumberFormat="1" applyFont="1" applyFill="1" applyBorder="1" applyAlignment="1" applyProtection="1">
      <alignment horizontal="center" vertical="center" wrapText="1"/>
    </xf>
    <xf numFmtId="0" fontId="14" fillId="0" borderId="110" xfId="0" applyNumberFormat="1" applyFont="1" applyFill="1" applyBorder="1" applyAlignment="1" applyProtection="1">
      <alignment horizontal="center" vertical="center" wrapText="1"/>
    </xf>
    <xf numFmtId="0" fontId="0" fillId="0" borderId="110" xfId="0" applyBorder="1" applyAlignment="1"/>
    <xf numFmtId="0" fontId="102" fillId="22" borderId="110" xfId="0" applyNumberFormat="1" applyFont="1" applyFill="1" applyBorder="1" applyAlignment="1" applyProtection="1">
      <alignment horizontal="center" vertical="center" wrapText="1"/>
    </xf>
    <xf numFmtId="0" fontId="103" fillId="22" borderId="110" xfId="0" applyNumberFormat="1" applyFont="1" applyFill="1" applyBorder="1" applyAlignment="1" applyProtection="1">
      <alignment horizontal="center" vertical="center" wrapText="1"/>
    </xf>
    <xf numFmtId="0" fontId="103" fillId="22" borderId="111" xfId="0" applyNumberFormat="1" applyFont="1" applyFill="1" applyBorder="1" applyAlignment="1" applyProtection="1">
      <alignment horizontal="center" vertical="center" wrapText="1"/>
    </xf>
    <xf numFmtId="0" fontId="102" fillId="22" borderId="111" xfId="0" applyNumberFormat="1" applyFont="1" applyFill="1" applyBorder="1" applyAlignment="1" applyProtection="1">
      <alignment horizontal="left" vertical="center" wrapText="1"/>
    </xf>
    <xf numFmtId="4" fontId="102" fillId="22" borderId="110" xfId="0" applyNumberFormat="1" applyFont="1" applyFill="1" applyBorder="1" applyAlignment="1" applyProtection="1">
      <alignment horizontal="right" vertical="center" wrapText="1"/>
    </xf>
    <xf numFmtId="0" fontId="104" fillId="0" borderId="110" xfId="0" applyNumberFormat="1" applyFont="1" applyFill="1" applyBorder="1" applyAlignment="1" applyProtection="1">
      <alignment horizontal="center" vertical="center" wrapText="1"/>
    </xf>
    <xf numFmtId="0" fontId="103" fillId="23" borderId="110" xfId="0" applyNumberFormat="1" applyFont="1" applyFill="1" applyBorder="1" applyAlignment="1" applyProtection="1">
      <alignment horizontal="center" vertical="center" wrapText="1"/>
    </xf>
    <xf numFmtId="0" fontId="103" fillId="23" borderId="111" xfId="0" applyNumberFormat="1" applyFont="1" applyFill="1" applyBorder="1" applyAlignment="1" applyProtection="1">
      <alignment horizontal="center" vertical="center" wrapText="1"/>
    </xf>
    <xf numFmtId="0" fontId="103" fillId="23" borderId="111" xfId="0" applyNumberFormat="1" applyFont="1" applyFill="1" applyBorder="1" applyAlignment="1" applyProtection="1">
      <alignment horizontal="left" vertical="center" wrapText="1"/>
    </xf>
    <xf numFmtId="4" fontId="103" fillId="23" borderId="110" xfId="0" applyNumberFormat="1" applyFont="1" applyFill="1" applyBorder="1" applyAlignment="1" applyProtection="1">
      <alignment horizontal="right" vertical="center" wrapText="1"/>
    </xf>
    <xf numFmtId="0" fontId="103" fillId="0" borderId="111" xfId="0" applyNumberFormat="1" applyFont="1" applyFill="1" applyBorder="1" applyAlignment="1" applyProtection="1">
      <alignment horizontal="center" vertical="center" wrapText="1"/>
    </xf>
    <xf numFmtId="0" fontId="103" fillId="0" borderId="111" xfId="0" applyNumberFormat="1" applyFont="1" applyFill="1" applyBorder="1" applyAlignment="1" applyProtection="1">
      <alignment horizontal="left" vertical="center" wrapText="1"/>
    </xf>
    <xf numFmtId="0" fontId="103" fillId="25" borderId="111" xfId="0" applyNumberFormat="1" applyFont="1" applyFill="1" applyBorder="1" applyAlignment="1" applyProtection="1">
      <alignment horizontal="center" vertical="center" wrapText="1"/>
    </xf>
    <xf numFmtId="0" fontId="13" fillId="25" borderId="111" xfId="0" applyNumberFormat="1" applyFont="1" applyFill="1" applyBorder="1" applyAlignment="1" applyProtection="1">
      <alignment horizontal="left" vertical="center" wrapText="1"/>
    </xf>
    <xf numFmtId="4" fontId="13" fillId="25" borderId="110" xfId="0" applyNumberFormat="1" applyFont="1" applyFill="1" applyBorder="1" applyAlignment="1" applyProtection="1">
      <alignment horizontal="right" vertical="center" wrapText="1"/>
    </xf>
    <xf numFmtId="0" fontId="103" fillId="24" borderId="110" xfId="0" applyNumberFormat="1" applyFont="1" applyFill="1" applyBorder="1" applyAlignment="1" applyProtection="1">
      <alignment horizontal="center" vertical="center" wrapText="1"/>
    </xf>
    <xf numFmtId="0" fontId="103" fillId="24" borderId="111" xfId="0" applyNumberFormat="1" applyFont="1" applyFill="1" applyBorder="1" applyAlignment="1" applyProtection="1">
      <alignment horizontal="center" vertical="center" wrapText="1"/>
    </xf>
    <xf numFmtId="0" fontId="13" fillId="0" borderId="111" xfId="0" applyNumberFormat="1" applyFont="1" applyFill="1" applyBorder="1" applyAlignment="1" applyProtection="1">
      <alignment horizontal="left" vertical="center" wrapText="1"/>
    </xf>
    <xf numFmtId="172" fontId="103" fillId="0" borderId="110" xfId="0" applyNumberFormat="1" applyFont="1" applyFill="1" applyBorder="1" applyAlignment="1" applyProtection="1">
      <alignment horizontal="right" vertical="center" wrapText="1"/>
    </xf>
    <xf numFmtId="0" fontId="104" fillId="25" borderId="110" xfId="0" applyNumberFormat="1" applyFont="1" applyFill="1" applyBorder="1" applyAlignment="1" applyProtection="1">
      <alignment horizontal="center" vertical="center" wrapText="1"/>
    </xf>
    <xf numFmtId="172" fontId="103" fillId="0" borderId="112" xfId="0" applyNumberFormat="1" applyFont="1" applyFill="1" applyBorder="1" applyAlignment="1" applyProtection="1">
      <alignment horizontal="right" vertical="center" wrapText="1"/>
    </xf>
    <xf numFmtId="0" fontId="103" fillId="22" borderId="109" xfId="0" applyNumberFormat="1" applyFont="1" applyFill="1" applyBorder="1" applyAlignment="1" applyProtection="1">
      <alignment horizontal="center" vertical="center" wrapText="1"/>
    </xf>
    <xf numFmtId="0" fontId="103" fillId="23" borderId="113" xfId="0" applyNumberFormat="1" applyFont="1" applyFill="1" applyBorder="1" applyAlignment="1" applyProtection="1">
      <alignment horizontal="center" vertical="center" wrapText="1"/>
    </xf>
    <xf numFmtId="4" fontId="0" fillId="0" borderId="0" xfId="0" applyNumberFormat="1" applyBorder="1" applyAlignment="1">
      <alignment horizontal="right"/>
    </xf>
    <xf numFmtId="0" fontId="103" fillId="0" borderId="110" xfId="0" applyNumberFormat="1" applyFont="1" applyFill="1" applyBorder="1" applyAlignment="1" applyProtection="1">
      <alignment horizontal="center" vertical="center" wrapText="1"/>
    </xf>
    <xf numFmtId="4" fontId="103" fillId="24" borderId="110" xfId="0" applyNumberFormat="1" applyFont="1" applyFill="1" applyBorder="1" applyAlignment="1" applyProtection="1">
      <alignment horizontal="right" vertical="center" wrapText="1"/>
    </xf>
    <xf numFmtId="0" fontId="11" fillId="0" borderId="116" xfId="0" applyNumberFormat="1" applyFont="1" applyFill="1" applyBorder="1" applyAlignment="1" applyProtection="1">
      <alignment horizontal="left" vertical="center" wrapText="1"/>
    </xf>
    <xf numFmtId="0" fontId="10" fillId="0" borderId="8" xfId="0" applyNumberFormat="1" applyFont="1" applyFill="1" applyBorder="1" applyAlignment="1" applyProtection="1">
      <alignment horizontal="center" vertical="center" wrapText="1"/>
      <protection locked="0"/>
    </xf>
    <xf numFmtId="0" fontId="84" fillId="0" borderId="8" xfId="0" applyNumberFormat="1" applyFont="1" applyFill="1" applyBorder="1" applyAlignment="1" applyProtection="1">
      <alignment horizontal="center" vertical="center" wrapText="1"/>
      <protection locked="0"/>
    </xf>
    <xf numFmtId="172" fontId="102" fillId="22" borderId="110" xfId="0" applyNumberFormat="1" applyFont="1" applyFill="1" applyBorder="1" applyAlignment="1" applyProtection="1">
      <alignment horizontal="right" vertical="center" wrapText="1"/>
    </xf>
    <xf numFmtId="0" fontId="0" fillId="0" borderId="0" xfId="0" applyBorder="1" applyAlignment="1">
      <alignment horizontal="right" vertical="center"/>
    </xf>
    <xf numFmtId="172" fontId="11" fillId="25" borderId="8" xfId="0" applyNumberFormat="1" applyFont="1" applyFill="1" applyBorder="1" applyAlignment="1" applyProtection="1">
      <alignment horizontal="right" vertical="center" wrapText="1"/>
    </xf>
    <xf numFmtId="4" fontId="103" fillId="23" borderId="120" xfId="0" applyNumberFormat="1" applyFont="1" applyFill="1" applyBorder="1" applyAlignment="1" applyProtection="1">
      <alignment horizontal="right" vertical="center" wrapText="1"/>
    </xf>
    <xf numFmtId="172" fontId="103" fillId="0" borderId="8" xfId="0" applyNumberFormat="1" applyFont="1" applyFill="1" applyBorder="1" applyAlignment="1" applyProtection="1">
      <alignment horizontal="right" vertical="center" wrapText="1"/>
    </xf>
    <xf numFmtId="4" fontId="102" fillId="0" borderId="8" xfId="0" applyNumberFormat="1" applyFont="1" applyFill="1" applyBorder="1" applyAlignment="1" applyProtection="1">
      <alignment horizontal="right" vertical="center" wrapText="1"/>
    </xf>
    <xf numFmtId="167" fontId="11" fillId="0" borderId="8" xfId="0" applyNumberFormat="1" applyFont="1" applyFill="1" applyBorder="1" applyAlignment="1" applyProtection="1">
      <alignment horizontal="left" vertical="center" wrapText="1"/>
    </xf>
    <xf numFmtId="4" fontId="11" fillId="0" borderId="8" xfId="0" applyNumberFormat="1" applyFont="1" applyFill="1" applyBorder="1" applyAlignment="1" applyProtection="1">
      <alignment horizontal="right" vertical="center" wrapText="1"/>
    </xf>
    <xf numFmtId="167" fontId="85" fillId="0" borderId="8" xfId="0" applyNumberFormat="1" applyFont="1" applyBorder="1" applyAlignment="1">
      <alignment horizontal="right" vertical="center" wrapText="1"/>
    </xf>
    <xf numFmtId="172" fontId="11" fillId="0" borderId="8" xfId="0" applyNumberFormat="1" applyFont="1" applyFill="1" applyBorder="1" applyAlignment="1" applyProtection="1">
      <alignment horizontal="right" vertical="center" wrapText="1"/>
    </xf>
    <xf numFmtId="172" fontId="11" fillId="0" borderId="87" xfId="0" applyNumberFormat="1" applyFont="1" applyFill="1" applyBorder="1" applyAlignment="1" applyProtection="1">
      <alignment horizontal="right" vertical="center" wrapText="1"/>
    </xf>
    <xf numFmtId="10" fontId="103" fillId="23" borderId="110" xfId="0" applyNumberFormat="1" applyFont="1" applyFill="1" applyBorder="1" applyAlignment="1" applyProtection="1">
      <alignment horizontal="right" vertical="center" wrapText="1"/>
    </xf>
    <xf numFmtId="172" fontId="103" fillId="0" borderId="111" xfId="0" applyNumberFormat="1" applyFont="1" applyFill="1" applyBorder="1" applyAlignment="1" applyProtection="1">
      <alignment horizontal="right" vertical="center" wrapText="1"/>
    </xf>
    <xf numFmtId="10" fontId="103" fillId="23" borderId="120" xfId="0" applyNumberFormat="1" applyFont="1" applyFill="1" applyBorder="1" applyAlignment="1" applyProtection="1">
      <alignment horizontal="right" vertical="center" wrapText="1"/>
    </xf>
    <xf numFmtId="10" fontId="102" fillId="22" borderId="110" xfId="0" applyNumberFormat="1" applyFont="1" applyFill="1" applyBorder="1" applyAlignment="1" applyProtection="1">
      <alignment horizontal="right" vertical="center" wrapText="1"/>
    </xf>
    <xf numFmtId="10" fontId="103" fillId="0" borderId="110" xfId="0" applyNumberFormat="1" applyFont="1" applyFill="1" applyBorder="1" applyAlignment="1" applyProtection="1">
      <alignment horizontal="right" vertical="center" wrapText="1"/>
    </xf>
    <xf numFmtId="10" fontId="13" fillId="25" borderId="110" xfId="0" applyNumberFormat="1" applyFont="1" applyFill="1" applyBorder="1" applyAlignment="1" applyProtection="1">
      <alignment horizontal="right" vertical="center" wrapText="1"/>
    </xf>
    <xf numFmtId="10" fontId="103" fillId="0" borderId="111" xfId="0" applyNumberFormat="1" applyFont="1" applyFill="1" applyBorder="1" applyAlignment="1" applyProtection="1">
      <alignment horizontal="right" vertical="center" wrapText="1"/>
    </xf>
    <xf numFmtId="10" fontId="0" fillId="0" borderId="0" xfId="0" applyNumberFormat="1" applyBorder="1" applyAlignment="1">
      <alignment horizontal="right"/>
    </xf>
    <xf numFmtId="10" fontId="103" fillId="0" borderId="112" xfId="0" applyNumberFormat="1" applyFont="1" applyFill="1" applyBorder="1" applyAlignment="1" applyProtection="1">
      <alignment horizontal="right" vertical="center" wrapText="1"/>
    </xf>
    <xf numFmtId="10" fontId="103" fillId="24" borderId="110" xfId="0" applyNumberFormat="1" applyFont="1" applyFill="1" applyBorder="1" applyAlignment="1" applyProtection="1">
      <alignment horizontal="right" vertical="center" wrapText="1"/>
    </xf>
    <xf numFmtId="10" fontId="103" fillId="0" borderId="8" xfId="0" applyNumberFormat="1" applyFont="1" applyFill="1" applyBorder="1" applyAlignment="1" applyProtection="1">
      <alignment horizontal="right" vertical="center" wrapText="1"/>
    </xf>
    <xf numFmtId="10" fontId="102" fillId="0" borderId="8" xfId="0" applyNumberFormat="1" applyFont="1" applyFill="1" applyBorder="1" applyAlignment="1" applyProtection="1">
      <alignment horizontal="right" vertical="center" wrapText="1"/>
    </xf>
    <xf numFmtId="10" fontId="11" fillId="0" borderId="116" xfId="0" applyNumberFormat="1" applyFont="1" applyFill="1" applyBorder="1" applyAlignment="1" applyProtection="1">
      <alignment horizontal="left" vertical="center" wrapText="1"/>
    </xf>
    <xf numFmtId="10" fontId="11" fillId="0" borderId="116" xfId="0" applyNumberFormat="1" applyFont="1" applyFill="1" applyBorder="1" applyAlignment="1" applyProtection="1">
      <alignment horizontal="right" vertical="center" wrapText="1"/>
    </xf>
    <xf numFmtId="10" fontId="11" fillId="25" borderId="119" xfId="0" applyNumberFormat="1" applyFont="1" applyFill="1" applyBorder="1" applyAlignment="1" applyProtection="1">
      <alignment horizontal="right" vertical="center" wrapText="1"/>
    </xf>
    <xf numFmtId="10" fontId="103" fillId="0" borderId="116" xfId="0" applyNumberFormat="1" applyFont="1" applyFill="1" applyBorder="1" applyAlignment="1" applyProtection="1">
      <alignment horizontal="right" wrapText="1"/>
    </xf>
    <xf numFmtId="10" fontId="11" fillId="25" borderId="116" xfId="0" applyNumberFormat="1" applyFont="1" applyFill="1" applyBorder="1" applyAlignment="1" applyProtection="1">
      <alignment horizontal="right" wrapText="1"/>
    </xf>
    <xf numFmtId="10" fontId="103" fillId="0" borderId="121" xfId="0" applyNumberFormat="1" applyFont="1" applyFill="1" applyBorder="1" applyAlignment="1" applyProtection="1">
      <alignment horizontal="right" wrapText="1"/>
    </xf>
    <xf numFmtId="10" fontId="85" fillId="0" borderId="8" xfId="0" applyNumberFormat="1" applyFont="1" applyBorder="1" applyAlignment="1">
      <alignment horizontal="right" vertical="center" wrapText="1"/>
    </xf>
    <xf numFmtId="167" fontId="31" fillId="3" borderId="120" xfId="39" applyNumberFormat="1" applyFont="1" applyFill="1" applyBorder="1" applyAlignment="1">
      <alignment horizontal="right" vertical="center" wrapText="1"/>
    </xf>
    <xf numFmtId="167" fontId="29" fillId="3" borderId="8" xfId="39" applyNumberFormat="1" applyFont="1" applyFill="1" applyBorder="1" applyAlignment="1">
      <alignment horizontal="right" vertical="center" wrapText="1"/>
    </xf>
    <xf numFmtId="49" fontId="11" fillId="16" borderId="27" xfId="0" applyNumberFormat="1" applyFont="1" applyFill="1" applyBorder="1" applyAlignment="1" applyProtection="1">
      <alignment horizontal="center" vertical="center" wrapText="1"/>
      <protection locked="0"/>
    </xf>
    <xf numFmtId="49" fontId="13" fillId="14" borderId="3" xfId="0" applyNumberFormat="1" applyFont="1" applyFill="1" applyBorder="1" applyAlignment="1" applyProtection="1">
      <alignment horizontal="center" vertical="center" wrapText="1"/>
      <protection locked="0"/>
    </xf>
    <xf numFmtId="4" fontId="29" fillId="4" borderId="94" xfId="45" applyNumberFormat="1" applyFont="1" applyFill="1" applyBorder="1" applyAlignment="1">
      <alignment horizontal="right" vertical="center" wrapText="1"/>
    </xf>
    <xf numFmtId="2" fontId="29" fillId="4" borderId="38" xfId="45" applyNumberFormat="1" applyFont="1" applyFill="1" applyBorder="1" applyAlignment="1">
      <alignment horizontal="right" vertical="center" wrapText="1"/>
    </xf>
    <xf numFmtId="2" fontId="29" fillId="5" borderId="34" xfId="45" applyNumberFormat="1" applyFont="1" applyFill="1" applyBorder="1" applyAlignment="1">
      <alignment horizontal="right" vertical="center" wrapText="1"/>
    </xf>
    <xf numFmtId="0" fontId="0" fillId="0" borderId="8" xfId="0" applyBorder="1" applyAlignment="1">
      <alignment wrapText="1"/>
    </xf>
    <xf numFmtId="0" fontId="20" fillId="5" borderId="112" xfId="2" applyFont="1" applyFill="1" applyBorder="1" applyAlignment="1">
      <alignment horizontal="center" vertical="center" wrapText="1"/>
    </xf>
    <xf numFmtId="0" fontId="20" fillId="0" borderId="112" xfId="2" applyFont="1" applyFill="1" applyBorder="1" applyAlignment="1">
      <alignment horizontal="center" vertical="center" wrapText="1"/>
    </xf>
    <xf numFmtId="0" fontId="18" fillId="4" borderId="112" xfId="2" applyFont="1" applyFill="1" applyBorder="1" applyAlignment="1">
      <alignment horizontal="center" vertical="center" wrapText="1"/>
    </xf>
    <xf numFmtId="4" fontId="18" fillId="4" borderId="8" xfId="2" applyNumberFormat="1" applyFont="1" applyFill="1" applyBorder="1" applyAlignment="1">
      <alignment horizontal="right" vertical="center" wrapText="1"/>
    </xf>
    <xf numFmtId="10" fontId="29" fillId="4" borderId="84" xfId="39" applyNumberFormat="1" applyFont="1" applyFill="1" applyBorder="1" applyAlignment="1">
      <alignment horizontal="right" vertical="center" wrapText="1"/>
    </xf>
    <xf numFmtId="0" fontId="29" fillId="4" borderId="8" xfId="39" applyFont="1" applyFill="1" applyBorder="1" applyAlignment="1">
      <alignment vertical="center" wrapText="1"/>
    </xf>
    <xf numFmtId="43" fontId="29" fillId="4" borderId="8" xfId="39" applyNumberFormat="1" applyFont="1" applyFill="1" applyBorder="1" applyAlignment="1">
      <alignment horizontal="right" vertical="center" wrapText="1"/>
    </xf>
    <xf numFmtId="43" fontId="29" fillId="4" borderId="8" xfId="45" applyNumberFormat="1" applyFont="1" applyFill="1" applyBorder="1" applyAlignment="1">
      <alignment horizontal="right" vertical="center" wrapText="1"/>
    </xf>
    <xf numFmtId="43" fontId="35" fillId="0" borderId="28" xfId="39" applyNumberFormat="1" applyFont="1" applyBorder="1" applyAlignment="1">
      <alignment horizontal="right" vertical="center" wrapText="1"/>
    </xf>
    <xf numFmtId="0" fontId="0" fillId="0" borderId="111" xfId="0" applyBorder="1" applyAlignment="1"/>
    <xf numFmtId="0" fontId="14" fillId="0" borderId="123" xfId="0" applyNumberFormat="1" applyFont="1" applyFill="1" applyBorder="1" applyAlignment="1" applyProtection="1">
      <alignment horizontal="center" vertical="center" wrapText="1"/>
    </xf>
    <xf numFmtId="0" fontId="14" fillId="0" borderId="124" xfId="0" applyNumberFormat="1" applyFont="1" applyFill="1" applyBorder="1" applyAlignment="1" applyProtection="1">
      <alignment horizontal="center" vertical="center" wrapText="1"/>
    </xf>
    <xf numFmtId="49" fontId="14" fillId="6" borderId="8" xfId="0" applyNumberFormat="1" applyFont="1" applyFill="1" applyBorder="1" applyAlignment="1" applyProtection="1">
      <alignment horizontal="center" vertical="center" wrapText="1"/>
    </xf>
    <xf numFmtId="0" fontId="14" fillId="6" borderId="8" xfId="0" applyNumberFormat="1" applyFont="1" applyFill="1" applyBorder="1" applyAlignment="1" applyProtection="1">
      <alignment horizontal="center" vertical="center" wrapText="1"/>
    </xf>
    <xf numFmtId="4" fontId="14" fillId="6" borderId="8" xfId="0" applyNumberFormat="1" applyFont="1" applyFill="1" applyBorder="1" applyAlignment="1" applyProtection="1">
      <alignment horizontal="right" vertical="center" wrapText="1"/>
    </xf>
    <xf numFmtId="0" fontId="34" fillId="0" borderId="125" xfId="0" applyNumberFormat="1" applyFont="1" applyFill="1" applyBorder="1" applyAlignment="1" applyProtection="1">
      <alignment horizontal="center" vertical="center" wrapText="1"/>
    </xf>
    <xf numFmtId="49" fontId="34" fillId="4" borderId="8" xfId="0" applyNumberFormat="1" applyFont="1" applyFill="1" applyBorder="1" applyAlignment="1" applyProtection="1">
      <alignment horizontal="center" vertical="center" wrapText="1"/>
    </xf>
    <xf numFmtId="0" fontId="34" fillId="4" borderId="8" xfId="0" applyNumberFormat="1" applyFont="1" applyFill="1" applyBorder="1" applyAlignment="1" applyProtection="1">
      <alignment horizontal="center" vertical="center" wrapText="1"/>
    </xf>
    <xf numFmtId="4" fontId="34" fillId="4" borderId="8" xfId="0" applyNumberFormat="1" applyFont="1" applyFill="1" applyBorder="1" applyAlignment="1" applyProtection="1">
      <alignment horizontal="right" vertical="center" wrapText="1"/>
    </xf>
    <xf numFmtId="0" fontId="34" fillId="0" borderId="126" xfId="0" applyNumberFormat="1" applyFont="1" applyFill="1" applyBorder="1" applyAlignment="1" applyProtection="1">
      <alignment horizontal="center" vertical="center" wrapText="1"/>
    </xf>
    <xf numFmtId="0" fontId="34" fillId="0" borderId="127" xfId="0" applyNumberFormat="1" applyFont="1" applyFill="1" applyBorder="1" applyAlignment="1" applyProtection="1">
      <alignment horizontal="center" vertical="center" wrapText="1"/>
    </xf>
    <xf numFmtId="0" fontId="13" fillId="0" borderId="128" xfId="0" applyNumberFormat="1" applyFont="1" applyFill="1" applyBorder="1" applyAlignment="1" applyProtection="1">
      <alignment horizontal="left" vertical="center" wrapText="1"/>
    </xf>
    <xf numFmtId="4" fontId="34" fillId="0" borderId="8" xfId="0" applyNumberFormat="1" applyFont="1" applyFill="1" applyBorder="1" applyAlignment="1" applyProtection="1">
      <alignment horizontal="right" vertical="center" wrapText="1"/>
    </xf>
    <xf numFmtId="0" fontId="11" fillId="22" borderId="126" xfId="0" applyNumberFormat="1" applyFont="1" applyFill="1" applyBorder="1" applyAlignment="1" applyProtection="1">
      <alignment horizontal="center" vertical="center" wrapText="1"/>
    </xf>
    <xf numFmtId="0" fontId="11" fillId="22" borderId="128" xfId="0" applyNumberFormat="1" applyFont="1" applyFill="1" applyBorder="1" applyAlignment="1" applyProtection="1">
      <alignment horizontal="center" vertical="center" wrapText="1"/>
    </xf>
    <xf numFmtId="0" fontId="11" fillId="22" borderId="128" xfId="0" applyNumberFormat="1" applyFont="1" applyFill="1" applyBorder="1" applyAlignment="1" applyProtection="1">
      <alignment horizontal="left" vertical="center" wrapText="1"/>
    </xf>
    <xf numFmtId="4" fontId="11" fillId="22" borderId="8" xfId="0" applyNumberFormat="1" applyFont="1" applyFill="1" applyBorder="1" applyAlignment="1" applyProtection="1">
      <alignment horizontal="right" vertical="center" wrapText="1"/>
    </xf>
    <xf numFmtId="0" fontId="14" fillId="0" borderId="126" xfId="0" applyNumberFormat="1" applyFont="1" applyFill="1" applyBorder="1" applyAlignment="1" applyProtection="1">
      <alignment horizontal="center" vertical="center" wrapText="1"/>
    </xf>
    <xf numFmtId="0" fontId="13" fillId="23" borderId="126" xfId="0" applyNumberFormat="1" applyFont="1" applyFill="1" applyBorder="1" applyAlignment="1" applyProtection="1">
      <alignment horizontal="center" vertical="center" wrapText="1"/>
    </xf>
    <xf numFmtId="0" fontId="11" fillId="23" borderId="128" xfId="0" applyNumberFormat="1" applyFont="1" applyFill="1" applyBorder="1" applyAlignment="1" applyProtection="1">
      <alignment horizontal="center" vertical="center" wrapText="1"/>
    </xf>
    <xf numFmtId="0" fontId="13" fillId="23" borderId="128" xfId="0" applyNumberFormat="1" applyFont="1" applyFill="1" applyBorder="1" applyAlignment="1" applyProtection="1">
      <alignment horizontal="left" vertical="center" wrapText="1"/>
    </xf>
    <xf numFmtId="4" fontId="13" fillId="23" borderId="8" xfId="0" applyNumberFormat="1" applyFont="1" applyFill="1" applyBorder="1" applyAlignment="1" applyProtection="1">
      <alignment horizontal="right" vertical="center" wrapText="1"/>
    </xf>
    <xf numFmtId="0" fontId="13" fillId="0" borderId="128" xfId="0" applyNumberFormat="1" applyFont="1" applyFill="1" applyBorder="1" applyAlignment="1" applyProtection="1">
      <alignment horizontal="center" vertical="center" wrapText="1"/>
    </xf>
    <xf numFmtId="0" fontId="34" fillId="4" borderId="126" xfId="0" applyNumberFormat="1" applyFont="1" applyFill="1" applyBorder="1" applyAlignment="1" applyProtection="1">
      <alignment horizontal="center" vertical="center" wrapText="1"/>
    </xf>
    <xf numFmtId="0" fontId="13" fillId="4" borderId="128" xfId="0" applyNumberFormat="1" applyFont="1" applyFill="1" applyBorder="1" applyAlignment="1" applyProtection="1">
      <alignment horizontal="center" vertical="center" wrapText="1"/>
    </xf>
    <xf numFmtId="0" fontId="13" fillId="4" borderId="128" xfId="0" applyNumberFormat="1" applyFont="1" applyFill="1" applyBorder="1" applyAlignment="1" applyProtection="1">
      <alignment horizontal="left" vertical="center" wrapText="1"/>
    </xf>
    <xf numFmtId="4" fontId="13" fillId="4" borderId="8" xfId="0" applyNumberFormat="1" applyFont="1" applyFill="1" applyBorder="1" applyAlignment="1" applyProtection="1">
      <alignment horizontal="right" vertical="center" wrapText="1"/>
    </xf>
    <xf numFmtId="0" fontId="13" fillId="0" borderId="124" xfId="0" applyNumberFormat="1" applyFont="1" applyFill="1" applyBorder="1" applyAlignment="1" applyProtection="1">
      <alignment horizontal="center" vertical="center" wrapText="1"/>
    </xf>
    <xf numFmtId="0" fontId="13" fillId="0" borderId="124" xfId="0" applyNumberFormat="1" applyFont="1" applyFill="1" applyBorder="1" applyAlignment="1" applyProtection="1">
      <alignment horizontal="left" vertical="center" wrapText="1"/>
    </xf>
    <xf numFmtId="0" fontId="14" fillId="5" borderId="8" xfId="0" applyNumberFormat="1" applyFont="1" applyFill="1" applyBorder="1" applyAlignment="1" applyProtection="1">
      <alignment horizontal="center" vertical="center" wrapText="1"/>
    </xf>
    <xf numFmtId="0" fontId="13" fillId="5" borderId="8" xfId="0" applyNumberFormat="1" applyFont="1" applyFill="1" applyBorder="1" applyAlignment="1" applyProtection="1">
      <alignment horizontal="center" vertical="center" wrapText="1"/>
    </xf>
    <xf numFmtId="4" fontId="11" fillId="5" borderId="8" xfId="0" applyNumberFormat="1" applyFont="1" applyFill="1" applyBorder="1" applyAlignment="1" applyProtection="1">
      <alignment horizontal="right" vertical="center" wrapText="1"/>
    </xf>
    <xf numFmtId="0" fontId="14" fillId="0" borderId="8" xfId="0" applyNumberFormat="1" applyFont="1" applyFill="1" applyBorder="1" applyAlignment="1" applyProtection="1">
      <alignment horizontal="center" vertical="center" wrapText="1"/>
    </xf>
    <xf numFmtId="0" fontId="13" fillId="4" borderId="8"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4" fontId="13" fillId="0" borderId="8" xfId="0" applyNumberFormat="1" applyFont="1" applyFill="1" applyBorder="1" applyAlignment="1" applyProtection="1">
      <alignment horizontal="right" vertical="center" wrapText="1"/>
    </xf>
    <xf numFmtId="172" fontId="13" fillId="0" borderId="8" xfId="0" applyNumberFormat="1" applyFont="1" applyFill="1" applyBorder="1" applyAlignment="1" applyProtection="1">
      <alignment horizontal="right" vertical="center" wrapText="1"/>
    </xf>
    <xf numFmtId="0" fontId="14" fillId="5" borderId="127" xfId="0" applyNumberFormat="1" applyFont="1" applyFill="1" applyBorder="1" applyAlignment="1" applyProtection="1">
      <alignment horizontal="center" vertical="center" wrapText="1"/>
    </xf>
    <xf numFmtId="0" fontId="13" fillId="5" borderId="125" xfId="0" applyNumberFormat="1" applyFont="1" applyFill="1" applyBorder="1" applyAlignment="1" applyProtection="1">
      <alignment horizontal="center" vertical="center" wrapText="1"/>
    </xf>
    <xf numFmtId="0" fontId="11" fillId="5" borderId="125" xfId="0" applyNumberFormat="1" applyFont="1" applyFill="1" applyBorder="1" applyAlignment="1" applyProtection="1">
      <alignment horizontal="left" vertical="center" wrapText="1"/>
    </xf>
    <xf numFmtId="0" fontId="14" fillId="0" borderId="128" xfId="0" applyNumberFormat="1" applyFont="1" applyFill="1" applyBorder="1" applyAlignment="1" applyProtection="1">
      <alignment horizontal="center" vertical="center" wrapText="1"/>
    </xf>
    <xf numFmtId="0" fontId="86" fillId="4" borderId="8" xfId="0" applyNumberFormat="1" applyFont="1" applyFill="1" applyBorder="1" applyAlignment="1" applyProtection="1">
      <alignment horizontal="center" vertical="center" wrapText="1"/>
    </xf>
    <xf numFmtId="0" fontId="14" fillId="0" borderId="127" xfId="0" applyNumberFormat="1" applyFont="1" applyFill="1" applyBorder="1" applyAlignment="1" applyProtection="1">
      <alignment horizontal="center" vertical="center" wrapText="1"/>
    </xf>
    <xf numFmtId="0" fontId="13" fillId="0" borderId="125" xfId="0" applyNumberFormat="1" applyFont="1" applyFill="1" applyBorder="1" applyAlignment="1" applyProtection="1">
      <alignment horizontal="center" vertical="center" wrapText="1"/>
    </xf>
    <xf numFmtId="0" fontId="13" fillId="23" borderId="128" xfId="0" applyNumberFormat="1" applyFont="1" applyFill="1" applyBorder="1" applyAlignment="1" applyProtection="1">
      <alignment horizontal="left" vertical="top" wrapText="1"/>
    </xf>
    <xf numFmtId="0" fontId="86" fillId="4" borderId="126" xfId="0" applyNumberFormat="1" applyFont="1" applyFill="1" applyBorder="1" applyAlignment="1" applyProtection="1">
      <alignment horizontal="center" vertical="center" wrapText="1"/>
    </xf>
    <xf numFmtId="49" fontId="14" fillId="5" borderId="126" xfId="0" applyNumberFormat="1" applyFont="1" applyFill="1" applyBorder="1" applyAlignment="1" applyProtection="1">
      <alignment horizontal="center" vertical="top" wrapText="1"/>
    </xf>
    <xf numFmtId="0" fontId="14" fillId="5" borderId="126" xfId="0" applyNumberFormat="1" applyFont="1" applyFill="1" applyBorder="1" applyAlignment="1" applyProtection="1">
      <alignment horizontal="center" vertical="top" wrapText="1"/>
    </xf>
    <xf numFmtId="0" fontId="14" fillId="5" borderId="128" xfId="0" applyNumberFormat="1" applyFont="1" applyFill="1" applyBorder="1" applyAlignment="1" applyProtection="1">
      <alignment horizontal="center" vertical="top" wrapText="1"/>
    </xf>
    <xf numFmtId="0" fontId="14" fillId="5" borderId="128" xfId="0" applyNumberFormat="1" applyFont="1" applyFill="1" applyBorder="1" applyAlignment="1" applyProtection="1">
      <alignment horizontal="left" vertical="top" wrapText="1"/>
    </xf>
    <xf numFmtId="4" fontId="14" fillId="5" borderId="8" xfId="0" applyNumberFormat="1" applyFont="1" applyFill="1" applyBorder="1" applyAlignment="1" applyProtection="1">
      <alignment horizontal="right" vertical="center" wrapText="1"/>
    </xf>
    <xf numFmtId="0" fontId="34" fillId="0" borderId="126" xfId="0" applyNumberFormat="1" applyFont="1" applyFill="1" applyBorder="1" applyAlignment="1" applyProtection="1">
      <alignment horizontal="center" vertical="top" wrapText="1"/>
    </xf>
    <xf numFmtId="49" fontId="34" fillId="4" borderId="126" xfId="0" applyNumberFormat="1" applyFont="1" applyFill="1" applyBorder="1" applyAlignment="1" applyProtection="1">
      <alignment horizontal="center" vertical="top" wrapText="1"/>
    </xf>
    <xf numFmtId="0" fontId="34" fillId="4" borderId="128" xfId="0" applyNumberFormat="1" applyFont="1" applyFill="1" applyBorder="1" applyAlignment="1" applyProtection="1">
      <alignment horizontal="center" vertical="top" wrapText="1"/>
    </xf>
    <xf numFmtId="0" fontId="34" fillId="4" borderId="128" xfId="0" applyNumberFormat="1" applyFont="1" applyFill="1" applyBorder="1" applyAlignment="1" applyProtection="1">
      <alignment horizontal="left" vertical="top" wrapText="1"/>
    </xf>
    <xf numFmtId="0" fontId="34" fillId="0" borderId="128" xfId="0" applyNumberFormat="1" applyFont="1" applyFill="1" applyBorder="1" applyAlignment="1" applyProtection="1">
      <alignment horizontal="center" vertical="top" wrapText="1"/>
    </xf>
    <xf numFmtId="0" fontId="14" fillId="5" borderId="126" xfId="0" applyNumberFormat="1" applyFont="1" applyFill="1" applyBorder="1" applyAlignment="1" applyProtection="1">
      <alignment horizontal="center" vertical="center" wrapText="1"/>
    </xf>
    <xf numFmtId="0" fontId="13" fillId="5" borderId="128" xfId="0" applyNumberFormat="1" applyFont="1" applyFill="1" applyBorder="1" applyAlignment="1" applyProtection="1">
      <alignment horizontal="center" vertical="center" wrapText="1"/>
    </xf>
    <xf numFmtId="0" fontId="11" fillId="5" borderId="128" xfId="0" applyNumberFormat="1" applyFont="1" applyFill="1" applyBorder="1" applyAlignment="1" applyProtection="1">
      <alignment horizontal="left" vertical="center" wrapText="1"/>
    </xf>
    <xf numFmtId="0" fontId="6" fillId="5" borderId="8" xfId="0" applyFont="1" applyFill="1" applyBorder="1" applyAlignment="1">
      <alignment horizontal="center"/>
    </xf>
    <xf numFmtId="0" fontId="6" fillId="5" borderId="8" xfId="0" applyFont="1" applyFill="1" applyBorder="1" applyAlignment="1"/>
    <xf numFmtId="0" fontId="6" fillId="5" borderId="111" xfId="0" applyFont="1" applyFill="1" applyBorder="1" applyAlignment="1"/>
    <xf numFmtId="4" fontId="6" fillId="5" borderId="8" xfId="0" applyNumberFormat="1" applyFont="1" applyFill="1" applyBorder="1" applyAlignment="1">
      <alignment horizontal="right"/>
    </xf>
    <xf numFmtId="0" fontId="0" fillId="4" borderId="8" xfId="0" applyFill="1" applyBorder="1" applyAlignment="1">
      <alignment horizontal="center"/>
    </xf>
    <xf numFmtId="0" fontId="0" fillId="4" borderId="8" xfId="0" applyFill="1" applyBorder="1" applyAlignment="1"/>
    <xf numFmtId="0" fontId="0" fillId="4" borderId="111" xfId="0" applyFill="1" applyBorder="1" applyAlignment="1"/>
    <xf numFmtId="4" fontId="0" fillId="4" borderId="8" xfId="0" applyNumberFormat="1" applyFill="1" applyBorder="1" applyAlignment="1">
      <alignment horizontal="right"/>
    </xf>
    <xf numFmtId="49" fontId="0" fillId="0" borderId="8" xfId="0" applyNumberFormat="1" applyBorder="1" applyAlignment="1">
      <alignment horizontal="center"/>
    </xf>
    <xf numFmtId="4" fontId="0" fillId="0" borderId="8" xfId="0" applyNumberFormat="1" applyBorder="1" applyAlignment="1">
      <alignment horizontal="right"/>
    </xf>
    <xf numFmtId="0" fontId="0" fillId="6" borderId="8" xfId="0" applyFill="1" applyBorder="1" applyAlignment="1">
      <alignment horizontal="center"/>
    </xf>
    <xf numFmtId="0" fontId="0" fillId="6" borderId="8" xfId="0" applyFill="1" applyBorder="1" applyAlignment="1"/>
    <xf numFmtId="0" fontId="0" fillId="6" borderId="111" xfId="0" applyFill="1" applyBorder="1" applyAlignment="1">
      <alignment wrapText="1"/>
    </xf>
    <xf numFmtId="4" fontId="0" fillId="6" borderId="8" xfId="0" applyNumberFormat="1" applyFill="1" applyBorder="1" applyAlignment="1">
      <alignment horizontal="right" wrapText="1"/>
    </xf>
    <xf numFmtId="4" fontId="0" fillId="0" borderId="8" xfId="0" applyNumberFormat="1" applyBorder="1" applyAlignment="1">
      <alignment horizontal="right" wrapText="1"/>
    </xf>
    <xf numFmtId="4" fontId="6" fillId="0" borderId="8" xfId="0" applyNumberFormat="1" applyFont="1" applyBorder="1" applyAlignment="1">
      <alignment horizontal="right"/>
    </xf>
    <xf numFmtId="4" fontId="0" fillId="0" borderId="0" xfId="0" applyNumberFormat="1" applyBorder="1" applyAlignment="1"/>
    <xf numFmtId="172" fontId="13" fillId="0" borderId="0"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horizontal="right" vertical="center" wrapText="1"/>
    </xf>
    <xf numFmtId="0" fontId="13" fillId="0" borderId="0" xfId="0" applyNumberFormat="1" applyFont="1" applyFill="1" applyBorder="1" applyAlignment="1" applyProtection="1">
      <alignment horizontal="right" vertical="center" wrapText="1"/>
    </xf>
    <xf numFmtId="4" fontId="11" fillId="0" borderId="0" xfId="0" applyNumberFormat="1" applyFont="1" applyFill="1" applyBorder="1" applyAlignment="1" applyProtection="1">
      <alignment horizontal="right" vertical="center" wrapText="1"/>
    </xf>
    <xf numFmtId="4" fontId="23" fillId="0" borderId="8" xfId="2" applyNumberFormat="1" applyFont="1" applyBorder="1" applyAlignment="1">
      <alignment horizontal="right" vertical="center" wrapText="1"/>
    </xf>
    <xf numFmtId="4" fontId="22" fillId="0" borderId="8" xfId="2" applyNumberFormat="1" applyFont="1" applyBorder="1" applyAlignment="1">
      <alignment horizontal="right" vertical="top" wrapText="1"/>
    </xf>
    <xf numFmtId="4" fontId="22" fillId="0" borderId="8" xfId="2" applyNumberFormat="1" applyFont="1" applyBorder="1" applyAlignment="1">
      <alignment horizontal="right" vertical="center" wrapText="1"/>
    </xf>
    <xf numFmtId="4" fontId="45" fillId="9" borderId="71" xfId="1" applyNumberFormat="1" applyFont="1" applyFill="1" applyBorder="1" applyAlignment="1">
      <alignment horizontal="center" vertical="center"/>
    </xf>
    <xf numFmtId="0" fontId="14" fillId="6" borderId="111" xfId="0" applyNumberFormat="1" applyFont="1" applyFill="1" applyBorder="1" applyAlignment="1" applyProtection="1">
      <alignment horizontal="left" vertical="center" wrapText="1"/>
    </xf>
    <xf numFmtId="0" fontId="34" fillId="4" borderId="111" xfId="0" applyNumberFormat="1" applyFont="1" applyFill="1" applyBorder="1" applyAlignment="1" applyProtection="1">
      <alignment horizontal="left" vertical="center" wrapText="1"/>
    </xf>
    <xf numFmtId="0" fontId="11" fillId="5" borderId="111" xfId="0" applyNumberFormat="1" applyFont="1" applyFill="1" applyBorder="1" applyAlignment="1" applyProtection="1">
      <alignment horizontal="left" vertical="center" wrapText="1"/>
    </xf>
    <xf numFmtId="0" fontId="13" fillId="4" borderId="111" xfId="0" applyNumberFormat="1" applyFont="1" applyFill="1" applyBorder="1" applyAlignment="1" applyProtection="1">
      <alignment horizontal="left" vertical="center" wrapText="1"/>
    </xf>
    <xf numFmtId="10" fontId="14" fillId="6" borderId="8" xfId="45" applyNumberFormat="1" applyFont="1" applyFill="1" applyBorder="1" applyAlignment="1" applyProtection="1">
      <alignment horizontal="right" vertical="center" wrapText="1"/>
    </xf>
    <xf numFmtId="10" fontId="34" fillId="4" borderId="8" xfId="45" applyNumberFormat="1" applyFont="1" applyFill="1" applyBorder="1" applyAlignment="1" applyProtection="1">
      <alignment horizontal="right" vertical="center" wrapText="1"/>
    </xf>
    <xf numFmtId="10" fontId="11" fillId="22" borderId="8" xfId="45" applyNumberFormat="1" applyFont="1" applyFill="1" applyBorder="1" applyAlignment="1" applyProtection="1">
      <alignment horizontal="right" vertical="center" wrapText="1"/>
    </xf>
    <xf numFmtId="10" fontId="13" fillId="23" borderId="8" xfId="45" applyNumberFormat="1" applyFont="1" applyFill="1" applyBorder="1" applyAlignment="1" applyProtection="1">
      <alignment horizontal="right" vertical="center" wrapText="1"/>
    </xf>
    <xf numFmtId="10" fontId="34" fillId="3" borderId="8" xfId="45" applyNumberFormat="1" applyFont="1" applyFill="1" applyBorder="1" applyAlignment="1" applyProtection="1">
      <alignment horizontal="right" vertical="center" wrapText="1"/>
    </xf>
    <xf numFmtId="10" fontId="14" fillId="3" borderId="8" xfId="45" applyNumberFormat="1" applyFont="1" applyFill="1" applyBorder="1" applyAlignment="1" applyProtection="1">
      <alignment horizontal="right" vertical="center" wrapText="1"/>
    </xf>
    <xf numFmtId="10" fontId="13" fillId="4" borderId="8" xfId="45" applyNumberFormat="1" applyFont="1" applyFill="1" applyBorder="1" applyAlignment="1" applyProtection="1">
      <alignment horizontal="right" vertical="center" wrapText="1"/>
    </xf>
    <xf numFmtId="10" fontId="11" fillId="5" borderId="8" xfId="45" applyNumberFormat="1" applyFont="1" applyFill="1" applyBorder="1" applyAlignment="1" applyProtection="1">
      <alignment horizontal="right" vertical="center" wrapText="1"/>
    </xf>
    <xf numFmtId="4" fontId="19" fillId="0" borderId="8" xfId="2" applyNumberFormat="1" applyFont="1" applyBorder="1" applyAlignment="1">
      <alignment horizontal="right" vertical="center" wrapText="1"/>
    </xf>
    <xf numFmtId="10" fontId="23" fillId="0" borderId="8" xfId="45" applyNumberFormat="1" applyFont="1" applyBorder="1" applyAlignment="1">
      <alignment horizontal="right" vertical="center" wrapText="1"/>
    </xf>
    <xf numFmtId="4" fontId="22" fillId="3" borderId="8" xfId="2" applyNumberFormat="1" applyFont="1" applyFill="1" applyBorder="1" applyAlignment="1">
      <alignment horizontal="right" vertical="center" wrapText="1"/>
    </xf>
    <xf numFmtId="10" fontId="22" fillId="3" borderId="8" xfId="45" applyNumberFormat="1" applyFont="1" applyFill="1" applyBorder="1" applyAlignment="1">
      <alignment horizontal="right" vertical="center" wrapText="1"/>
    </xf>
    <xf numFmtId="4" fontId="18" fillId="3" borderId="8" xfId="2" applyNumberFormat="1" applyFont="1" applyFill="1" applyBorder="1" applyAlignment="1">
      <alignment horizontal="right" vertical="center" wrapText="1"/>
    </xf>
    <xf numFmtId="10" fontId="18" fillId="3" borderId="8" xfId="45" applyNumberFormat="1" applyFont="1" applyFill="1" applyBorder="1" applyAlignment="1">
      <alignment horizontal="right" vertical="center" wrapText="1"/>
    </xf>
    <xf numFmtId="4" fontId="23" fillId="3" borderId="8" xfId="2" applyNumberFormat="1" applyFont="1" applyFill="1" applyBorder="1" applyAlignment="1">
      <alignment horizontal="right" vertical="center" wrapText="1"/>
    </xf>
    <xf numFmtId="10" fontId="14" fillId="5" borderId="8" xfId="45" applyNumberFormat="1" applyFont="1" applyFill="1" applyBorder="1" applyAlignment="1" applyProtection="1">
      <alignment horizontal="right" vertical="center" wrapText="1"/>
    </xf>
    <xf numFmtId="10" fontId="18" fillId="0" borderId="8" xfId="45" applyNumberFormat="1" applyFont="1" applyBorder="1" applyAlignment="1">
      <alignment vertical="top"/>
    </xf>
    <xf numFmtId="10" fontId="18" fillId="3" borderId="8" xfId="45" applyNumberFormat="1" applyFont="1" applyFill="1" applyBorder="1" applyAlignment="1">
      <alignment vertical="top"/>
    </xf>
    <xf numFmtId="10" fontId="22" fillId="0" borderId="8" xfId="45" applyNumberFormat="1" applyFont="1" applyBorder="1" applyAlignment="1">
      <alignment vertical="top"/>
    </xf>
    <xf numFmtId="10" fontId="22" fillId="0" borderId="8" xfId="45" applyNumberFormat="1" applyFont="1" applyBorder="1" applyAlignment="1">
      <alignment horizontal="right" vertical="center"/>
    </xf>
    <xf numFmtId="10" fontId="22" fillId="3" borderId="8" xfId="45" applyNumberFormat="1" applyFont="1" applyFill="1" applyBorder="1" applyAlignment="1">
      <alignment vertical="top"/>
    </xf>
    <xf numFmtId="10" fontId="24" fillId="0" borderId="8" xfId="45" applyNumberFormat="1" applyFont="1" applyBorder="1" applyAlignment="1">
      <alignment vertical="top"/>
    </xf>
    <xf numFmtId="10" fontId="22" fillId="0" borderId="8" xfId="45" applyNumberFormat="1" applyFont="1" applyBorder="1" applyAlignment="1">
      <alignment horizontal="right" vertical="top"/>
    </xf>
    <xf numFmtId="10" fontId="22" fillId="0" borderId="8" xfId="45" applyNumberFormat="1" applyFont="1" applyBorder="1" applyAlignment="1">
      <alignment vertical="center"/>
    </xf>
    <xf numFmtId="10" fontId="13" fillId="0" borderId="8" xfId="45" applyNumberFormat="1" applyFont="1" applyFill="1" applyBorder="1" applyAlignment="1" applyProtection="1">
      <alignment horizontal="right" vertical="center" wrapText="1"/>
    </xf>
    <xf numFmtId="10" fontId="18" fillId="3" borderId="12" xfId="45" applyNumberFormat="1" applyFont="1" applyFill="1" applyBorder="1" applyAlignment="1">
      <alignment vertical="top"/>
    </xf>
    <xf numFmtId="10" fontId="11" fillId="0" borderId="8" xfId="45" applyNumberFormat="1" applyFont="1" applyFill="1" applyBorder="1" applyAlignment="1" applyProtection="1">
      <alignment horizontal="right" vertical="center" wrapText="1"/>
    </xf>
    <xf numFmtId="10" fontId="6" fillId="5" borderId="8" xfId="45" applyNumberFormat="1" applyFont="1" applyFill="1" applyBorder="1" applyAlignment="1">
      <alignment horizontal="right"/>
    </xf>
    <xf numFmtId="10" fontId="0" fillId="4" borderId="8" xfId="45" applyNumberFormat="1" applyFont="1" applyFill="1" applyBorder="1" applyAlignment="1">
      <alignment horizontal="right"/>
    </xf>
    <xf numFmtId="10" fontId="0" fillId="0" borderId="8" xfId="45" applyNumberFormat="1" applyFont="1" applyBorder="1" applyAlignment="1">
      <alignment horizontal="right"/>
    </xf>
    <xf numFmtId="10" fontId="0" fillId="6" borderId="8" xfId="45" applyNumberFormat="1" applyFont="1" applyFill="1" applyBorder="1" applyAlignment="1">
      <alignment horizontal="right" wrapText="1"/>
    </xf>
    <xf numFmtId="10" fontId="0" fillId="0" borderId="8" xfId="45" applyNumberFormat="1" applyFont="1" applyBorder="1" applyAlignment="1">
      <alignment horizontal="right" wrapText="1"/>
    </xf>
    <xf numFmtId="10" fontId="6" fillId="0" borderId="8" xfId="45" applyNumberFormat="1" applyFont="1" applyBorder="1" applyAlignment="1">
      <alignment horizontal="right"/>
    </xf>
    <xf numFmtId="49" fontId="13" fillId="2" borderId="98" xfId="6" applyNumberFormat="1" applyFont="1" applyFill="1" applyBorder="1" applyAlignment="1" applyProtection="1">
      <alignment horizontal="center" vertical="center" wrapText="1"/>
      <protection locked="0"/>
    </xf>
    <xf numFmtId="49" fontId="13" fillId="2" borderId="129" xfId="6" applyNumberFormat="1" applyFont="1" applyFill="1" applyBorder="1" applyAlignment="1" applyProtection="1">
      <alignment horizontal="center" vertical="center" wrapText="1"/>
      <protection locked="0"/>
    </xf>
    <xf numFmtId="49" fontId="13" fillId="2" borderId="129" xfId="6" applyNumberFormat="1" applyFont="1" applyFill="1" applyBorder="1" applyAlignment="1" applyProtection="1">
      <alignment horizontal="left" vertical="center" wrapText="1"/>
      <protection locked="0"/>
    </xf>
    <xf numFmtId="4" fontId="13" fillId="2" borderId="129" xfId="6" applyNumberFormat="1" applyFont="1" applyFill="1" applyBorder="1" applyAlignment="1" applyProtection="1">
      <alignment horizontal="right" vertical="center" wrapText="1"/>
      <protection locked="0"/>
    </xf>
    <xf numFmtId="4" fontId="13" fillId="2" borderId="130" xfId="6" applyNumberFormat="1" applyFont="1" applyFill="1" applyBorder="1" applyAlignment="1" applyProtection="1">
      <alignment horizontal="right" vertical="center" wrapText="1"/>
      <protection locked="0"/>
    </xf>
    <xf numFmtId="49" fontId="13" fillId="2" borderId="130" xfId="6" applyNumberFormat="1" applyFont="1" applyFill="1" applyBorder="1" applyAlignment="1" applyProtection="1">
      <alignment horizontal="left" vertical="center" wrapText="1"/>
      <protection locked="0"/>
    </xf>
    <xf numFmtId="4" fontId="13" fillId="2" borderId="32" xfId="6" applyNumberFormat="1" applyFont="1" applyFill="1" applyBorder="1" applyAlignment="1" applyProtection="1">
      <alignment horizontal="right" vertical="center" wrapText="1"/>
      <protection locked="0"/>
    </xf>
    <xf numFmtId="49" fontId="13" fillId="2" borderId="20" xfId="6" applyNumberFormat="1" applyFont="1" applyFill="1" applyBorder="1" applyAlignment="1" applyProtection="1">
      <alignment horizontal="left" vertical="center" wrapText="1"/>
      <protection locked="0"/>
    </xf>
    <xf numFmtId="10" fontId="86" fillId="4" borderId="87" xfId="6" applyNumberFormat="1" applyFont="1" applyFill="1" applyBorder="1" applyAlignment="1" applyProtection="1">
      <alignment horizontal="right" vertical="center"/>
      <protection locked="0"/>
    </xf>
    <xf numFmtId="49" fontId="13" fillId="2" borderId="94" xfId="6" applyNumberFormat="1" applyFont="1" applyFill="1" applyBorder="1" applyAlignment="1" applyProtection="1">
      <alignment horizontal="left" vertical="center" wrapText="1"/>
      <protection locked="0"/>
    </xf>
    <xf numFmtId="10" fontId="86" fillId="6" borderId="17" xfId="6" applyNumberFormat="1" applyFont="1" applyFill="1" applyBorder="1" applyAlignment="1" applyProtection="1">
      <alignment horizontal="right" vertical="center"/>
      <protection locked="0"/>
    </xf>
    <xf numFmtId="0" fontId="21" fillId="0" borderId="8" xfId="1" applyFont="1" applyBorder="1" applyAlignment="1">
      <alignment horizontal="center" vertical="top"/>
    </xf>
    <xf numFmtId="0" fontId="16" fillId="0" borderId="8" xfId="1" applyFont="1" applyBorder="1" applyAlignment="1">
      <alignment horizontal="center" vertical="top"/>
    </xf>
    <xf numFmtId="0" fontId="45" fillId="9" borderId="67" xfId="1" applyFont="1" applyFill="1" applyBorder="1" applyAlignment="1">
      <alignment horizontal="center" vertical="top"/>
    </xf>
    <xf numFmtId="0" fontId="13" fillId="23" borderId="111" xfId="0" applyNumberFormat="1" applyFont="1" applyFill="1" applyBorder="1" applyAlignment="1" applyProtection="1">
      <alignment horizontal="left" vertical="center" wrapText="1"/>
    </xf>
    <xf numFmtId="0" fontId="11" fillId="22" borderId="111" xfId="0" applyNumberFormat="1" applyFont="1" applyFill="1" applyBorder="1" applyAlignment="1" applyProtection="1">
      <alignment horizontal="left" vertical="center" wrapText="1"/>
    </xf>
    <xf numFmtId="0" fontId="102" fillId="22" borderId="17" xfId="0" applyNumberFormat="1" applyFont="1" applyFill="1" applyBorder="1" applyAlignment="1" applyProtection="1">
      <alignment horizontal="center" vertical="center" wrapText="1"/>
    </xf>
    <xf numFmtId="0" fontId="103" fillId="22" borderId="17" xfId="0" applyNumberFormat="1" applyFont="1" applyFill="1" applyBorder="1" applyAlignment="1" applyProtection="1">
      <alignment horizontal="center" vertical="center" wrapText="1"/>
    </xf>
    <xf numFmtId="0" fontId="102" fillId="22" borderId="117" xfId="0" applyNumberFormat="1" applyFont="1" applyFill="1" applyBorder="1" applyAlignment="1" applyProtection="1">
      <alignment horizontal="left" vertical="center" wrapText="1"/>
    </xf>
    <xf numFmtId="4" fontId="102" fillId="22" borderId="17" xfId="0" applyNumberFormat="1" applyFont="1" applyFill="1" applyBorder="1" applyAlignment="1" applyProtection="1">
      <alignment horizontal="right" vertical="center" wrapText="1"/>
    </xf>
    <xf numFmtId="10" fontId="102" fillId="22" borderId="17" xfId="0" applyNumberFormat="1" applyFont="1" applyFill="1" applyBorder="1" applyAlignment="1" applyProtection="1">
      <alignment horizontal="right" vertical="center" wrapText="1"/>
    </xf>
    <xf numFmtId="0" fontId="103" fillId="0" borderId="110" xfId="0" applyNumberFormat="1" applyFont="1" applyFill="1" applyBorder="1" applyAlignment="1" applyProtection="1">
      <alignment horizontal="left" vertical="center" wrapText="1"/>
    </xf>
    <xf numFmtId="0" fontId="13" fillId="0" borderId="110" xfId="0" applyNumberFormat="1" applyFont="1" applyFill="1" applyBorder="1" applyAlignment="1" applyProtection="1">
      <alignment horizontal="left" vertical="center" wrapText="1"/>
    </xf>
    <xf numFmtId="0" fontId="35" fillId="0" borderId="0" xfId="26" applyFont="1" applyBorder="1" applyAlignment="1">
      <alignment horizontal="center" vertical="center"/>
    </xf>
    <xf numFmtId="4" fontId="78" fillId="0" borderId="85" xfId="41" applyNumberFormat="1" applyFont="1" applyBorder="1" applyAlignment="1">
      <alignment horizontal="right" vertical="center"/>
    </xf>
    <xf numFmtId="49" fontId="24" fillId="0" borderId="8" xfId="41" quotePrefix="1" applyNumberFormat="1" applyFont="1" applyBorder="1" applyAlignment="1">
      <alignment horizontal="left" vertical="top"/>
    </xf>
    <xf numFmtId="0" fontId="108" fillId="0" borderId="8" xfId="41" applyFont="1" applyBorder="1" applyAlignment="1">
      <alignment horizontal="left" vertical="top" wrapText="1"/>
    </xf>
    <xf numFmtId="0" fontId="16" fillId="0" borderId="122" xfId="41" applyBorder="1" applyAlignment="1">
      <alignment horizontal="center"/>
    </xf>
    <xf numFmtId="0" fontId="16" fillId="0" borderId="13" xfId="41" applyBorder="1" applyAlignment="1">
      <alignment horizontal="center"/>
    </xf>
    <xf numFmtId="0" fontId="16" fillId="0" borderId="87" xfId="41" applyBorder="1" applyAlignment="1"/>
    <xf numFmtId="0" fontId="16" fillId="0" borderId="12" xfId="41" applyBorder="1" applyAlignment="1"/>
    <xf numFmtId="0" fontId="24" fillId="0" borderId="12" xfId="41" applyFont="1" applyBorder="1" applyAlignment="1">
      <alignment horizontal="left" vertical="top"/>
    </xf>
    <xf numFmtId="49" fontId="24" fillId="0" borderId="12" xfId="41" applyNumberFormat="1" applyFont="1" applyBorder="1" applyAlignment="1">
      <alignment horizontal="left" vertical="top" wrapText="1"/>
    </xf>
    <xf numFmtId="0" fontId="21" fillId="3" borderId="112" xfId="41" applyFont="1" applyFill="1" applyBorder="1" applyAlignment="1">
      <alignment horizontal="center"/>
    </xf>
    <xf numFmtId="0" fontId="37" fillId="0" borderId="0" xfId="26" applyFont="1"/>
    <xf numFmtId="0" fontId="35" fillId="0" borderId="0" xfId="26" applyFont="1" applyBorder="1" applyAlignment="1">
      <alignment vertical="center"/>
    </xf>
    <xf numFmtId="0" fontId="37" fillId="0" borderId="0" xfId="26" applyFont="1" applyBorder="1"/>
    <xf numFmtId="49" fontId="62" fillId="18" borderId="67" xfId="26" applyNumberFormat="1" applyFont="1" applyFill="1" applyBorder="1" applyAlignment="1" applyProtection="1">
      <alignment horizontal="center" vertical="center" wrapText="1"/>
      <protection locked="0"/>
    </xf>
    <xf numFmtId="49" fontId="66" fillId="18" borderId="67" xfId="26" applyNumberFormat="1" applyFont="1" applyFill="1" applyBorder="1" applyAlignment="1" applyProtection="1">
      <alignment horizontal="center" vertical="center" wrapText="1"/>
      <protection locked="0"/>
    </xf>
    <xf numFmtId="49" fontId="62" fillId="18" borderId="67" xfId="26" applyNumberFormat="1" applyFont="1" applyFill="1" applyBorder="1" applyAlignment="1" applyProtection="1">
      <alignment horizontal="left" vertical="center" wrapText="1"/>
      <protection locked="0"/>
    </xf>
    <xf numFmtId="4" fontId="62" fillId="18" borderId="94" xfId="26" applyNumberFormat="1" applyFont="1" applyFill="1" applyBorder="1" applyAlignment="1" applyProtection="1">
      <alignment horizontal="right" vertical="center" wrapText="1"/>
      <protection locked="0"/>
    </xf>
    <xf numFmtId="0" fontId="75" fillId="0" borderId="0" xfId="26" applyFont="1"/>
    <xf numFmtId="0" fontId="63" fillId="0" borderId="0" xfId="26" applyFont="1"/>
    <xf numFmtId="4" fontId="62" fillId="20" borderId="8" xfId="26" applyNumberFormat="1" applyFont="1" applyFill="1" applyBorder="1" applyAlignment="1" applyProtection="1">
      <alignment horizontal="right" vertical="center" wrapText="1"/>
      <protection locked="0"/>
    </xf>
    <xf numFmtId="49" fontId="62" fillId="13" borderId="98" xfId="26" applyNumberFormat="1" applyFont="1" applyFill="1" applyBorder="1" applyAlignment="1" applyProtection="1">
      <alignment horizontal="center" vertical="center" wrapText="1"/>
      <protection locked="0"/>
    </xf>
    <xf numFmtId="49" fontId="62" fillId="11" borderId="8" xfId="26" applyNumberFormat="1" applyFont="1" applyFill="1" applyBorder="1" applyAlignment="1" applyProtection="1">
      <alignment horizontal="center" vertical="top" wrapText="1"/>
      <protection locked="0"/>
    </xf>
    <xf numFmtId="49" fontId="66" fillId="11" borderId="8" xfId="26" applyNumberFormat="1" applyFont="1" applyFill="1" applyBorder="1" applyAlignment="1" applyProtection="1">
      <alignment horizontal="center" vertical="center" wrapText="1"/>
      <protection locked="0"/>
    </xf>
    <xf numFmtId="4" fontId="62" fillId="11" borderId="8" xfId="26" applyNumberFormat="1" applyFont="1" applyFill="1" applyBorder="1" applyAlignment="1" applyProtection="1">
      <alignment horizontal="right" vertical="center" wrapText="1"/>
      <protection locked="0"/>
    </xf>
    <xf numFmtId="49" fontId="68" fillId="11" borderId="17" xfId="26" applyNumberFormat="1" applyFont="1" applyFill="1" applyBorder="1" applyAlignment="1" applyProtection="1">
      <alignment horizontal="center" vertical="center" wrapText="1"/>
      <protection locked="0"/>
    </xf>
    <xf numFmtId="0" fontId="38" fillId="0" borderId="41" xfId="26" applyFont="1" applyBorder="1" applyAlignment="1">
      <alignment vertical="top" wrapText="1"/>
    </xf>
    <xf numFmtId="0" fontId="97" fillId="0" borderId="0" xfId="26" applyFont="1"/>
    <xf numFmtId="0" fontId="69" fillId="0" borderId="0" xfId="26" applyFont="1"/>
    <xf numFmtId="49" fontId="71" fillId="11" borderId="94" xfId="26" applyNumberFormat="1" applyFont="1" applyFill="1" applyBorder="1" applyAlignment="1" applyProtection="1">
      <alignment horizontal="center" vertical="center" wrapText="1"/>
      <protection locked="0"/>
    </xf>
    <xf numFmtId="49" fontId="67" fillId="11" borderId="98" xfId="26" applyNumberFormat="1" applyFont="1" applyFill="1" applyBorder="1" applyAlignment="1" applyProtection="1">
      <alignment horizontal="center" vertical="center" wrapText="1"/>
      <protection locked="0"/>
    </xf>
    <xf numFmtId="49" fontId="66" fillId="11" borderId="135" xfId="26" applyNumberFormat="1" applyFont="1" applyFill="1" applyBorder="1" applyAlignment="1" applyProtection="1">
      <alignment horizontal="center" vertical="center" wrapText="1"/>
      <protection locked="0"/>
    </xf>
    <xf numFmtId="49" fontId="66" fillId="12" borderId="136" xfId="26" applyNumberFormat="1" applyFont="1" applyFill="1" applyBorder="1" applyAlignment="1" applyProtection="1">
      <alignment horizontal="left" vertical="center" wrapText="1"/>
      <protection locked="0"/>
    </xf>
    <xf numFmtId="4" fontId="66" fillId="12" borderId="87" xfId="26" applyNumberFormat="1" applyFont="1" applyFill="1" applyBorder="1" applyAlignment="1" applyProtection="1">
      <alignment horizontal="right" vertical="center" wrapText="1"/>
      <protection locked="0"/>
    </xf>
    <xf numFmtId="49" fontId="62" fillId="11" borderId="8" xfId="26" applyNumberFormat="1" applyFont="1" applyFill="1" applyBorder="1" applyAlignment="1" applyProtection="1">
      <alignment horizontal="center" vertical="center" wrapText="1"/>
      <protection locked="0"/>
    </xf>
    <xf numFmtId="49" fontId="62" fillId="12" borderId="8" xfId="26" applyNumberFormat="1" applyFont="1" applyFill="1" applyBorder="1" applyAlignment="1" applyProtection="1">
      <alignment horizontal="left" vertical="center" wrapText="1"/>
      <protection locked="0"/>
    </xf>
    <xf numFmtId="4" fontId="62" fillId="12" borderId="87" xfId="26" applyNumberFormat="1" applyFont="1" applyFill="1" applyBorder="1" applyAlignment="1" applyProtection="1">
      <alignment horizontal="right" vertical="center" wrapText="1"/>
      <protection locked="0"/>
    </xf>
    <xf numFmtId="49" fontId="68" fillId="11" borderId="12" xfId="26" applyNumberFormat="1" applyFont="1" applyFill="1" applyBorder="1" applyAlignment="1" applyProtection="1">
      <alignment horizontal="center" vertical="center" wrapText="1"/>
      <protection locked="0"/>
    </xf>
    <xf numFmtId="0" fontId="38" fillId="0" borderId="0" xfId="26" applyFont="1" applyBorder="1" applyAlignment="1">
      <alignment vertical="center" wrapText="1"/>
    </xf>
    <xf numFmtId="4" fontId="66" fillId="12" borderId="8" xfId="26" applyNumberFormat="1" applyFont="1" applyFill="1" applyBorder="1" applyAlignment="1" applyProtection="1">
      <alignment horizontal="right" vertical="center" wrapText="1"/>
      <protection locked="0"/>
    </xf>
    <xf numFmtId="49" fontId="62" fillId="26" borderId="137" xfId="26" applyNumberFormat="1" applyFont="1" applyFill="1" applyBorder="1" applyAlignment="1" applyProtection="1">
      <alignment horizontal="center" vertical="center" wrapText="1"/>
      <protection locked="0"/>
    </xf>
    <xf numFmtId="49" fontId="62" fillId="26" borderId="67" xfId="26" applyNumberFormat="1" applyFont="1" applyFill="1" applyBorder="1" applyAlignment="1" applyProtection="1">
      <alignment horizontal="center" vertical="center" wrapText="1"/>
      <protection locked="0"/>
    </xf>
    <xf numFmtId="49" fontId="62" fillId="26" borderId="46" xfId="26" applyNumberFormat="1" applyFont="1" applyFill="1" applyBorder="1" applyAlignment="1" applyProtection="1">
      <alignment horizontal="center" vertical="center" wrapText="1"/>
      <protection locked="0"/>
    </xf>
    <xf numFmtId="49" fontId="62" fillId="26" borderId="46" xfId="26" applyNumberFormat="1" applyFont="1" applyFill="1" applyBorder="1" applyAlignment="1" applyProtection="1">
      <alignment horizontal="left" vertical="center" wrapText="1"/>
      <protection locked="0"/>
    </xf>
    <xf numFmtId="4" fontId="62" fillId="26" borderId="67" xfId="26" applyNumberFormat="1" applyFont="1" applyFill="1" applyBorder="1" applyAlignment="1" applyProtection="1">
      <alignment horizontal="right" vertical="center" wrapText="1"/>
      <protection locked="0"/>
    </xf>
    <xf numFmtId="4" fontId="62" fillId="26" borderId="71" xfId="26" applyNumberFormat="1" applyFont="1" applyFill="1" applyBorder="1" applyAlignment="1" applyProtection="1">
      <alignment horizontal="right" vertical="center" wrapText="1"/>
      <protection locked="0"/>
    </xf>
    <xf numFmtId="49" fontId="64" fillId="11" borderId="94" xfId="26" applyNumberFormat="1" applyFont="1" applyFill="1" applyBorder="1" applyAlignment="1" applyProtection="1">
      <alignment horizontal="center" vertical="center" wrapText="1"/>
      <protection locked="0"/>
    </xf>
    <xf numFmtId="49" fontId="66" fillId="11" borderId="94" xfId="26" applyNumberFormat="1" applyFont="1" applyFill="1" applyBorder="1" applyAlignment="1" applyProtection="1">
      <alignment horizontal="center" vertical="center" wrapText="1"/>
      <protection locked="0"/>
    </xf>
    <xf numFmtId="49" fontId="62" fillId="11" borderId="137" xfId="26" applyNumberFormat="1" applyFont="1" applyFill="1" applyBorder="1" applyAlignment="1" applyProtection="1">
      <alignment horizontal="center" vertical="center" wrapText="1"/>
      <protection locked="0"/>
    </xf>
    <xf numFmtId="49" fontId="62" fillId="11" borderId="137" xfId="26" applyNumberFormat="1" applyFont="1" applyFill="1" applyBorder="1" applyAlignment="1" applyProtection="1">
      <alignment horizontal="left" vertical="center" wrapText="1"/>
      <protection locked="0"/>
    </xf>
    <xf numFmtId="4" fontId="62" fillId="11" borderId="137" xfId="26" applyNumberFormat="1" applyFont="1" applyFill="1" applyBorder="1" applyAlignment="1" applyProtection="1">
      <alignment horizontal="right" vertical="center" wrapText="1"/>
      <protection locked="0"/>
    </xf>
    <xf numFmtId="49" fontId="67" fillId="11" borderId="94" xfId="26" applyNumberFormat="1" applyFont="1" applyFill="1" applyBorder="1" applyAlignment="1" applyProtection="1">
      <alignment horizontal="center" vertical="center" wrapText="1"/>
      <protection locked="0"/>
    </xf>
    <xf numFmtId="49" fontId="67" fillId="11" borderId="0" xfId="26" applyNumberFormat="1" applyFont="1" applyFill="1" applyBorder="1" applyAlignment="1" applyProtection="1">
      <alignment horizontal="center" vertical="center" wrapText="1"/>
      <protection locked="0"/>
    </xf>
    <xf numFmtId="49" fontId="68" fillId="11" borderId="137" xfId="26" applyNumberFormat="1" applyFont="1" applyFill="1" applyBorder="1" applyAlignment="1" applyProtection="1">
      <alignment horizontal="center" vertical="center" wrapText="1"/>
      <protection locked="0"/>
    </xf>
    <xf numFmtId="49" fontId="68" fillId="11" borderId="137" xfId="26" applyNumberFormat="1" applyFont="1" applyFill="1" applyBorder="1" applyAlignment="1" applyProtection="1">
      <alignment horizontal="left" vertical="center" wrapText="1"/>
      <protection locked="0"/>
    </xf>
    <xf numFmtId="4" fontId="68" fillId="11" borderId="137" xfId="26" applyNumberFormat="1" applyFont="1" applyFill="1" applyBorder="1" applyAlignment="1" applyProtection="1">
      <alignment horizontal="right" vertical="center" wrapText="1"/>
      <protection locked="0"/>
    </xf>
    <xf numFmtId="49" fontId="66" fillId="11" borderId="137" xfId="26" applyNumberFormat="1" applyFont="1" applyFill="1" applyBorder="1" applyAlignment="1" applyProtection="1">
      <alignment horizontal="center" vertical="center" wrapText="1"/>
      <protection locked="0"/>
    </xf>
    <xf numFmtId="49" fontId="66" fillId="11" borderId="137" xfId="26" applyNumberFormat="1" applyFont="1" applyFill="1" applyBorder="1" applyAlignment="1" applyProtection="1">
      <alignment horizontal="left" vertical="center" wrapText="1"/>
      <protection locked="0"/>
    </xf>
    <xf numFmtId="4" fontId="66" fillId="11" borderId="137" xfId="26" applyNumberFormat="1" applyFont="1" applyFill="1" applyBorder="1" applyAlignment="1" applyProtection="1">
      <alignment horizontal="right" vertical="center" wrapText="1"/>
      <protection locked="0"/>
    </xf>
    <xf numFmtId="49" fontId="62" fillId="11" borderId="0" xfId="26" applyNumberFormat="1" applyFont="1" applyFill="1" applyBorder="1" applyAlignment="1" applyProtection="1">
      <alignment horizontal="center" vertical="center" wrapText="1"/>
      <protection locked="0"/>
    </xf>
    <xf numFmtId="49" fontId="67" fillId="11" borderId="12" xfId="26" applyNumberFormat="1" applyFont="1" applyFill="1" applyBorder="1" applyAlignment="1" applyProtection="1">
      <alignment vertical="center" wrapText="1"/>
      <protection locked="0"/>
    </xf>
    <xf numFmtId="49" fontId="67" fillId="11" borderId="12" xfId="26" applyNumberFormat="1" applyFont="1" applyFill="1" applyBorder="1" applyAlignment="1" applyProtection="1">
      <alignment horizontal="center" vertical="center" wrapText="1"/>
      <protection locked="0"/>
    </xf>
    <xf numFmtId="49" fontId="67" fillId="11" borderId="0" xfId="26" applyNumberFormat="1" applyFont="1" applyFill="1" applyBorder="1" applyAlignment="1" applyProtection="1">
      <alignment vertical="center" wrapText="1"/>
      <protection locked="0"/>
    </xf>
    <xf numFmtId="49" fontId="68" fillId="11" borderId="133" xfId="26" applyNumberFormat="1" applyFont="1" applyFill="1" applyBorder="1" applyAlignment="1" applyProtection="1">
      <alignment horizontal="center" vertical="center" wrapText="1"/>
      <protection locked="0"/>
    </xf>
    <xf numFmtId="49" fontId="68" fillId="11" borderId="133" xfId="26" applyNumberFormat="1" applyFont="1" applyFill="1" applyBorder="1" applyAlignment="1" applyProtection="1">
      <alignment horizontal="left" vertical="center" wrapText="1"/>
      <protection locked="0"/>
    </xf>
    <xf numFmtId="4" fontId="68" fillId="11" borderId="133" xfId="26" applyNumberFormat="1" applyFont="1" applyFill="1" applyBorder="1" applyAlignment="1" applyProtection="1">
      <alignment horizontal="right" vertical="center" wrapText="1"/>
      <protection locked="0"/>
    </xf>
    <xf numFmtId="49" fontId="67" fillId="11" borderId="17" xfId="26" applyNumberFormat="1" applyFont="1" applyFill="1" applyBorder="1" applyAlignment="1" applyProtection="1">
      <alignment vertical="center" wrapText="1"/>
      <protection locked="0"/>
    </xf>
    <xf numFmtId="49" fontId="67" fillId="11" borderId="82" xfId="26" applyNumberFormat="1" applyFont="1" applyFill="1" applyBorder="1" applyAlignment="1" applyProtection="1">
      <alignment vertical="center" wrapText="1"/>
      <protection locked="0"/>
    </xf>
    <xf numFmtId="49" fontId="66" fillId="11" borderId="8" xfId="26" applyNumberFormat="1" applyFont="1" applyFill="1" applyBorder="1" applyAlignment="1" applyProtection="1">
      <alignment horizontal="left" vertical="center" wrapText="1"/>
      <protection locked="0"/>
    </xf>
    <xf numFmtId="4" fontId="66" fillId="11" borderId="8" xfId="26" applyNumberFormat="1" applyFont="1" applyFill="1" applyBorder="1" applyAlignment="1" applyProtection="1">
      <alignment horizontal="right" vertical="center" wrapText="1"/>
      <protection locked="0"/>
    </xf>
    <xf numFmtId="4" fontId="68" fillId="11" borderId="8" xfId="26" applyNumberFormat="1" applyFont="1" applyFill="1" applyBorder="1" applyAlignment="1" applyProtection="1">
      <alignment horizontal="right" vertical="center" wrapText="1"/>
      <protection locked="0"/>
    </xf>
    <xf numFmtId="49" fontId="62" fillId="26" borderId="137" xfId="26" applyNumberFormat="1" applyFont="1" applyFill="1" applyBorder="1" applyAlignment="1" applyProtection="1">
      <alignment horizontal="left" vertical="center" wrapText="1"/>
      <protection locked="0"/>
    </xf>
    <xf numFmtId="4" fontId="62" fillId="26" borderId="137" xfId="26" applyNumberFormat="1" applyFont="1" applyFill="1" applyBorder="1" applyAlignment="1" applyProtection="1">
      <alignment horizontal="right" vertical="center" wrapText="1"/>
      <protection locked="0"/>
    </xf>
    <xf numFmtId="169" fontId="63" fillId="0" borderId="0" xfId="26" applyNumberFormat="1" applyFont="1"/>
    <xf numFmtId="49" fontId="62" fillId="12" borderId="98" xfId="26" applyNumberFormat="1" applyFont="1" applyFill="1" applyBorder="1" applyAlignment="1" applyProtection="1">
      <alignment horizontal="center" vertical="center" wrapText="1"/>
      <protection locked="0"/>
    </xf>
    <xf numFmtId="49" fontId="73" fillId="12" borderId="8" xfId="26" applyNumberFormat="1" applyFont="1" applyFill="1" applyBorder="1" applyAlignment="1" applyProtection="1">
      <alignment horizontal="center" vertical="center" wrapText="1"/>
      <protection locked="0"/>
    </xf>
    <xf numFmtId="49" fontId="65" fillId="12" borderId="8" xfId="26" applyNumberFormat="1" applyFont="1" applyFill="1" applyBorder="1" applyAlignment="1" applyProtection="1">
      <alignment horizontal="center" vertical="center" wrapText="1"/>
      <protection locked="0"/>
    </xf>
    <xf numFmtId="49" fontId="73" fillId="11" borderId="137" xfId="26" applyNumberFormat="1" applyFont="1" applyFill="1" applyBorder="1" applyAlignment="1" applyProtection="1">
      <alignment horizontal="left" vertical="center" wrapText="1"/>
      <protection locked="0"/>
    </xf>
    <xf numFmtId="4" fontId="62" fillId="12" borderId="8" xfId="26" applyNumberFormat="1" applyFont="1" applyFill="1" applyBorder="1" applyAlignment="1" applyProtection="1">
      <alignment horizontal="right" vertical="center" wrapText="1"/>
      <protection locked="0"/>
    </xf>
    <xf numFmtId="49" fontId="64" fillId="12" borderId="8" xfId="26" applyNumberFormat="1" applyFont="1" applyFill="1" applyBorder="1" applyAlignment="1" applyProtection="1">
      <alignment horizontal="center" vertical="center" wrapText="1"/>
      <protection locked="0"/>
    </xf>
    <xf numFmtId="49" fontId="72" fillId="12" borderId="8" xfId="26" applyNumberFormat="1" applyFont="1" applyFill="1" applyBorder="1" applyAlignment="1" applyProtection="1">
      <alignment horizontal="center" vertical="center" wrapText="1"/>
      <protection locked="0"/>
    </xf>
    <xf numFmtId="49" fontId="72" fillId="12" borderId="8" xfId="26" applyNumberFormat="1" applyFont="1" applyFill="1" applyBorder="1" applyAlignment="1" applyProtection="1">
      <alignment horizontal="left" vertical="center" wrapText="1"/>
      <protection locked="0"/>
    </xf>
    <xf numFmtId="4" fontId="72" fillId="12" borderId="8" xfId="26" applyNumberFormat="1" applyFont="1" applyFill="1" applyBorder="1" applyAlignment="1" applyProtection="1">
      <alignment horizontal="right" vertical="center" wrapText="1"/>
      <protection locked="0"/>
    </xf>
    <xf numFmtId="49" fontId="62" fillId="11" borderId="17" xfId="26" applyNumberFormat="1" applyFont="1" applyFill="1" applyBorder="1" applyAlignment="1" applyProtection="1">
      <alignment horizontal="center" vertical="center" wrapText="1"/>
      <protection locked="0"/>
    </xf>
    <xf numFmtId="49" fontId="62" fillId="11" borderId="84" xfId="26" applyNumberFormat="1" applyFont="1" applyFill="1" applyBorder="1" applyAlignment="1" applyProtection="1">
      <alignment horizontal="center" vertical="center" wrapText="1"/>
      <protection locked="0"/>
    </xf>
    <xf numFmtId="49" fontId="62" fillId="11" borderId="67" xfId="26" applyNumberFormat="1" applyFont="1" applyFill="1" applyBorder="1" applyAlignment="1" applyProtection="1">
      <alignment horizontal="left" vertical="center" wrapText="1"/>
      <protection locked="0"/>
    </xf>
    <xf numFmtId="4" fontId="62" fillId="11" borderId="67" xfId="26" applyNumberFormat="1" applyFont="1" applyFill="1" applyBorder="1" applyAlignment="1" applyProtection="1">
      <alignment horizontal="right" vertical="center" wrapText="1"/>
      <protection locked="0"/>
    </xf>
    <xf numFmtId="49" fontId="72" fillId="12" borderId="0" xfId="26" applyNumberFormat="1" applyFont="1" applyFill="1" applyBorder="1" applyAlignment="1" applyProtection="1">
      <alignment horizontal="center" vertical="center" wrapText="1"/>
      <protection locked="0"/>
    </xf>
    <xf numFmtId="49" fontId="66" fillId="12" borderId="133" xfId="26" applyNumberFormat="1" applyFont="1" applyFill="1" applyBorder="1" applyAlignment="1" applyProtection="1">
      <alignment horizontal="left" vertical="center" wrapText="1"/>
      <protection locked="0"/>
    </xf>
    <xf numFmtId="4" fontId="66" fillId="12" borderId="133" xfId="26" applyNumberFormat="1" applyFont="1" applyFill="1" applyBorder="1" applyAlignment="1" applyProtection="1">
      <alignment horizontal="right" vertical="center" wrapText="1"/>
      <protection locked="0"/>
    </xf>
    <xf numFmtId="49" fontId="72" fillId="12" borderId="14" xfId="26" applyNumberFormat="1" applyFont="1" applyFill="1" applyBorder="1" applyAlignment="1" applyProtection="1">
      <alignment horizontal="center" vertical="center" wrapText="1"/>
      <protection locked="0"/>
    </xf>
    <xf numFmtId="49" fontId="66" fillId="12" borderId="138" xfId="26" applyNumberFormat="1" applyFont="1" applyFill="1" applyBorder="1" applyAlignment="1" applyProtection="1">
      <alignment horizontal="left" vertical="center" wrapText="1"/>
      <protection locked="0"/>
    </xf>
    <xf numFmtId="4" fontId="66" fillId="12" borderId="138" xfId="26" applyNumberFormat="1" applyFont="1" applyFill="1" applyBorder="1" applyAlignment="1" applyProtection="1">
      <alignment horizontal="right" vertical="center" wrapText="1"/>
      <protection locked="0"/>
    </xf>
    <xf numFmtId="49" fontId="72" fillId="12" borderId="88" xfId="26" applyNumberFormat="1" applyFont="1" applyFill="1" applyBorder="1" applyAlignment="1" applyProtection="1">
      <alignment horizontal="center" vertical="center" wrapText="1"/>
      <protection locked="0"/>
    </xf>
    <xf numFmtId="49" fontId="66" fillId="11" borderId="87" xfId="26" applyNumberFormat="1" applyFont="1" applyFill="1" applyBorder="1" applyAlignment="1" applyProtection="1">
      <alignment horizontal="center" vertical="center" wrapText="1"/>
      <protection locked="0"/>
    </xf>
    <xf numFmtId="49" fontId="62" fillId="11" borderId="133" xfId="26" applyNumberFormat="1" applyFont="1" applyFill="1" applyBorder="1" applyAlignment="1" applyProtection="1">
      <alignment horizontal="left" vertical="center" wrapText="1"/>
      <protection locked="0"/>
    </xf>
    <xf numFmtId="4" fontId="62" fillId="11" borderId="133" xfId="26" applyNumberFormat="1" applyFont="1" applyFill="1" applyBorder="1" applyAlignment="1" applyProtection="1">
      <alignment horizontal="right" vertical="center" wrapText="1"/>
      <protection locked="0"/>
    </xf>
    <xf numFmtId="49" fontId="71" fillId="11" borderId="0" xfId="26" applyNumberFormat="1" applyFont="1" applyFill="1" applyBorder="1" applyAlignment="1" applyProtection="1">
      <alignment horizontal="center" vertical="center" wrapText="1"/>
      <protection locked="0"/>
    </xf>
    <xf numFmtId="49" fontId="66" fillId="12" borderId="137" xfId="26" applyNumberFormat="1" applyFont="1" applyFill="1" applyBorder="1" applyAlignment="1" applyProtection="1">
      <alignment horizontal="left" vertical="center" wrapText="1"/>
      <protection locked="0"/>
    </xf>
    <xf numFmtId="4" fontId="66" fillId="12" borderId="137" xfId="26" applyNumberFormat="1" applyFont="1" applyFill="1" applyBorder="1" applyAlignment="1" applyProtection="1">
      <alignment horizontal="right" vertical="center" wrapText="1"/>
      <protection locked="0"/>
    </xf>
    <xf numFmtId="49" fontId="62" fillId="20" borderId="8" xfId="26" applyNumberFormat="1" applyFont="1" applyFill="1" applyBorder="1" applyAlignment="1" applyProtection="1">
      <alignment horizontal="center" vertical="center" wrapText="1"/>
      <protection locked="0"/>
    </xf>
    <xf numFmtId="49" fontId="62" fillId="20" borderId="8" xfId="26" applyNumberFormat="1" applyFont="1" applyFill="1" applyBorder="1" applyAlignment="1" applyProtection="1">
      <alignment horizontal="left" vertical="center" wrapText="1"/>
      <protection locked="0"/>
    </xf>
    <xf numFmtId="49" fontId="62" fillId="19" borderId="17" xfId="26" applyNumberFormat="1" applyFont="1" applyFill="1" applyBorder="1" applyAlignment="1" applyProtection="1">
      <alignment horizontal="center" vertical="center" wrapText="1"/>
      <protection locked="0"/>
    </xf>
    <xf numFmtId="49" fontId="62" fillId="19" borderId="17" xfId="26" applyNumberFormat="1" applyFont="1" applyFill="1" applyBorder="1" applyAlignment="1" applyProtection="1">
      <alignment horizontal="left" vertical="center" wrapText="1"/>
      <protection locked="0"/>
    </xf>
    <xf numFmtId="4" fontId="62" fillId="19" borderId="17" xfId="26" applyNumberFormat="1" applyFont="1" applyFill="1" applyBorder="1" applyAlignment="1" applyProtection="1">
      <alignment horizontal="right" vertical="center" wrapText="1"/>
      <protection locked="0"/>
    </xf>
    <xf numFmtId="49" fontId="70" fillId="11" borderId="17" xfId="26" applyNumberFormat="1" applyFont="1" applyFill="1" applyBorder="1" applyAlignment="1" applyProtection="1">
      <alignment horizontal="center" vertical="center" wrapText="1"/>
      <protection locked="0"/>
    </xf>
    <xf numFmtId="49" fontId="62" fillId="11" borderId="41" xfId="26" applyNumberFormat="1" applyFont="1" applyFill="1" applyBorder="1" applyAlignment="1" applyProtection="1">
      <alignment horizontal="left" vertical="center" wrapText="1"/>
      <protection locked="0"/>
    </xf>
    <xf numFmtId="49" fontId="66" fillId="11" borderId="67" xfId="26" applyNumberFormat="1" applyFont="1" applyFill="1" applyBorder="1" applyAlignment="1" applyProtection="1">
      <alignment horizontal="center" vertical="center" wrapText="1"/>
      <protection locked="0"/>
    </xf>
    <xf numFmtId="49" fontId="66" fillId="11" borderId="71" xfId="26" applyNumberFormat="1" applyFont="1" applyFill="1" applyBorder="1" applyAlignment="1" applyProtection="1">
      <alignment horizontal="left" vertical="center" wrapText="1"/>
      <protection locked="0"/>
    </xf>
    <xf numFmtId="4" fontId="66" fillId="11" borderId="133" xfId="26" applyNumberFormat="1" applyFont="1" applyFill="1" applyBorder="1" applyAlignment="1" applyProtection="1">
      <alignment horizontal="right" vertical="center" wrapText="1"/>
      <protection locked="0"/>
    </xf>
    <xf numFmtId="49" fontId="70" fillId="11" borderId="8" xfId="26" applyNumberFormat="1" applyFont="1" applyFill="1" applyBorder="1" applyAlignment="1" applyProtection="1">
      <alignment horizontal="center" vertical="center" wrapText="1"/>
      <protection locked="0"/>
    </xf>
    <xf numFmtId="49" fontId="66" fillId="11" borderId="139" xfId="26" applyNumberFormat="1" applyFont="1" applyFill="1" applyBorder="1" applyAlignment="1" applyProtection="1">
      <alignment horizontal="center" vertical="center" wrapText="1"/>
      <protection locked="0"/>
    </xf>
    <xf numFmtId="49" fontId="62" fillId="11" borderId="8" xfId="26" applyNumberFormat="1" applyFont="1" applyFill="1" applyBorder="1" applyAlignment="1" applyProtection="1">
      <alignment horizontal="left" vertical="center" wrapText="1"/>
      <protection locked="0"/>
    </xf>
    <xf numFmtId="4" fontId="66" fillId="11" borderId="67" xfId="26" applyNumberFormat="1" applyFont="1" applyFill="1" applyBorder="1" applyAlignment="1" applyProtection="1">
      <alignment horizontal="right" vertical="center" wrapText="1"/>
      <protection locked="0"/>
    </xf>
    <xf numFmtId="49" fontId="62" fillId="12" borderId="94" xfId="26" applyNumberFormat="1" applyFont="1" applyFill="1" applyBorder="1" applyAlignment="1" applyProtection="1">
      <alignment horizontal="center" vertical="center" wrapText="1"/>
      <protection locked="0"/>
    </xf>
    <xf numFmtId="49" fontId="62" fillId="12" borderId="137" xfId="26" applyNumberFormat="1" applyFont="1" applyFill="1" applyBorder="1" applyAlignment="1" applyProtection="1">
      <alignment horizontal="center" vertical="center" wrapText="1"/>
      <protection locked="0"/>
    </xf>
    <xf numFmtId="49" fontId="68" fillId="11" borderId="139" xfId="26" applyNumberFormat="1" applyFont="1" applyFill="1" applyBorder="1" applyAlignment="1" applyProtection="1">
      <alignment horizontal="center" vertical="center" wrapText="1"/>
      <protection locked="0"/>
    </xf>
    <xf numFmtId="0" fontId="31" fillId="0" borderId="8" xfId="26" applyBorder="1" applyAlignment="1">
      <alignment horizontal="center" vertical="center" wrapText="1"/>
    </xf>
    <xf numFmtId="49" fontId="68" fillId="11" borderId="139" xfId="26" applyNumberFormat="1" applyFont="1" applyFill="1" applyBorder="1" applyAlignment="1" applyProtection="1">
      <alignment horizontal="left" vertical="center" wrapText="1"/>
      <protection locked="0"/>
    </xf>
    <xf numFmtId="4" fontId="68" fillId="11" borderId="139" xfId="26" applyNumberFormat="1" applyFont="1" applyFill="1" applyBorder="1" applyAlignment="1" applyProtection="1">
      <alignment horizontal="right" vertical="center" wrapText="1"/>
      <protection locked="0"/>
    </xf>
    <xf numFmtId="49" fontId="66" fillId="11" borderId="133" xfId="26" applyNumberFormat="1" applyFont="1" applyFill="1" applyBorder="1" applyAlignment="1" applyProtection="1">
      <alignment horizontal="center" vertical="center" wrapText="1"/>
      <protection locked="0"/>
    </xf>
    <xf numFmtId="49" fontId="62" fillId="11" borderId="133" xfId="26" applyNumberFormat="1" applyFont="1" applyFill="1" applyBorder="1" applyAlignment="1" applyProtection="1">
      <alignment horizontal="center" vertical="center" wrapText="1"/>
      <protection locked="0"/>
    </xf>
    <xf numFmtId="49" fontId="68" fillId="11" borderId="8" xfId="26" applyNumberFormat="1" applyFont="1" applyFill="1" applyBorder="1" applyAlignment="1" applyProtection="1">
      <alignment horizontal="center" vertical="center" wrapText="1"/>
      <protection locked="0"/>
    </xf>
    <xf numFmtId="49" fontId="68" fillId="11" borderId="88" xfId="26" applyNumberFormat="1" applyFont="1" applyFill="1" applyBorder="1" applyAlignment="1" applyProtection="1">
      <alignment horizontal="center" vertical="center" wrapText="1"/>
      <protection locked="0"/>
    </xf>
    <xf numFmtId="4" fontId="68" fillId="11" borderId="138" xfId="26" applyNumberFormat="1" applyFont="1" applyFill="1" applyBorder="1" applyAlignment="1" applyProtection="1">
      <alignment horizontal="right" vertical="center" wrapText="1"/>
      <protection locked="0"/>
    </xf>
    <xf numFmtId="49" fontId="68" fillId="11" borderId="138" xfId="26" applyNumberFormat="1" applyFont="1" applyFill="1" applyBorder="1" applyAlignment="1" applyProtection="1">
      <alignment horizontal="left" vertical="center" wrapText="1"/>
      <protection locked="0"/>
    </xf>
    <xf numFmtId="49" fontId="70" fillId="11" borderId="8" xfId="26" applyNumberFormat="1" applyFont="1" applyFill="1" applyBorder="1" applyAlignment="1" applyProtection="1">
      <alignment horizontal="left" vertical="center" wrapText="1"/>
      <protection locked="0"/>
    </xf>
    <xf numFmtId="4" fontId="70" fillId="11" borderId="8" xfId="26" applyNumberFormat="1" applyFont="1" applyFill="1" applyBorder="1" applyAlignment="1" applyProtection="1">
      <alignment horizontal="right" vertical="center" wrapText="1"/>
      <protection locked="0"/>
    </xf>
    <xf numFmtId="49" fontId="68" fillId="11" borderId="8" xfId="26" applyNumberFormat="1" applyFont="1" applyFill="1" applyBorder="1" applyAlignment="1" applyProtection="1">
      <alignment horizontal="left" vertical="center" wrapText="1"/>
      <protection locked="0"/>
    </xf>
    <xf numFmtId="4" fontId="68" fillId="11" borderId="89" xfId="26" applyNumberFormat="1" applyFont="1" applyFill="1" applyBorder="1" applyAlignment="1" applyProtection="1">
      <alignment horizontal="right" vertical="center" wrapText="1"/>
      <protection locked="0"/>
    </xf>
    <xf numFmtId="49" fontId="64" fillId="11" borderId="98" xfId="26" applyNumberFormat="1" applyFont="1" applyFill="1" applyBorder="1" applyAlignment="1" applyProtection="1">
      <alignment horizontal="center" vertical="center" wrapText="1"/>
      <protection locked="0"/>
    </xf>
    <xf numFmtId="49" fontId="62" fillId="19" borderId="8" xfId="26" applyNumberFormat="1" applyFont="1" applyFill="1" applyBorder="1" applyAlignment="1" applyProtection="1">
      <alignment vertical="center" wrapText="1"/>
      <protection locked="0"/>
    </xf>
    <xf numFmtId="49" fontId="66" fillId="11" borderId="98" xfId="26" applyNumberFormat="1" applyFont="1" applyFill="1" applyBorder="1" applyAlignment="1" applyProtection="1">
      <alignment horizontal="center" vertical="center" wrapText="1"/>
      <protection locked="0"/>
    </xf>
    <xf numFmtId="49" fontId="62" fillId="11" borderId="139" xfId="26" applyNumberFormat="1" applyFont="1" applyFill="1" applyBorder="1" applyAlignment="1" applyProtection="1">
      <alignment horizontal="center" vertical="center" wrapText="1"/>
      <protection locked="0"/>
    </xf>
    <xf numFmtId="49" fontId="71" fillId="11" borderId="94" xfId="26" applyNumberFormat="1" applyFont="1" applyFill="1" applyBorder="1" applyAlignment="1" applyProtection="1">
      <alignment vertical="center" wrapText="1"/>
      <protection locked="0"/>
    </xf>
    <xf numFmtId="49" fontId="67" fillId="11" borderId="17" xfId="26" applyNumberFormat="1" applyFont="1" applyFill="1" applyBorder="1" applyAlignment="1" applyProtection="1">
      <alignment horizontal="center" vertical="center" wrapText="1"/>
      <protection locked="0"/>
    </xf>
    <xf numFmtId="49" fontId="71" fillId="11" borderId="17" xfId="26" applyNumberFormat="1" applyFont="1" applyFill="1" applyBorder="1" applyAlignment="1" applyProtection="1">
      <alignment vertical="center" wrapText="1"/>
      <protection locked="0"/>
    </xf>
    <xf numFmtId="49" fontId="68" fillId="11" borderId="140" xfId="26" applyNumberFormat="1" applyFont="1" applyFill="1" applyBorder="1" applyAlignment="1" applyProtection="1">
      <alignment horizontal="center" vertical="center" wrapText="1"/>
      <protection locked="0"/>
    </xf>
    <xf numFmtId="49" fontId="68" fillId="11" borderId="67" xfId="26" applyNumberFormat="1" applyFont="1" applyFill="1" applyBorder="1" applyAlignment="1" applyProtection="1">
      <alignment horizontal="left" vertical="center" wrapText="1"/>
      <protection locked="0"/>
    </xf>
    <xf numFmtId="4" fontId="68" fillId="11" borderId="67" xfId="26" applyNumberFormat="1" applyFont="1" applyFill="1" applyBorder="1" applyAlignment="1" applyProtection="1">
      <alignment horizontal="right" vertical="center" wrapText="1"/>
      <protection locked="0"/>
    </xf>
    <xf numFmtId="4" fontId="73" fillId="11" borderId="137" xfId="26" applyNumberFormat="1" applyFont="1" applyFill="1" applyBorder="1" applyAlignment="1" applyProtection="1">
      <alignment horizontal="right" vertical="center" wrapText="1"/>
      <protection locked="0"/>
    </xf>
    <xf numFmtId="49" fontId="72" fillId="11" borderId="137" xfId="26" applyNumberFormat="1" applyFont="1" applyFill="1" applyBorder="1" applyAlignment="1" applyProtection="1">
      <alignment horizontal="left" vertical="center" wrapText="1"/>
      <protection locked="0"/>
    </xf>
    <xf numFmtId="4" fontId="72" fillId="11" borderId="137" xfId="26" applyNumberFormat="1" applyFont="1" applyFill="1" applyBorder="1" applyAlignment="1" applyProtection="1">
      <alignment horizontal="right" vertical="center" wrapText="1"/>
      <protection locked="0"/>
    </xf>
    <xf numFmtId="49" fontId="75" fillId="11" borderId="137" xfId="26" applyNumberFormat="1" applyFont="1" applyFill="1" applyBorder="1" applyAlignment="1" applyProtection="1">
      <alignment horizontal="left" wrapText="1"/>
      <protection locked="0"/>
    </xf>
    <xf numFmtId="4" fontId="75" fillId="11" borderId="137" xfId="26" applyNumberFormat="1" applyFont="1" applyFill="1" applyBorder="1" applyAlignment="1" applyProtection="1">
      <alignment horizontal="right" vertical="center" wrapText="1"/>
      <protection locked="0"/>
    </xf>
    <xf numFmtId="49" fontId="75" fillId="11" borderId="137" xfId="26" applyNumberFormat="1" applyFont="1" applyFill="1" applyBorder="1" applyAlignment="1" applyProtection="1">
      <alignment horizontal="left" vertical="center" wrapText="1"/>
      <protection locked="0"/>
    </xf>
    <xf numFmtId="49" fontId="71" fillId="11" borderId="133" xfId="26" applyNumberFormat="1" applyFont="1" applyFill="1" applyBorder="1" applyAlignment="1" applyProtection="1">
      <alignment horizontal="center" vertical="center" wrapText="1"/>
      <protection locked="0"/>
    </xf>
    <xf numFmtId="49" fontId="67" fillId="11" borderId="137" xfId="26" applyNumberFormat="1" applyFont="1" applyFill="1" applyBorder="1" applyAlignment="1" applyProtection="1">
      <alignment horizontal="center" vertical="center" wrapText="1"/>
      <protection locked="0"/>
    </xf>
    <xf numFmtId="49" fontId="74" fillId="11" borderId="94" xfId="26" applyNumberFormat="1" applyFont="1" applyFill="1" applyBorder="1" applyAlignment="1" applyProtection="1">
      <alignment horizontal="center" vertical="center" wrapText="1"/>
      <protection locked="0"/>
    </xf>
    <xf numFmtId="49" fontId="66" fillId="11" borderId="0" xfId="26" applyNumberFormat="1" applyFont="1" applyFill="1" applyBorder="1" applyAlignment="1" applyProtection="1">
      <alignment horizontal="center" vertical="center" wrapText="1"/>
      <protection locked="0"/>
    </xf>
    <xf numFmtId="49" fontId="66" fillId="11" borderId="137" xfId="26" applyNumberFormat="1" applyFont="1" applyFill="1" applyBorder="1" applyAlignment="1" applyProtection="1">
      <alignment horizontal="left" vertical="top" wrapText="1"/>
      <protection locked="0"/>
    </xf>
    <xf numFmtId="169" fontId="69" fillId="0" borderId="0" xfId="26" applyNumberFormat="1" applyFont="1"/>
    <xf numFmtId="49" fontId="68" fillId="11" borderId="137" xfId="26" applyNumberFormat="1" applyFont="1" applyFill="1" applyBorder="1" applyAlignment="1" applyProtection="1">
      <alignment horizontal="left" vertical="top" wrapText="1"/>
      <protection locked="0"/>
    </xf>
    <xf numFmtId="49" fontId="66" fillId="11" borderId="137" xfId="26" applyNumberFormat="1" applyFont="1" applyFill="1" applyBorder="1" applyAlignment="1" applyProtection="1">
      <alignment horizontal="left" wrapText="1"/>
      <protection locked="0"/>
    </xf>
    <xf numFmtId="49" fontId="73" fillId="12" borderId="139" xfId="26" applyNumberFormat="1" applyFont="1" applyFill="1" applyBorder="1" applyAlignment="1" applyProtection="1">
      <alignment horizontal="center" vertical="center" wrapText="1"/>
      <protection locked="0"/>
    </xf>
    <xf numFmtId="49" fontId="73" fillId="12" borderId="137" xfId="26" applyNumberFormat="1" applyFont="1" applyFill="1" applyBorder="1" applyAlignment="1" applyProtection="1">
      <alignment horizontal="center" vertical="center" wrapText="1"/>
      <protection locked="0"/>
    </xf>
    <xf numFmtId="49" fontId="73" fillId="12" borderId="137" xfId="26" applyNumberFormat="1" applyFont="1" applyFill="1" applyBorder="1" applyAlignment="1" applyProtection="1">
      <alignment horizontal="left" vertical="center" wrapText="1"/>
      <protection locked="0"/>
    </xf>
    <xf numFmtId="4" fontId="73" fillId="12" borderId="137" xfId="26" applyNumberFormat="1" applyFont="1" applyFill="1" applyBorder="1" applyAlignment="1" applyProtection="1">
      <alignment horizontal="right" vertical="center" wrapText="1"/>
      <protection locked="0"/>
    </xf>
    <xf numFmtId="49" fontId="65" fillId="12" borderId="139" xfId="26" applyNumberFormat="1" applyFont="1" applyFill="1" applyBorder="1" applyAlignment="1" applyProtection="1">
      <alignment horizontal="center" vertical="center" wrapText="1"/>
      <protection locked="0"/>
    </xf>
    <xf numFmtId="49" fontId="72" fillId="12" borderId="137" xfId="26" applyNumberFormat="1" applyFont="1" applyFill="1" applyBorder="1" applyAlignment="1" applyProtection="1">
      <alignment horizontal="center" vertical="center" wrapText="1"/>
      <protection locked="0"/>
    </xf>
    <xf numFmtId="49" fontId="72" fillId="12" borderId="137" xfId="26" applyNumberFormat="1" applyFont="1" applyFill="1" applyBorder="1" applyAlignment="1" applyProtection="1">
      <alignment horizontal="left" vertical="center" wrapText="1"/>
      <protection locked="0"/>
    </xf>
    <xf numFmtId="4" fontId="72" fillId="12" borderId="137" xfId="26" applyNumberFormat="1" applyFont="1" applyFill="1" applyBorder="1" applyAlignment="1" applyProtection="1">
      <alignment horizontal="right" vertical="center" wrapText="1"/>
      <protection locked="0"/>
    </xf>
    <xf numFmtId="49" fontId="66" fillId="11" borderId="141" xfId="26" applyNumberFormat="1" applyFont="1" applyFill="1" applyBorder="1" applyAlignment="1" applyProtection="1">
      <alignment horizontal="left" vertical="center" wrapText="1"/>
      <protection locked="0"/>
    </xf>
    <xf numFmtId="49" fontId="62" fillId="11" borderId="134" xfId="26" applyNumberFormat="1" applyFont="1" applyFill="1" applyBorder="1" applyAlignment="1" applyProtection="1">
      <alignment horizontal="center" vertical="center" wrapText="1"/>
      <protection locked="0"/>
    </xf>
    <xf numFmtId="49" fontId="62" fillId="11" borderId="132" xfId="26" applyNumberFormat="1" applyFont="1" applyFill="1" applyBorder="1" applyAlignment="1" applyProtection="1">
      <alignment horizontal="left" vertical="center" wrapText="1"/>
      <protection locked="0"/>
    </xf>
    <xf numFmtId="49" fontId="67" fillId="11" borderId="80" xfId="26" applyNumberFormat="1" applyFont="1" applyFill="1" applyBorder="1" applyAlignment="1" applyProtection="1">
      <alignment horizontal="center" vertical="center" wrapText="1"/>
      <protection locked="0"/>
    </xf>
    <xf numFmtId="49" fontId="67" fillId="11" borderId="45" xfId="26" applyNumberFormat="1" applyFont="1" applyFill="1" applyBorder="1" applyAlignment="1" applyProtection="1">
      <alignment horizontal="center" vertical="center" wrapText="1"/>
      <protection locked="0"/>
    </xf>
    <xf numFmtId="49" fontId="66" fillId="11" borderId="133" xfId="26" applyNumberFormat="1" applyFont="1" applyFill="1" applyBorder="1" applyAlignment="1" applyProtection="1">
      <alignment horizontal="left" vertical="center" wrapText="1"/>
      <protection locked="0"/>
    </xf>
    <xf numFmtId="0" fontId="38" fillId="0" borderId="8" xfId="26" applyFont="1" applyBorder="1" applyAlignment="1">
      <alignment vertical="top" wrapText="1"/>
    </xf>
    <xf numFmtId="4" fontId="29" fillId="0" borderId="8" xfId="26" applyNumberFormat="1" applyFont="1" applyBorder="1" applyAlignment="1">
      <alignment vertical="center"/>
    </xf>
    <xf numFmtId="4" fontId="31" fillId="0" borderId="8" xfId="26" applyNumberFormat="1" applyBorder="1" applyAlignment="1">
      <alignment vertical="center" wrapText="1"/>
    </xf>
    <xf numFmtId="0" fontId="98" fillId="0" borderId="0" xfId="26" applyFont="1"/>
    <xf numFmtId="0" fontId="69" fillId="0" borderId="0" xfId="26" applyFont="1" applyBorder="1" applyAlignment="1"/>
    <xf numFmtId="169" fontId="31" fillId="0" borderId="0" xfId="26" applyNumberFormat="1"/>
    <xf numFmtId="49" fontId="62" fillId="21" borderId="133" xfId="26" applyNumberFormat="1" applyFont="1" applyFill="1" applyBorder="1" applyAlignment="1" applyProtection="1">
      <alignment horizontal="center" vertical="center" wrapText="1"/>
      <protection locked="0"/>
    </xf>
    <xf numFmtId="49" fontId="65" fillId="21" borderId="137" xfId="26" applyNumberFormat="1" applyFont="1" applyFill="1" applyBorder="1" applyAlignment="1" applyProtection="1">
      <alignment horizontal="center" vertical="center" wrapText="1"/>
      <protection locked="0"/>
    </xf>
    <xf numFmtId="49" fontId="62" fillId="21" borderId="137" xfId="26" applyNumberFormat="1" applyFont="1" applyFill="1" applyBorder="1" applyAlignment="1" applyProtection="1">
      <alignment horizontal="left" vertical="center" wrapText="1"/>
      <protection locked="0"/>
    </xf>
    <xf numFmtId="4" fontId="62" fillId="21" borderId="137" xfId="26" applyNumberFormat="1" applyFont="1" applyFill="1" applyBorder="1" applyAlignment="1" applyProtection="1">
      <alignment horizontal="right" vertical="center" wrapText="1"/>
      <protection locked="0"/>
    </xf>
    <xf numFmtId="49" fontId="62" fillId="21" borderId="137" xfId="26" applyNumberFormat="1" applyFont="1" applyFill="1" applyBorder="1" applyAlignment="1" applyProtection="1">
      <alignment horizontal="center" vertical="center" wrapText="1"/>
      <protection locked="0"/>
    </xf>
    <xf numFmtId="49" fontId="62" fillId="21" borderId="8" xfId="26" applyNumberFormat="1" applyFont="1" applyFill="1" applyBorder="1" applyAlignment="1" applyProtection="1">
      <alignment horizontal="center" vertical="center" wrapText="1"/>
      <protection locked="0"/>
    </xf>
    <xf numFmtId="49" fontId="65" fillId="21" borderId="84" xfId="26" applyNumberFormat="1" applyFont="1" applyFill="1" applyBorder="1" applyAlignment="1" applyProtection="1">
      <alignment horizontal="center" vertical="center" wrapText="1"/>
      <protection locked="0"/>
    </xf>
    <xf numFmtId="49" fontId="62" fillId="21" borderId="71" xfId="26" applyNumberFormat="1" applyFont="1" applyFill="1" applyBorder="1" applyAlignment="1" applyProtection="1">
      <alignment horizontal="left" vertical="center" wrapText="1"/>
      <protection locked="0"/>
    </xf>
    <xf numFmtId="4" fontId="62" fillId="21" borderId="8" xfId="26" applyNumberFormat="1" applyFont="1" applyFill="1" applyBorder="1" applyAlignment="1" applyProtection="1">
      <alignment horizontal="right" vertical="center" wrapText="1"/>
      <protection locked="0"/>
    </xf>
    <xf numFmtId="49" fontId="65" fillId="21" borderId="133" xfId="26" applyNumberFormat="1" applyFont="1" applyFill="1" applyBorder="1" applyAlignment="1" applyProtection="1">
      <alignment horizontal="center" vertical="center" wrapText="1"/>
      <protection locked="0"/>
    </xf>
    <xf numFmtId="49" fontId="62" fillId="21" borderId="133" xfId="26" applyNumberFormat="1" applyFont="1" applyFill="1" applyBorder="1" applyAlignment="1" applyProtection="1">
      <alignment horizontal="left" vertical="center" wrapText="1"/>
      <protection locked="0"/>
    </xf>
    <xf numFmtId="4" fontId="62" fillId="21" borderId="133" xfId="26" applyNumberFormat="1" applyFont="1" applyFill="1" applyBorder="1" applyAlignment="1" applyProtection="1">
      <alignment horizontal="right" vertical="center" wrapText="1"/>
      <protection locked="0"/>
    </xf>
    <xf numFmtId="49" fontId="62" fillId="19" borderId="67" xfId="26" applyNumberFormat="1" applyFont="1" applyFill="1" applyBorder="1" applyAlignment="1" applyProtection="1">
      <alignment horizontal="center" vertical="center" wrapText="1"/>
      <protection locked="0"/>
    </xf>
    <xf numFmtId="49" fontId="66" fillId="19" borderId="94" xfId="26" applyNumberFormat="1" applyFont="1" applyFill="1" applyBorder="1" applyAlignment="1" applyProtection="1">
      <alignment horizontal="center" vertical="center" wrapText="1"/>
      <protection locked="0"/>
    </xf>
    <xf numFmtId="49" fontId="62" fillId="19" borderId="98" xfId="26" applyNumberFormat="1" applyFont="1" applyFill="1" applyBorder="1" applyAlignment="1" applyProtection="1">
      <alignment horizontal="left" vertical="center" wrapText="1"/>
      <protection locked="0"/>
    </xf>
    <xf numFmtId="4" fontId="62" fillId="19" borderId="8" xfId="26" applyNumberFormat="1" applyFont="1" applyFill="1" applyBorder="1" applyAlignment="1" applyProtection="1">
      <alignment horizontal="right" vertical="center" wrapText="1"/>
      <protection locked="0"/>
    </xf>
    <xf numFmtId="2" fontId="13" fillId="14" borderId="1" xfId="6" applyNumberFormat="1" applyFont="1" applyFill="1" applyBorder="1" applyAlignment="1" applyProtection="1">
      <alignment vertical="center" wrapText="1"/>
      <protection locked="0"/>
    </xf>
    <xf numFmtId="49" fontId="13" fillId="2" borderId="137" xfId="6" applyNumberFormat="1" applyFont="1" applyFill="1" applyBorder="1" applyAlignment="1" applyProtection="1">
      <alignment horizontal="center" vertical="center" wrapText="1"/>
      <protection locked="0"/>
    </xf>
    <xf numFmtId="49" fontId="13" fillId="2" borderId="137" xfId="6" applyNumberFormat="1" applyFont="1" applyFill="1" applyBorder="1" applyAlignment="1" applyProtection="1">
      <alignment horizontal="left" vertical="center" wrapText="1"/>
      <protection locked="0"/>
    </xf>
    <xf numFmtId="4" fontId="13" fillId="2" borderId="137" xfId="6" applyNumberFormat="1" applyFont="1" applyFill="1" applyBorder="1" applyAlignment="1" applyProtection="1">
      <alignment horizontal="right" vertical="center" wrapText="1"/>
      <protection locked="0"/>
    </xf>
    <xf numFmtId="4" fontId="13" fillId="2" borderId="134" xfId="6" applyNumberFormat="1" applyFont="1" applyFill="1" applyBorder="1" applyAlignment="1" applyProtection="1">
      <alignment horizontal="right" vertical="center" wrapText="1"/>
      <protection locked="0"/>
    </xf>
    <xf numFmtId="4" fontId="13" fillId="2" borderId="141" xfId="6" applyNumberFormat="1" applyFont="1" applyFill="1" applyBorder="1" applyAlignment="1" applyProtection="1">
      <alignment horizontal="right" vertical="center" wrapText="1"/>
      <protection locked="0"/>
    </xf>
    <xf numFmtId="4" fontId="85" fillId="16" borderId="67" xfId="6" applyNumberFormat="1" applyFont="1" applyFill="1" applyBorder="1" applyAlignment="1" applyProtection="1">
      <alignment horizontal="right" vertical="center" wrapText="1"/>
      <protection locked="0"/>
    </xf>
    <xf numFmtId="4" fontId="13" fillId="2" borderId="94" xfId="6" applyNumberFormat="1" applyFont="1" applyFill="1" applyBorder="1" applyAlignment="1" applyProtection="1">
      <alignment horizontal="right" vertical="center" wrapText="1"/>
      <protection locked="0"/>
    </xf>
    <xf numFmtId="4" fontId="13" fillId="2" borderId="98" xfId="6" applyNumberFormat="1" applyFont="1" applyFill="1" applyBorder="1" applyAlignment="1" applyProtection="1">
      <alignment horizontal="right" vertical="center" wrapText="1"/>
      <protection locked="0"/>
    </xf>
    <xf numFmtId="4" fontId="86" fillId="0" borderId="142" xfId="6" applyNumberFormat="1" applyFont="1" applyFill="1" applyBorder="1" applyAlignment="1" applyProtection="1">
      <alignment horizontal="right" vertical="center"/>
      <protection locked="0"/>
    </xf>
    <xf numFmtId="10" fontId="86" fillId="0" borderId="142" xfId="6" applyNumberFormat="1" applyFont="1" applyFill="1" applyBorder="1" applyAlignment="1" applyProtection="1">
      <alignment horizontal="right" vertical="center"/>
      <protection locked="0"/>
    </xf>
    <xf numFmtId="49" fontId="13" fillId="2" borderId="141" xfId="6" applyNumberFormat="1" applyFont="1" applyFill="1" applyBorder="1" applyAlignment="1" applyProtection="1">
      <alignment horizontal="left" vertical="center" wrapText="1"/>
      <protection locked="0"/>
    </xf>
    <xf numFmtId="49" fontId="13" fillId="2" borderId="134" xfId="6" applyNumberFormat="1" applyFont="1" applyFill="1" applyBorder="1" applyAlignment="1" applyProtection="1">
      <alignment horizontal="center" vertical="center" wrapText="1"/>
      <protection locked="0"/>
    </xf>
    <xf numFmtId="49" fontId="13" fillId="2" borderId="141" xfId="6" applyNumberFormat="1" applyFont="1" applyFill="1" applyBorder="1" applyAlignment="1" applyProtection="1">
      <alignment horizontal="center" vertical="center" wrapText="1"/>
      <protection locked="0"/>
    </xf>
    <xf numFmtId="49" fontId="12" fillId="14" borderId="141" xfId="6" applyNumberFormat="1" applyFont="1" applyFill="1" applyBorder="1" applyAlignment="1" applyProtection="1">
      <alignment horizontal="center" vertical="center" wrapText="1"/>
      <protection locked="0"/>
    </xf>
    <xf numFmtId="4" fontId="13" fillId="2" borderId="142" xfId="6" applyNumberFormat="1" applyFont="1" applyFill="1" applyBorder="1" applyAlignment="1" applyProtection="1">
      <alignment horizontal="right" vertical="center" wrapText="1"/>
      <protection locked="0"/>
    </xf>
    <xf numFmtId="49" fontId="13" fillId="2" borderId="134" xfId="6" applyNumberFormat="1" applyFont="1" applyFill="1" applyBorder="1" applyAlignment="1" applyProtection="1">
      <alignment horizontal="left" vertical="center" wrapText="1"/>
      <protection locked="0"/>
    </xf>
    <xf numFmtId="4" fontId="13" fillId="2" borderId="133" xfId="6" applyNumberFormat="1" applyFont="1" applyFill="1" applyBorder="1" applyAlignment="1" applyProtection="1">
      <alignment horizontal="right" vertical="center" wrapText="1"/>
      <protection locked="0"/>
    </xf>
    <xf numFmtId="0" fontId="109" fillId="0" borderId="0" xfId="0" applyFont="1" applyAlignment="1">
      <alignment wrapText="1"/>
    </xf>
    <xf numFmtId="0" fontId="109" fillId="0" borderId="8" xfId="0" applyFont="1" applyBorder="1" applyAlignment="1">
      <alignment wrapText="1"/>
    </xf>
    <xf numFmtId="0" fontId="109" fillId="24" borderId="0" xfId="0" applyFont="1" applyFill="1" applyAlignment="1">
      <alignment vertical="top" wrapText="1"/>
    </xf>
    <xf numFmtId="0" fontId="35" fillId="0" borderId="0" xfId="29" applyFont="1" applyAlignment="1">
      <alignment horizontal="center" vertical="center" wrapText="1"/>
    </xf>
    <xf numFmtId="0" fontId="37" fillId="4" borderId="111" xfId="0" applyFont="1" applyFill="1" applyBorder="1" applyAlignment="1"/>
    <xf numFmtId="0" fontId="37" fillId="0" borderId="111" xfId="0" applyFont="1" applyBorder="1" applyAlignment="1"/>
    <xf numFmtId="0" fontId="3" fillId="0" borderId="0" xfId="46"/>
    <xf numFmtId="49" fontId="20" fillId="6" borderId="112" xfId="2" applyNumberFormat="1" applyFont="1" applyFill="1" applyBorder="1" applyAlignment="1">
      <alignment horizontal="center" vertical="center" wrapText="1"/>
    </xf>
    <xf numFmtId="0" fontId="20" fillId="6" borderId="112" xfId="2" applyFont="1" applyFill="1" applyBorder="1" applyAlignment="1">
      <alignment horizontal="center" vertical="center" wrapText="1"/>
    </xf>
    <xf numFmtId="0" fontId="20" fillId="6" borderId="118" xfId="2" applyFont="1" applyFill="1" applyBorder="1" applyAlignment="1">
      <alignment horizontal="left" vertical="center" wrapText="1"/>
    </xf>
    <xf numFmtId="4" fontId="20" fillId="6" borderId="8" xfId="2" applyNumberFormat="1" applyFont="1" applyFill="1" applyBorder="1" applyAlignment="1">
      <alignment horizontal="right" vertical="center" wrapText="1"/>
    </xf>
    <xf numFmtId="0" fontId="18" fillId="0" borderId="112" xfId="2" applyFont="1" applyFill="1" applyBorder="1" applyAlignment="1">
      <alignment horizontal="center" vertical="center" wrapText="1"/>
    </xf>
    <xf numFmtId="49" fontId="18" fillId="4" borderId="112" xfId="2" applyNumberFormat="1" applyFont="1" applyFill="1" applyBorder="1" applyAlignment="1">
      <alignment horizontal="center" vertical="center" wrapText="1"/>
    </xf>
    <xf numFmtId="0" fontId="18" fillId="4" borderId="118" xfId="2" applyFont="1" applyFill="1" applyBorder="1" applyAlignment="1">
      <alignment horizontal="left" vertical="center" wrapText="1"/>
    </xf>
    <xf numFmtId="0" fontId="18" fillId="0" borderId="118" xfId="2" applyFont="1" applyFill="1" applyBorder="1" applyAlignment="1">
      <alignment horizontal="left" vertical="center" wrapText="1"/>
    </xf>
    <xf numFmtId="167" fontId="20" fillId="6" borderId="8" xfId="2" applyNumberFormat="1" applyFont="1" applyFill="1" applyBorder="1" applyAlignment="1">
      <alignment horizontal="right" vertical="center" wrapText="1"/>
    </xf>
    <xf numFmtId="0" fontId="18" fillId="27" borderId="112" xfId="2" applyFont="1" applyFill="1" applyBorder="1" applyAlignment="1">
      <alignment horizontal="center" vertical="center" wrapText="1"/>
    </xf>
    <xf numFmtId="0" fontId="18" fillId="27" borderId="118" xfId="2" applyFont="1" applyFill="1" applyBorder="1" applyAlignment="1">
      <alignment horizontal="left" vertical="center" wrapText="1"/>
    </xf>
    <xf numFmtId="167" fontId="18" fillId="27" borderId="8" xfId="2" applyNumberFormat="1" applyFont="1" applyFill="1" applyBorder="1" applyAlignment="1">
      <alignment horizontal="right" vertical="center" wrapText="1"/>
    </xf>
    <xf numFmtId="167" fontId="18" fillId="0" borderId="8" xfId="2" applyNumberFormat="1" applyFont="1" applyFill="1" applyBorder="1" applyAlignment="1">
      <alignment horizontal="right" vertical="center" wrapText="1"/>
    </xf>
    <xf numFmtId="0" fontId="49" fillId="5" borderId="112" xfId="2" applyFont="1" applyFill="1" applyBorder="1" applyAlignment="1">
      <alignment horizontal="center" vertical="center" wrapText="1"/>
    </xf>
    <xf numFmtId="0" fontId="20" fillId="5" borderId="112" xfId="2" applyFont="1" applyFill="1" applyBorder="1" applyAlignment="1">
      <alignment horizontal="left" vertical="center" wrapText="1"/>
    </xf>
    <xf numFmtId="4" fontId="20" fillId="5" borderId="8" xfId="2" applyNumberFormat="1" applyFont="1" applyFill="1" applyBorder="1" applyAlignment="1">
      <alignment horizontal="right" vertical="center" wrapText="1"/>
    </xf>
    <xf numFmtId="0" fontId="49" fillId="0" borderId="145" xfId="2" applyFont="1" applyFill="1" applyBorder="1" applyAlignment="1">
      <alignment horizontal="center" vertical="center" wrapText="1"/>
    </xf>
    <xf numFmtId="0" fontId="18" fillId="27" borderId="145" xfId="2" applyFont="1" applyFill="1" applyBorder="1" applyAlignment="1">
      <alignment horizontal="center" vertical="center" wrapText="1"/>
    </xf>
    <xf numFmtId="0" fontId="18" fillId="27" borderId="145" xfId="2" applyFont="1" applyFill="1" applyBorder="1" applyAlignment="1">
      <alignment horizontal="left" vertical="center" wrapText="1"/>
    </xf>
    <xf numFmtId="4" fontId="18" fillId="27" borderId="112" xfId="2" applyNumberFormat="1" applyFont="1" applyFill="1" applyBorder="1" applyAlignment="1">
      <alignment horizontal="right" vertical="center" wrapText="1"/>
    </xf>
    <xf numFmtId="0" fontId="18" fillId="0" borderId="142" xfId="2" applyFont="1" applyFill="1" applyBorder="1" applyAlignment="1">
      <alignment horizontal="center" vertical="center" wrapText="1"/>
    </xf>
    <xf numFmtId="0" fontId="3" fillId="0" borderId="112" xfId="46" applyBorder="1"/>
    <xf numFmtId="0" fontId="58" fillId="0" borderId="8" xfId="46" applyFont="1" applyBorder="1" applyAlignment="1">
      <alignment horizontal="center" vertical="center"/>
    </xf>
    <xf numFmtId="0" fontId="58" fillId="0" borderId="8" xfId="46" applyFont="1" applyBorder="1" applyAlignment="1">
      <alignment vertical="center" wrapText="1"/>
    </xf>
    <xf numFmtId="4" fontId="59" fillId="0" borderId="8" xfId="46" applyNumberFormat="1" applyFont="1" applyBorder="1"/>
    <xf numFmtId="4" fontId="58" fillId="0" borderId="8" xfId="46" applyNumberFormat="1" applyFont="1" applyBorder="1" applyAlignment="1">
      <alignment vertical="center"/>
    </xf>
    <xf numFmtId="0" fontId="89" fillId="5" borderId="112" xfId="46" applyFont="1" applyFill="1" applyBorder="1" applyAlignment="1">
      <alignment horizontal="left"/>
    </xf>
    <xf numFmtId="0" fontId="6" fillId="5" borderId="8" xfId="46" applyFont="1" applyFill="1" applyBorder="1" applyAlignment="1">
      <alignment horizontal="left"/>
    </xf>
    <xf numFmtId="0" fontId="95" fillId="5" borderId="8" xfId="46" applyFont="1" applyFill="1" applyBorder="1" applyAlignment="1">
      <alignment horizontal="left" vertical="center"/>
    </xf>
    <xf numFmtId="0" fontId="95" fillId="5" borderId="8" xfId="46" applyFont="1" applyFill="1" applyBorder="1" applyAlignment="1">
      <alignment horizontal="left" vertical="center" wrapText="1"/>
    </xf>
    <xf numFmtId="4" fontId="95" fillId="5" borderId="8" xfId="46" applyNumberFormat="1" applyFont="1" applyFill="1" applyBorder="1" applyAlignment="1">
      <alignment horizontal="right"/>
    </xf>
    <xf numFmtId="4" fontId="95" fillId="5" borderId="8" xfId="46" applyNumberFormat="1" applyFont="1" applyFill="1" applyBorder="1" applyAlignment="1">
      <alignment horizontal="right" vertical="center"/>
    </xf>
    <xf numFmtId="0" fontId="3" fillId="0" borderId="142" xfId="46" applyBorder="1"/>
    <xf numFmtId="0" fontId="58" fillId="4" borderId="8" xfId="46" applyFont="1" applyFill="1" applyBorder="1" applyAlignment="1">
      <alignment horizontal="center" vertical="center"/>
    </xf>
    <xf numFmtId="0" fontId="58" fillId="4" borderId="8" xfId="46" applyFont="1" applyFill="1" applyBorder="1" applyAlignment="1">
      <alignment vertical="center" wrapText="1"/>
    </xf>
    <xf numFmtId="4" fontId="58" fillId="4" borderId="8" xfId="46" applyNumberFormat="1" applyFont="1" applyFill="1" applyBorder="1"/>
    <xf numFmtId="4" fontId="58" fillId="4" borderId="8" xfId="46" applyNumberFormat="1" applyFont="1" applyFill="1" applyBorder="1" applyAlignment="1">
      <alignment vertical="center"/>
    </xf>
    <xf numFmtId="0" fontId="3" fillId="0" borderId="145" xfId="46" applyBorder="1"/>
    <xf numFmtId="0" fontId="3" fillId="3" borderId="142" xfId="46" applyFill="1" applyBorder="1"/>
    <xf numFmtId="0" fontId="58" fillId="3" borderId="8" xfId="46" applyFont="1" applyFill="1" applyBorder="1" applyAlignment="1">
      <alignment horizontal="center" vertical="center"/>
    </xf>
    <xf numFmtId="0" fontId="18" fillId="3" borderId="112" xfId="2" applyFont="1" applyFill="1" applyBorder="1" applyAlignment="1">
      <alignment horizontal="left" vertical="center" wrapText="1"/>
    </xf>
    <xf numFmtId="4" fontId="58" fillId="3" borderId="8" xfId="46" applyNumberFormat="1" applyFont="1" applyFill="1" applyBorder="1" applyAlignment="1">
      <alignment vertical="center"/>
    </xf>
    <xf numFmtId="0" fontId="18" fillId="3" borderId="8" xfId="2" applyFont="1" applyFill="1" applyBorder="1" applyAlignment="1">
      <alignment horizontal="center" vertical="center" wrapText="1"/>
    </xf>
    <xf numFmtId="0" fontId="18" fillId="3" borderId="8" xfId="2" applyFont="1" applyFill="1" applyBorder="1" applyAlignment="1">
      <alignment horizontal="left" vertical="center" wrapText="1"/>
    </xf>
    <xf numFmtId="4" fontId="59" fillId="0" borderId="8" xfId="46" applyNumberFormat="1" applyFont="1" applyBorder="1" applyAlignment="1">
      <alignment vertical="center"/>
    </xf>
    <xf numFmtId="4" fontId="60" fillId="0" borderId="8" xfId="46" applyNumberFormat="1" applyFont="1" applyBorder="1" applyAlignment="1">
      <alignment vertical="center"/>
    </xf>
    <xf numFmtId="0" fontId="59" fillId="0" borderId="0" xfId="46" applyFont="1"/>
    <xf numFmtId="10" fontId="20" fillId="6" borderId="8" xfId="45" applyNumberFormat="1" applyFont="1" applyFill="1" applyBorder="1" applyAlignment="1">
      <alignment horizontal="right" vertical="center" wrapText="1"/>
    </xf>
    <xf numFmtId="10" fontId="18" fillId="4" borderId="8" xfId="45" applyNumberFormat="1" applyFont="1" applyFill="1" applyBorder="1" applyAlignment="1">
      <alignment horizontal="right" vertical="center" wrapText="1"/>
    </xf>
    <xf numFmtId="10" fontId="18" fillId="0" borderId="8" xfId="45" applyNumberFormat="1" applyFont="1" applyFill="1" applyBorder="1" applyAlignment="1">
      <alignment horizontal="right" vertical="center" wrapText="1"/>
    </xf>
    <xf numFmtId="10" fontId="18" fillId="27" borderId="8" xfId="45" applyNumberFormat="1" applyFont="1" applyFill="1" applyBorder="1" applyAlignment="1">
      <alignment horizontal="right" vertical="center" wrapText="1"/>
    </xf>
    <xf numFmtId="10" fontId="20" fillId="5" borderId="8" xfId="45" applyNumberFormat="1" applyFont="1" applyFill="1" applyBorder="1" applyAlignment="1">
      <alignment horizontal="right" vertical="center" wrapText="1"/>
    </xf>
    <xf numFmtId="10" fontId="18" fillId="27" borderId="112" xfId="45" applyNumberFormat="1" applyFont="1" applyFill="1" applyBorder="1" applyAlignment="1">
      <alignment horizontal="right" vertical="center" wrapText="1"/>
    </xf>
    <xf numFmtId="10" fontId="60" fillId="0" borderId="8" xfId="45" applyNumberFormat="1" applyFont="1" applyBorder="1" applyAlignment="1">
      <alignment vertical="center"/>
    </xf>
    <xf numFmtId="4" fontId="34" fillId="0" borderId="134" xfId="40" applyNumberFormat="1" applyFont="1" applyFill="1" applyBorder="1" applyAlignment="1" applyProtection="1">
      <alignment horizontal="right" vertical="top"/>
    </xf>
    <xf numFmtId="168" fontId="33" fillId="0" borderId="97" xfId="40" applyFont="1" applyFill="1" applyBorder="1" applyAlignment="1" applyProtection="1">
      <alignment horizontal="center" vertical="top"/>
    </xf>
    <xf numFmtId="168" fontId="31" fillId="0" borderId="67" xfId="40" applyFont="1" applyFill="1" applyBorder="1" applyAlignment="1" applyProtection="1">
      <alignment vertical="center"/>
    </xf>
    <xf numFmtId="168" fontId="8" fillId="0" borderId="20" xfId="40" applyFont="1" applyFill="1" applyBorder="1" applyAlignment="1" applyProtection="1">
      <alignment horizontal="right" vertical="center"/>
    </xf>
    <xf numFmtId="168" fontId="33" fillId="0" borderId="97" xfId="40" applyFont="1" applyFill="1" applyBorder="1" applyAlignment="1" applyProtection="1">
      <alignment vertical="top"/>
    </xf>
    <xf numFmtId="166" fontId="34" fillId="0" borderId="139" xfId="40" applyNumberFormat="1" applyFont="1" applyFill="1" applyBorder="1" applyAlignment="1" applyProtection="1">
      <alignment horizontal="left" vertical="top"/>
    </xf>
    <xf numFmtId="168" fontId="34" fillId="0" borderId="134" xfId="40" applyFont="1" applyFill="1" applyBorder="1" applyAlignment="1" applyProtection="1">
      <alignment vertical="top"/>
    </xf>
    <xf numFmtId="168" fontId="8" fillId="0" borderId="0" xfId="40" applyFont="1" applyFill="1" applyBorder="1" applyAlignment="1" applyProtection="1">
      <alignment horizontal="center" vertical="center" wrapText="1"/>
    </xf>
    <xf numFmtId="0" fontId="15" fillId="0" borderId="0" xfId="3"/>
    <xf numFmtId="4" fontId="15" fillId="0" borderId="0" xfId="3" applyNumberFormat="1"/>
    <xf numFmtId="0" fontId="15" fillId="0" borderId="0" xfId="3" applyFont="1" applyAlignment="1">
      <alignment wrapText="1"/>
    </xf>
    <xf numFmtId="0" fontId="15" fillId="0" borderId="0" xfId="3" applyFont="1"/>
    <xf numFmtId="4" fontId="45" fillId="3" borderId="146" xfId="3" applyNumberFormat="1" applyFont="1" applyFill="1" applyBorder="1"/>
    <xf numFmtId="10" fontId="45" fillId="0" borderId="47" xfId="3" applyNumberFormat="1" applyFont="1" applyBorder="1" applyAlignment="1">
      <alignment vertical="center"/>
    </xf>
    <xf numFmtId="4" fontId="45" fillId="0" borderId="47" xfId="3" applyNumberFormat="1" applyFont="1" applyBorder="1"/>
    <xf numFmtId="10" fontId="15" fillId="0" borderId="149" xfId="3" applyNumberFormat="1" applyFont="1" applyBorder="1" applyAlignment="1">
      <alignment horizontal="right" vertical="center"/>
    </xf>
    <xf numFmtId="4" fontId="15" fillId="0" borderId="149" xfId="3" applyNumberFormat="1" applyFont="1" applyBorder="1" applyAlignment="1">
      <alignment horizontal="right" vertical="center"/>
    </xf>
    <xf numFmtId="4" fontId="15" fillId="0" borderId="149" xfId="3" applyNumberFormat="1" applyBorder="1" applyAlignment="1">
      <alignment horizontal="right" vertical="center"/>
    </xf>
    <xf numFmtId="49" fontId="31" fillId="0" borderId="149" xfId="3" applyNumberFormat="1" applyFont="1" applyBorder="1" applyAlignment="1">
      <alignment horizontal="center" vertical="center"/>
    </xf>
    <xf numFmtId="0" fontId="8" fillId="0" borderId="149" xfId="17" applyNumberFormat="1" applyFont="1" applyFill="1" applyBorder="1" applyAlignment="1" applyProtection="1">
      <alignment horizontal="center" vertical="center" wrapText="1"/>
    </xf>
    <xf numFmtId="0" fontId="8" fillId="0" borderId="128" xfId="17" applyNumberFormat="1" applyFont="1" applyFill="1" applyBorder="1" applyAlignment="1" applyProtection="1">
      <alignment vertical="center" wrapText="1"/>
    </xf>
    <xf numFmtId="49" fontId="21" fillId="0" borderId="149" xfId="3" applyNumberFormat="1" applyFont="1" applyBorder="1" applyAlignment="1">
      <alignment horizontal="center" vertical="center" wrapText="1"/>
    </xf>
    <xf numFmtId="0" fontId="8" fillId="0" borderId="125" xfId="17" applyNumberFormat="1" applyFont="1" applyFill="1" applyBorder="1" applyAlignment="1" applyProtection="1">
      <alignment vertical="center" wrapText="1"/>
    </xf>
    <xf numFmtId="0" fontId="8" fillId="0" borderId="150" xfId="17" applyNumberFormat="1" applyFont="1" applyFill="1" applyBorder="1" applyAlignment="1" applyProtection="1">
      <alignment vertical="center" wrapText="1"/>
    </xf>
    <xf numFmtId="4" fontId="16" fillId="0" borderId="149" xfId="3" applyNumberFormat="1" applyFont="1" applyBorder="1" applyAlignment="1">
      <alignment horizontal="right" vertical="center"/>
    </xf>
    <xf numFmtId="0" fontId="8" fillId="0" borderId="151" xfId="17" applyNumberFormat="1" applyFont="1" applyFill="1" applyBorder="1" applyAlignment="1" applyProtection="1">
      <alignment vertical="center" wrapText="1"/>
    </xf>
    <xf numFmtId="0" fontId="8" fillId="0" borderId="122" xfId="17" applyNumberFormat="1" applyFont="1" applyFill="1" applyBorder="1" applyAlignment="1" applyProtection="1">
      <alignment vertical="center" wrapText="1"/>
    </xf>
    <xf numFmtId="0" fontId="8" fillId="0" borderId="117" xfId="17" applyNumberFormat="1" applyFont="1" applyFill="1" applyBorder="1" applyAlignment="1" applyProtection="1">
      <alignment vertical="center" wrapText="1"/>
    </xf>
    <xf numFmtId="49" fontId="31" fillId="0" borderId="151" xfId="3" applyNumberFormat="1" applyFont="1" applyBorder="1" applyAlignment="1">
      <alignment horizontal="left" vertical="top" wrapText="1"/>
    </xf>
    <xf numFmtId="49" fontId="31" fillId="0" borderId="144" xfId="3" applyNumberFormat="1" applyFont="1" applyBorder="1" applyAlignment="1">
      <alignment horizontal="center" vertical="center"/>
    </xf>
    <xf numFmtId="49" fontId="31" fillId="0" borderId="149" xfId="3" applyNumberFormat="1" applyFont="1" applyBorder="1" applyAlignment="1">
      <alignment horizontal="left" vertical="top" wrapText="1"/>
    </xf>
    <xf numFmtId="0" fontId="31" fillId="0" borderId="149" xfId="17" applyNumberFormat="1" applyFont="1" applyFill="1" applyBorder="1" applyAlignment="1" applyProtection="1">
      <alignment horizontal="center" vertical="center" wrapText="1"/>
    </xf>
    <xf numFmtId="0" fontId="31" fillId="0" borderId="149" xfId="17" applyNumberFormat="1" applyFont="1" applyFill="1" applyBorder="1" applyAlignment="1" applyProtection="1">
      <alignment vertical="center" wrapText="1"/>
    </xf>
    <xf numFmtId="0" fontId="31" fillId="0" borderId="142" xfId="17" applyNumberFormat="1" applyFont="1" applyFill="1" applyBorder="1" applyAlignment="1" applyProtection="1">
      <alignment horizontal="center" vertical="center" wrapText="1"/>
    </xf>
    <xf numFmtId="0" fontId="31" fillId="0" borderId="150" xfId="17" applyNumberFormat="1" applyFont="1" applyFill="1" applyBorder="1" applyAlignment="1" applyProtection="1">
      <alignment vertical="center" wrapText="1"/>
    </xf>
    <xf numFmtId="0" fontId="31" fillId="0" borderId="152" xfId="17" applyNumberFormat="1" applyFont="1" applyFill="1" applyBorder="1" applyAlignment="1" applyProtection="1">
      <alignment vertical="center" wrapText="1"/>
    </xf>
    <xf numFmtId="0" fontId="31" fillId="0" borderId="132" xfId="17" applyNumberFormat="1" applyFont="1" applyFill="1" applyBorder="1" applyAlignment="1" applyProtection="1">
      <alignment vertical="center" wrapText="1"/>
    </xf>
    <xf numFmtId="0" fontId="31" fillId="24" borderId="149" xfId="17" applyNumberFormat="1" applyFont="1" applyFill="1" applyBorder="1" applyAlignment="1" applyProtection="1">
      <alignment horizontal="center" vertical="center" wrapText="1"/>
    </xf>
    <xf numFmtId="0" fontId="31" fillId="24" borderId="153" xfId="17" applyNumberFormat="1" applyFont="1" applyFill="1" applyBorder="1" applyAlignment="1" applyProtection="1">
      <alignment vertical="center" wrapText="1"/>
    </xf>
    <xf numFmtId="0" fontId="31" fillId="0" borderId="124" xfId="17" applyNumberFormat="1" applyFont="1" applyFill="1" applyBorder="1" applyAlignment="1" applyProtection="1">
      <alignment vertical="center" wrapText="1"/>
    </xf>
    <xf numFmtId="0" fontId="8" fillId="0" borderId="113" xfId="17" applyNumberFormat="1" applyFont="1" applyFill="1" applyBorder="1" applyAlignment="1" applyProtection="1">
      <alignment vertical="center" wrapText="1"/>
    </xf>
    <xf numFmtId="0" fontId="8" fillId="0" borderId="132" xfId="17" applyNumberFormat="1" applyFont="1" applyFill="1" applyBorder="1" applyAlignment="1" applyProtection="1">
      <alignment vertical="center" wrapText="1"/>
    </xf>
    <xf numFmtId="0" fontId="8" fillId="0" borderId="154" xfId="17" applyNumberFormat="1" applyFont="1" applyFill="1" applyBorder="1" applyAlignment="1" applyProtection="1">
      <alignment horizontal="center" vertical="center" wrapText="1"/>
    </xf>
    <xf numFmtId="0" fontId="8" fillId="0" borderId="149" xfId="17" applyNumberFormat="1" applyFont="1" applyFill="1" applyBorder="1" applyAlignment="1" applyProtection="1">
      <alignment vertical="center" wrapText="1"/>
    </xf>
    <xf numFmtId="0" fontId="8" fillId="0" borderId="155" xfId="17" applyNumberFormat="1" applyFont="1" applyFill="1" applyBorder="1" applyAlignment="1" applyProtection="1">
      <alignment horizontal="center" vertical="center" wrapText="1"/>
    </xf>
    <xf numFmtId="49" fontId="44" fillId="0" borderId="156" xfId="3" applyNumberFormat="1" applyFont="1" applyBorder="1" applyAlignment="1">
      <alignment horizontal="center"/>
    </xf>
    <xf numFmtId="49" fontId="44" fillId="0" borderId="141" xfId="3" applyNumberFormat="1" applyFont="1" applyBorder="1" applyAlignment="1">
      <alignment horizontal="center"/>
    </xf>
    <xf numFmtId="49" fontId="44" fillId="0" borderId="133" xfId="3" applyNumberFormat="1" applyFont="1" applyBorder="1" applyAlignment="1">
      <alignment horizontal="center"/>
    </xf>
    <xf numFmtId="0" fontId="15" fillId="0" borderId="0" xfId="3" applyBorder="1"/>
    <xf numFmtId="0" fontId="46" fillId="0" borderId="22" xfId="3" applyFont="1" applyBorder="1" applyAlignment="1">
      <alignment horizontal="center" vertical="center" wrapText="1"/>
    </xf>
    <xf numFmtId="0" fontId="45" fillId="0" borderId="50" xfId="3" applyFont="1" applyBorder="1" applyAlignment="1">
      <alignment horizontal="center" vertical="center" wrapText="1"/>
    </xf>
    <xf numFmtId="0" fontId="15" fillId="0" borderId="0" xfId="3" applyAlignment="1">
      <alignment vertical="center"/>
    </xf>
    <xf numFmtId="0" fontId="15" fillId="0" borderId="0" xfId="3" applyBorder="1" applyAlignment="1">
      <alignment vertical="center"/>
    </xf>
    <xf numFmtId="0" fontId="39" fillId="0" borderId="167" xfId="3" applyFont="1" applyBorder="1" applyAlignment="1">
      <alignment horizontal="center" vertical="center"/>
    </xf>
    <xf numFmtId="49" fontId="9" fillId="2" borderId="82" xfId="0" applyNumberFormat="1" applyFont="1" applyFill="1" applyBorder="1" applyAlignment="1" applyProtection="1">
      <alignment horizontal="center" vertical="center" wrapText="1"/>
      <protection locked="0"/>
    </xf>
    <xf numFmtId="49" fontId="9" fillId="2" borderId="0" xfId="0" applyNumberFormat="1" applyFont="1" applyFill="1" applyBorder="1" applyAlignment="1" applyProtection="1">
      <alignment horizontal="center" vertical="center" wrapText="1"/>
      <protection locked="0"/>
    </xf>
    <xf numFmtId="4" fontId="111" fillId="0" borderId="8" xfId="1" applyNumberFormat="1" applyFont="1" applyBorder="1" applyAlignment="1">
      <alignment vertical="top"/>
    </xf>
    <xf numFmtId="4" fontId="111" fillId="0" borderId="87" xfId="1" applyNumberFormat="1" applyFont="1" applyBorder="1" applyAlignment="1">
      <alignment vertical="top"/>
    </xf>
    <xf numFmtId="4" fontId="112" fillId="0" borderId="8" xfId="1" applyNumberFormat="1" applyFont="1" applyBorder="1" applyAlignment="1">
      <alignment vertical="top"/>
    </xf>
    <xf numFmtId="4" fontId="111" fillId="0" borderId="8" xfId="1" applyNumberFormat="1" applyFont="1" applyBorder="1" applyAlignment="1">
      <alignment horizontal="center" vertical="top"/>
    </xf>
    <xf numFmtId="0" fontId="113" fillId="0" borderId="8" xfId="1" applyFont="1" applyBorder="1" applyAlignment="1">
      <alignment horizontal="center" vertical="center" wrapText="1"/>
    </xf>
    <xf numFmtId="173" fontId="29" fillId="5" borderId="38" xfId="39" applyNumberFormat="1" applyFont="1" applyFill="1" applyBorder="1" applyAlignment="1">
      <alignment horizontal="right" vertical="center" wrapText="1"/>
    </xf>
    <xf numFmtId="173" fontId="29" fillId="5" borderId="38" xfId="45" applyNumberFormat="1" applyFont="1" applyFill="1" applyBorder="1" applyAlignment="1">
      <alignment horizontal="right" vertical="center" wrapText="1"/>
    </xf>
    <xf numFmtId="0" fontId="2" fillId="0" borderId="0" xfId="47"/>
    <xf numFmtId="0" fontId="20" fillId="5" borderId="86" xfId="2" applyFont="1" applyFill="1" applyBorder="1" applyAlignment="1">
      <alignment horizontal="center" vertical="center" wrapText="1"/>
    </xf>
    <xf numFmtId="0" fontId="20" fillId="5" borderId="149" xfId="2" applyFont="1" applyFill="1" applyBorder="1" applyAlignment="1">
      <alignment horizontal="center" vertical="center" wrapText="1"/>
    </xf>
    <xf numFmtId="0" fontId="20" fillId="5" borderId="149" xfId="2" applyFont="1" applyFill="1" applyBorder="1" applyAlignment="1">
      <alignment horizontal="left" vertical="center" wrapText="1"/>
    </xf>
    <xf numFmtId="4" fontId="17" fillId="5" borderId="149" xfId="2" applyNumberFormat="1" applyFont="1" applyFill="1" applyBorder="1" applyAlignment="1">
      <alignment horizontal="right" vertical="center" wrapText="1"/>
    </xf>
    <xf numFmtId="0" fontId="18" fillId="4" borderId="86" xfId="2" applyFont="1" applyFill="1" applyBorder="1" applyAlignment="1">
      <alignment horizontal="center" vertical="center" wrapText="1"/>
    </xf>
    <xf numFmtId="0" fontId="18" fillId="4" borderId="149" xfId="2" applyFont="1" applyFill="1" applyBorder="1" applyAlignment="1">
      <alignment horizontal="center" vertical="center" wrapText="1"/>
    </xf>
    <xf numFmtId="0" fontId="18" fillId="4" borderId="149" xfId="2" applyFont="1" applyFill="1" applyBorder="1" applyAlignment="1">
      <alignment horizontal="left" vertical="center" wrapText="1"/>
    </xf>
    <xf numFmtId="4" fontId="18" fillId="4" borderId="149" xfId="2" applyNumberFormat="1" applyFont="1" applyFill="1" applyBorder="1" applyAlignment="1">
      <alignment horizontal="right" vertical="center" wrapText="1"/>
    </xf>
    <xf numFmtId="0" fontId="114" fillId="3" borderId="149" xfId="2" applyFont="1" applyFill="1" applyBorder="1" applyAlignment="1">
      <alignment horizontal="center" vertical="center" wrapText="1"/>
    </xf>
    <xf numFmtId="0" fontId="18" fillId="0" borderId="149" xfId="2" applyFont="1" applyBorder="1" applyAlignment="1">
      <alignment vertical="top" wrapText="1"/>
    </xf>
    <xf numFmtId="4" fontId="18" fillId="3" borderId="149" xfId="2" applyNumberFormat="1" applyFont="1" applyFill="1" applyBorder="1" applyAlignment="1">
      <alignment horizontal="right" vertical="center" wrapText="1"/>
    </xf>
    <xf numFmtId="0" fontId="114" fillId="3" borderId="149" xfId="2" applyFont="1" applyFill="1" applyBorder="1" applyAlignment="1">
      <alignment horizontal="center" vertical="top" wrapText="1"/>
    </xf>
    <xf numFmtId="0" fontId="18" fillId="3" borderId="149" xfId="2" applyFont="1" applyFill="1" applyBorder="1" applyAlignment="1">
      <alignment horizontal="left" vertical="center" wrapText="1"/>
    </xf>
    <xf numFmtId="0" fontId="2" fillId="0" borderId="149" xfId="47" applyBorder="1" applyAlignment="1">
      <alignment horizontal="center" vertical="top" wrapText="1"/>
    </xf>
    <xf numFmtId="0" fontId="6" fillId="6" borderId="86" xfId="47" applyFont="1" applyFill="1" applyBorder="1" applyAlignment="1">
      <alignment horizontal="center" vertical="center" wrapText="1"/>
    </xf>
    <xf numFmtId="0" fontId="6" fillId="6" borderId="149" xfId="47" applyFont="1" applyFill="1" applyBorder="1" applyAlignment="1">
      <alignment horizontal="center" vertical="top" wrapText="1"/>
    </xf>
    <xf numFmtId="0" fontId="17" fillId="6" borderId="149" xfId="2" applyFont="1" applyFill="1" applyBorder="1" applyAlignment="1">
      <alignment horizontal="left" vertical="center" wrapText="1"/>
    </xf>
    <xf numFmtId="4" fontId="17" fillId="6" borderId="149" xfId="2" applyNumberFormat="1" applyFont="1" applyFill="1" applyBorder="1" applyAlignment="1">
      <alignment horizontal="right" vertical="center" wrapText="1"/>
    </xf>
    <xf numFmtId="0" fontId="2" fillId="0" borderId="86" xfId="47" applyBorder="1" applyAlignment="1">
      <alignment horizontal="center" vertical="center" wrapText="1"/>
    </xf>
    <xf numFmtId="0" fontId="2" fillId="4" borderId="86" xfId="47" applyFill="1" applyBorder="1" applyAlignment="1">
      <alignment horizontal="center" vertical="center" wrapText="1"/>
    </xf>
    <xf numFmtId="0" fontId="2" fillId="4" borderId="149" xfId="47" applyFill="1" applyBorder="1" applyAlignment="1">
      <alignment horizontal="center" vertical="top" wrapText="1"/>
    </xf>
    <xf numFmtId="4" fontId="17" fillId="0" borderId="149" xfId="47" applyNumberFormat="1" applyFont="1" applyBorder="1" applyAlignment="1">
      <alignment vertical="center"/>
    </xf>
    <xf numFmtId="9" fontId="18" fillId="3" borderId="149" xfId="45" applyFont="1" applyFill="1" applyBorder="1" applyAlignment="1">
      <alignment horizontal="right" vertical="center" wrapText="1"/>
    </xf>
    <xf numFmtId="10" fontId="17" fillId="5" borderId="149" xfId="45" applyNumberFormat="1" applyFont="1" applyFill="1" applyBorder="1" applyAlignment="1">
      <alignment horizontal="right" vertical="center" wrapText="1"/>
    </xf>
    <xf numFmtId="10" fontId="18" fillId="4" borderId="149" xfId="45" applyNumberFormat="1" applyFont="1" applyFill="1" applyBorder="1" applyAlignment="1">
      <alignment horizontal="right" vertical="center" wrapText="1"/>
    </xf>
    <xf numFmtId="10" fontId="18" fillId="3" borderId="149" xfId="45" applyNumberFormat="1" applyFont="1" applyFill="1" applyBorder="1" applyAlignment="1">
      <alignment horizontal="right" vertical="center" wrapText="1"/>
    </xf>
    <xf numFmtId="10" fontId="17" fillId="6" borderId="149" xfId="45" applyNumberFormat="1" applyFont="1" applyFill="1" applyBorder="1" applyAlignment="1">
      <alignment horizontal="right" vertical="center" wrapText="1"/>
    </xf>
    <xf numFmtId="10" fontId="17" fillId="0" borderId="149" xfId="45" applyNumberFormat="1" applyFont="1" applyBorder="1" applyAlignment="1">
      <alignment vertical="center"/>
    </xf>
    <xf numFmtId="2" fontId="29" fillId="4" borderId="84" xfId="39" applyNumberFormat="1" applyFont="1" applyFill="1" applyBorder="1" applyAlignment="1">
      <alignment horizontal="right" vertical="center" wrapText="1"/>
    </xf>
    <xf numFmtId="49" fontId="71" fillId="11" borderId="133" xfId="26" applyNumberFormat="1" applyFont="1" applyFill="1" applyBorder="1" applyAlignment="1" applyProtection="1">
      <alignment horizontal="center" vertical="center" wrapText="1"/>
      <protection locked="0"/>
    </xf>
    <xf numFmtId="10" fontId="62" fillId="18" borderId="67" xfId="45" applyNumberFormat="1" applyFont="1" applyFill="1" applyBorder="1" applyAlignment="1" applyProtection="1">
      <alignment horizontal="right" vertical="center" wrapText="1"/>
      <protection locked="0"/>
    </xf>
    <xf numFmtId="10" fontId="62" fillId="19" borderId="8" xfId="45" applyNumberFormat="1" applyFont="1" applyFill="1" applyBorder="1" applyAlignment="1" applyProtection="1">
      <alignment horizontal="right" vertical="center" wrapText="1"/>
      <protection locked="0"/>
    </xf>
    <xf numFmtId="10" fontId="68" fillId="11" borderId="88" xfId="45" applyNumberFormat="1" applyFont="1" applyFill="1" applyBorder="1" applyAlignment="1" applyProtection="1">
      <alignment horizontal="right" vertical="center" wrapText="1"/>
      <protection locked="0"/>
    </xf>
    <xf numFmtId="10" fontId="62" fillId="12" borderId="87" xfId="45" applyNumberFormat="1" applyFont="1" applyFill="1" applyBorder="1" applyAlignment="1" applyProtection="1">
      <alignment horizontal="right" vertical="center" wrapText="1"/>
      <protection locked="0"/>
    </xf>
    <xf numFmtId="10" fontId="70" fillId="11" borderId="137" xfId="45" applyNumberFormat="1" applyFont="1" applyFill="1" applyBorder="1" applyAlignment="1" applyProtection="1">
      <alignment horizontal="right" vertical="center" wrapText="1"/>
      <protection locked="0"/>
    </xf>
    <xf numFmtId="10" fontId="68" fillId="11" borderId="137" xfId="45" applyNumberFormat="1" applyFont="1" applyFill="1" applyBorder="1" applyAlignment="1" applyProtection="1">
      <alignment horizontal="right" vertical="center" wrapText="1"/>
      <protection locked="0"/>
    </xf>
    <xf numFmtId="10" fontId="70" fillId="26" borderId="8" xfId="45" applyNumberFormat="1" applyFont="1" applyFill="1" applyBorder="1" applyAlignment="1" applyProtection="1">
      <alignment horizontal="right" vertical="center" wrapText="1"/>
      <protection locked="0"/>
    </xf>
    <xf numFmtId="10" fontId="70" fillId="21" borderId="67" xfId="45" applyNumberFormat="1" applyFont="1" applyFill="1" applyBorder="1" applyAlignment="1" applyProtection="1">
      <alignment horizontal="right" vertical="center" wrapText="1"/>
      <protection locked="0"/>
    </xf>
    <xf numFmtId="10" fontId="62" fillId="26" borderId="137" xfId="45" applyNumberFormat="1" applyFont="1" applyFill="1" applyBorder="1" applyAlignment="1" applyProtection="1">
      <alignment horizontal="right" vertical="center" wrapText="1"/>
      <protection locked="0"/>
    </xf>
    <xf numFmtId="10" fontId="62" fillId="21" borderId="133" xfId="45" applyNumberFormat="1" applyFont="1" applyFill="1" applyBorder="1" applyAlignment="1" applyProtection="1">
      <alignment horizontal="right" vertical="center" wrapText="1"/>
      <protection locked="0"/>
    </xf>
    <xf numFmtId="10" fontId="62" fillId="12" borderId="8" xfId="45" applyNumberFormat="1" applyFont="1" applyFill="1" applyBorder="1" applyAlignment="1" applyProtection="1">
      <alignment horizontal="right" vertical="center" wrapText="1"/>
      <protection locked="0"/>
    </xf>
    <xf numFmtId="10" fontId="66" fillId="12" borderId="8" xfId="45" applyNumberFormat="1" applyFont="1" applyFill="1" applyBorder="1" applyAlignment="1" applyProtection="1">
      <alignment horizontal="right" vertical="center" wrapText="1"/>
      <protection locked="0"/>
    </xf>
    <xf numFmtId="10" fontId="70" fillId="20" borderId="8" xfId="45" applyNumberFormat="1" applyFont="1" applyFill="1" applyBorder="1" applyAlignment="1" applyProtection="1">
      <alignment horizontal="right" vertical="center" wrapText="1"/>
      <protection locked="0"/>
    </xf>
    <xf numFmtId="10" fontId="70" fillId="19" borderId="17" xfId="45" applyNumberFormat="1" applyFont="1" applyFill="1" applyBorder="1" applyAlignment="1" applyProtection="1">
      <alignment horizontal="right" vertical="center" wrapText="1"/>
      <protection locked="0"/>
    </xf>
    <xf numFmtId="10" fontId="70" fillId="11" borderId="84" xfId="45" applyNumberFormat="1" applyFont="1" applyFill="1" applyBorder="1" applyAlignment="1" applyProtection="1">
      <alignment horizontal="right" vertical="center" wrapText="1"/>
      <protection locked="0"/>
    </xf>
    <xf numFmtId="10" fontId="68" fillId="11" borderId="139" xfId="45" applyNumberFormat="1" applyFont="1" applyFill="1" applyBorder="1" applyAlignment="1" applyProtection="1">
      <alignment horizontal="right" vertical="center" wrapText="1"/>
      <protection locked="0"/>
    </xf>
    <xf numFmtId="10" fontId="70" fillId="26" borderId="137" xfId="45" applyNumberFormat="1" applyFont="1" applyFill="1" applyBorder="1" applyAlignment="1" applyProtection="1">
      <alignment horizontal="right" vertical="center" wrapText="1"/>
      <protection locked="0"/>
    </xf>
    <xf numFmtId="10" fontId="70" fillId="21" borderId="137" xfId="45" applyNumberFormat="1" applyFont="1" applyFill="1" applyBorder="1" applyAlignment="1" applyProtection="1">
      <alignment horizontal="right" vertical="center" wrapText="1"/>
      <protection locked="0"/>
    </xf>
    <xf numFmtId="10" fontId="70" fillId="11" borderId="139" xfId="45" applyNumberFormat="1" applyFont="1" applyFill="1" applyBorder="1" applyAlignment="1" applyProtection="1">
      <alignment horizontal="right" vertical="center" wrapText="1"/>
      <protection locked="0"/>
    </xf>
    <xf numFmtId="10" fontId="70" fillId="12" borderId="137" xfId="45" applyNumberFormat="1" applyFont="1" applyFill="1" applyBorder="1" applyAlignment="1" applyProtection="1">
      <alignment horizontal="right" vertical="center" wrapText="1"/>
      <protection locked="0"/>
    </xf>
    <xf numFmtId="10" fontId="62" fillId="21" borderId="137" xfId="45" applyNumberFormat="1" applyFont="1" applyFill="1" applyBorder="1" applyAlignment="1" applyProtection="1">
      <alignment horizontal="right" vertical="center" wrapText="1"/>
      <protection locked="0"/>
    </xf>
    <xf numFmtId="10" fontId="68" fillId="12" borderId="137" xfId="45" applyNumberFormat="1" applyFont="1" applyFill="1" applyBorder="1" applyAlignment="1" applyProtection="1">
      <alignment horizontal="right" vertical="center" wrapText="1"/>
      <protection locked="0"/>
    </xf>
    <xf numFmtId="10" fontId="66" fillId="11" borderId="137" xfId="45" applyNumberFormat="1" applyFont="1" applyFill="1" applyBorder="1" applyAlignment="1" applyProtection="1">
      <alignment horizontal="right" vertical="center" wrapText="1"/>
      <protection locked="0"/>
    </xf>
    <xf numFmtId="10" fontId="62" fillId="11" borderId="137" xfId="45" applyNumberFormat="1" applyFont="1" applyFill="1" applyBorder="1" applyAlignment="1" applyProtection="1">
      <alignment horizontal="right" vertical="center" wrapText="1"/>
      <protection locked="0"/>
    </xf>
    <xf numFmtId="10" fontId="70" fillId="21" borderId="139" xfId="45" applyNumberFormat="1" applyFont="1" applyFill="1" applyBorder="1" applyAlignment="1" applyProtection="1">
      <alignment horizontal="right" vertical="center" wrapText="1"/>
      <protection locked="0"/>
    </xf>
    <xf numFmtId="10" fontId="29" fillId="0" borderId="8" xfId="45" applyNumberFormat="1" applyFont="1" applyBorder="1" applyAlignment="1">
      <alignment vertical="center"/>
    </xf>
    <xf numFmtId="10" fontId="63" fillId="0" borderId="14" xfId="45" applyNumberFormat="1" applyFont="1" applyBorder="1" applyAlignment="1">
      <alignment vertical="center"/>
    </xf>
    <xf numFmtId="10" fontId="31" fillId="0" borderId="8" xfId="45" applyNumberFormat="1" applyFont="1" applyBorder="1" applyAlignment="1">
      <alignment vertical="center" wrapText="1"/>
    </xf>
    <xf numFmtId="0" fontId="31" fillId="0" borderId="0" xfId="26" applyAlignment="1">
      <alignment horizontal="left"/>
    </xf>
    <xf numFmtId="10" fontId="58" fillId="0" borderId="8" xfId="45" applyNumberFormat="1" applyFont="1" applyBorder="1" applyAlignment="1">
      <alignment vertical="center"/>
    </xf>
    <xf numFmtId="0" fontId="20" fillId="3" borderId="112" xfId="2" applyFont="1" applyFill="1" applyBorder="1" applyAlignment="1">
      <alignment horizontal="center" vertical="center" wrapText="1"/>
    </xf>
    <xf numFmtId="0" fontId="18" fillId="3" borderId="112" xfId="2" applyFont="1" applyFill="1" applyBorder="1" applyAlignment="1">
      <alignment horizontal="center" vertical="center" wrapText="1"/>
    </xf>
    <xf numFmtId="0" fontId="115" fillId="0" borderId="0" xfId="0" applyFont="1" applyAlignment="1">
      <alignment horizontal="left" vertical="center"/>
    </xf>
    <xf numFmtId="49" fontId="13" fillId="2" borderId="171" xfId="0" applyNumberFormat="1" applyFont="1" applyFill="1" applyBorder="1" applyAlignment="1" applyProtection="1">
      <alignment horizontal="center" vertical="center" wrapText="1"/>
      <protection locked="0"/>
    </xf>
    <xf numFmtId="49" fontId="13" fillId="2" borderId="171" xfId="0" applyNumberFormat="1" applyFont="1" applyFill="1" applyBorder="1" applyAlignment="1" applyProtection="1">
      <alignment horizontal="left" vertical="center" wrapText="1"/>
      <protection locked="0"/>
    </xf>
    <xf numFmtId="4" fontId="13" fillId="2" borderId="171" xfId="0" applyNumberFormat="1" applyFont="1" applyFill="1" applyBorder="1" applyAlignment="1" applyProtection="1">
      <alignment horizontal="right" vertical="center" wrapText="1"/>
      <protection locked="0"/>
    </xf>
    <xf numFmtId="4" fontId="13" fillId="2" borderId="172" xfId="0" applyNumberFormat="1" applyFont="1" applyFill="1" applyBorder="1" applyAlignment="1" applyProtection="1">
      <alignment horizontal="right" vertical="center" wrapText="1"/>
      <protection locked="0"/>
    </xf>
    <xf numFmtId="10" fontId="86" fillId="0" borderId="149" xfId="0" applyNumberFormat="1" applyFont="1" applyFill="1" applyBorder="1" applyAlignment="1" applyProtection="1">
      <alignment horizontal="right" vertical="center"/>
      <protection locked="0"/>
    </xf>
    <xf numFmtId="4" fontId="13" fillId="2" borderId="172" xfId="6" applyNumberFormat="1" applyFont="1" applyFill="1" applyBorder="1" applyAlignment="1" applyProtection="1">
      <alignment horizontal="right" vertical="center" wrapText="1"/>
      <protection locked="0"/>
    </xf>
    <xf numFmtId="10" fontId="86" fillId="0" borderId="149" xfId="6" applyNumberFormat="1" applyFont="1" applyFill="1" applyBorder="1" applyAlignment="1" applyProtection="1">
      <alignment horizontal="right" vertical="center"/>
      <protection locked="0"/>
    </xf>
    <xf numFmtId="4" fontId="13" fillId="14" borderId="67" xfId="0" applyNumberFormat="1" applyFont="1" applyFill="1" applyBorder="1" applyAlignment="1" applyProtection="1">
      <alignment horizontal="right" vertical="center" wrapText="1"/>
      <protection locked="0"/>
    </xf>
    <xf numFmtId="4" fontId="86" fillId="0" borderId="149" xfId="6" applyNumberFormat="1" applyFont="1" applyFill="1" applyBorder="1" applyAlignment="1" applyProtection="1">
      <alignment horizontal="right" vertical="center"/>
      <protection locked="0"/>
    </xf>
    <xf numFmtId="10" fontId="86" fillId="4" borderId="86" xfId="0" applyNumberFormat="1" applyFont="1" applyFill="1" applyBorder="1" applyAlignment="1" applyProtection="1">
      <alignment horizontal="right" vertical="center"/>
      <protection locked="0"/>
    </xf>
    <xf numFmtId="4" fontId="13" fillId="2" borderId="173" xfId="6" applyNumberFormat="1" applyFont="1" applyFill="1" applyBorder="1" applyAlignment="1" applyProtection="1">
      <alignment horizontal="right" vertical="center" wrapText="1"/>
      <protection locked="0"/>
    </xf>
    <xf numFmtId="4" fontId="86" fillId="0" borderId="169" xfId="6" applyNumberFormat="1" applyFont="1" applyFill="1" applyBorder="1" applyAlignment="1" applyProtection="1">
      <alignment horizontal="right" vertical="center"/>
      <protection locked="0"/>
    </xf>
    <xf numFmtId="10" fontId="86" fillId="0" borderId="169" xfId="6" applyNumberFormat="1" applyFont="1" applyFill="1" applyBorder="1" applyAlignment="1" applyProtection="1">
      <alignment horizontal="right" vertical="center"/>
      <protection locked="0"/>
    </xf>
    <xf numFmtId="4" fontId="13" fillId="2" borderId="149" xfId="6" applyNumberFormat="1" applyFont="1" applyFill="1" applyBorder="1" applyAlignment="1" applyProtection="1">
      <alignment horizontal="right" vertical="center" wrapText="1"/>
      <protection locked="0"/>
    </xf>
    <xf numFmtId="4" fontId="13" fillId="14" borderId="174" xfId="0" applyNumberFormat="1" applyFont="1" applyFill="1" applyBorder="1" applyAlignment="1" applyProtection="1">
      <alignment horizontal="right" vertical="center" wrapText="1"/>
      <protection locked="0"/>
    </xf>
    <xf numFmtId="10" fontId="86" fillId="4" borderId="145" xfId="0" applyNumberFormat="1" applyFont="1" applyFill="1" applyBorder="1" applyAlignment="1" applyProtection="1">
      <alignment horizontal="right" vertical="center"/>
      <protection locked="0"/>
    </xf>
    <xf numFmtId="4" fontId="13" fillId="14" borderId="94" xfId="0" applyNumberFormat="1" applyFont="1" applyFill="1" applyBorder="1" applyAlignment="1" applyProtection="1">
      <alignment horizontal="right" vertical="center" wrapText="1"/>
      <protection locked="0"/>
    </xf>
    <xf numFmtId="49" fontId="13" fillId="2" borderId="172" xfId="0" applyNumberFormat="1" applyFont="1" applyFill="1" applyBorder="1" applyAlignment="1" applyProtection="1">
      <alignment horizontal="left" vertical="center" wrapText="1"/>
      <protection locked="0"/>
    </xf>
    <xf numFmtId="4" fontId="13" fillId="2" borderId="174" xfId="0" applyNumberFormat="1" applyFont="1" applyFill="1" applyBorder="1" applyAlignment="1" applyProtection="1">
      <alignment horizontal="right" vertical="center" wrapText="1"/>
      <protection locked="0"/>
    </xf>
    <xf numFmtId="4" fontId="13" fillId="2" borderId="149" xfId="0" applyNumberFormat="1" applyFont="1" applyFill="1" applyBorder="1" applyAlignment="1" applyProtection="1">
      <alignment horizontal="right" vertical="center" wrapText="1"/>
      <protection locked="0"/>
    </xf>
    <xf numFmtId="10" fontId="86" fillId="3" borderId="149" xfId="6" applyNumberFormat="1" applyFont="1" applyFill="1" applyBorder="1" applyAlignment="1" applyProtection="1">
      <alignment horizontal="right" vertical="center"/>
      <protection locked="0"/>
    </xf>
    <xf numFmtId="10" fontId="86" fillId="3" borderId="169" xfId="6" applyNumberFormat="1" applyFont="1" applyFill="1" applyBorder="1" applyAlignment="1" applyProtection="1">
      <alignment horizontal="right" vertical="center"/>
      <protection locked="0"/>
    </xf>
    <xf numFmtId="4" fontId="13" fillId="2" borderId="174" xfId="6" applyNumberFormat="1" applyFont="1" applyFill="1" applyBorder="1" applyAlignment="1" applyProtection="1">
      <alignment horizontal="right" vertical="center" wrapText="1"/>
      <protection locked="0"/>
    </xf>
    <xf numFmtId="4" fontId="13" fillId="2" borderId="169" xfId="6" applyNumberFormat="1" applyFont="1" applyFill="1" applyBorder="1" applyAlignment="1" applyProtection="1">
      <alignment horizontal="right" vertical="center" wrapText="1"/>
      <protection locked="0"/>
    </xf>
    <xf numFmtId="4" fontId="86" fillId="0" borderId="149" xfId="0" applyNumberFormat="1" applyFont="1" applyFill="1" applyBorder="1" applyAlignment="1" applyProtection="1">
      <alignment horizontal="right" vertical="center"/>
      <protection locked="0"/>
    </xf>
    <xf numFmtId="4" fontId="13" fillId="3" borderId="8" xfId="0" applyNumberFormat="1" applyFont="1" applyFill="1" applyBorder="1" applyAlignment="1" applyProtection="1">
      <alignment horizontal="right" vertical="center" wrapText="1"/>
    </xf>
    <xf numFmtId="4" fontId="22" fillId="3" borderId="8" xfId="2" applyNumberFormat="1" applyFont="1" applyFill="1" applyBorder="1" applyAlignment="1">
      <alignment vertical="center"/>
    </xf>
    <xf numFmtId="0" fontId="1" fillId="0" borderId="0" xfId="48"/>
    <xf numFmtId="0" fontId="36" fillId="0" borderId="0" xfId="48" applyFont="1" applyAlignment="1">
      <alignment horizontal="center" vertical="center" wrapText="1"/>
    </xf>
    <xf numFmtId="0" fontId="18" fillId="3" borderId="86" xfId="2" applyFont="1" applyFill="1" applyBorder="1" applyAlignment="1">
      <alignment horizontal="center" vertical="center" wrapText="1"/>
    </xf>
    <xf numFmtId="0" fontId="18" fillId="3" borderId="149" xfId="2" applyFont="1" applyFill="1" applyBorder="1" applyAlignment="1">
      <alignment horizontal="center" vertical="center" wrapText="1"/>
    </xf>
    <xf numFmtId="4" fontId="17" fillId="0" borderId="149" xfId="48" applyNumberFormat="1" applyFont="1" applyBorder="1" applyAlignment="1">
      <alignment vertical="center"/>
    </xf>
    <xf numFmtId="0" fontId="9" fillId="0" borderId="0" xfId="8" applyNumberFormat="1" applyFont="1" applyFill="1" applyBorder="1" applyAlignment="1" applyProtection="1">
      <alignment horizontal="left"/>
      <protection locked="0"/>
    </xf>
    <xf numFmtId="4" fontId="97" fillId="0" borderId="0" xfId="8" applyNumberFormat="1" applyFont="1" applyFill="1" applyBorder="1" applyAlignment="1" applyProtection="1">
      <alignment horizontal="left"/>
      <protection locked="0"/>
    </xf>
    <xf numFmtId="0" fontId="117" fillId="3" borderId="178" xfId="8" applyNumberFormat="1" applyFont="1" applyFill="1" applyBorder="1" applyAlignment="1" applyProtection="1">
      <alignment horizontal="left" vertical="center"/>
      <protection locked="0"/>
    </xf>
    <xf numFmtId="4" fontId="117" fillId="3" borderId="178" xfId="8" applyNumberFormat="1" applyFont="1" applyFill="1" applyBorder="1" applyAlignment="1" applyProtection="1">
      <alignment horizontal="right" vertical="center"/>
      <protection locked="0"/>
    </xf>
    <xf numFmtId="10" fontId="117" fillId="3" borderId="178" xfId="8" applyNumberFormat="1" applyFont="1" applyFill="1" applyBorder="1" applyAlignment="1" applyProtection="1">
      <alignment horizontal="right" vertical="center"/>
      <protection locked="0"/>
    </xf>
    <xf numFmtId="0" fontId="118" fillId="0" borderId="179" xfId="8" applyNumberFormat="1" applyFont="1" applyFill="1" applyBorder="1" applyAlignment="1" applyProtection="1">
      <protection locked="0"/>
    </xf>
    <xf numFmtId="4" fontId="119" fillId="0" borderId="179" xfId="8" applyNumberFormat="1" applyFont="1" applyFill="1" applyBorder="1" applyAlignment="1" applyProtection="1">
      <protection locked="0"/>
    </xf>
    <xf numFmtId="0" fontId="34" fillId="0" borderId="178" xfId="8" applyNumberFormat="1" applyFont="1" applyFill="1" applyBorder="1" applyAlignment="1" applyProtection="1">
      <alignment horizontal="left"/>
      <protection locked="0"/>
    </xf>
    <xf numFmtId="4" fontId="34" fillId="0" borderId="178" xfId="8" applyNumberFormat="1" applyFont="1" applyFill="1" applyBorder="1" applyAlignment="1" applyProtection="1">
      <alignment horizontal="right"/>
      <protection locked="0"/>
    </xf>
    <xf numFmtId="10" fontId="34" fillId="0" borderId="178" xfId="8" applyNumberFormat="1" applyFont="1" applyFill="1" applyBorder="1" applyAlignment="1" applyProtection="1">
      <alignment horizontal="right"/>
      <protection locked="0"/>
    </xf>
    <xf numFmtId="0" fontId="116" fillId="0" borderId="178" xfId="8" applyNumberFormat="1" applyFont="1" applyFill="1" applyBorder="1" applyAlignment="1" applyProtection="1">
      <alignment vertical="center" wrapText="1"/>
      <protection locked="0"/>
    </xf>
    <xf numFmtId="4" fontId="116" fillId="0" borderId="178" xfId="8" applyNumberFormat="1" applyFont="1" applyFill="1" applyBorder="1" applyAlignment="1" applyProtection="1">
      <alignment horizontal="right" vertical="top"/>
      <protection locked="0"/>
    </xf>
    <xf numFmtId="10" fontId="116" fillId="0" borderId="178" xfId="8" applyNumberFormat="1" applyFont="1" applyFill="1" applyBorder="1" applyAlignment="1" applyProtection="1">
      <alignment horizontal="right" vertical="top"/>
      <protection locked="0"/>
    </xf>
    <xf numFmtId="0" fontId="34" fillId="0" borderId="178" xfId="8" applyNumberFormat="1" applyFont="1" applyFill="1" applyBorder="1" applyAlignment="1" applyProtection="1">
      <alignment vertical="center" wrapText="1"/>
      <protection locked="0"/>
    </xf>
    <xf numFmtId="4" fontId="34" fillId="0" borderId="178" xfId="8" applyNumberFormat="1" applyFont="1" applyFill="1" applyBorder="1" applyAlignment="1" applyProtection="1">
      <alignment horizontal="right" vertical="center"/>
      <protection locked="0"/>
    </xf>
    <xf numFmtId="10" fontId="116" fillId="0" borderId="178" xfId="8" applyNumberFormat="1" applyFont="1" applyFill="1" applyBorder="1" applyAlignment="1" applyProtection="1">
      <alignment horizontal="right" vertical="center"/>
      <protection locked="0"/>
    </xf>
    <xf numFmtId="0" fontId="9" fillId="0" borderId="179" xfId="8" applyNumberFormat="1" applyFont="1" applyFill="1" applyBorder="1" applyAlignment="1" applyProtection="1">
      <alignment horizontal="left" wrapText="1"/>
      <protection locked="0"/>
    </xf>
    <xf numFmtId="4" fontId="34" fillId="0" borderId="179" xfId="8" applyNumberFormat="1" applyFont="1" applyFill="1" applyBorder="1" applyAlignment="1" applyProtection="1">
      <alignment horizontal="right"/>
      <protection locked="0"/>
    </xf>
    <xf numFmtId="0" fontId="117" fillId="0" borderId="178" xfId="8" applyNumberFormat="1" applyFont="1" applyFill="1" applyBorder="1" applyAlignment="1" applyProtection="1">
      <alignment horizontal="left" vertical="center"/>
      <protection locked="0"/>
    </xf>
    <xf numFmtId="4" fontId="117" fillId="0" borderId="178" xfId="8" applyNumberFormat="1" applyFont="1" applyFill="1" applyBorder="1" applyAlignment="1" applyProtection="1">
      <alignment horizontal="right" vertical="center"/>
      <protection locked="0"/>
    </xf>
    <xf numFmtId="10" fontId="117" fillId="0" borderId="178" xfId="8" applyNumberFormat="1" applyFont="1" applyFill="1" applyBorder="1" applyAlignment="1" applyProtection="1">
      <alignment horizontal="right" vertical="center"/>
      <protection locked="0"/>
    </xf>
    <xf numFmtId="0" fontId="8" fillId="0" borderId="178" xfId="8" applyNumberFormat="1" applyFont="1" applyFill="1" applyBorder="1" applyAlignment="1" applyProtection="1">
      <alignment horizontal="left" wrapText="1"/>
      <protection locked="0"/>
    </xf>
    <xf numFmtId="0" fontId="34" fillId="0" borderId="178" xfId="8" applyNumberFormat="1" applyFont="1" applyFill="1" applyBorder="1" applyAlignment="1" applyProtection="1">
      <alignment horizontal="left" vertical="center" wrapText="1"/>
      <protection locked="0"/>
    </xf>
    <xf numFmtId="0" fontId="15" fillId="0" borderId="8" xfId="1" applyFont="1" applyBorder="1" applyAlignment="1">
      <alignment horizontal="center" vertical="center" wrapText="1"/>
    </xf>
    <xf numFmtId="4" fontId="16" fillId="0" borderId="8" xfId="1" applyNumberFormat="1" applyFont="1" applyBorder="1" applyAlignment="1">
      <alignment horizontal="center" vertical="top"/>
    </xf>
    <xf numFmtId="4" fontId="15" fillId="0" borderId="87" xfId="1" applyNumberFormat="1" applyFont="1" applyBorder="1" applyAlignment="1">
      <alignment vertical="top"/>
    </xf>
    <xf numFmtId="10" fontId="16" fillId="0" borderId="8" xfId="1" applyNumberFormat="1" applyFont="1" applyBorder="1" applyAlignment="1">
      <alignment horizontal="center" vertical="top"/>
    </xf>
    <xf numFmtId="4" fontId="121" fillId="0" borderId="175" xfId="0" applyNumberFormat="1" applyFont="1" applyFill="1" applyBorder="1" applyAlignment="1" applyProtection="1">
      <alignment horizontal="left"/>
      <protection locked="0"/>
    </xf>
    <xf numFmtId="4" fontId="76" fillId="0" borderId="178" xfId="0" applyNumberFormat="1" applyFont="1" applyFill="1" applyBorder="1" applyAlignment="1" applyProtection="1">
      <alignment horizontal="right" vertical="center"/>
      <protection locked="0"/>
    </xf>
    <xf numFmtId="4" fontId="76" fillId="0" borderId="180" xfId="0" applyNumberFormat="1" applyFont="1" applyFill="1" applyBorder="1" applyAlignment="1" applyProtection="1">
      <alignment horizontal="right" vertical="center"/>
      <protection locked="0"/>
    </xf>
    <xf numFmtId="10" fontId="76" fillId="0" borderId="178" xfId="0" applyNumberFormat="1" applyFont="1" applyFill="1" applyBorder="1" applyAlignment="1" applyProtection="1">
      <alignment horizontal="right" vertical="center"/>
      <protection locked="0"/>
    </xf>
    <xf numFmtId="0" fontId="120" fillId="0" borderId="179" xfId="0" applyNumberFormat="1" applyFont="1" applyFill="1" applyBorder="1" applyAlignment="1" applyProtection="1">
      <alignment horizontal="left"/>
      <protection locked="0"/>
    </xf>
    <xf numFmtId="4" fontId="121" fillId="0" borderId="179" xfId="0" applyNumberFormat="1" applyFont="1" applyFill="1" applyBorder="1" applyAlignment="1" applyProtection="1">
      <alignment horizontal="left"/>
      <protection locked="0"/>
    </xf>
    <xf numFmtId="4" fontId="123" fillId="0" borderId="178" xfId="0" applyNumberFormat="1" applyFont="1" applyFill="1" applyBorder="1" applyAlignment="1" applyProtection="1">
      <alignment horizontal="right"/>
      <protection locked="0"/>
    </xf>
    <xf numFmtId="10" fontId="123" fillId="0" borderId="178" xfId="0" applyNumberFormat="1" applyFont="1" applyFill="1" applyBorder="1" applyAlignment="1" applyProtection="1">
      <alignment horizontal="right"/>
      <protection locked="0"/>
    </xf>
    <xf numFmtId="0" fontId="125" fillId="3" borderId="149" xfId="3" applyFont="1" applyFill="1" applyBorder="1" applyAlignment="1">
      <alignment horizontal="left" vertical="top" wrapText="1"/>
    </xf>
    <xf numFmtId="0" fontId="122" fillId="0" borderId="177" xfId="0" applyNumberFormat="1" applyFont="1" applyFill="1" applyBorder="1" applyAlignment="1" applyProtection="1">
      <alignment horizontal="left" vertical="top" wrapText="1"/>
      <protection locked="0"/>
    </xf>
    <xf numFmtId="0" fontId="123" fillId="0" borderId="177" xfId="0" applyNumberFormat="1" applyFont="1" applyFill="1" applyBorder="1" applyAlignment="1" applyProtection="1">
      <alignment horizontal="left" vertical="top" wrapText="1"/>
      <protection locked="0"/>
    </xf>
    <xf numFmtId="0" fontId="8" fillId="0" borderId="183" xfId="0" applyNumberFormat="1" applyFont="1" applyFill="1" applyBorder="1" applyAlignment="1" applyProtection="1">
      <alignment horizontal="left"/>
      <protection locked="0"/>
    </xf>
    <xf numFmtId="0" fontId="116" fillId="0" borderId="183" xfId="0" applyNumberFormat="1" applyFont="1" applyFill="1" applyBorder="1" applyAlignment="1" applyProtection="1">
      <alignment horizontal="right" vertical="top"/>
      <protection locked="0"/>
    </xf>
    <xf numFmtId="0" fontId="116" fillId="0" borderId="184" xfId="0" applyNumberFormat="1" applyFont="1" applyFill="1" applyBorder="1" applyAlignment="1" applyProtection="1">
      <alignment horizontal="right" vertical="top"/>
      <protection locked="0"/>
    </xf>
    <xf numFmtId="4" fontId="121" fillId="0" borderId="177" xfId="0" applyNumberFormat="1" applyFont="1" applyFill="1" applyBorder="1" applyAlignment="1" applyProtection="1">
      <alignment horizontal="left"/>
      <protection locked="0"/>
    </xf>
    <xf numFmtId="0" fontId="8" fillId="0" borderId="122" xfId="0" applyNumberFormat="1" applyFont="1" applyFill="1" applyBorder="1" applyAlignment="1" applyProtection="1">
      <alignment horizontal="left"/>
      <protection locked="0"/>
    </xf>
    <xf numFmtId="0" fontId="120" fillId="0" borderId="175" xfId="0" applyNumberFormat="1" applyFont="1" applyFill="1" applyBorder="1" applyAlignment="1" applyProtection="1">
      <alignment horizontal="left"/>
      <protection locked="0"/>
    </xf>
    <xf numFmtId="4" fontId="121" fillId="0" borderId="185" xfId="0" applyNumberFormat="1" applyFont="1" applyFill="1" applyBorder="1" applyAlignment="1" applyProtection="1">
      <alignment horizontal="left"/>
      <protection locked="0"/>
    </xf>
    <xf numFmtId="4" fontId="14" fillId="2" borderId="149" xfId="0" applyNumberFormat="1" applyFont="1" applyFill="1" applyBorder="1" applyAlignment="1" applyProtection="1">
      <alignment horizontal="right" vertical="center" wrapText="1"/>
      <protection locked="0"/>
    </xf>
    <xf numFmtId="10" fontId="14" fillId="2" borderId="149" xfId="0" applyNumberFormat="1" applyFont="1" applyFill="1" applyBorder="1" applyAlignment="1" applyProtection="1">
      <alignment horizontal="right" vertical="center" wrapText="1"/>
      <protection locked="0"/>
    </xf>
    <xf numFmtId="0" fontId="117" fillId="0" borderId="177" xfId="0" applyNumberFormat="1" applyFont="1" applyFill="1" applyBorder="1" applyAlignment="1" applyProtection="1">
      <alignment horizontal="left" vertical="center"/>
      <protection locked="0"/>
    </xf>
    <xf numFmtId="0" fontId="117" fillId="0" borderId="179" xfId="0" applyNumberFormat="1" applyFont="1" applyFill="1" applyBorder="1" applyAlignment="1" applyProtection="1">
      <alignment horizontal="left"/>
      <protection locked="0"/>
    </xf>
    <xf numFmtId="0" fontId="126" fillId="0" borderId="178" xfId="8" applyNumberFormat="1" applyFont="1" applyFill="1" applyBorder="1" applyAlignment="1" applyProtection="1">
      <alignment vertical="center" wrapText="1"/>
      <protection locked="0"/>
    </xf>
    <xf numFmtId="4" fontId="126" fillId="0" borderId="178" xfId="8" applyNumberFormat="1" applyFont="1" applyFill="1" applyBorder="1" applyAlignment="1" applyProtection="1">
      <alignment horizontal="right" vertical="top"/>
      <protection locked="0"/>
    </xf>
    <xf numFmtId="0" fontId="9" fillId="0" borderId="176" xfId="8" applyNumberFormat="1" applyFont="1" applyFill="1" applyBorder="1" applyAlignment="1" applyProtection="1">
      <protection locked="0"/>
    </xf>
    <xf numFmtId="0" fontId="9" fillId="0" borderId="179" xfId="8" applyNumberFormat="1" applyFont="1" applyFill="1" applyBorder="1" applyAlignment="1" applyProtection="1">
      <protection locked="0"/>
    </xf>
    <xf numFmtId="49" fontId="9" fillId="2" borderId="181" xfId="0" applyNumberFormat="1" applyFont="1" applyFill="1" applyBorder="1" applyAlignment="1" applyProtection="1">
      <alignment horizontal="right" vertical="center" wrapText="1"/>
      <protection locked="0"/>
    </xf>
    <xf numFmtId="49" fontId="9" fillId="2" borderId="186" xfId="0" applyNumberFormat="1" applyFont="1" applyFill="1" applyBorder="1" applyAlignment="1" applyProtection="1">
      <alignment horizontal="right" vertical="center" wrapText="1"/>
      <protection locked="0"/>
    </xf>
    <xf numFmtId="49" fontId="9" fillId="2" borderId="182" xfId="0" applyNumberFormat="1" applyFont="1" applyFill="1" applyBorder="1" applyAlignment="1" applyProtection="1">
      <alignment horizontal="right" vertical="center" wrapText="1"/>
      <protection locked="0"/>
    </xf>
    <xf numFmtId="0" fontId="14" fillId="0" borderId="0" xfId="0" applyNumberFormat="1" applyFont="1" applyFill="1" applyBorder="1" applyAlignment="1" applyProtection="1">
      <alignment horizontal="right"/>
      <protection locked="0"/>
    </xf>
    <xf numFmtId="49" fontId="10" fillId="2" borderId="8" xfId="0" applyNumberFormat="1" applyFont="1" applyFill="1" applyBorder="1" applyAlignment="1" applyProtection="1">
      <alignment horizontal="center" vertical="center" wrapText="1"/>
      <protection locked="0"/>
    </xf>
    <xf numFmtId="0" fontId="10" fillId="0" borderId="8" xfId="0" applyNumberFormat="1" applyFont="1" applyFill="1" applyBorder="1" applyAlignment="1" applyProtection="1">
      <alignment horizontal="center" vertical="center" wrapText="1"/>
      <protection locked="0"/>
    </xf>
    <xf numFmtId="0" fontId="84" fillId="0" borderId="8" xfId="0" applyNumberFormat="1" applyFont="1" applyFill="1" applyBorder="1" applyAlignment="1" applyProtection="1">
      <alignment horizontal="center" vertical="center" wrapText="1"/>
      <protection locked="0"/>
    </xf>
    <xf numFmtId="0" fontId="10" fillId="0" borderId="169" xfId="0" applyNumberFormat="1" applyFont="1" applyFill="1" applyBorder="1" applyAlignment="1" applyProtection="1">
      <alignment horizontal="center" vertical="center"/>
      <protection locked="0"/>
    </xf>
    <xf numFmtId="0" fontId="10" fillId="0" borderId="86"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center" wrapText="1"/>
      <protection locked="0"/>
    </xf>
    <xf numFmtId="49" fontId="9" fillId="2"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left" vertical="top" wrapText="1"/>
      <protection locked="0"/>
    </xf>
    <xf numFmtId="0" fontId="10" fillId="0" borderId="181" xfId="0" applyNumberFormat="1" applyFont="1" applyFill="1" applyBorder="1" applyAlignment="1" applyProtection="1">
      <alignment horizontal="center" vertical="top" wrapText="1"/>
      <protection locked="0"/>
    </xf>
    <xf numFmtId="0" fontId="10" fillId="0" borderId="182" xfId="0" applyNumberFormat="1" applyFont="1" applyFill="1" applyBorder="1" applyAlignment="1" applyProtection="1">
      <alignment horizontal="center" vertical="top" wrapText="1"/>
      <protection locked="0"/>
    </xf>
    <xf numFmtId="0" fontId="9" fillId="0" borderId="179" xfId="8" applyNumberFormat="1" applyFont="1" applyFill="1" applyBorder="1" applyAlignment="1" applyProtection="1">
      <alignment horizontal="left"/>
      <protection locked="0"/>
    </xf>
    <xf numFmtId="0" fontId="7" fillId="0" borderId="0" xfId="6" applyNumberFormat="1" applyFont="1" applyFill="1" applyBorder="1" applyAlignment="1" applyProtection="1">
      <alignment horizontal="left" vertical="top" wrapText="1"/>
      <protection locked="0"/>
    </xf>
    <xf numFmtId="49" fontId="9" fillId="2" borderId="0" xfId="6" applyNumberFormat="1" applyFont="1" applyFill="1" applyAlignment="1" applyProtection="1">
      <alignment horizontal="center" wrapText="1"/>
      <protection locked="0"/>
    </xf>
    <xf numFmtId="49" fontId="9" fillId="2" borderId="0" xfId="6" applyNumberFormat="1" applyFont="1" applyFill="1" applyAlignment="1" applyProtection="1">
      <alignment horizontal="center" vertical="top" wrapText="1"/>
      <protection locked="0"/>
    </xf>
    <xf numFmtId="49" fontId="14" fillId="2" borderId="20" xfId="6" applyNumberFormat="1" applyFont="1" applyFill="1" applyBorder="1" applyAlignment="1" applyProtection="1">
      <alignment horizontal="right" vertical="center" wrapText="1"/>
      <protection locked="0"/>
    </xf>
    <xf numFmtId="49" fontId="14" fillId="2" borderId="60" xfId="6" applyNumberFormat="1" applyFont="1" applyFill="1" applyBorder="1" applyAlignment="1" applyProtection="1">
      <alignment horizontal="right" vertical="center" wrapText="1"/>
      <protection locked="0"/>
    </xf>
    <xf numFmtId="49" fontId="14" fillId="2" borderId="3" xfId="6" applyNumberFormat="1" applyFont="1" applyFill="1" applyBorder="1" applyAlignment="1" applyProtection="1">
      <alignment horizontal="right" vertical="center" wrapText="1"/>
      <protection locked="0"/>
    </xf>
    <xf numFmtId="0" fontId="9" fillId="0" borderId="176" xfId="8" applyNumberFormat="1" applyFont="1" applyFill="1" applyBorder="1" applyAlignment="1" applyProtection="1">
      <alignment horizontal="left"/>
      <protection locked="0"/>
    </xf>
    <xf numFmtId="4" fontId="45" fillId="9" borderId="54" xfId="1" applyNumberFormat="1" applyFont="1" applyFill="1" applyBorder="1" applyAlignment="1">
      <alignment horizontal="center" vertical="center"/>
    </xf>
    <xf numFmtId="4" fontId="45" fillId="9" borderId="31" xfId="1" applyNumberFormat="1" applyFont="1" applyFill="1" applyBorder="1" applyAlignment="1">
      <alignment horizontal="center" vertical="center"/>
    </xf>
    <xf numFmtId="0" fontId="15" fillId="0" borderId="21" xfId="1" applyBorder="1" applyAlignment="1">
      <alignment horizontal="right"/>
    </xf>
    <xf numFmtId="0" fontId="25" fillId="0" borderId="0" xfId="1" applyFont="1" applyBorder="1" applyAlignment="1">
      <alignment horizontal="left" vertical="top" wrapText="1"/>
    </xf>
    <xf numFmtId="0" fontId="87" fillId="0" borderId="68" xfId="1" applyFont="1" applyBorder="1" applyAlignment="1">
      <alignment horizontal="center" vertical="center" wrapText="1"/>
    </xf>
    <xf numFmtId="0" fontId="87" fillId="0" borderId="69" xfId="1" applyFont="1" applyBorder="1" applyAlignment="1">
      <alignment horizontal="center" vertical="center" wrapText="1"/>
    </xf>
    <xf numFmtId="0" fontId="87" fillId="0" borderId="70" xfId="1" applyFont="1" applyBorder="1" applyAlignment="1">
      <alignment horizontal="center" vertical="center" wrapText="1"/>
    </xf>
    <xf numFmtId="0" fontId="87" fillId="0" borderId="13" xfId="1" applyFont="1" applyBorder="1" applyAlignment="1">
      <alignment horizontal="center" vertical="center" wrapText="1"/>
    </xf>
    <xf numFmtId="0" fontId="32" fillId="0" borderId="0" xfId="1" applyFont="1" applyAlignment="1">
      <alignment horizontal="right"/>
    </xf>
    <xf numFmtId="0" fontId="39" fillId="0" borderId="0" xfId="1" applyFont="1" applyBorder="1" applyAlignment="1">
      <alignment horizontal="center" vertical="center"/>
    </xf>
    <xf numFmtId="0" fontId="39" fillId="0" borderId="0" xfId="1" applyFont="1" applyBorder="1" applyAlignment="1">
      <alignment horizontal="center" wrapText="1"/>
    </xf>
    <xf numFmtId="0" fontId="39" fillId="0" borderId="0" xfId="1" applyFont="1" applyBorder="1" applyAlignment="1">
      <alignment horizontal="center"/>
    </xf>
    <xf numFmtId="0" fontId="87" fillId="0" borderId="74" xfId="1" applyFont="1" applyBorder="1" applyAlignment="1">
      <alignment horizontal="center" wrapText="1"/>
    </xf>
    <xf numFmtId="0" fontId="87" fillId="0" borderId="69" xfId="1" applyFont="1" applyBorder="1" applyAlignment="1">
      <alignment horizontal="center"/>
    </xf>
    <xf numFmtId="0" fontId="87" fillId="0" borderId="41" xfId="1" applyFont="1" applyBorder="1" applyAlignment="1">
      <alignment horizontal="center"/>
    </xf>
    <xf numFmtId="0" fontId="87" fillId="0" borderId="72" xfId="1" applyFont="1" applyBorder="1" applyAlignment="1">
      <alignment horizontal="center"/>
    </xf>
    <xf numFmtId="0" fontId="44" fillId="0" borderId="75" xfId="1" applyFont="1" applyBorder="1" applyAlignment="1">
      <alignment horizontal="center" vertical="center" wrapText="1"/>
    </xf>
    <xf numFmtId="0" fontId="44" fillId="0" borderId="76" xfId="1" applyFont="1" applyBorder="1" applyAlignment="1">
      <alignment horizontal="center" vertical="center" wrapText="1"/>
    </xf>
    <xf numFmtId="0" fontId="44" fillId="0" borderId="77" xfId="1" applyFont="1" applyBorder="1" applyAlignment="1">
      <alignment horizontal="center" vertical="center" wrapText="1"/>
    </xf>
    <xf numFmtId="0" fontId="45" fillId="0" borderId="49" xfId="1" applyFont="1" applyBorder="1" applyAlignment="1">
      <alignment horizontal="center" vertical="center"/>
    </xf>
    <xf numFmtId="0" fontId="87" fillId="0" borderId="50" xfId="1" applyFont="1" applyBorder="1" applyAlignment="1">
      <alignment horizontal="center" vertical="center"/>
    </xf>
    <xf numFmtId="0" fontId="87" fillId="0" borderId="22" xfId="1" applyFont="1" applyBorder="1" applyAlignment="1">
      <alignment horizontal="center" vertical="center"/>
    </xf>
    <xf numFmtId="0" fontId="46" fillId="0" borderId="163" xfId="3" applyFont="1" applyBorder="1" applyAlignment="1">
      <alignment horizontal="center" vertical="center" wrapText="1"/>
    </xf>
    <xf numFmtId="0" fontId="46" fillId="0" borderId="160" xfId="3" applyFont="1" applyBorder="1" applyAlignment="1">
      <alignment horizontal="center" vertical="center" wrapText="1"/>
    </xf>
    <xf numFmtId="0" fontId="45" fillId="0" borderId="148" xfId="3" applyFont="1" applyBorder="1" applyAlignment="1">
      <alignment horizontal="right"/>
    </xf>
    <xf numFmtId="0" fontId="45" fillId="0" borderId="21" xfId="3" applyFont="1" applyBorder="1" applyAlignment="1">
      <alignment horizontal="right"/>
    </xf>
    <xf numFmtId="0" fontId="45" fillId="0" borderId="147" xfId="3" applyFont="1" applyBorder="1" applyAlignment="1">
      <alignment horizontal="right"/>
    </xf>
    <xf numFmtId="49" fontId="44" fillId="0" borderId="159" xfId="3" applyNumberFormat="1" applyFont="1" applyBorder="1" applyAlignment="1">
      <alignment horizontal="center"/>
    </xf>
    <xf numFmtId="49" fontId="44" fillId="0" borderId="158" xfId="3" applyNumberFormat="1" applyFont="1" applyBorder="1" applyAlignment="1">
      <alignment horizontal="center"/>
    </xf>
    <xf numFmtId="49" fontId="44" fillId="0" borderId="157" xfId="3" applyNumberFormat="1" applyFont="1" applyBorder="1" applyAlignment="1">
      <alignment horizontal="center"/>
    </xf>
    <xf numFmtId="0" fontId="32" fillId="0" borderId="0" xfId="3" applyFont="1" applyAlignment="1">
      <alignment horizontal="center"/>
    </xf>
    <xf numFmtId="0" fontId="39" fillId="0" borderId="21" xfId="3" applyFont="1" applyBorder="1" applyAlignment="1">
      <alignment horizontal="center" vertical="center"/>
    </xf>
    <xf numFmtId="0" fontId="45" fillId="0" borderId="168" xfId="3" applyFont="1" applyBorder="1" applyAlignment="1">
      <alignment horizontal="center" vertical="center" wrapText="1"/>
    </xf>
    <xf numFmtId="0" fontId="45" fillId="0" borderId="162" xfId="3" applyFont="1" applyBorder="1" applyAlignment="1">
      <alignment horizontal="center" vertical="center" wrapText="1"/>
    </xf>
    <xf numFmtId="0" fontId="45" fillId="0" borderId="163" xfId="3" applyFont="1" applyBorder="1" applyAlignment="1">
      <alignment horizontal="center" vertical="center" wrapText="1"/>
    </xf>
    <xf numFmtId="0" fontId="45" fillId="0" borderId="160" xfId="3" applyFont="1" applyBorder="1" applyAlignment="1">
      <alignment horizontal="center" vertical="center" wrapText="1"/>
    </xf>
    <xf numFmtId="0" fontId="46" fillId="0" borderId="74" xfId="3" applyFont="1" applyBorder="1" applyAlignment="1">
      <alignment horizontal="center" vertical="center" wrapText="1"/>
    </xf>
    <xf numFmtId="0" fontId="46" fillId="0" borderId="161" xfId="3" applyFont="1" applyBorder="1" applyAlignment="1">
      <alignment horizontal="center" vertical="center" wrapText="1"/>
    </xf>
    <xf numFmtId="0" fontId="87" fillId="0" borderId="166" xfId="3" applyFont="1" applyBorder="1" applyAlignment="1">
      <alignment horizontal="center" vertical="center"/>
    </xf>
    <xf numFmtId="0" fontId="87" fillId="0" borderId="165" xfId="3" applyFont="1" applyBorder="1" applyAlignment="1">
      <alignment horizontal="center" vertical="center"/>
    </xf>
    <xf numFmtId="0" fontId="87" fillId="0" borderId="164" xfId="3" applyFont="1" applyBorder="1" applyAlignment="1">
      <alignment horizontal="center" vertical="center"/>
    </xf>
    <xf numFmtId="0" fontId="87" fillId="0" borderId="163" xfId="3" applyFont="1" applyBorder="1" applyAlignment="1">
      <alignment horizontal="center" vertical="center" wrapText="1"/>
    </xf>
    <xf numFmtId="0" fontId="87" fillId="0" borderId="160" xfId="3" applyFont="1" applyBorder="1" applyAlignment="1">
      <alignment horizontal="center" vertical="center" wrapText="1"/>
    </xf>
    <xf numFmtId="0" fontId="110" fillId="0" borderId="163" xfId="3" applyFont="1" applyBorder="1" applyAlignment="1">
      <alignment horizontal="center" vertical="center" wrapText="1"/>
    </xf>
    <xf numFmtId="0" fontId="110" fillId="0" borderId="160" xfId="3" applyFont="1" applyBorder="1" applyAlignment="1">
      <alignment horizontal="center" vertical="center" wrapText="1"/>
    </xf>
    <xf numFmtId="0" fontId="11" fillId="0" borderId="128" xfId="0" applyNumberFormat="1" applyFont="1" applyFill="1" applyBorder="1" applyAlignment="1" applyProtection="1">
      <alignment horizontal="right" vertical="center" wrapText="1"/>
    </xf>
    <xf numFmtId="0" fontId="13" fillId="0" borderId="113" xfId="0" applyNumberFormat="1" applyFont="1" applyFill="1" applyBorder="1" applyAlignment="1" applyProtection="1">
      <alignment horizontal="right" vertical="center" wrapText="1"/>
    </xf>
    <xf numFmtId="0" fontId="8" fillId="0" borderId="0" xfId="0" applyNumberFormat="1" applyFont="1" applyFill="1" applyBorder="1" applyAlignment="1" applyProtection="1">
      <alignment horizontal="left" vertical="center" wrapText="1"/>
    </xf>
    <xf numFmtId="0" fontId="11" fillId="0" borderId="113" xfId="0" applyNumberFormat="1" applyFont="1" applyFill="1" applyBorder="1" applyAlignment="1" applyProtection="1">
      <alignment horizontal="right" vertical="center" wrapText="1"/>
    </xf>
    <xf numFmtId="0" fontId="6" fillId="0" borderId="8" xfId="0" applyFont="1" applyBorder="1" applyAlignment="1">
      <alignment horizontal="right"/>
    </xf>
    <xf numFmtId="0" fontId="9" fillId="0" borderId="0"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100" fillId="0" borderId="0" xfId="0" applyNumberFormat="1" applyFont="1" applyFill="1" applyBorder="1" applyAlignment="1" applyProtection="1">
      <alignment horizontal="center" wrapText="1"/>
    </xf>
    <xf numFmtId="0" fontId="65" fillId="0" borderId="0" xfId="0" applyFont="1" applyAlignment="1">
      <alignment horizontal="center"/>
    </xf>
    <xf numFmtId="0" fontId="107" fillId="0" borderId="0" xfId="0" applyFont="1" applyAlignment="1">
      <alignment horizontal="center"/>
    </xf>
    <xf numFmtId="43" fontId="20" fillId="0" borderId="142" xfId="2" applyNumberFormat="1" applyFont="1" applyFill="1" applyBorder="1" applyAlignment="1">
      <alignment horizontal="center" vertical="center" wrapText="1"/>
    </xf>
    <xf numFmtId="43" fontId="20" fillId="0" borderId="112" xfId="2" applyNumberFormat="1" applyFont="1" applyFill="1" applyBorder="1" applyAlignment="1">
      <alignment horizontal="center" vertical="center" wrapText="1"/>
    </xf>
    <xf numFmtId="0" fontId="25" fillId="0" borderId="0" xfId="3" applyFont="1" applyAlignment="1">
      <alignment vertical="center" wrapText="1"/>
    </xf>
    <xf numFmtId="0" fontId="3" fillId="0" borderId="0" xfId="46" applyAlignment="1">
      <alignment vertical="center" wrapText="1"/>
    </xf>
    <xf numFmtId="0" fontId="3" fillId="0" borderId="145" xfId="46" applyBorder="1" applyAlignment="1">
      <alignment horizontal="center" vertical="center" wrapText="1"/>
    </xf>
    <xf numFmtId="0" fontId="3" fillId="0" borderId="112" xfId="46" applyBorder="1" applyAlignment="1">
      <alignment horizontal="center" vertical="center" wrapText="1"/>
    </xf>
    <xf numFmtId="0" fontId="20" fillId="0" borderId="142" xfId="2" applyFont="1" applyFill="1" applyBorder="1" applyAlignment="1">
      <alignment horizontal="center" vertical="center" wrapText="1"/>
    </xf>
    <xf numFmtId="0" fontId="6" fillId="0" borderId="8" xfId="46" applyFont="1" applyBorder="1" applyAlignment="1">
      <alignment horizontal="right" vertical="center"/>
    </xf>
    <xf numFmtId="0" fontId="35" fillId="0" borderId="0" xfId="29" applyFont="1" applyAlignment="1">
      <alignment horizontal="center" vertical="center" wrapText="1"/>
    </xf>
    <xf numFmtId="0" fontId="20" fillId="0" borderId="145" xfId="2" applyFont="1" applyFill="1" applyBorder="1" applyAlignment="1">
      <alignment horizontal="center" vertical="center" wrapText="1"/>
    </xf>
    <xf numFmtId="0" fontId="20" fillId="0" borderId="112" xfId="2" applyFont="1" applyFill="1" applyBorder="1" applyAlignment="1">
      <alignment horizontal="center" vertical="center" wrapText="1"/>
    </xf>
    <xf numFmtId="0" fontId="6" fillId="0" borderId="143" xfId="29" applyFont="1" applyBorder="1" applyAlignment="1">
      <alignment horizontal="center"/>
    </xf>
    <xf numFmtId="0" fontId="6" fillId="0" borderId="144" xfId="29" applyFont="1" applyBorder="1" applyAlignment="1">
      <alignment horizontal="center"/>
    </xf>
    <xf numFmtId="0" fontId="88" fillId="0" borderId="142" xfId="29" applyFont="1" applyBorder="1" applyAlignment="1">
      <alignment horizontal="center" vertical="center" wrapText="1"/>
    </xf>
    <xf numFmtId="0" fontId="88" fillId="0" borderId="145" xfId="29" applyFont="1" applyBorder="1" applyAlignment="1">
      <alignment horizontal="center" vertical="center" wrapText="1"/>
    </xf>
    <xf numFmtId="0" fontId="88" fillId="0" borderId="112" xfId="29" applyFont="1" applyBorder="1" applyAlignment="1">
      <alignment horizontal="center" vertical="center" wrapText="1"/>
    </xf>
    <xf numFmtId="10" fontId="88" fillId="0" borderId="142" xfId="45" applyNumberFormat="1" applyFont="1" applyBorder="1" applyAlignment="1">
      <alignment horizontal="center" vertical="center" wrapText="1"/>
    </xf>
    <xf numFmtId="10" fontId="88" fillId="0" borderId="145" xfId="45" applyNumberFormat="1" applyFont="1" applyBorder="1" applyAlignment="1">
      <alignment horizontal="center" vertical="center" wrapText="1"/>
    </xf>
    <xf numFmtId="10" fontId="88" fillId="0" borderId="112" xfId="45" applyNumberFormat="1" applyFont="1" applyBorder="1" applyAlignment="1">
      <alignment horizontal="center" vertical="center" wrapText="1"/>
    </xf>
    <xf numFmtId="0" fontId="85" fillId="0" borderId="111" xfId="0" applyFont="1" applyBorder="1" applyAlignment="1">
      <alignment horizontal="right" vertical="center" wrapText="1"/>
    </xf>
    <xf numFmtId="0" fontId="85" fillId="0" borderId="115" xfId="0" applyFont="1" applyBorder="1" applyAlignment="1">
      <alignment horizontal="right" vertical="center" wrapText="1"/>
    </xf>
    <xf numFmtId="0" fontId="32" fillId="0" borderId="0" xfId="1" applyFont="1" applyAlignment="1">
      <alignment horizontal="left" vertical="top" wrapText="1"/>
    </xf>
    <xf numFmtId="0" fontId="11" fillId="0" borderId="111" xfId="0" applyNumberFormat="1" applyFont="1" applyFill="1" applyBorder="1" applyAlignment="1" applyProtection="1">
      <alignment horizontal="left" wrapText="1"/>
    </xf>
    <xf numFmtId="0" fontId="11" fillId="0" borderId="115" xfId="0" applyNumberFormat="1" applyFont="1" applyFill="1" applyBorder="1" applyAlignment="1" applyProtection="1">
      <alignment horizontal="left" wrapText="1"/>
    </xf>
    <xf numFmtId="0" fontId="11" fillId="25" borderId="111" xfId="0" applyNumberFormat="1" applyFont="1" applyFill="1" applyBorder="1" applyAlignment="1" applyProtection="1">
      <alignment horizontal="left" wrapText="1"/>
    </xf>
    <xf numFmtId="0" fontId="11" fillId="25" borderId="115" xfId="0" applyNumberFormat="1" applyFont="1" applyFill="1" applyBorder="1" applyAlignment="1" applyProtection="1">
      <alignment horizontal="left" wrapText="1"/>
    </xf>
    <xf numFmtId="0" fontId="11" fillId="0" borderId="111" xfId="0" applyNumberFormat="1" applyFont="1" applyFill="1" applyBorder="1" applyAlignment="1" applyProtection="1">
      <alignment horizontal="left" vertical="center" wrapText="1"/>
    </xf>
    <xf numFmtId="0" fontId="11" fillId="0" borderId="115" xfId="0" applyNumberFormat="1" applyFont="1" applyFill="1" applyBorder="1" applyAlignment="1" applyProtection="1">
      <alignment horizontal="left" vertical="center" wrapText="1"/>
    </xf>
    <xf numFmtId="0" fontId="11" fillId="25" borderId="117" xfId="0" applyNumberFormat="1" applyFont="1" applyFill="1" applyBorder="1" applyAlignment="1" applyProtection="1">
      <alignment horizontal="left" vertical="center" wrapText="1"/>
    </xf>
    <xf numFmtId="0" fontId="11" fillId="25" borderId="118" xfId="0" applyNumberFormat="1" applyFont="1" applyFill="1" applyBorder="1" applyAlignment="1" applyProtection="1">
      <alignment horizontal="left" vertical="center" wrapText="1"/>
    </xf>
    <xf numFmtId="0" fontId="100" fillId="0" borderId="0" xfId="0" applyNumberFormat="1" applyFont="1" applyFill="1" applyBorder="1" applyAlignment="1" applyProtection="1">
      <alignment horizontal="center" vertical="center" wrapText="1"/>
    </xf>
    <xf numFmtId="0" fontId="8" fillId="0" borderId="109" xfId="0" applyFont="1" applyBorder="1" applyAlignment="1">
      <alignment horizontal="center" wrapText="1"/>
    </xf>
    <xf numFmtId="0" fontId="105" fillId="0" borderId="0" xfId="0" applyNumberFormat="1" applyFont="1" applyFill="1" applyBorder="1" applyAlignment="1" applyProtection="1">
      <alignment horizontal="left" vertical="top" wrapText="1"/>
    </xf>
    <xf numFmtId="0" fontId="102" fillId="0" borderId="114" xfId="0" applyNumberFormat="1" applyFont="1" applyFill="1" applyBorder="1" applyAlignment="1" applyProtection="1">
      <alignment horizontal="right" vertical="center" wrapText="1"/>
    </xf>
    <xf numFmtId="0" fontId="102" fillId="0" borderId="0" xfId="0" applyNumberFormat="1" applyFont="1" applyFill="1" applyBorder="1" applyAlignment="1" applyProtection="1">
      <alignment horizontal="right" vertical="center" wrapText="1"/>
    </xf>
    <xf numFmtId="0" fontId="35" fillId="0" borderId="32" xfId="39" applyFont="1" applyBorder="1" applyAlignment="1">
      <alignment horizontal="center"/>
    </xf>
    <xf numFmtId="0" fontId="35" fillId="0" borderId="14" xfId="39" applyFont="1" applyBorder="1" applyAlignment="1">
      <alignment horizontal="center"/>
    </xf>
    <xf numFmtId="0" fontId="35" fillId="4" borderId="32" xfId="39" applyFont="1" applyFill="1" applyBorder="1" applyAlignment="1">
      <alignment horizontal="center" vertical="top"/>
    </xf>
    <xf numFmtId="0" fontId="35" fillId="4" borderId="14" xfId="39" applyFont="1" applyFill="1" applyBorder="1" applyAlignment="1">
      <alignment horizontal="center" vertical="top"/>
    </xf>
    <xf numFmtId="0" fontId="29" fillId="4" borderId="32" xfId="39" applyFont="1" applyFill="1" applyBorder="1" applyAlignment="1">
      <alignment horizontal="center" vertical="top"/>
    </xf>
    <xf numFmtId="0" fontId="29" fillId="4" borderId="14" xfId="39" applyFont="1" applyFill="1" applyBorder="1" applyAlignment="1">
      <alignment horizontal="center" vertical="top"/>
    </xf>
    <xf numFmtId="0" fontId="29" fillId="4" borderId="72" xfId="39" applyFont="1" applyFill="1" applyBorder="1" applyAlignment="1">
      <alignment horizontal="center" vertical="top"/>
    </xf>
    <xf numFmtId="0" fontId="35" fillId="0" borderId="32" xfId="39" applyFont="1" applyBorder="1" applyAlignment="1">
      <alignment horizontal="center" vertical="center"/>
    </xf>
    <xf numFmtId="0" fontId="35" fillId="0" borderId="38" xfId="39" applyFont="1" applyBorder="1" applyAlignment="1">
      <alignment horizontal="center" vertical="center"/>
    </xf>
    <xf numFmtId="0" fontId="32" fillId="0" borderId="1" xfId="39" applyFont="1" applyBorder="1" applyAlignment="1">
      <alignment horizontal="center" vertical="center" wrapText="1"/>
    </xf>
    <xf numFmtId="0" fontId="32" fillId="0" borderId="0" xfId="39" applyFont="1" applyBorder="1" applyAlignment="1"/>
    <xf numFmtId="0" fontId="36" fillId="0" borderId="0" xfId="39" applyFont="1" applyBorder="1" applyAlignment="1">
      <alignment horizontal="center" vertical="center"/>
    </xf>
    <xf numFmtId="0" fontId="32" fillId="0" borderId="19" xfId="39" applyFont="1" applyBorder="1" applyAlignment="1">
      <alignment horizontal="center" vertical="center"/>
    </xf>
    <xf numFmtId="0" fontId="32" fillId="0" borderId="3" xfId="39" applyFont="1" applyBorder="1" applyAlignment="1">
      <alignment horizontal="center" vertical="center" wrapText="1"/>
    </xf>
    <xf numFmtId="0" fontId="32" fillId="0" borderId="1" xfId="39" applyFont="1" applyBorder="1" applyAlignment="1">
      <alignment horizontal="center" vertical="center"/>
    </xf>
    <xf numFmtId="0" fontId="40" fillId="0" borderId="0" xfId="41" applyFont="1" applyBorder="1" applyAlignment="1">
      <alignment horizontal="left" vertical="center" wrapText="1"/>
    </xf>
    <xf numFmtId="0" fontId="36" fillId="0" borderId="0" xfId="41" applyFont="1" applyBorder="1" applyAlignment="1">
      <alignment horizontal="left" vertical="center"/>
    </xf>
    <xf numFmtId="0" fontId="40" fillId="0" borderId="0" xfId="41" applyFont="1" applyBorder="1" applyAlignment="1">
      <alignment horizontal="center" vertical="center" wrapText="1"/>
    </xf>
    <xf numFmtId="0" fontId="79" fillId="0" borderId="32" xfId="41" applyFont="1" applyBorder="1" applyAlignment="1">
      <alignment horizontal="right" vertical="center"/>
    </xf>
    <xf numFmtId="0" fontId="79" fillId="0" borderId="35" xfId="41" applyFont="1" applyBorder="1" applyAlignment="1">
      <alignment horizontal="right" vertical="center"/>
    </xf>
    <xf numFmtId="0" fontId="79" fillId="0" borderId="14" xfId="41" applyFont="1" applyBorder="1" applyAlignment="1">
      <alignment horizontal="right" vertical="center"/>
    </xf>
    <xf numFmtId="0" fontId="35" fillId="0" borderId="0" xfId="26" applyFont="1" applyBorder="1" applyAlignment="1">
      <alignment horizontal="center" vertical="center"/>
    </xf>
    <xf numFmtId="49" fontId="62" fillId="11" borderId="87" xfId="26" applyNumberFormat="1" applyFont="1" applyFill="1" applyBorder="1" applyAlignment="1" applyProtection="1">
      <alignment horizontal="center" vertical="top" wrapText="1"/>
      <protection locked="0"/>
    </xf>
    <xf numFmtId="0" fontId="31" fillId="0" borderId="12" xfId="26" applyBorder="1" applyAlignment="1">
      <alignment horizontal="center" vertical="top" wrapText="1"/>
    </xf>
    <xf numFmtId="49" fontId="71" fillId="11" borderId="87" xfId="26" applyNumberFormat="1" applyFont="1" applyFill="1" applyBorder="1" applyAlignment="1" applyProtection="1">
      <alignment horizontal="center" vertical="center" wrapText="1"/>
      <protection locked="0"/>
    </xf>
    <xf numFmtId="49" fontId="71" fillId="11" borderId="12" xfId="26" applyNumberFormat="1" applyFont="1" applyFill="1" applyBorder="1" applyAlignment="1" applyProtection="1">
      <alignment horizontal="center" vertical="center" wrapText="1"/>
      <protection locked="0"/>
    </xf>
    <xf numFmtId="49" fontId="67" fillId="11" borderId="12" xfId="26" applyNumberFormat="1" applyFont="1" applyFill="1" applyBorder="1" applyAlignment="1" applyProtection="1">
      <alignment horizontal="center" vertical="center" wrapText="1"/>
      <protection locked="0"/>
    </xf>
    <xf numFmtId="49" fontId="67" fillId="11" borderId="17" xfId="26" applyNumberFormat="1" applyFont="1" applyFill="1" applyBorder="1" applyAlignment="1" applyProtection="1">
      <alignment horizontal="center" vertical="center" wrapText="1"/>
      <protection locked="0"/>
    </xf>
    <xf numFmtId="49" fontId="70" fillId="11" borderId="87" xfId="26" applyNumberFormat="1" applyFont="1" applyFill="1" applyBorder="1" applyAlignment="1" applyProtection="1">
      <alignment horizontal="center" vertical="center" wrapText="1"/>
      <protection locked="0"/>
    </xf>
    <xf numFmtId="49" fontId="70" fillId="11" borderId="17" xfId="26" applyNumberFormat="1" applyFont="1" applyFill="1" applyBorder="1" applyAlignment="1" applyProtection="1">
      <alignment horizontal="center" vertical="center" wrapText="1"/>
      <protection locked="0"/>
    </xf>
    <xf numFmtId="0" fontId="63" fillId="0" borderId="8" xfId="26" applyFont="1" applyBorder="1" applyAlignment="1">
      <alignment horizontal="right" wrapText="1"/>
    </xf>
    <xf numFmtId="0" fontId="31" fillId="0" borderId="8" xfId="26" applyBorder="1" applyAlignment="1">
      <alignment wrapText="1"/>
    </xf>
    <xf numFmtId="49" fontId="64" fillId="11" borderId="136" xfId="26" applyNumberFormat="1" applyFont="1" applyFill="1" applyBorder="1" applyAlignment="1" applyProtection="1">
      <alignment horizontal="center" vertical="center" wrapText="1"/>
      <protection locked="0"/>
    </xf>
    <xf numFmtId="0" fontId="31" fillId="0" borderId="0" xfId="26" applyAlignment="1"/>
    <xf numFmtId="49" fontId="62" fillId="12" borderId="8" xfId="26" applyNumberFormat="1" applyFont="1" applyFill="1" applyBorder="1" applyAlignment="1" applyProtection="1">
      <alignment horizontal="center" vertical="center" wrapText="1"/>
      <protection locked="0"/>
    </xf>
    <xf numFmtId="0" fontId="31" fillId="0" borderId="8" xfId="26" applyBorder="1" applyAlignment="1">
      <alignment horizontal="center" vertical="center" wrapText="1"/>
    </xf>
    <xf numFmtId="169" fontId="69" fillId="0" borderId="0" xfId="26" applyNumberFormat="1" applyFont="1" applyAlignment="1">
      <alignment horizontal="center"/>
    </xf>
    <xf numFmtId="0" fontId="69" fillId="0" borderId="0" xfId="26" applyFont="1" applyAlignment="1">
      <alignment horizontal="center"/>
    </xf>
    <xf numFmtId="49" fontId="62" fillId="11" borderId="136" xfId="26" applyNumberFormat="1" applyFont="1" applyFill="1" applyBorder="1" applyAlignment="1" applyProtection="1">
      <alignment horizontal="center" vertical="center" wrapText="1"/>
      <protection locked="0"/>
    </xf>
    <xf numFmtId="0" fontId="31" fillId="0" borderId="0" xfId="26" applyAlignment="1">
      <alignment horizontal="center" vertical="center" wrapText="1"/>
    </xf>
    <xf numFmtId="0" fontId="31" fillId="0" borderId="82" xfId="26" applyBorder="1" applyAlignment="1">
      <alignment horizontal="center" vertical="center" wrapText="1"/>
    </xf>
    <xf numFmtId="49" fontId="76" fillId="11" borderId="8" xfId="26" applyNumberFormat="1" applyFont="1" applyFill="1" applyBorder="1" applyAlignment="1" applyProtection="1">
      <alignment horizontal="right" vertical="center" wrapText="1"/>
      <protection locked="0"/>
    </xf>
    <xf numFmtId="0" fontId="31" fillId="0" borderId="8" xfId="26" applyBorder="1" applyAlignment="1"/>
    <xf numFmtId="168" fontId="36" fillId="0" borderId="0" xfId="40" applyFont="1" applyFill="1" applyBorder="1" applyAlignment="1" applyProtection="1">
      <alignment horizontal="center"/>
    </xf>
    <xf numFmtId="168" fontId="8" fillId="0" borderId="0" xfId="40" applyFont="1" applyFill="1" applyBorder="1" applyAlignment="1" applyProtection="1">
      <alignment horizontal="center" vertical="center" wrapText="1"/>
    </xf>
    <xf numFmtId="168" fontId="33" fillId="0" borderId="27" xfId="40" applyFont="1" applyFill="1" applyBorder="1" applyAlignment="1" applyProtection="1">
      <alignment horizontal="center" vertical="top"/>
    </xf>
    <xf numFmtId="168" fontId="33" fillId="0" borderId="97" xfId="40" applyFont="1" applyFill="1" applyBorder="1" applyAlignment="1" applyProtection="1">
      <alignment horizontal="center" vertical="top"/>
    </xf>
    <xf numFmtId="168" fontId="83" fillId="0" borderId="0" xfId="40" applyFont="1" applyFill="1" applyBorder="1" applyAlignment="1" applyProtection="1">
      <alignment horizontal="center" vertical="center"/>
    </xf>
    <xf numFmtId="168" fontId="28" fillId="0" borderId="0" xfId="40" applyFont="1" applyFill="1" applyBorder="1" applyAlignment="1" applyProtection="1">
      <alignment horizontal="center"/>
    </xf>
    <xf numFmtId="0" fontId="29" fillId="0" borderId="0" xfId="48" applyFont="1" applyAlignment="1">
      <alignment horizontal="right" vertical="center" wrapText="1"/>
    </xf>
    <xf numFmtId="0" fontId="59" fillId="0" borderId="0" xfId="48" applyFont="1" applyAlignment="1">
      <alignment horizontal="right" vertical="center" wrapText="1"/>
    </xf>
    <xf numFmtId="0" fontId="31" fillId="0" borderId="0" xfId="48" applyFont="1" applyAlignment="1">
      <alignment horizontal="left" vertical="center" wrapText="1"/>
    </xf>
    <xf numFmtId="0" fontId="59" fillId="0" borderId="0" xfId="48" applyFont="1" applyAlignment="1">
      <alignment horizontal="left" vertical="center" wrapText="1"/>
    </xf>
    <xf numFmtId="0" fontId="36" fillId="0" borderId="0" xfId="48" applyFont="1" applyAlignment="1">
      <alignment horizontal="center" vertical="center" wrapText="1"/>
    </xf>
    <xf numFmtId="0" fontId="125" fillId="3" borderId="181" xfId="3" applyFont="1" applyFill="1" applyBorder="1" applyAlignment="1">
      <alignment horizontal="left" vertical="top" wrapText="1"/>
    </xf>
    <xf numFmtId="0" fontId="125" fillId="3" borderId="186" xfId="3" applyFont="1" applyFill="1" applyBorder="1" applyAlignment="1">
      <alignment horizontal="left" vertical="top" wrapText="1"/>
    </xf>
    <xf numFmtId="0" fontId="125" fillId="3" borderId="182" xfId="3" applyFont="1" applyFill="1" applyBorder="1" applyAlignment="1">
      <alignment horizontal="left" vertical="top" wrapText="1"/>
    </xf>
    <xf numFmtId="0" fontId="106" fillId="0" borderId="149" xfId="48" applyFont="1" applyBorder="1" applyAlignment="1">
      <alignment horizontal="right" vertical="center"/>
    </xf>
    <xf numFmtId="0" fontId="1" fillId="0" borderId="170" xfId="48" applyBorder="1" applyAlignment="1">
      <alignment wrapText="1"/>
    </xf>
    <xf numFmtId="0" fontId="36" fillId="0" borderId="82" xfId="47" applyFont="1" applyBorder="1" applyAlignment="1">
      <alignment horizontal="center" vertical="center" wrapText="1"/>
    </xf>
    <xf numFmtId="0" fontId="18" fillId="3" borderId="169" xfId="2" applyFont="1" applyFill="1" applyBorder="1" applyAlignment="1">
      <alignment horizontal="center" vertical="center" wrapText="1"/>
    </xf>
    <xf numFmtId="0" fontId="2" fillId="0" borderId="145" xfId="47" applyBorder="1" applyAlignment="1">
      <alignment horizontal="center" vertical="center" wrapText="1"/>
    </xf>
    <xf numFmtId="0" fontId="2" fillId="0" borderId="86" xfId="47" applyBorder="1" applyAlignment="1">
      <alignment horizontal="center" vertical="center" wrapText="1"/>
    </xf>
    <xf numFmtId="0" fontId="106" fillId="0" borderId="149" xfId="47" applyFont="1" applyBorder="1" applyAlignment="1">
      <alignment horizontal="right" vertical="center"/>
    </xf>
    <xf numFmtId="0" fontId="2" fillId="0" borderId="170" xfId="47" applyBorder="1" applyAlignment="1">
      <alignment wrapText="1"/>
    </xf>
    <xf numFmtId="0" fontId="29" fillId="0" borderId="0" xfId="47" applyFont="1" applyAlignment="1">
      <alignment horizontal="right" vertical="center" wrapText="1"/>
    </xf>
    <xf numFmtId="0" fontId="59" fillId="0" borderId="0" xfId="47" applyFont="1" applyAlignment="1">
      <alignment horizontal="right" vertical="center" wrapText="1"/>
    </xf>
    <xf numFmtId="0" fontId="31" fillId="0" borderId="0" xfId="47" applyFont="1" applyAlignment="1">
      <alignment horizontal="left" vertical="center" wrapText="1"/>
    </xf>
    <xf numFmtId="0" fontId="59" fillId="0" borderId="0" xfId="47" applyFont="1" applyAlignment="1">
      <alignment horizontal="left" vertical="center" wrapText="1"/>
    </xf>
    <xf numFmtId="0" fontId="36" fillId="0" borderId="0" xfId="47" applyFont="1" applyAlignment="1">
      <alignment horizontal="center" vertical="center" wrapText="1"/>
    </xf>
    <xf numFmtId="0" fontId="32" fillId="0" borderId="0" xfId="43" applyFont="1" applyAlignment="1">
      <alignment horizontal="left"/>
    </xf>
    <xf numFmtId="0" fontId="40" fillId="0" borderId="55" xfId="41" applyFont="1" applyBorder="1" applyAlignment="1">
      <alignment horizontal="left" vertical="center" wrapText="1"/>
    </xf>
    <xf numFmtId="0" fontId="16" fillId="0" borderId="9" xfId="41" applyBorder="1" applyAlignment="1">
      <alignment horizontal="center"/>
    </xf>
    <xf numFmtId="0" fontId="16" fillId="0" borderId="59" xfId="41" applyBorder="1" applyAlignment="1">
      <alignment horizontal="center"/>
    </xf>
    <xf numFmtId="0" fontId="16" fillId="0" borderId="122" xfId="41" applyBorder="1" applyAlignment="1">
      <alignment horizontal="center"/>
    </xf>
    <xf numFmtId="0" fontId="16" fillId="0" borderId="63" xfId="41" applyBorder="1" applyAlignment="1">
      <alignment horizontal="center"/>
    </xf>
    <xf numFmtId="0" fontId="78" fillId="0" borderId="7" xfId="41" applyFont="1" applyBorder="1" applyAlignment="1">
      <alignment horizontal="right" vertical="center"/>
    </xf>
    <xf numFmtId="0" fontId="78" fillId="0" borderId="6" xfId="41" applyFont="1" applyBorder="1" applyAlignment="1">
      <alignment horizontal="right" vertical="center"/>
    </xf>
    <xf numFmtId="0" fontId="78" fillId="0" borderId="55" xfId="41" applyFont="1" applyBorder="1" applyAlignment="1">
      <alignment horizontal="right" vertical="center"/>
    </xf>
    <xf numFmtId="0" fontId="78" fillId="0" borderId="16" xfId="41" applyFont="1" applyBorder="1" applyAlignment="1">
      <alignment horizontal="right" vertical="center"/>
    </xf>
    <xf numFmtId="0" fontId="36" fillId="0" borderId="6" xfId="41" applyFont="1" applyBorder="1" applyAlignment="1">
      <alignment horizontal="left" vertical="center"/>
    </xf>
    <xf numFmtId="0" fontId="65" fillId="0" borderId="0" xfId="44" applyFont="1" applyAlignment="1">
      <alignment horizontal="center" vertical="top" wrapText="1"/>
    </xf>
    <xf numFmtId="0" fontId="78" fillId="0" borderId="0" xfId="41" applyFont="1" applyAlignment="1">
      <alignment horizontal="center"/>
    </xf>
    <xf numFmtId="0" fontId="16" fillId="0" borderId="0" xfId="41" applyFont="1" applyBorder="1" applyAlignment="1">
      <alignment horizontal="left"/>
    </xf>
    <xf numFmtId="0" fontId="21" fillId="3" borderId="59" xfId="41" applyFont="1" applyFill="1" applyBorder="1" applyAlignment="1">
      <alignment horizontal="center"/>
    </xf>
    <xf numFmtId="0" fontId="21" fillId="3" borderId="12" xfId="41" applyFont="1" applyFill="1" applyBorder="1" applyAlignment="1">
      <alignment horizontal="center"/>
    </xf>
    <xf numFmtId="0" fontId="78" fillId="0" borderId="131" xfId="41" applyFont="1" applyBorder="1" applyAlignment="1">
      <alignment horizontal="right" vertical="center"/>
    </xf>
    <xf numFmtId="0" fontId="78" fillId="0" borderId="99" xfId="41" applyFont="1" applyBorder="1" applyAlignment="1">
      <alignment horizontal="right" vertical="center"/>
    </xf>
    <xf numFmtId="0" fontId="78" fillId="0" borderId="100" xfId="41" applyFont="1" applyBorder="1" applyAlignment="1">
      <alignment horizontal="right" vertical="center"/>
    </xf>
    <xf numFmtId="0" fontId="16" fillId="0" borderId="12" xfId="41" applyBorder="1" applyAlignment="1">
      <alignment horizontal="center"/>
    </xf>
    <xf numFmtId="0" fontId="16" fillId="0" borderId="95" xfId="41" applyBorder="1" applyAlignment="1">
      <alignment horizontal="center"/>
    </xf>
    <xf numFmtId="0" fontId="21" fillId="0" borderId="92" xfId="41" applyFont="1" applyBorder="1" applyAlignment="1">
      <alignment horizontal="center"/>
    </xf>
    <xf numFmtId="0" fontId="21" fillId="0" borderId="6" xfId="41" applyFont="1" applyBorder="1" applyAlignment="1">
      <alignment horizontal="center"/>
    </xf>
    <xf numFmtId="0" fontId="21" fillId="0" borderId="5" xfId="41" applyFont="1" applyBorder="1" applyAlignment="1">
      <alignment horizontal="center"/>
    </xf>
    <xf numFmtId="0" fontId="16" fillId="0" borderId="101" xfId="41" applyBorder="1" applyAlignment="1">
      <alignment horizontal="center"/>
    </xf>
    <xf numFmtId="0" fontId="16" fillId="0" borderId="56" xfId="41" applyBorder="1" applyAlignment="1">
      <alignment horizontal="center"/>
    </xf>
    <xf numFmtId="0" fontId="16" fillId="0" borderId="57" xfId="41" applyBorder="1" applyAlignment="1">
      <alignment horizontal="center"/>
    </xf>
    <xf numFmtId="0" fontId="16" fillId="0" borderId="102" xfId="41" applyBorder="1" applyAlignment="1">
      <alignment horizontal="center"/>
    </xf>
    <xf numFmtId="0" fontId="16" fillId="0" borderId="35" xfId="41" applyBorder="1" applyAlignment="1">
      <alignment horizontal="center"/>
    </xf>
    <xf numFmtId="0" fontId="16" fillId="0" borderId="14" xfId="41" applyBorder="1" applyAlignment="1">
      <alignment horizontal="center"/>
    </xf>
    <xf numFmtId="0" fontId="16" fillId="0" borderId="103" xfId="41" applyBorder="1" applyAlignment="1">
      <alignment horizontal="center"/>
    </xf>
    <xf numFmtId="0" fontId="16" fillId="0" borderId="99" xfId="41" applyBorder="1" applyAlignment="1">
      <alignment horizontal="center"/>
    </xf>
    <xf numFmtId="0" fontId="16" fillId="0" borderId="100" xfId="41" applyBorder="1" applyAlignment="1">
      <alignment horizontal="center"/>
    </xf>
    <xf numFmtId="49" fontId="9" fillId="2" borderId="0" xfId="0" applyNumberFormat="1" applyFont="1" applyFill="1" applyAlignment="1" applyProtection="1">
      <alignment horizontal="center" vertical="center" wrapText="1"/>
      <protection locked="0"/>
    </xf>
    <xf numFmtId="49" fontId="9" fillId="2" borderId="0" xfId="0" applyNumberFormat="1" applyFont="1" applyFill="1" applyAlignment="1" applyProtection="1">
      <alignment horizontal="center" vertical="top" wrapText="1"/>
      <protection locked="0"/>
    </xf>
    <xf numFmtId="49" fontId="14" fillId="2" borderId="1" xfId="0" applyNumberFormat="1" applyFont="1" applyFill="1" applyBorder="1" applyAlignment="1" applyProtection="1">
      <alignment horizontal="right" vertical="center" wrapText="1"/>
      <protection locked="0"/>
    </xf>
    <xf numFmtId="0" fontId="79" fillId="0" borderId="0" xfId="41" applyFont="1" applyBorder="1" applyAlignment="1">
      <alignment horizontal="right" vertical="center"/>
    </xf>
    <xf numFmtId="4" fontId="21" fillId="0" borderId="0" xfId="41" applyNumberFormat="1" applyFont="1" applyBorder="1" applyAlignment="1">
      <alignment horizontal="right" vertical="center"/>
    </xf>
    <xf numFmtId="10" fontId="21" fillId="0" borderId="0" xfId="41" applyNumberFormat="1" applyFont="1" applyBorder="1" applyAlignment="1">
      <alignment horizontal="right" vertical="center"/>
    </xf>
    <xf numFmtId="0" fontId="18" fillId="0" borderId="0" xfId="41" applyFont="1" applyBorder="1" applyAlignment="1">
      <alignment horizontal="left" vertical="center" wrapText="1"/>
    </xf>
    <xf numFmtId="0" fontId="17" fillId="0" borderId="0" xfId="41" applyFont="1" applyBorder="1" applyAlignment="1">
      <alignment horizontal="left" vertical="center" wrapText="1"/>
    </xf>
  </cellXfs>
  <cellStyles count="50">
    <cellStyle name="ConditionalStyle_1" xfId="4"/>
    <cellStyle name="Dziesiętny_załączniki  nr 1,2,3,4,5,6,7,8,9,10,11  2008" xfId="40"/>
    <cellStyle name="Excel Built-in Normal" xfId="5"/>
    <cellStyle name="Normalny" xfId="0" builtinId="0"/>
    <cellStyle name="Normalny 10" xfId="6"/>
    <cellStyle name="Normalny 11" xfId="7"/>
    <cellStyle name="Normalny 12" xfId="8"/>
    <cellStyle name="Normalny 13" xfId="9"/>
    <cellStyle name="Normalny 14" xfId="10"/>
    <cellStyle name="Normalny 15" xfId="11"/>
    <cellStyle name="Normalny 16" xfId="12"/>
    <cellStyle name="Normalny 17" xfId="13"/>
    <cellStyle name="Normalny 18" xfId="14"/>
    <cellStyle name="Normalny 19" xfId="15"/>
    <cellStyle name="Normalny 2" xfId="16"/>
    <cellStyle name="Normalny 2 2" xfId="17"/>
    <cellStyle name="Normalny 20" xfId="18"/>
    <cellStyle name="Normalny 20 2" xfId="19"/>
    <cellStyle name="Normalny 21" xfId="20"/>
    <cellStyle name="Normalny 22" xfId="21"/>
    <cellStyle name="Normalny 23" xfId="22"/>
    <cellStyle name="Normalny 24" xfId="23"/>
    <cellStyle name="Normalny 25" xfId="24"/>
    <cellStyle name="Normalny 26" xfId="25"/>
    <cellStyle name="Normalny 27" xfId="44"/>
    <cellStyle name="Normalny 28" xfId="46"/>
    <cellStyle name="Normalny 29" xfId="47"/>
    <cellStyle name="Normalny 3" xfId="26"/>
    <cellStyle name="Normalny 3 2" xfId="27"/>
    <cellStyle name="Normalny 30" xfId="48"/>
    <cellStyle name="Normalny 31" xfId="49"/>
    <cellStyle name="Normalny 4" xfId="28"/>
    <cellStyle name="Normalny 4 2" xfId="29"/>
    <cellStyle name="Normalny 5" xfId="30"/>
    <cellStyle name="Normalny 5 2" xfId="31"/>
    <cellStyle name="Normalny 5 3" xfId="32"/>
    <cellStyle name="Normalny 5 3 2" xfId="33"/>
    <cellStyle name="Normalny 6" xfId="34"/>
    <cellStyle name="Normalny 7" xfId="35"/>
    <cellStyle name="Normalny 7 2" xfId="36"/>
    <cellStyle name="Normalny 8" xfId="37"/>
    <cellStyle name="Normalny 9" xfId="38"/>
    <cellStyle name="Normalny_DOCHODY  WYDATKI 2011" xfId="41"/>
    <cellStyle name="Normalny_Kwiecień" xfId="42"/>
    <cellStyle name="Normalny_Załacznik 2010" xfId="43"/>
    <cellStyle name="Normalny_załaczniki maj" xfId="1"/>
    <cellStyle name="Normalny_załączniki  nr 1,2,3,4,5,6,7,8,9,10,11  2008" xfId="39"/>
    <cellStyle name="Normalny_Załączniki budżet 2010" xfId="2"/>
    <cellStyle name="Normalny_Zeszyt1" xfId="3"/>
    <cellStyle name="Procentowy" xfId="45"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showGridLines="0" topLeftCell="A261" zoomScaleNormal="100" workbookViewId="0">
      <selection activeCell="G287" sqref="G287"/>
    </sheetView>
  </sheetViews>
  <sheetFormatPr defaultRowHeight="12.75" x14ac:dyDescent="0.2"/>
  <cols>
    <col min="1" max="1" width="5.83203125" style="1" customWidth="1"/>
    <col min="2" max="2" width="9.33203125" style="1" customWidth="1"/>
    <col min="3" max="3" width="9.6640625" style="1" customWidth="1"/>
    <col min="4" max="4" width="36.83203125" style="1" customWidth="1"/>
    <col min="5" max="6" width="15.5" style="1" customWidth="1"/>
    <col min="7" max="7" width="15" style="1" customWidth="1"/>
    <col min="8" max="8" width="14.5" style="1" customWidth="1"/>
    <col min="9" max="9" width="17.5" style="1" bestFit="1" customWidth="1"/>
    <col min="10" max="10" width="15.33203125" style="1" customWidth="1"/>
    <col min="11" max="11" width="13.1640625" style="1" customWidth="1"/>
    <col min="12" max="12" width="11" style="1" customWidth="1"/>
    <col min="13" max="13" width="11.6640625" style="1" bestFit="1" customWidth="1"/>
    <col min="14" max="14" width="12.6640625" style="1" bestFit="1" customWidth="1"/>
    <col min="15" max="16384" width="9.33203125" style="1"/>
  </cols>
  <sheetData>
    <row r="1" spans="1:12" ht="22.5" customHeight="1" x14ac:dyDescent="0.2">
      <c r="A1" s="1362"/>
      <c r="B1" s="1362"/>
      <c r="C1" s="1362"/>
      <c r="D1" s="1362"/>
      <c r="E1" s="1362"/>
      <c r="F1" s="1362"/>
      <c r="G1" s="1362"/>
      <c r="I1" s="1354" t="s">
        <v>491</v>
      </c>
      <c r="J1" s="1354"/>
      <c r="K1" s="1354"/>
      <c r="L1" s="1354"/>
    </row>
    <row r="2" spans="1:12" ht="19.5" customHeight="1" x14ac:dyDescent="0.2">
      <c r="A2" s="1360" t="s">
        <v>492</v>
      </c>
      <c r="B2" s="1360"/>
      <c r="C2" s="1360"/>
      <c r="D2" s="1360"/>
      <c r="E2" s="1360"/>
      <c r="F2" s="1360"/>
      <c r="G2" s="1360"/>
      <c r="H2" s="1360"/>
      <c r="I2" s="1360"/>
      <c r="J2" s="1360"/>
      <c r="K2" s="1360"/>
      <c r="L2" s="1360"/>
    </row>
    <row r="3" spans="1:12" ht="20.25" customHeight="1" x14ac:dyDescent="0.2">
      <c r="A3" s="1194"/>
      <c r="B3" s="1361" t="s">
        <v>709</v>
      </c>
      <c r="C3" s="1361"/>
      <c r="D3" s="1361"/>
      <c r="E3" s="1361"/>
      <c r="F3" s="1361"/>
      <c r="G3" s="1361"/>
      <c r="H3" s="1361"/>
      <c r="I3" s="1361"/>
      <c r="J3" s="1361"/>
      <c r="K3" s="1361"/>
      <c r="L3" s="1361"/>
    </row>
    <row r="4" spans="1:12" ht="20.25" customHeight="1" x14ac:dyDescent="0.2">
      <c r="A4" s="1193"/>
      <c r="B4" s="1193"/>
      <c r="C4" s="1193"/>
      <c r="D4" s="1193"/>
      <c r="E4" s="1193"/>
      <c r="F4" s="1193"/>
      <c r="G4" s="1193"/>
      <c r="H4" s="1193"/>
      <c r="I4" s="1193"/>
      <c r="J4" s="1193"/>
      <c r="K4" s="1193"/>
      <c r="L4" s="1193"/>
    </row>
    <row r="5" spans="1:12" ht="33" customHeight="1" x14ac:dyDescent="0.2">
      <c r="A5" s="1355" t="s">
        <v>0</v>
      </c>
      <c r="B5" s="1355" t="s">
        <v>1</v>
      </c>
      <c r="C5" s="1355" t="s">
        <v>2</v>
      </c>
      <c r="D5" s="1355" t="s">
        <v>3</v>
      </c>
      <c r="E5" s="1355" t="s">
        <v>706</v>
      </c>
      <c r="F5" s="1355" t="s">
        <v>487</v>
      </c>
      <c r="G5" s="1355" t="s">
        <v>707</v>
      </c>
      <c r="H5" s="1356" t="s">
        <v>708</v>
      </c>
      <c r="I5" s="1357" t="s">
        <v>471</v>
      </c>
      <c r="J5" s="1363" t="s">
        <v>572</v>
      </c>
      <c r="K5" s="1364"/>
      <c r="L5" s="1358" t="s">
        <v>488</v>
      </c>
    </row>
    <row r="6" spans="1:12" x14ac:dyDescent="0.2">
      <c r="A6" s="1355"/>
      <c r="B6" s="1355"/>
      <c r="C6" s="1355"/>
      <c r="D6" s="1355"/>
      <c r="E6" s="1355"/>
      <c r="F6" s="1355"/>
      <c r="G6" s="1355"/>
      <c r="H6" s="1356"/>
      <c r="I6" s="1357"/>
      <c r="J6" s="96" t="s">
        <v>489</v>
      </c>
      <c r="K6" s="96" t="s">
        <v>490</v>
      </c>
      <c r="L6" s="1359"/>
    </row>
    <row r="7" spans="1:12" x14ac:dyDescent="0.2">
      <c r="A7" s="293" t="s">
        <v>4</v>
      </c>
      <c r="B7" s="293"/>
      <c r="C7" s="293"/>
      <c r="D7" s="313" t="s">
        <v>5</v>
      </c>
      <c r="E7" s="282">
        <f>E10+E8</f>
        <v>74000</v>
      </c>
      <c r="F7" s="282">
        <f>F10+F8</f>
        <v>619005.12</v>
      </c>
      <c r="G7" s="282">
        <f>G10+G8</f>
        <v>693005.12</v>
      </c>
      <c r="H7" s="282">
        <f>H10+H8</f>
        <v>649964.15999999992</v>
      </c>
      <c r="I7" s="314">
        <f>H7/G7</f>
        <v>0.93789229147397923</v>
      </c>
      <c r="J7" s="282">
        <f>J10+J8</f>
        <v>25156.620000000003</v>
      </c>
      <c r="K7" s="282">
        <f>K10+K8</f>
        <v>25156.620000000003</v>
      </c>
      <c r="L7" s="282">
        <f>L10+L8</f>
        <v>68.8</v>
      </c>
    </row>
    <row r="8" spans="1:12" ht="15" x14ac:dyDescent="0.2">
      <c r="A8" s="312"/>
      <c r="B8" s="291" t="s">
        <v>814</v>
      </c>
      <c r="C8" s="315"/>
      <c r="D8" s="297" t="s">
        <v>815</v>
      </c>
      <c r="E8" s="281">
        <f>E9</f>
        <v>0</v>
      </c>
      <c r="F8" s="281">
        <f>G8-E8</f>
        <v>18360</v>
      </c>
      <c r="G8" s="281">
        <f>SUM(G9)</f>
        <v>18360</v>
      </c>
      <c r="H8" s="281">
        <v>0</v>
      </c>
      <c r="I8" s="317">
        <v>0</v>
      </c>
      <c r="J8" s="281">
        <v>0</v>
      </c>
      <c r="K8" s="281">
        <v>0</v>
      </c>
      <c r="L8" s="281">
        <v>0</v>
      </c>
    </row>
    <row r="9" spans="1:12" ht="56.25" x14ac:dyDescent="0.2">
      <c r="A9" s="295"/>
      <c r="B9" s="295"/>
      <c r="C9" s="295" t="s">
        <v>7</v>
      </c>
      <c r="D9" s="316" t="s">
        <v>855</v>
      </c>
      <c r="E9" s="296">
        <v>0</v>
      </c>
      <c r="F9" s="296">
        <f>G9-E9</f>
        <v>18360</v>
      </c>
      <c r="G9" s="296">
        <v>18360</v>
      </c>
      <c r="H9" s="176">
        <v>0</v>
      </c>
      <c r="I9" s="99">
        <v>0</v>
      </c>
      <c r="J9" s="176">
        <v>0</v>
      </c>
      <c r="K9" s="318">
        <v>0</v>
      </c>
      <c r="L9" s="176">
        <v>0</v>
      </c>
    </row>
    <row r="10" spans="1:12" ht="15" x14ac:dyDescent="0.2">
      <c r="A10" s="312"/>
      <c r="B10" s="291" t="s">
        <v>9</v>
      </c>
      <c r="C10" s="315"/>
      <c r="D10" s="297" t="s">
        <v>10</v>
      </c>
      <c r="E10" s="281">
        <f>E11+E13+E12</f>
        <v>74000</v>
      </c>
      <c r="F10" s="281">
        <f>F11+F13+F12</f>
        <v>600645.12</v>
      </c>
      <c r="G10" s="281">
        <f>G11+G13+G12</f>
        <v>674645.12</v>
      </c>
      <c r="H10" s="281">
        <f>H11+H13+H12</f>
        <v>649964.15999999992</v>
      </c>
      <c r="I10" s="317">
        <f>H10/G10</f>
        <v>0.96341638104489646</v>
      </c>
      <c r="J10" s="281">
        <f>J11+J13+J12</f>
        <v>25156.620000000003</v>
      </c>
      <c r="K10" s="281">
        <f>K11+K13+K12</f>
        <v>25156.620000000003</v>
      </c>
      <c r="L10" s="281">
        <f>L11+L13+L12</f>
        <v>68.8</v>
      </c>
    </row>
    <row r="11" spans="1:12" ht="67.5" x14ac:dyDescent="0.2">
      <c r="A11" s="295"/>
      <c r="B11" s="295"/>
      <c r="C11" s="295" t="s">
        <v>11</v>
      </c>
      <c r="D11" s="316" t="s">
        <v>12</v>
      </c>
      <c r="E11" s="296">
        <v>74000</v>
      </c>
      <c r="F11" s="296">
        <f>G11-E11</f>
        <v>0</v>
      </c>
      <c r="G11" s="296">
        <v>74000</v>
      </c>
      <c r="H11" s="176">
        <v>49003.7</v>
      </c>
      <c r="I11" s="99">
        <f>H11/G11</f>
        <v>0.66221216216216217</v>
      </c>
      <c r="J11" s="176">
        <v>20607.04</v>
      </c>
      <c r="K11" s="318">
        <v>20607.04</v>
      </c>
      <c r="L11" s="176">
        <v>68.8</v>
      </c>
    </row>
    <row r="12" spans="1:12" x14ac:dyDescent="0.2">
      <c r="A12" s="295"/>
      <c r="B12" s="295"/>
      <c r="C12" s="319" t="s">
        <v>109</v>
      </c>
      <c r="D12" s="316" t="s">
        <v>521</v>
      </c>
      <c r="E12" s="296">
        <v>0</v>
      </c>
      <c r="F12" s="296">
        <f>G12-E12</f>
        <v>0</v>
      </c>
      <c r="G12" s="296">
        <v>0</v>
      </c>
      <c r="H12" s="176">
        <v>315.33999999999997</v>
      </c>
      <c r="I12" s="99">
        <v>0</v>
      </c>
      <c r="J12" s="176">
        <v>4549.58</v>
      </c>
      <c r="K12" s="318">
        <v>4549.58</v>
      </c>
      <c r="L12" s="176">
        <v>0</v>
      </c>
    </row>
    <row r="13" spans="1:12" ht="67.5" x14ac:dyDescent="0.2">
      <c r="A13" s="295"/>
      <c r="B13" s="295"/>
      <c r="C13" s="295" t="s">
        <v>13</v>
      </c>
      <c r="D13" s="316" t="s">
        <v>14</v>
      </c>
      <c r="E13" s="296">
        <v>0</v>
      </c>
      <c r="F13" s="296">
        <f>G13-E13</f>
        <v>600645.12</v>
      </c>
      <c r="G13" s="296">
        <v>600645.12</v>
      </c>
      <c r="H13" s="176">
        <v>600645.12</v>
      </c>
      <c r="I13" s="99">
        <f>H13/G13</f>
        <v>1</v>
      </c>
      <c r="J13" s="176">
        <v>0</v>
      </c>
      <c r="K13" s="176">
        <v>0</v>
      </c>
      <c r="L13" s="176">
        <v>0</v>
      </c>
    </row>
    <row r="14" spans="1:12" x14ac:dyDescent="0.2">
      <c r="A14" s="320" t="s">
        <v>522</v>
      </c>
      <c r="B14" s="293"/>
      <c r="C14" s="293"/>
      <c r="D14" s="313" t="s">
        <v>524</v>
      </c>
      <c r="E14" s="282">
        <f>SUM(E15)</f>
        <v>0</v>
      </c>
      <c r="F14" s="282">
        <f>SUM(F15)</f>
        <v>10500</v>
      </c>
      <c r="G14" s="282">
        <f>SUM(G15)</f>
        <v>10500</v>
      </c>
      <c r="H14" s="282">
        <f>SUM(H15)</f>
        <v>10500</v>
      </c>
      <c r="I14" s="321">
        <f>H14/G14</f>
        <v>1</v>
      </c>
      <c r="J14" s="282">
        <f>SUM(J15)</f>
        <v>0</v>
      </c>
      <c r="K14" s="282">
        <f>SUM(K15)</f>
        <v>0</v>
      </c>
      <c r="L14" s="282">
        <f>SUM(L15)</f>
        <v>0</v>
      </c>
    </row>
    <row r="15" spans="1:12" x14ac:dyDescent="0.2">
      <c r="A15" s="322"/>
      <c r="B15" s="291" t="s">
        <v>990</v>
      </c>
      <c r="C15" s="291"/>
      <c r="D15" s="297" t="s">
        <v>564</v>
      </c>
      <c r="E15" s="281">
        <v>0</v>
      </c>
      <c r="F15" s="281">
        <f>F16</f>
        <v>10500</v>
      </c>
      <c r="G15" s="281">
        <f>G16</f>
        <v>10500</v>
      </c>
      <c r="H15" s="281">
        <f>H16</f>
        <v>10500</v>
      </c>
      <c r="I15" s="298">
        <f t="shared" ref="I15:I24" si="0">H15/G15</f>
        <v>1</v>
      </c>
      <c r="J15" s="298">
        <f>J16</f>
        <v>0</v>
      </c>
      <c r="K15" s="298">
        <f>K16</f>
        <v>0</v>
      </c>
      <c r="L15" s="298">
        <f>L16</f>
        <v>0</v>
      </c>
    </row>
    <row r="16" spans="1:12" ht="22.5" x14ac:dyDescent="0.2">
      <c r="A16" s="322"/>
      <c r="B16" s="294"/>
      <c r="C16" s="294" t="s">
        <v>523</v>
      </c>
      <c r="D16" s="316" t="s">
        <v>525</v>
      </c>
      <c r="E16" s="284">
        <v>0</v>
      </c>
      <c r="F16" s="284">
        <f>G16-E16</f>
        <v>10500</v>
      </c>
      <c r="G16" s="284">
        <v>10500</v>
      </c>
      <c r="H16" s="284">
        <v>10500</v>
      </c>
      <c r="I16" s="300">
        <f t="shared" si="0"/>
        <v>1</v>
      </c>
      <c r="J16" s="284">
        <v>0</v>
      </c>
      <c r="K16" s="284">
        <v>0</v>
      </c>
      <c r="L16" s="284">
        <v>0</v>
      </c>
    </row>
    <row r="17" spans="1:12" x14ac:dyDescent="0.2">
      <c r="A17" s="293" t="s">
        <v>15</v>
      </c>
      <c r="B17" s="293"/>
      <c r="C17" s="293"/>
      <c r="D17" s="313" t="s">
        <v>16</v>
      </c>
      <c r="E17" s="282">
        <f t="shared" ref="E17:H18" si="1">E18</f>
        <v>50000</v>
      </c>
      <c r="F17" s="282">
        <f t="shared" si="1"/>
        <v>0</v>
      </c>
      <c r="G17" s="282">
        <f t="shared" si="1"/>
        <v>50000</v>
      </c>
      <c r="H17" s="282">
        <f t="shared" si="1"/>
        <v>27670</v>
      </c>
      <c r="I17" s="323">
        <f t="shared" si="0"/>
        <v>0.5534</v>
      </c>
      <c r="J17" s="282">
        <f t="shared" ref="J17:L18" si="2">J18</f>
        <v>0</v>
      </c>
      <c r="K17" s="282">
        <f t="shared" si="2"/>
        <v>0</v>
      </c>
      <c r="L17" s="282">
        <f t="shared" si="2"/>
        <v>0</v>
      </c>
    </row>
    <row r="18" spans="1:12" ht="15" x14ac:dyDescent="0.2">
      <c r="A18" s="312"/>
      <c r="B18" s="291" t="s">
        <v>17</v>
      </c>
      <c r="C18" s="315"/>
      <c r="D18" s="297" t="s">
        <v>10</v>
      </c>
      <c r="E18" s="281">
        <f t="shared" si="1"/>
        <v>50000</v>
      </c>
      <c r="F18" s="281">
        <f t="shared" si="1"/>
        <v>0</v>
      </c>
      <c r="G18" s="281">
        <f t="shared" si="1"/>
        <v>50000</v>
      </c>
      <c r="H18" s="281">
        <f t="shared" si="1"/>
        <v>27670</v>
      </c>
      <c r="I18" s="298">
        <f t="shared" si="0"/>
        <v>0.5534</v>
      </c>
      <c r="J18" s="281">
        <f t="shared" si="2"/>
        <v>0</v>
      </c>
      <c r="K18" s="281">
        <f t="shared" si="2"/>
        <v>0</v>
      </c>
      <c r="L18" s="281">
        <f t="shared" si="2"/>
        <v>0</v>
      </c>
    </row>
    <row r="19" spans="1:12" x14ac:dyDescent="0.2">
      <c r="A19" s="295"/>
      <c r="B19" s="295"/>
      <c r="C19" s="295" t="s">
        <v>18</v>
      </c>
      <c r="D19" s="316" t="s">
        <v>19</v>
      </c>
      <c r="E19" s="296">
        <v>50000</v>
      </c>
      <c r="F19" s="296">
        <f>G19-E19</f>
        <v>0</v>
      </c>
      <c r="G19" s="296">
        <v>50000</v>
      </c>
      <c r="H19" s="176">
        <v>27670</v>
      </c>
      <c r="I19" s="99">
        <f t="shared" si="0"/>
        <v>0.5534</v>
      </c>
      <c r="J19" s="283">
        <v>0</v>
      </c>
      <c r="K19" s="283">
        <v>0</v>
      </c>
      <c r="L19" s="283">
        <v>0</v>
      </c>
    </row>
    <row r="20" spans="1:12" x14ac:dyDescent="0.2">
      <c r="A20" s="293" t="s">
        <v>20</v>
      </c>
      <c r="B20" s="293"/>
      <c r="C20" s="293"/>
      <c r="D20" s="313" t="s">
        <v>21</v>
      </c>
      <c r="E20" s="282">
        <f>E25+E23+E21</f>
        <v>122000</v>
      </c>
      <c r="F20" s="282">
        <f>F25+F23+F21</f>
        <v>6066540.4000000004</v>
      </c>
      <c r="G20" s="282">
        <f>G25+G23+G21</f>
        <v>6188540.4000000004</v>
      </c>
      <c r="H20" s="282">
        <f>H25+H23+H21</f>
        <v>248245.08000000002</v>
      </c>
      <c r="I20" s="321">
        <f t="shared" si="0"/>
        <v>4.011367203807864E-2</v>
      </c>
      <c r="J20" s="282">
        <f>J25+J23+J21</f>
        <v>2531.56</v>
      </c>
      <c r="K20" s="282">
        <f>K25+K23+K21</f>
        <v>2491.56</v>
      </c>
      <c r="L20" s="282">
        <f>L25+L23+L21</f>
        <v>43.51</v>
      </c>
    </row>
    <row r="21" spans="1:12" x14ac:dyDescent="0.2">
      <c r="A21" s="305"/>
      <c r="B21" s="291" t="s">
        <v>222</v>
      </c>
      <c r="C21" s="311"/>
      <c r="D21" s="297" t="s">
        <v>584</v>
      </c>
      <c r="E21" s="281">
        <f>E22</f>
        <v>0</v>
      </c>
      <c r="F21" s="281">
        <f>F22</f>
        <v>145492</v>
      </c>
      <c r="G21" s="281">
        <f>G22</f>
        <v>145492</v>
      </c>
      <c r="H21" s="281">
        <f>H22</f>
        <v>58898.7</v>
      </c>
      <c r="I21" s="324">
        <f t="shared" si="0"/>
        <v>0.40482432023753884</v>
      </c>
      <c r="J21" s="281">
        <f>J22</f>
        <v>0</v>
      </c>
      <c r="K21" s="281">
        <f>K22</f>
        <v>0</v>
      </c>
      <c r="L21" s="281">
        <f>L22</f>
        <v>0</v>
      </c>
    </row>
    <row r="22" spans="1:12" ht="45" x14ac:dyDescent="0.2">
      <c r="A22" s="305"/>
      <c r="B22" s="305"/>
      <c r="C22" s="294" t="s">
        <v>601</v>
      </c>
      <c r="D22" s="335" t="s">
        <v>602</v>
      </c>
      <c r="E22" s="284">
        <v>0</v>
      </c>
      <c r="F22" s="284">
        <f>G22-E22</f>
        <v>145492</v>
      </c>
      <c r="G22" s="284">
        <v>145492</v>
      </c>
      <c r="H22" s="284">
        <v>58898.7</v>
      </c>
      <c r="I22" s="300">
        <f t="shared" si="0"/>
        <v>0.40482432023753884</v>
      </c>
      <c r="J22" s="284">
        <v>0</v>
      </c>
      <c r="K22" s="284">
        <v>0</v>
      </c>
      <c r="L22" s="284">
        <v>0</v>
      </c>
    </row>
    <row r="23" spans="1:12" x14ac:dyDescent="0.2">
      <c r="A23" s="305"/>
      <c r="B23" s="291" t="s">
        <v>533</v>
      </c>
      <c r="C23" s="311"/>
      <c r="D23" s="297" t="s">
        <v>534</v>
      </c>
      <c r="E23" s="281">
        <f>SUM(E24:E24)</f>
        <v>0</v>
      </c>
      <c r="F23" s="281">
        <f>SUM(F24:F24)</f>
        <v>13000</v>
      </c>
      <c r="G23" s="281">
        <f>SUM(G24:G24)</f>
        <v>13000</v>
      </c>
      <c r="H23" s="281">
        <f>SUM(H24:H24)</f>
        <v>13000</v>
      </c>
      <c r="I23" s="324">
        <f t="shared" si="0"/>
        <v>1</v>
      </c>
      <c r="J23" s="281">
        <f>SUM(J24:J24)</f>
        <v>0</v>
      </c>
      <c r="K23" s="281">
        <f>SUM(K24:K24)</f>
        <v>0</v>
      </c>
      <c r="L23" s="281">
        <f>SUM(L24:L24)</f>
        <v>0</v>
      </c>
    </row>
    <row r="24" spans="1:12" ht="56.25" x14ac:dyDescent="0.2">
      <c r="A24" s="305"/>
      <c r="B24" s="305"/>
      <c r="C24" s="294" t="s">
        <v>837</v>
      </c>
      <c r="D24" s="299" t="s">
        <v>838</v>
      </c>
      <c r="E24" s="284">
        <v>0</v>
      </c>
      <c r="F24" s="284">
        <f>G24-E24</f>
        <v>13000</v>
      </c>
      <c r="G24" s="284">
        <v>13000</v>
      </c>
      <c r="H24" s="284">
        <v>13000</v>
      </c>
      <c r="I24" s="300">
        <f t="shared" si="0"/>
        <v>1</v>
      </c>
      <c r="J24" s="284">
        <v>0</v>
      </c>
      <c r="K24" s="284">
        <v>0</v>
      </c>
      <c r="L24" s="284">
        <v>0</v>
      </c>
    </row>
    <row r="25" spans="1:12" ht="15" x14ac:dyDescent="0.2">
      <c r="A25" s="312"/>
      <c r="B25" s="291" t="s">
        <v>22</v>
      </c>
      <c r="C25" s="315"/>
      <c r="D25" s="297" t="s">
        <v>23</v>
      </c>
      <c r="E25" s="281">
        <f>E26+E28+E29+E27+E30+E31+E32+E33</f>
        <v>122000</v>
      </c>
      <c r="F25" s="281">
        <f>F26+F28+F29+F27+F30+F31+F32+F33</f>
        <v>5908048.4000000004</v>
      </c>
      <c r="G25" s="281">
        <f>G26+G28+G29+G27+G30+G31+G32+G33</f>
        <v>6030048.4000000004</v>
      </c>
      <c r="H25" s="281">
        <f>H26+H28+H29+H27+H30+H31+H32+H33</f>
        <v>176346.38</v>
      </c>
      <c r="I25" s="324">
        <f>H25/G25</f>
        <v>2.9244604404833632E-2</v>
      </c>
      <c r="J25" s="281">
        <f>SUM(J26:J33)</f>
        <v>2531.56</v>
      </c>
      <c r="K25" s="281">
        <f>SUM(K26:K33)</f>
        <v>2491.56</v>
      </c>
      <c r="L25" s="281">
        <f>SUM(L26:L33)</f>
        <v>43.51</v>
      </c>
    </row>
    <row r="26" spans="1:12" ht="45" x14ac:dyDescent="0.2">
      <c r="A26" s="295"/>
      <c r="B26" s="295"/>
      <c r="C26" s="295" t="s">
        <v>24</v>
      </c>
      <c r="D26" s="316" t="s">
        <v>25</v>
      </c>
      <c r="E26" s="296">
        <v>113000</v>
      </c>
      <c r="F26" s="296">
        <f>G26-E26</f>
        <v>30000</v>
      </c>
      <c r="G26" s="296">
        <v>143000</v>
      </c>
      <c r="H26" s="176">
        <v>125813.67</v>
      </c>
      <c r="I26" s="99">
        <f>H26/G26</f>
        <v>0.87981587412587414</v>
      </c>
      <c r="J26" s="176">
        <v>2476.17</v>
      </c>
      <c r="K26" s="176">
        <v>2436.17</v>
      </c>
      <c r="L26" s="176">
        <v>43.51</v>
      </c>
    </row>
    <row r="27" spans="1:12" ht="33.75" x14ac:dyDescent="0.2">
      <c r="A27" s="295"/>
      <c r="B27" s="295"/>
      <c r="C27" s="295" t="s">
        <v>46</v>
      </c>
      <c r="D27" s="316" t="s">
        <v>47</v>
      </c>
      <c r="E27" s="296">
        <v>9000</v>
      </c>
      <c r="F27" s="296">
        <v>0</v>
      </c>
      <c r="G27" s="296">
        <v>9000</v>
      </c>
      <c r="H27" s="176">
        <v>0</v>
      </c>
      <c r="I27" s="99">
        <f t="shared" ref="I27:I33" si="3">H27/G27</f>
        <v>0</v>
      </c>
      <c r="J27" s="176">
        <v>0</v>
      </c>
      <c r="K27" s="176">
        <v>0</v>
      </c>
      <c r="L27" s="176">
        <v>0</v>
      </c>
    </row>
    <row r="28" spans="1:12" ht="22.5" x14ac:dyDescent="0.2">
      <c r="A28" s="295"/>
      <c r="B28" s="295"/>
      <c r="C28" s="319" t="s">
        <v>88</v>
      </c>
      <c r="D28" s="316" t="s">
        <v>89</v>
      </c>
      <c r="E28" s="296">
        <v>0</v>
      </c>
      <c r="F28" s="296">
        <f t="shared" ref="F28:F33" si="4">G28-E28</f>
        <v>0</v>
      </c>
      <c r="G28" s="296">
        <v>0</v>
      </c>
      <c r="H28" s="176">
        <v>32</v>
      </c>
      <c r="I28" s="99">
        <v>0</v>
      </c>
      <c r="J28" s="176">
        <v>0</v>
      </c>
      <c r="K28" s="176">
        <v>0</v>
      </c>
      <c r="L28" s="176">
        <v>0</v>
      </c>
    </row>
    <row r="29" spans="1:12" ht="22.5" hidden="1" x14ac:dyDescent="0.2">
      <c r="A29" s="295"/>
      <c r="B29" s="295"/>
      <c r="C29" s="319" t="s">
        <v>78</v>
      </c>
      <c r="D29" s="316" t="s">
        <v>79</v>
      </c>
      <c r="E29" s="296">
        <v>0</v>
      </c>
      <c r="F29" s="296">
        <f t="shared" si="4"/>
        <v>0</v>
      </c>
      <c r="G29" s="296">
        <v>0</v>
      </c>
      <c r="H29" s="176">
        <v>0</v>
      </c>
      <c r="I29" s="99" t="e">
        <f t="shared" si="3"/>
        <v>#DIV/0!</v>
      </c>
      <c r="J29" s="176">
        <v>0</v>
      </c>
      <c r="K29" s="176">
        <v>0</v>
      </c>
      <c r="L29" s="176">
        <v>0</v>
      </c>
    </row>
    <row r="30" spans="1:12" x14ac:dyDescent="0.2">
      <c r="A30" s="295"/>
      <c r="B30" s="295"/>
      <c r="C30" s="319" t="s">
        <v>109</v>
      </c>
      <c r="D30" s="316" t="s">
        <v>585</v>
      </c>
      <c r="E30" s="296">
        <v>0</v>
      </c>
      <c r="F30" s="296">
        <f t="shared" si="4"/>
        <v>0</v>
      </c>
      <c r="G30" s="296">
        <v>0</v>
      </c>
      <c r="H30" s="176">
        <v>500.71</v>
      </c>
      <c r="I30" s="99">
        <v>0</v>
      </c>
      <c r="J30" s="176">
        <v>55.39</v>
      </c>
      <c r="K30" s="176">
        <v>55.39</v>
      </c>
      <c r="L30" s="176">
        <v>0</v>
      </c>
    </row>
    <row r="31" spans="1:12" ht="30.75" customHeight="1" x14ac:dyDescent="0.2">
      <c r="A31" s="295"/>
      <c r="B31" s="295"/>
      <c r="C31" s="319" t="s">
        <v>111</v>
      </c>
      <c r="D31" s="316" t="s">
        <v>112</v>
      </c>
      <c r="E31" s="296">
        <v>0</v>
      </c>
      <c r="F31" s="296">
        <f t="shared" si="4"/>
        <v>50000</v>
      </c>
      <c r="G31" s="296">
        <v>50000</v>
      </c>
      <c r="H31" s="176">
        <v>50000</v>
      </c>
      <c r="I31" s="99">
        <f t="shared" si="3"/>
        <v>1</v>
      </c>
      <c r="J31" s="176">
        <v>0</v>
      </c>
      <c r="K31" s="176">
        <v>0</v>
      </c>
      <c r="L31" s="176">
        <v>0</v>
      </c>
    </row>
    <row r="32" spans="1:12" ht="60" customHeight="1" x14ac:dyDescent="0.2">
      <c r="A32" s="295"/>
      <c r="B32" s="295"/>
      <c r="C32" s="319" t="s">
        <v>839</v>
      </c>
      <c r="D32" s="1078" t="s">
        <v>840</v>
      </c>
      <c r="E32" s="296">
        <v>0</v>
      </c>
      <c r="F32" s="296">
        <f t="shared" si="4"/>
        <v>4750000</v>
      </c>
      <c r="G32" s="296">
        <v>4750000</v>
      </c>
      <c r="H32" s="176">
        <v>0</v>
      </c>
      <c r="I32" s="99">
        <f t="shared" si="3"/>
        <v>0</v>
      </c>
      <c r="J32" s="176">
        <v>0</v>
      </c>
      <c r="K32" s="176">
        <v>0</v>
      </c>
      <c r="L32" s="176">
        <v>0</v>
      </c>
    </row>
    <row r="33" spans="1:12" ht="68.25" customHeight="1" x14ac:dyDescent="0.2">
      <c r="A33" s="295"/>
      <c r="B33" s="295"/>
      <c r="C33" s="319" t="s">
        <v>841</v>
      </c>
      <c r="D33" s="316" t="s">
        <v>842</v>
      </c>
      <c r="E33" s="296">
        <v>0</v>
      </c>
      <c r="F33" s="296">
        <f t="shared" si="4"/>
        <v>1078048.3999999999</v>
      </c>
      <c r="G33" s="296">
        <v>1078048.3999999999</v>
      </c>
      <c r="H33" s="176">
        <v>0</v>
      </c>
      <c r="I33" s="99">
        <f t="shared" si="3"/>
        <v>0</v>
      </c>
      <c r="J33" s="176">
        <v>0</v>
      </c>
      <c r="K33" s="176">
        <v>0</v>
      </c>
      <c r="L33" s="176">
        <v>0</v>
      </c>
    </row>
    <row r="34" spans="1:12" x14ac:dyDescent="0.2">
      <c r="A34" s="293" t="s">
        <v>234</v>
      </c>
      <c r="B34" s="293"/>
      <c r="C34" s="320"/>
      <c r="D34" s="313" t="s">
        <v>535</v>
      </c>
      <c r="E34" s="282">
        <f>E35</f>
        <v>1600</v>
      </c>
      <c r="F34" s="282">
        <f t="shared" ref="F34:L35" si="5">F35</f>
        <v>0</v>
      </c>
      <c r="G34" s="282">
        <f t="shared" si="5"/>
        <v>1600</v>
      </c>
      <c r="H34" s="282">
        <f t="shared" si="5"/>
        <v>800</v>
      </c>
      <c r="I34" s="321">
        <f>H34/G34</f>
        <v>0.5</v>
      </c>
      <c r="J34" s="282">
        <f t="shared" si="5"/>
        <v>0</v>
      </c>
      <c r="K34" s="282">
        <f t="shared" si="5"/>
        <v>0</v>
      </c>
      <c r="L34" s="282">
        <f t="shared" si="5"/>
        <v>0</v>
      </c>
    </row>
    <row r="35" spans="1:12" x14ac:dyDescent="0.2">
      <c r="A35" s="305"/>
      <c r="B35" s="291" t="s">
        <v>236</v>
      </c>
      <c r="C35" s="325"/>
      <c r="D35" s="297" t="s">
        <v>10</v>
      </c>
      <c r="E35" s="281">
        <f>E36</f>
        <v>1600</v>
      </c>
      <c r="F35" s="281">
        <f t="shared" si="5"/>
        <v>0</v>
      </c>
      <c r="G35" s="281">
        <f t="shared" si="5"/>
        <v>1600</v>
      </c>
      <c r="H35" s="281">
        <f t="shared" si="5"/>
        <v>800</v>
      </c>
      <c r="I35" s="324">
        <f>H35/G35</f>
        <v>0.5</v>
      </c>
      <c r="J35" s="281">
        <f>J36</f>
        <v>0</v>
      </c>
      <c r="K35" s="281">
        <f t="shared" si="5"/>
        <v>0</v>
      </c>
      <c r="L35" s="281">
        <f t="shared" si="5"/>
        <v>0</v>
      </c>
    </row>
    <row r="36" spans="1:12" ht="33.75" x14ac:dyDescent="0.2">
      <c r="A36" s="305"/>
      <c r="B36" s="294"/>
      <c r="C36" s="306" t="s">
        <v>46</v>
      </c>
      <c r="D36" s="299" t="s">
        <v>47</v>
      </c>
      <c r="E36" s="284">
        <v>1600</v>
      </c>
      <c r="F36" s="284">
        <f>G36-E36</f>
        <v>0</v>
      </c>
      <c r="G36" s="284">
        <v>1600</v>
      </c>
      <c r="H36" s="289">
        <v>800</v>
      </c>
      <c r="I36" s="300">
        <f>H36/G36</f>
        <v>0.5</v>
      </c>
      <c r="J36" s="289">
        <v>0</v>
      </c>
      <c r="K36" s="289">
        <v>0</v>
      </c>
      <c r="L36" s="289">
        <v>0</v>
      </c>
    </row>
    <row r="37" spans="1:12" x14ac:dyDescent="0.2">
      <c r="A37" s="293" t="s">
        <v>26</v>
      </c>
      <c r="B37" s="293"/>
      <c r="C37" s="293"/>
      <c r="D37" s="313" t="s">
        <v>27</v>
      </c>
      <c r="E37" s="282">
        <f>E40+E38</f>
        <v>1892988.35</v>
      </c>
      <c r="F37" s="282">
        <f>F40+F38</f>
        <v>1219667.3299999998</v>
      </c>
      <c r="G37" s="282">
        <f>G40+G38</f>
        <v>3112655.68</v>
      </c>
      <c r="H37" s="282">
        <f>H40+H38</f>
        <v>2989994.4000000004</v>
      </c>
      <c r="I37" s="321">
        <f>I40</f>
        <v>0.96019128753261007</v>
      </c>
      <c r="J37" s="282">
        <f>J40+J38</f>
        <v>131030.28</v>
      </c>
      <c r="K37" s="282">
        <f>K40+K38</f>
        <v>124182.22</v>
      </c>
      <c r="L37" s="282">
        <f>L40+L38</f>
        <v>1949.52</v>
      </c>
    </row>
    <row r="38" spans="1:12" ht="15" x14ac:dyDescent="0.2">
      <c r="A38" s="312"/>
      <c r="B38" s="291" t="s">
        <v>241</v>
      </c>
      <c r="C38" s="315"/>
      <c r="D38" s="297" t="s">
        <v>843</v>
      </c>
      <c r="E38" s="281">
        <f>E39</f>
        <v>0</v>
      </c>
      <c r="F38" s="281">
        <f>F39</f>
        <v>31388.48</v>
      </c>
      <c r="G38" s="281">
        <f>G39</f>
        <v>31388.48</v>
      </c>
      <c r="H38" s="281">
        <f>H39</f>
        <v>31388.48</v>
      </c>
      <c r="I38" s="317">
        <f>H38/G38</f>
        <v>1</v>
      </c>
      <c r="J38" s="281">
        <f>J39</f>
        <v>0</v>
      </c>
      <c r="K38" s="281">
        <f>K39</f>
        <v>0</v>
      </c>
      <c r="L38" s="281">
        <f>L39</f>
        <v>0</v>
      </c>
    </row>
    <row r="39" spans="1:12" ht="67.5" x14ac:dyDescent="0.2">
      <c r="A39" s="295"/>
      <c r="B39" s="295"/>
      <c r="C39" s="295" t="s">
        <v>147</v>
      </c>
      <c r="D39" s="316" t="s">
        <v>148</v>
      </c>
      <c r="E39" s="296">
        <v>0</v>
      </c>
      <c r="F39" s="296">
        <f>G39-E39</f>
        <v>31388.48</v>
      </c>
      <c r="G39" s="296">
        <v>31388.48</v>
      </c>
      <c r="H39" s="176">
        <v>31388.48</v>
      </c>
      <c r="I39" s="99">
        <f>H39/G39</f>
        <v>1</v>
      </c>
      <c r="J39" s="176">
        <v>0</v>
      </c>
      <c r="K39" s="176">
        <v>0</v>
      </c>
      <c r="L39" s="176">
        <v>0</v>
      </c>
    </row>
    <row r="40" spans="1:12" ht="15" x14ac:dyDescent="0.2">
      <c r="A40" s="312"/>
      <c r="B40" s="291" t="s">
        <v>28</v>
      </c>
      <c r="C40" s="315"/>
      <c r="D40" s="297" t="s">
        <v>29</v>
      </c>
      <c r="E40" s="281">
        <f>SUM(E41:E53)</f>
        <v>1892988.35</v>
      </c>
      <c r="F40" s="281">
        <f>SUM(F41:F53)</f>
        <v>1188278.8499999999</v>
      </c>
      <c r="G40" s="281">
        <f>SUM(G41:G53)</f>
        <v>3081267.2000000002</v>
      </c>
      <c r="H40" s="281">
        <f>SUM(H41:H53)</f>
        <v>2958605.9200000004</v>
      </c>
      <c r="I40" s="317">
        <f>H40/G40</f>
        <v>0.96019128753261007</v>
      </c>
      <c r="J40" s="281">
        <f>SUM(J41:J53)</f>
        <v>131030.28</v>
      </c>
      <c r="K40" s="281">
        <f>SUM(K41:K53)</f>
        <v>124182.22</v>
      </c>
      <c r="L40" s="281">
        <f>SUM(L41:L53)</f>
        <v>1949.52</v>
      </c>
    </row>
    <row r="41" spans="1:12" ht="22.5" x14ac:dyDescent="0.2">
      <c r="A41" s="295"/>
      <c r="B41" s="295"/>
      <c r="C41" s="295" t="s">
        <v>30</v>
      </c>
      <c r="D41" s="316" t="s">
        <v>31</v>
      </c>
      <c r="E41" s="296">
        <v>71300</v>
      </c>
      <c r="F41" s="296">
        <f>G41-E41</f>
        <v>0</v>
      </c>
      <c r="G41" s="296">
        <v>71300</v>
      </c>
      <c r="H41" s="176">
        <v>25825.63</v>
      </c>
      <c r="I41" s="99">
        <f>H41/G41</f>
        <v>0.36221079943899021</v>
      </c>
      <c r="J41" s="176">
        <v>5371.09</v>
      </c>
      <c r="K41" s="176">
        <v>300.83</v>
      </c>
      <c r="L41" s="176">
        <v>0</v>
      </c>
    </row>
    <row r="42" spans="1:12" ht="22.5" x14ac:dyDescent="0.2">
      <c r="A42" s="295"/>
      <c r="B42" s="295"/>
      <c r="C42" s="295" t="s">
        <v>32</v>
      </c>
      <c r="D42" s="316" t="s">
        <v>33</v>
      </c>
      <c r="E42" s="296">
        <v>60000</v>
      </c>
      <c r="F42" s="296">
        <f t="shared" ref="F42:F53" si="6">G42-E42</f>
        <v>0</v>
      </c>
      <c r="G42" s="296">
        <v>60000</v>
      </c>
      <c r="H42" s="176">
        <v>38106.18</v>
      </c>
      <c r="I42" s="99">
        <f t="shared" ref="I42:I53" si="7">H42/G42</f>
        <v>0.63510299999999997</v>
      </c>
      <c r="J42" s="176">
        <v>45247.27</v>
      </c>
      <c r="K42" s="176">
        <v>45247.27</v>
      </c>
      <c r="L42" s="176">
        <v>949.62</v>
      </c>
    </row>
    <row r="43" spans="1:12" ht="22.5" x14ac:dyDescent="0.2">
      <c r="A43" s="316"/>
      <c r="B43" s="316"/>
      <c r="C43" s="295" t="s">
        <v>88</v>
      </c>
      <c r="D43" s="316" t="s">
        <v>89</v>
      </c>
      <c r="E43" s="296">
        <v>0</v>
      </c>
      <c r="F43" s="296">
        <f>G43-E43</f>
        <v>0</v>
      </c>
      <c r="G43" s="296">
        <v>0</v>
      </c>
      <c r="H43" s="176">
        <v>8.8000000000000007</v>
      </c>
      <c r="I43" s="99">
        <v>0</v>
      </c>
      <c r="J43" s="176">
        <v>0</v>
      </c>
      <c r="K43" s="176">
        <v>0</v>
      </c>
      <c r="L43" s="176">
        <v>0</v>
      </c>
    </row>
    <row r="44" spans="1:12" ht="45" x14ac:dyDescent="0.2">
      <c r="A44" s="295"/>
      <c r="B44" s="295"/>
      <c r="C44" s="295" t="s">
        <v>34</v>
      </c>
      <c r="D44" s="316" t="s">
        <v>35</v>
      </c>
      <c r="E44" s="296">
        <v>0</v>
      </c>
      <c r="F44" s="296">
        <f>G44-E44</f>
        <v>213151.46</v>
      </c>
      <c r="G44" s="296">
        <v>213151.46</v>
      </c>
      <c r="H44" s="176">
        <v>213151.46</v>
      </c>
      <c r="I44" s="99">
        <f t="shared" si="7"/>
        <v>1</v>
      </c>
      <c r="J44" s="176">
        <v>0</v>
      </c>
      <c r="K44" s="176">
        <v>0</v>
      </c>
      <c r="L44" s="176">
        <v>0</v>
      </c>
    </row>
    <row r="45" spans="1:12" ht="67.5" x14ac:dyDescent="0.2">
      <c r="A45" s="295"/>
      <c r="B45" s="295"/>
      <c r="C45" s="295" t="s">
        <v>11</v>
      </c>
      <c r="D45" s="316" t="s">
        <v>12</v>
      </c>
      <c r="E45" s="296">
        <v>67000</v>
      </c>
      <c r="F45" s="296">
        <f t="shared" si="6"/>
        <v>0</v>
      </c>
      <c r="G45" s="296">
        <v>67000</v>
      </c>
      <c r="H45" s="176">
        <v>48539.53</v>
      </c>
      <c r="I45" s="99">
        <f t="shared" si="7"/>
        <v>0.72447059701492533</v>
      </c>
      <c r="J45" s="176">
        <v>11659.79</v>
      </c>
      <c r="K45" s="176">
        <v>9881.99</v>
      </c>
      <c r="L45" s="176">
        <v>435.23</v>
      </c>
    </row>
    <row r="46" spans="1:12" ht="45" x14ac:dyDescent="0.2">
      <c r="A46" s="295"/>
      <c r="B46" s="295"/>
      <c r="C46" s="295" t="s">
        <v>36</v>
      </c>
      <c r="D46" s="316" t="s">
        <v>37</v>
      </c>
      <c r="E46" s="296">
        <v>45000</v>
      </c>
      <c r="F46" s="296">
        <f t="shared" si="6"/>
        <v>0</v>
      </c>
      <c r="G46" s="296">
        <v>45000</v>
      </c>
      <c r="H46" s="176">
        <v>26028.06</v>
      </c>
      <c r="I46" s="99">
        <f t="shared" si="7"/>
        <v>0.57840133333333332</v>
      </c>
      <c r="J46" s="176">
        <v>20046.64</v>
      </c>
      <c r="K46" s="176">
        <v>20046.64</v>
      </c>
      <c r="L46" s="176">
        <v>564.66999999999996</v>
      </c>
    </row>
    <row r="47" spans="1:12" ht="33.75" x14ac:dyDescent="0.2">
      <c r="A47" s="295"/>
      <c r="B47" s="295"/>
      <c r="C47" s="295" t="s">
        <v>38</v>
      </c>
      <c r="D47" s="316" t="s">
        <v>39</v>
      </c>
      <c r="E47" s="296">
        <v>1644688.35</v>
      </c>
      <c r="F47" s="296">
        <f t="shared" si="6"/>
        <v>965793.94</v>
      </c>
      <c r="G47" s="296">
        <v>2610482.29</v>
      </c>
      <c r="H47" s="176">
        <v>2595714.7400000002</v>
      </c>
      <c r="I47" s="99">
        <f t="shared" si="7"/>
        <v>0.99434298020079659</v>
      </c>
      <c r="J47" s="176">
        <v>13264.62</v>
      </c>
      <c r="K47" s="176">
        <v>13264.62</v>
      </c>
      <c r="L47" s="176">
        <v>0</v>
      </c>
    </row>
    <row r="48" spans="1:12" hidden="1" x14ac:dyDescent="0.2">
      <c r="A48" s="295"/>
      <c r="B48" s="295"/>
      <c r="C48" s="295" t="s">
        <v>537</v>
      </c>
      <c r="D48" s="316" t="s">
        <v>538</v>
      </c>
      <c r="E48" s="296">
        <v>0</v>
      </c>
      <c r="F48" s="296">
        <f t="shared" si="6"/>
        <v>0</v>
      </c>
      <c r="G48" s="296">
        <v>0</v>
      </c>
      <c r="H48" s="176">
        <v>0</v>
      </c>
      <c r="I48" s="99" t="e">
        <f t="shared" si="7"/>
        <v>#DIV/0!</v>
      </c>
      <c r="J48" s="176">
        <v>0</v>
      </c>
      <c r="K48" s="176">
        <v>0</v>
      </c>
      <c r="L48" s="176">
        <v>0</v>
      </c>
    </row>
    <row r="49" spans="1:12" x14ac:dyDescent="0.2">
      <c r="A49" s="295"/>
      <c r="B49" s="295"/>
      <c r="C49" s="319" t="s">
        <v>58</v>
      </c>
      <c r="D49" s="316" t="s">
        <v>59</v>
      </c>
      <c r="E49" s="296">
        <v>0</v>
      </c>
      <c r="F49" s="296">
        <f t="shared" si="6"/>
        <v>0</v>
      </c>
      <c r="G49" s="296">
        <v>0</v>
      </c>
      <c r="H49" s="176">
        <v>191.13</v>
      </c>
      <c r="I49" s="99">
        <v>0</v>
      </c>
      <c r="J49" s="176">
        <v>0</v>
      </c>
      <c r="K49" s="176">
        <v>0</v>
      </c>
      <c r="L49" s="176">
        <v>0</v>
      </c>
    </row>
    <row r="50" spans="1:12" ht="22.5" hidden="1" x14ac:dyDescent="0.2">
      <c r="A50" s="295"/>
      <c r="B50" s="295"/>
      <c r="C50" s="319" t="s">
        <v>78</v>
      </c>
      <c r="D50" s="316" t="s">
        <v>79</v>
      </c>
      <c r="E50" s="296">
        <v>0</v>
      </c>
      <c r="F50" s="296">
        <f t="shared" si="6"/>
        <v>0</v>
      </c>
      <c r="G50" s="296">
        <v>0</v>
      </c>
      <c r="H50" s="176">
        <v>0</v>
      </c>
      <c r="I50" s="99" t="e">
        <f t="shared" si="7"/>
        <v>#DIV/0!</v>
      </c>
      <c r="J50" s="176">
        <v>0</v>
      </c>
      <c r="K50" s="176">
        <v>0</v>
      </c>
      <c r="L50" s="176">
        <v>0</v>
      </c>
    </row>
    <row r="51" spans="1:12" x14ac:dyDescent="0.2">
      <c r="A51" s="295"/>
      <c r="B51" s="295"/>
      <c r="C51" s="319" t="s">
        <v>109</v>
      </c>
      <c r="D51" s="316" t="s">
        <v>521</v>
      </c>
      <c r="E51" s="296">
        <v>0</v>
      </c>
      <c r="F51" s="296">
        <f t="shared" si="6"/>
        <v>0</v>
      </c>
      <c r="G51" s="296">
        <v>0</v>
      </c>
      <c r="H51" s="176">
        <v>1706.94</v>
      </c>
      <c r="I51" s="99">
        <v>0</v>
      </c>
      <c r="J51" s="176">
        <v>35440.870000000003</v>
      </c>
      <c r="K51" s="176">
        <v>35440.870000000003</v>
      </c>
      <c r="L51" s="176">
        <v>0</v>
      </c>
    </row>
    <row r="52" spans="1:12" ht="22.5" x14ac:dyDescent="0.2">
      <c r="A52" s="295"/>
      <c r="B52" s="295"/>
      <c r="C52" s="319" t="s">
        <v>111</v>
      </c>
      <c r="D52" s="316" t="s">
        <v>112</v>
      </c>
      <c r="E52" s="296">
        <v>0</v>
      </c>
      <c r="F52" s="296">
        <f>G52-E52</f>
        <v>9333.4500000000007</v>
      </c>
      <c r="G52" s="296">
        <v>9333.4500000000007</v>
      </c>
      <c r="H52" s="176">
        <v>9333.4500000000007</v>
      </c>
      <c r="I52" s="99">
        <f t="shared" si="7"/>
        <v>1</v>
      </c>
      <c r="J52" s="176">
        <v>0</v>
      </c>
      <c r="K52" s="176">
        <v>0</v>
      </c>
      <c r="L52" s="176">
        <v>0</v>
      </c>
    </row>
    <row r="53" spans="1:12" x14ac:dyDescent="0.2">
      <c r="A53" s="295"/>
      <c r="B53" s="295"/>
      <c r="C53" s="319" t="s">
        <v>536</v>
      </c>
      <c r="D53" s="316" t="s">
        <v>49</v>
      </c>
      <c r="E53" s="296">
        <v>5000</v>
      </c>
      <c r="F53" s="296">
        <f t="shared" si="6"/>
        <v>0</v>
      </c>
      <c r="G53" s="296">
        <v>5000</v>
      </c>
      <c r="H53" s="176">
        <v>0</v>
      </c>
      <c r="I53" s="99">
        <f t="shared" si="7"/>
        <v>0</v>
      </c>
      <c r="J53" s="176">
        <v>0</v>
      </c>
      <c r="K53" s="176">
        <v>0</v>
      </c>
      <c r="L53" s="176">
        <v>0</v>
      </c>
    </row>
    <row r="54" spans="1:12" x14ac:dyDescent="0.2">
      <c r="A54" s="326">
        <v>710</v>
      </c>
      <c r="B54" s="327"/>
      <c r="C54" s="327"/>
      <c r="D54" s="313" t="s">
        <v>539</v>
      </c>
      <c r="E54" s="282">
        <f>E55</f>
        <v>0</v>
      </c>
      <c r="F54" s="282">
        <f t="shared" ref="F54:L54" si="8">F55</f>
        <v>33930</v>
      </c>
      <c r="G54" s="282">
        <f t="shared" si="8"/>
        <v>33930</v>
      </c>
      <c r="H54" s="282">
        <f t="shared" si="8"/>
        <v>33930</v>
      </c>
      <c r="I54" s="321">
        <f>I55</f>
        <v>1</v>
      </c>
      <c r="J54" s="282">
        <f t="shared" si="8"/>
        <v>0</v>
      </c>
      <c r="K54" s="282">
        <f t="shared" si="8"/>
        <v>0</v>
      </c>
      <c r="L54" s="282">
        <f t="shared" si="8"/>
        <v>0</v>
      </c>
    </row>
    <row r="55" spans="1:12" x14ac:dyDescent="0.2">
      <c r="A55" s="328"/>
      <c r="B55" s="307" t="s">
        <v>259</v>
      </c>
      <c r="C55" s="307"/>
      <c r="D55" s="308" t="s">
        <v>541</v>
      </c>
      <c r="E55" s="309">
        <f>E56</f>
        <v>0</v>
      </c>
      <c r="F55" s="309">
        <f t="shared" ref="F55:L55" si="9">F56</f>
        <v>33930</v>
      </c>
      <c r="G55" s="309">
        <f t="shared" si="9"/>
        <v>33930</v>
      </c>
      <c r="H55" s="309">
        <f t="shared" si="9"/>
        <v>33930</v>
      </c>
      <c r="I55" s="310">
        <f>I56</f>
        <v>1</v>
      </c>
      <c r="J55" s="309">
        <f t="shared" si="9"/>
        <v>0</v>
      </c>
      <c r="K55" s="309">
        <f t="shared" si="9"/>
        <v>0</v>
      </c>
      <c r="L55" s="309">
        <f t="shared" si="9"/>
        <v>0</v>
      </c>
    </row>
    <row r="56" spans="1:12" ht="67.5" x14ac:dyDescent="0.2">
      <c r="A56" s="328"/>
      <c r="B56" s="329"/>
      <c r="C56" s="329" t="s">
        <v>540</v>
      </c>
      <c r="D56" s="330" t="s">
        <v>14</v>
      </c>
      <c r="E56" s="331">
        <v>0</v>
      </c>
      <c r="F56" s="331">
        <f>G56-E56</f>
        <v>33930</v>
      </c>
      <c r="G56" s="331">
        <v>33930</v>
      </c>
      <c r="H56" s="290">
        <v>33930</v>
      </c>
      <c r="I56" s="332">
        <f t="shared" ref="I56:I62" si="10">H56/G56</f>
        <v>1</v>
      </c>
      <c r="J56" s="290">
        <v>0</v>
      </c>
      <c r="K56" s="290">
        <v>0</v>
      </c>
      <c r="L56" s="290">
        <v>0</v>
      </c>
    </row>
    <row r="57" spans="1:12" x14ac:dyDescent="0.2">
      <c r="A57" s="293" t="s">
        <v>40</v>
      </c>
      <c r="B57" s="293"/>
      <c r="C57" s="293"/>
      <c r="D57" s="313" t="s">
        <v>41</v>
      </c>
      <c r="E57" s="282">
        <f>E58+E61+E68+E70</f>
        <v>156462.75</v>
      </c>
      <c r="F57" s="282">
        <f>F58+F61+F68+F70</f>
        <v>1438785.11</v>
      </c>
      <c r="G57" s="282">
        <f>G58+G61+G68+G70</f>
        <v>1595247.8599999999</v>
      </c>
      <c r="H57" s="282">
        <f>H58+H61+H68+H70</f>
        <v>1519374.07</v>
      </c>
      <c r="I57" s="323">
        <f t="shared" si="10"/>
        <v>0.95243761681021799</v>
      </c>
      <c r="J57" s="285">
        <f>J58+J61+J68+J70</f>
        <v>3050</v>
      </c>
      <c r="K57" s="285">
        <f>K58+K61+K68+K70</f>
        <v>3050</v>
      </c>
      <c r="L57" s="285">
        <f>L58+L61+L68+L70</f>
        <v>0</v>
      </c>
    </row>
    <row r="58" spans="1:12" ht="15" x14ac:dyDescent="0.2">
      <c r="A58" s="312"/>
      <c r="B58" s="291" t="s">
        <v>42</v>
      </c>
      <c r="C58" s="315"/>
      <c r="D58" s="297" t="s">
        <v>43</v>
      </c>
      <c r="E58" s="281">
        <f>E59+E60</f>
        <v>152662.75</v>
      </c>
      <c r="F58" s="281">
        <f>F59+F60</f>
        <v>-5593</v>
      </c>
      <c r="G58" s="281">
        <f>G59+G60</f>
        <v>147069.75</v>
      </c>
      <c r="H58" s="281">
        <f>H59+H60</f>
        <v>74089.08</v>
      </c>
      <c r="I58" s="317">
        <f t="shared" si="10"/>
        <v>0.5037683140142688</v>
      </c>
      <c r="J58" s="281">
        <f>J59+J60</f>
        <v>0</v>
      </c>
      <c r="K58" s="281">
        <f>K59+K60</f>
        <v>0</v>
      </c>
      <c r="L58" s="281">
        <f>L59+L60</f>
        <v>0</v>
      </c>
    </row>
    <row r="59" spans="1:12" ht="67.5" x14ac:dyDescent="0.2">
      <c r="A59" s="295"/>
      <c r="B59" s="295"/>
      <c r="C59" s="295" t="s">
        <v>13</v>
      </c>
      <c r="D59" s="316" t="s">
        <v>14</v>
      </c>
      <c r="E59" s="296">
        <v>152644</v>
      </c>
      <c r="F59" s="296">
        <f>G59-E59</f>
        <v>-5593</v>
      </c>
      <c r="G59" s="296">
        <v>147051</v>
      </c>
      <c r="H59" s="176">
        <v>74085.98</v>
      </c>
      <c r="I59" s="99">
        <f t="shared" si="10"/>
        <v>0.50381146677003219</v>
      </c>
      <c r="J59" s="176">
        <v>0</v>
      </c>
      <c r="K59" s="176">
        <v>0</v>
      </c>
      <c r="L59" s="176">
        <v>0</v>
      </c>
    </row>
    <row r="60" spans="1:12" ht="45" x14ac:dyDescent="0.2">
      <c r="A60" s="295"/>
      <c r="B60" s="295"/>
      <c r="C60" s="295" t="s">
        <v>159</v>
      </c>
      <c r="D60" s="316" t="s">
        <v>160</v>
      </c>
      <c r="E60" s="296">
        <v>18.75</v>
      </c>
      <c r="F60" s="296">
        <v>0</v>
      </c>
      <c r="G60" s="296">
        <v>18.75</v>
      </c>
      <c r="H60" s="176">
        <v>3.1</v>
      </c>
      <c r="I60" s="99">
        <f t="shared" si="10"/>
        <v>0.16533333333333333</v>
      </c>
      <c r="J60" s="176">
        <v>0</v>
      </c>
      <c r="K60" s="176">
        <v>0</v>
      </c>
      <c r="L60" s="176">
        <v>0</v>
      </c>
    </row>
    <row r="61" spans="1:12" ht="22.5" x14ac:dyDescent="0.2">
      <c r="A61" s="312"/>
      <c r="B61" s="291" t="s">
        <v>44</v>
      </c>
      <c r="C61" s="315"/>
      <c r="D61" s="297" t="s">
        <v>45</v>
      </c>
      <c r="E61" s="281">
        <f>SUM(E62:E67)</f>
        <v>3800</v>
      </c>
      <c r="F61" s="281">
        <f>SUM(F62:F67)</f>
        <v>12154.36</v>
      </c>
      <c r="G61" s="281">
        <f>SUM(G62:G67)</f>
        <v>15954.36</v>
      </c>
      <c r="H61" s="281">
        <f>SUM(H62:H67)</f>
        <v>13021.410000000002</v>
      </c>
      <c r="I61" s="298">
        <f t="shared" si="10"/>
        <v>0.81616623919731035</v>
      </c>
      <c r="J61" s="286">
        <f>SUM(J62:J67)</f>
        <v>3050</v>
      </c>
      <c r="K61" s="286">
        <f>SUM(K62:K67)</f>
        <v>3050</v>
      </c>
      <c r="L61" s="286">
        <f>SUM(L62:L67)</f>
        <v>0</v>
      </c>
    </row>
    <row r="62" spans="1:12" ht="33.75" x14ac:dyDescent="0.2">
      <c r="A62" s="295"/>
      <c r="B62" s="295"/>
      <c r="C62" s="295" t="s">
        <v>46</v>
      </c>
      <c r="D62" s="316" t="s">
        <v>47</v>
      </c>
      <c r="E62" s="296">
        <v>1000</v>
      </c>
      <c r="F62" s="296">
        <f t="shared" ref="F62:F67" si="11">G62-E62</f>
        <v>0</v>
      </c>
      <c r="G62" s="296">
        <v>1000</v>
      </c>
      <c r="H62" s="176">
        <v>200</v>
      </c>
      <c r="I62" s="99">
        <f t="shared" si="10"/>
        <v>0.2</v>
      </c>
      <c r="J62" s="176">
        <v>3050</v>
      </c>
      <c r="K62" s="176">
        <v>3050</v>
      </c>
      <c r="L62" s="176">
        <v>0</v>
      </c>
    </row>
    <row r="63" spans="1:12" ht="22.5" x14ac:dyDescent="0.2">
      <c r="A63" s="295"/>
      <c r="B63" s="295"/>
      <c r="C63" s="319" t="s">
        <v>88</v>
      </c>
      <c r="D63" s="316" t="s">
        <v>89</v>
      </c>
      <c r="E63" s="296">
        <v>0</v>
      </c>
      <c r="F63" s="296">
        <f t="shared" si="11"/>
        <v>0</v>
      </c>
      <c r="G63" s="296">
        <v>0</v>
      </c>
      <c r="H63" s="176">
        <v>16</v>
      </c>
      <c r="I63" s="99">
        <v>0</v>
      </c>
      <c r="J63" s="176">
        <v>0</v>
      </c>
      <c r="K63" s="176">
        <v>0</v>
      </c>
      <c r="L63" s="176">
        <v>0</v>
      </c>
    </row>
    <row r="64" spans="1:12" x14ac:dyDescent="0.2">
      <c r="A64" s="295"/>
      <c r="B64" s="295"/>
      <c r="C64" s="319" t="s">
        <v>18</v>
      </c>
      <c r="D64" s="316" t="s">
        <v>19</v>
      </c>
      <c r="E64" s="296">
        <v>0</v>
      </c>
      <c r="F64" s="296">
        <f t="shared" si="11"/>
        <v>0</v>
      </c>
      <c r="G64" s="296">
        <v>0</v>
      </c>
      <c r="H64" s="176">
        <v>0.44</v>
      </c>
      <c r="I64" s="99">
        <v>0</v>
      </c>
      <c r="J64" s="176">
        <v>0</v>
      </c>
      <c r="K64" s="176">
        <v>0</v>
      </c>
      <c r="L64" s="176">
        <v>0</v>
      </c>
    </row>
    <row r="65" spans="1:12" ht="22.5" x14ac:dyDescent="0.2">
      <c r="A65" s="295"/>
      <c r="B65" s="295"/>
      <c r="C65" s="319" t="s">
        <v>523</v>
      </c>
      <c r="D65" s="316" t="s">
        <v>525</v>
      </c>
      <c r="E65" s="296">
        <v>2000</v>
      </c>
      <c r="F65" s="296">
        <f t="shared" si="11"/>
        <v>0</v>
      </c>
      <c r="G65" s="296">
        <v>2000</v>
      </c>
      <c r="H65" s="176">
        <v>0</v>
      </c>
      <c r="I65" s="99">
        <f t="shared" ref="I65:I67" si="12">H65/G65</f>
        <v>0</v>
      </c>
      <c r="J65" s="176">
        <v>0</v>
      </c>
      <c r="K65" s="176">
        <v>0</v>
      </c>
      <c r="L65" s="176">
        <v>0</v>
      </c>
    </row>
    <row r="66" spans="1:12" ht="22.5" x14ac:dyDescent="0.2">
      <c r="A66" s="295"/>
      <c r="B66" s="295"/>
      <c r="C66" s="319" t="s">
        <v>111</v>
      </c>
      <c r="D66" s="316" t="s">
        <v>112</v>
      </c>
      <c r="E66" s="296">
        <v>0</v>
      </c>
      <c r="F66" s="296">
        <f t="shared" si="11"/>
        <v>12154.36</v>
      </c>
      <c r="G66" s="296">
        <v>12154.36</v>
      </c>
      <c r="H66" s="176">
        <v>12154.36</v>
      </c>
      <c r="I66" s="99">
        <f t="shared" si="12"/>
        <v>1</v>
      </c>
      <c r="J66" s="176">
        <v>0</v>
      </c>
      <c r="K66" s="176">
        <v>0</v>
      </c>
      <c r="L66" s="176">
        <v>0</v>
      </c>
    </row>
    <row r="67" spans="1:12" x14ac:dyDescent="0.2">
      <c r="A67" s="295"/>
      <c r="B67" s="295"/>
      <c r="C67" s="295" t="s">
        <v>48</v>
      </c>
      <c r="D67" s="316" t="s">
        <v>49</v>
      </c>
      <c r="E67" s="296">
        <v>800</v>
      </c>
      <c r="F67" s="296">
        <f t="shared" si="11"/>
        <v>0</v>
      </c>
      <c r="G67" s="296">
        <v>800</v>
      </c>
      <c r="H67" s="176">
        <v>650.61</v>
      </c>
      <c r="I67" s="99">
        <f t="shared" si="12"/>
        <v>0.8132625</v>
      </c>
      <c r="J67" s="176">
        <v>0</v>
      </c>
      <c r="K67" s="176">
        <v>0</v>
      </c>
      <c r="L67" s="176">
        <v>0</v>
      </c>
    </row>
    <row r="68" spans="1:12" ht="22.5" x14ac:dyDescent="0.2">
      <c r="A68" s="295"/>
      <c r="B68" s="287" t="s">
        <v>287</v>
      </c>
      <c r="C68" s="291"/>
      <c r="D68" s="297" t="s">
        <v>586</v>
      </c>
      <c r="E68" s="281">
        <f>E69</f>
        <v>0</v>
      </c>
      <c r="F68" s="281">
        <f>F69</f>
        <v>0</v>
      </c>
      <c r="G68" s="281">
        <f>G69</f>
        <v>0</v>
      </c>
      <c r="H68" s="288">
        <f>H69</f>
        <v>39.83</v>
      </c>
      <c r="I68" s="298">
        <v>0</v>
      </c>
      <c r="J68" s="288">
        <f>J69</f>
        <v>0</v>
      </c>
      <c r="K68" s="288">
        <f>K69</f>
        <v>0</v>
      </c>
      <c r="L68" s="288">
        <f>L69</f>
        <v>0</v>
      </c>
    </row>
    <row r="69" spans="1:12" x14ac:dyDescent="0.2">
      <c r="A69" s="295"/>
      <c r="B69" s="295"/>
      <c r="C69" s="319" t="s">
        <v>526</v>
      </c>
      <c r="D69" s="316" t="s">
        <v>587</v>
      </c>
      <c r="E69" s="296">
        <v>0</v>
      </c>
      <c r="F69" s="296">
        <v>0</v>
      </c>
      <c r="G69" s="296">
        <v>0</v>
      </c>
      <c r="H69" s="176">
        <v>39.83</v>
      </c>
      <c r="I69" s="300">
        <v>0</v>
      </c>
      <c r="J69" s="176">
        <v>0</v>
      </c>
      <c r="K69" s="176">
        <v>0</v>
      </c>
      <c r="L69" s="176">
        <v>0</v>
      </c>
    </row>
    <row r="70" spans="1:12" x14ac:dyDescent="0.2">
      <c r="A70" s="295"/>
      <c r="B70" s="287" t="s">
        <v>291</v>
      </c>
      <c r="C70" s="291"/>
      <c r="D70" s="297" t="s">
        <v>10</v>
      </c>
      <c r="E70" s="281">
        <f>SUM(E71:E74)</f>
        <v>0</v>
      </c>
      <c r="F70" s="281">
        <f>SUM(F71:F74)</f>
        <v>1432223.75</v>
      </c>
      <c r="G70" s="281">
        <f>SUM(G71:G74)</f>
        <v>1432223.75</v>
      </c>
      <c r="H70" s="281">
        <f>SUM(H71:H74)</f>
        <v>1432223.75</v>
      </c>
      <c r="I70" s="298">
        <f t="shared" ref="I70:I77" si="13">H70/G70</f>
        <v>1</v>
      </c>
      <c r="J70" s="288">
        <f>SUM(J71:J74)</f>
        <v>0</v>
      </c>
      <c r="K70" s="288">
        <f>SUM(K71:K74)</f>
        <v>0</v>
      </c>
      <c r="L70" s="288">
        <f>SUM(L71:L74)</f>
        <v>0</v>
      </c>
    </row>
    <row r="71" spans="1:12" ht="78.75" x14ac:dyDescent="0.2">
      <c r="A71" s="295"/>
      <c r="B71" s="295"/>
      <c r="C71" s="319" t="s">
        <v>139</v>
      </c>
      <c r="D71" s="316" t="s">
        <v>705</v>
      </c>
      <c r="E71" s="296">
        <v>0</v>
      </c>
      <c r="F71" s="296">
        <f>G71-E71</f>
        <v>184000</v>
      </c>
      <c r="G71" s="296">
        <v>184000</v>
      </c>
      <c r="H71" s="176">
        <v>184000</v>
      </c>
      <c r="I71" s="300">
        <f t="shared" si="13"/>
        <v>1</v>
      </c>
      <c r="J71" s="176">
        <v>0</v>
      </c>
      <c r="K71" s="176">
        <v>0</v>
      </c>
      <c r="L71" s="176">
        <v>0</v>
      </c>
    </row>
    <row r="72" spans="1:12" ht="67.5" x14ac:dyDescent="0.2">
      <c r="A72" s="295"/>
      <c r="B72" s="295"/>
      <c r="C72" s="319" t="s">
        <v>135</v>
      </c>
      <c r="D72" s="316" t="s">
        <v>571</v>
      </c>
      <c r="E72" s="296">
        <v>0</v>
      </c>
      <c r="F72" s="296">
        <f>G72-E72</f>
        <v>13512.75</v>
      </c>
      <c r="G72" s="296">
        <v>13512.75</v>
      </c>
      <c r="H72" s="176">
        <v>13512.75</v>
      </c>
      <c r="I72" s="300">
        <f t="shared" si="13"/>
        <v>1</v>
      </c>
      <c r="J72" s="176">
        <v>0</v>
      </c>
      <c r="K72" s="176">
        <v>0</v>
      </c>
      <c r="L72" s="176">
        <v>0</v>
      </c>
    </row>
    <row r="73" spans="1:12" ht="78.75" x14ac:dyDescent="0.2">
      <c r="A73" s="295"/>
      <c r="B73" s="295"/>
      <c r="C73" s="319" t="s">
        <v>844</v>
      </c>
      <c r="D73" s="1078" t="s">
        <v>846</v>
      </c>
      <c r="E73" s="296">
        <v>0</v>
      </c>
      <c r="F73" s="296">
        <f>G73-E73</f>
        <v>1230160</v>
      </c>
      <c r="G73" s="296">
        <v>1230160</v>
      </c>
      <c r="H73" s="176">
        <v>1230160</v>
      </c>
      <c r="I73" s="300">
        <f t="shared" si="13"/>
        <v>1</v>
      </c>
      <c r="J73" s="176">
        <v>0</v>
      </c>
      <c r="K73" s="176">
        <v>0</v>
      </c>
      <c r="L73" s="176">
        <v>0</v>
      </c>
    </row>
    <row r="74" spans="1:12" ht="56.25" x14ac:dyDescent="0.2">
      <c r="A74" s="295"/>
      <c r="B74" s="295"/>
      <c r="C74" s="319" t="s">
        <v>845</v>
      </c>
      <c r="D74" s="316" t="s">
        <v>605</v>
      </c>
      <c r="E74" s="296">
        <v>0</v>
      </c>
      <c r="F74" s="296">
        <f>G74-E74</f>
        <v>4551</v>
      </c>
      <c r="G74" s="296">
        <v>4551</v>
      </c>
      <c r="H74" s="176">
        <v>4551</v>
      </c>
      <c r="I74" s="300">
        <f t="shared" si="13"/>
        <v>1</v>
      </c>
      <c r="J74" s="176">
        <v>0</v>
      </c>
      <c r="K74" s="176">
        <v>0</v>
      </c>
      <c r="L74" s="176">
        <v>0</v>
      </c>
    </row>
    <row r="75" spans="1:12" ht="33.75" x14ac:dyDescent="0.2">
      <c r="A75" s="293" t="s">
        <v>50</v>
      </c>
      <c r="B75" s="293"/>
      <c r="C75" s="293"/>
      <c r="D75" s="313" t="s">
        <v>51</v>
      </c>
      <c r="E75" s="282">
        <f>E76+E78+E80</f>
        <v>3526</v>
      </c>
      <c r="F75" s="282">
        <f>F76+F78+F80</f>
        <v>6280.37</v>
      </c>
      <c r="G75" s="282">
        <f>G76+G78+G80</f>
        <v>9806.369999999999</v>
      </c>
      <c r="H75" s="282">
        <f>H76+H78+H80</f>
        <v>8048.37</v>
      </c>
      <c r="I75" s="323">
        <f t="shared" si="13"/>
        <v>0.82072877119668142</v>
      </c>
      <c r="J75" s="285">
        <f>J76+J78+J80</f>
        <v>0</v>
      </c>
      <c r="K75" s="285">
        <f>K76+K78+K80</f>
        <v>0</v>
      </c>
      <c r="L75" s="285">
        <f>L76+L78+L80</f>
        <v>0</v>
      </c>
    </row>
    <row r="76" spans="1:12" ht="22.5" x14ac:dyDescent="0.2">
      <c r="A76" s="312"/>
      <c r="B76" s="291" t="s">
        <v>52</v>
      </c>
      <c r="C76" s="315"/>
      <c r="D76" s="297" t="s">
        <v>53</v>
      </c>
      <c r="E76" s="281">
        <f>E77</f>
        <v>3526</v>
      </c>
      <c r="F76" s="281">
        <f>F77</f>
        <v>0</v>
      </c>
      <c r="G76" s="281">
        <f>G77</f>
        <v>3526</v>
      </c>
      <c r="H76" s="286">
        <f>H77</f>
        <v>1768</v>
      </c>
      <c r="I76" s="298">
        <f t="shared" si="13"/>
        <v>0.50141803743618829</v>
      </c>
      <c r="J76" s="286">
        <f>J77</f>
        <v>0</v>
      </c>
      <c r="K76" s="286">
        <f>K77</f>
        <v>0</v>
      </c>
      <c r="L76" s="286">
        <f>L77</f>
        <v>0</v>
      </c>
    </row>
    <row r="77" spans="1:12" ht="67.5" x14ac:dyDescent="0.2">
      <c r="A77" s="295"/>
      <c r="B77" s="295"/>
      <c r="C77" s="295" t="s">
        <v>13</v>
      </c>
      <c r="D77" s="316" t="s">
        <v>14</v>
      </c>
      <c r="E77" s="296">
        <v>3526</v>
      </c>
      <c r="F77" s="296">
        <f>G77-E77</f>
        <v>0</v>
      </c>
      <c r="G77" s="296">
        <v>3526</v>
      </c>
      <c r="H77" s="176">
        <v>1768</v>
      </c>
      <c r="I77" s="99">
        <f t="shared" si="13"/>
        <v>0.50141803743618829</v>
      </c>
      <c r="J77" s="176">
        <v>0</v>
      </c>
      <c r="K77" s="176">
        <v>0</v>
      </c>
      <c r="L77" s="176">
        <v>0</v>
      </c>
    </row>
    <row r="78" spans="1:12" ht="22.5" hidden="1" x14ac:dyDescent="0.2">
      <c r="A78" s="295"/>
      <c r="B78" s="291" t="s">
        <v>542</v>
      </c>
      <c r="C78" s="291"/>
      <c r="D78" s="297" t="s">
        <v>543</v>
      </c>
      <c r="E78" s="281">
        <f>E79</f>
        <v>0</v>
      </c>
      <c r="F78" s="281">
        <f t="shared" ref="F78:L78" si="14">F79</f>
        <v>0</v>
      </c>
      <c r="G78" s="281">
        <f t="shared" si="14"/>
        <v>0</v>
      </c>
      <c r="H78" s="281">
        <f t="shared" si="14"/>
        <v>0</v>
      </c>
      <c r="I78" s="324">
        <f t="shared" si="14"/>
        <v>0</v>
      </c>
      <c r="J78" s="281">
        <f t="shared" si="14"/>
        <v>0</v>
      </c>
      <c r="K78" s="281">
        <f t="shared" si="14"/>
        <v>0</v>
      </c>
      <c r="L78" s="281">
        <f t="shared" si="14"/>
        <v>0</v>
      </c>
    </row>
    <row r="79" spans="1:12" ht="67.5" hidden="1" x14ac:dyDescent="0.2">
      <c r="A79" s="295"/>
      <c r="B79" s="294"/>
      <c r="C79" s="294" t="s">
        <v>13</v>
      </c>
      <c r="D79" s="316" t="s">
        <v>14</v>
      </c>
      <c r="E79" s="284">
        <v>0</v>
      </c>
      <c r="F79" s="284">
        <f>G79-E79</f>
        <v>0</v>
      </c>
      <c r="G79" s="284">
        <v>0</v>
      </c>
      <c r="H79" s="289">
        <v>0</v>
      </c>
      <c r="I79" s="300">
        <v>0</v>
      </c>
      <c r="J79" s="289">
        <v>0</v>
      </c>
      <c r="K79" s="289">
        <v>0</v>
      </c>
      <c r="L79" s="289">
        <v>0</v>
      </c>
    </row>
    <row r="80" spans="1:12" ht="15" x14ac:dyDescent="0.2">
      <c r="A80" s="312"/>
      <c r="B80" s="291" t="s">
        <v>826</v>
      </c>
      <c r="C80" s="315"/>
      <c r="D80" s="297" t="s">
        <v>10</v>
      </c>
      <c r="E80" s="281">
        <f>E81</f>
        <v>0</v>
      </c>
      <c r="F80" s="281">
        <f>F81</f>
        <v>6280.37</v>
      </c>
      <c r="G80" s="281">
        <f>G81</f>
        <v>6280.37</v>
      </c>
      <c r="H80" s="281">
        <f>H81</f>
        <v>6280.37</v>
      </c>
      <c r="I80" s="298">
        <f>H80/G80</f>
        <v>1</v>
      </c>
      <c r="J80" s="286">
        <v>0</v>
      </c>
      <c r="K80" s="286">
        <v>0</v>
      </c>
      <c r="L80" s="286">
        <v>0</v>
      </c>
    </row>
    <row r="81" spans="1:12" ht="67.5" x14ac:dyDescent="0.2">
      <c r="A81" s="295"/>
      <c r="B81" s="295"/>
      <c r="C81" s="295" t="s">
        <v>135</v>
      </c>
      <c r="D81" s="316" t="s">
        <v>571</v>
      </c>
      <c r="E81" s="296">
        <v>0</v>
      </c>
      <c r="F81" s="296">
        <f>G81-E81</f>
        <v>6280.37</v>
      </c>
      <c r="G81" s="296">
        <v>6280.37</v>
      </c>
      <c r="H81" s="176">
        <v>6280.37</v>
      </c>
      <c r="I81" s="99">
        <f>H81/G81</f>
        <v>1</v>
      </c>
      <c r="J81" s="176">
        <v>0</v>
      </c>
      <c r="K81" s="176">
        <v>0</v>
      </c>
      <c r="L81" s="176">
        <v>0</v>
      </c>
    </row>
    <row r="82" spans="1:12" ht="22.5" x14ac:dyDescent="0.2">
      <c r="A82" s="293" t="s">
        <v>54</v>
      </c>
      <c r="B82" s="293"/>
      <c r="C82" s="293"/>
      <c r="D82" s="313" t="s">
        <v>55</v>
      </c>
      <c r="E82" s="282">
        <f>E83+E86</f>
        <v>1000</v>
      </c>
      <c r="F82" s="282">
        <f>F83+F86</f>
        <v>299380</v>
      </c>
      <c r="G82" s="282">
        <f>G83+G86</f>
        <v>300380</v>
      </c>
      <c r="H82" s="282">
        <f>H83+H86</f>
        <v>300091.95</v>
      </c>
      <c r="I82" s="323">
        <f>H82/G82</f>
        <v>0.99904104800585924</v>
      </c>
      <c r="J82" s="285">
        <f>J83+J86</f>
        <v>327.79</v>
      </c>
      <c r="K82" s="285">
        <f>K83+K86</f>
        <v>0</v>
      </c>
      <c r="L82" s="285">
        <f>L83+L86</f>
        <v>0</v>
      </c>
    </row>
    <row r="83" spans="1:12" ht="15" x14ac:dyDescent="0.2">
      <c r="A83" s="312"/>
      <c r="B83" s="291" t="s">
        <v>56</v>
      </c>
      <c r="C83" s="315"/>
      <c r="D83" s="297" t="s">
        <v>57</v>
      </c>
      <c r="E83" s="281">
        <f>E84+E85</f>
        <v>1000</v>
      </c>
      <c r="F83" s="281">
        <f>F84+F85</f>
        <v>0</v>
      </c>
      <c r="G83" s="281">
        <f>G84+G85</f>
        <v>1000</v>
      </c>
      <c r="H83" s="281">
        <f>H84+H85</f>
        <v>711.95</v>
      </c>
      <c r="I83" s="298">
        <f>H83/G83</f>
        <v>0.71195000000000008</v>
      </c>
      <c r="J83" s="286">
        <f>J84+J85</f>
        <v>327.79</v>
      </c>
      <c r="K83" s="286">
        <f>K84+K85</f>
        <v>0</v>
      </c>
      <c r="L83" s="286">
        <f>L84+L85</f>
        <v>0</v>
      </c>
    </row>
    <row r="84" spans="1:12" x14ac:dyDescent="0.2">
      <c r="A84" s="295"/>
      <c r="B84" s="295"/>
      <c r="C84" s="295" t="s">
        <v>58</v>
      </c>
      <c r="D84" s="316" t="s">
        <v>59</v>
      </c>
      <c r="E84" s="296">
        <v>1000</v>
      </c>
      <c r="F84" s="296">
        <f>G84-E84</f>
        <v>0</v>
      </c>
      <c r="G84" s="296">
        <v>1000</v>
      </c>
      <c r="H84" s="177">
        <v>711.95</v>
      </c>
      <c r="I84" s="300">
        <f>H84/G84</f>
        <v>0.71195000000000008</v>
      </c>
      <c r="J84" s="177">
        <v>327.79</v>
      </c>
      <c r="K84" s="176">
        <v>0</v>
      </c>
      <c r="L84" s="176">
        <v>0</v>
      </c>
    </row>
    <row r="85" spans="1:12" ht="67.5" hidden="1" x14ac:dyDescent="0.2">
      <c r="A85" s="295"/>
      <c r="B85" s="295"/>
      <c r="C85" s="295" t="s">
        <v>147</v>
      </c>
      <c r="D85" s="316" t="s">
        <v>148</v>
      </c>
      <c r="E85" s="296">
        <v>0</v>
      </c>
      <c r="F85" s="296">
        <f>G85-E85</f>
        <v>0</v>
      </c>
      <c r="G85" s="296">
        <v>0</v>
      </c>
      <c r="H85" s="292">
        <v>0</v>
      </c>
      <c r="I85" s="300">
        <v>0</v>
      </c>
      <c r="J85" s="292">
        <v>0</v>
      </c>
      <c r="K85" s="176">
        <v>0</v>
      </c>
      <c r="L85" s="176">
        <v>0</v>
      </c>
    </row>
    <row r="86" spans="1:12" ht="15" x14ac:dyDescent="0.2">
      <c r="A86" s="312"/>
      <c r="B86" s="291" t="s">
        <v>827</v>
      </c>
      <c r="C86" s="315"/>
      <c r="D86" s="297" t="s">
        <v>847</v>
      </c>
      <c r="E86" s="281">
        <f>E87</f>
        <v>0</v>
      </c>
      <c r="F86" s="281">
        <f>F87</f>
        <v>299380</v>
      </c>
      <c r="G86" s="281">
        <f>G87</f>
        <v>299380</v>
      </c>
      <c r="H86" s="281">
        <f>H87</f>
        <v>299380</v>
      </c>
      <c r="I86" s="298">
        <f>H86/G86</f>
        <v>1</v>
      </c>
      <c r="J86" s="286">
        <v>0</v>
      </c>
      <c r="K86" s="286">
        <v>0</v>
      </c>
      <c r="L86" s="286">
        <v>0</v>
      </c>
    </row>
    <row r="87" spans="1:12" ht="67.5" x14ac:dyDescent="0.2">
      <c r="A87" s="295"/>
      <c r="B87" s="295"/>
      <c r="C87" s="295" t="s">
        <v>540</v>
      </c>
      <c r="D87" s="330" t="s">
        <v>14</v>
      </c>
      <c r="E87" s="296">
        <v>0</v>
      </c>
      <c r="F87" s="296">
        <f>G87-E87</f>
        <v>299380</v>
      </c>
      <c r="G87" s="296">
        <v>299380</v>
      </c>
      <c r="H87" s="296">
        <v>299380</v>
      </c>
      <c r="I87" s="300">
        <f>H87/G87</f>
        <v>1</v>
      </c>
      <c r="J87" s="292">
        <v>0</v>
      </c>
      <c r="K87" s="176">
        <v>0</v>
      </c>
      <c r="L87" s="176">
        <v>0</v>
      </c>
    </row>
    <row r="88" spans="1:12" ht="56.25" x14ac:dyDescent="0.2">
      <c r="A88" s="293" t="s">
        <v>60</v>
      </c>
      <c r="B88" s="293"/>
      <c r="C88" s="293"/>
      <c r="D88" s="313" t="s">
        <v>61</v>
      </c>
      <c r="E88" s="282">
        <f>E89+E92+E101+E112+E119</f>
        <v>29732504</v>
      </c>
      <c r="F88" s="282">
        <f>F89+F92+F101+F112+F119</f>
        <v>540197.92999999993</v>
      </c>
      <c r="G88" s="282">
        <f>G89+G92+G101+G112+G119</f>
        <v>30272701.93</v>
      </c>
      <c r="H88" s="285">
        <f>H89+H92+H101+H112+H119</f>
        <v>15324618.800000001</v>
      </c>
      <c r="I88" s="323">
        <f>H88/G88</f>
        <v>0.50621906281888329</v>
      </c>
      <c r="J88" s="285">
        <f>J89+J92+J101+J112+J119</f>
        <v>12675056.960000001</v>
      </c>
      <c r="K88" s="285">
        <f>K89+K92+K101+K112+K119</f>
        <v>4766235.1899999995</v>
      </c>
      <c r="L88" s="285">
        <f>L89+L92+L101+L112+L119</f>
        <v>32051.66</v>
      </c>
    </row>
    <row r="89" spans="1:12" ht="22.5" x14ac:dyDescent="0.2">
      <c r="A89" s="312"/>
      <c r="B89" s="291" t="s">
        <v>62</v>
      </c>
      <c r="C89" s="315"/>
      <c r="D89" s="297" t="s">
        <v>63</v>
      </c>
      <c r="E89" s="281">
        <f>E90+E91</f>
        <v>60000</v>
      </c>
      <c r="F89" s="281">
        <f>F90+F91</f>
        <v>0</v>
      </c>
      <c r="G89" s="281">
        <f>G90+G91</f>
        <v>60000</v>
      </c>
      <c r="H89" s="286">
        <f>H90+H91</f>
        <v>42325.909999999996</v>
      </c>
      <c r="I89" s="298">
        <f>H89/G89</f>
        <v>0.70543183333333326</v>
      </c>
      <c r="J89" s="286">
        <f>J90+J91</f>
        <v>34200.33</v>
      </c>
      <c r="K89" s="286">
        <f>K90</f>
        <v>16385.330000000002</v>
      </c>
      <c r="L89" s="286">
        <f>L90</f>
        <v>0</v>
      </c>
    </row>
    <row r="90" spans="1:12" ht="33.75" x14ac:dyDescent="0.2">
      <c r="A90" s="295"/>
      <c r="B90" s="295"/>
      <c r="C90" s="295" t="s">
        <v>64</v>
      </c>
      <c r="D90" s="316" t="s">
        <v>65</v>
      </c>
      <c r="E90" s="296">
        <v>60000</v>
      </c>
      <c r="F90" s="296">
        <f>G90-E90</f>
        <v>0</v>
      </c>
      <c r="G90" s="296">
        <v>60000</v>
      </c>
      <c r="H90" s="176">
        <v>42292.88</v>
      </c>
      <c r="I90" s="99">
        <f>H90/G90</f>
        <v>0.70488133333333325</v>
      </c>
      <c r="J90" s="176">
        <v>34200.33</v>
      </c>
      <c r="K90" s="176">
        <v>16385.330000000002</v>
      </c>
      <c r="L90" s="176">
        <v>0</v>
      </c>
    </row>
    <row r="91" spans="1:12" ht="22.5" x14ac:dyDescent="0.2">
      <c r="A91" s="295"/>
      <c r="B91" s="295"/>
      <c r="C91" s="319" t="s">
        <v>78</v>
      </c>
      <c r="D91" s="316" t="s">
        <v>79</v>
      </c>
      <c r="E91" s="296">
        <v>0</v>
      </c>
      <c r="F91" s="296">
        <v>0</v>
      </c>
      <c r="G91" s="296">
        <v>0</v>
      </c>
      <c r="H91" s="176">
        <v>33.03</v>
      </c>
      <c r="I91" s="99">
        <v>0</v>
      </c>
      <c r="J91" s="176">
        <v>0</v>
      </c>
      <c r="K91" s="176">
        <v>0</v>
      </c>
      <c r="L91" s="176">
        <v>0</v>
      </c>
    </row>
    <row r="92" spans="1:12" ht="56.25" x14ac:dyDescent="0.2">
      <c r="A92" s="312"/>
      <c r="B92" s="291" t="s">
        <v>66</v>
      </c>
      <c r="C92" s="315"/>
      <c r="D92" s="297" t="s">
        <v>67</v>
      </c>
      <c r="E92" s="281">
        <f>SUM(E93:E100)</f>
        <v>8885540</v>
      </c>
      <c r="F92" s="281">
        <f>SUM(F93:F100)</f>
        <v>416478</v>
      </c>
      <c r="G92" s="281">
        <f>SUM(G93:G100)</f>
        <v>9302018</v>
      </c>
      <c r="H92" s="281">
        <f>SUM(H93:H100)</f>
        <v>4286370.92</v>
      </c>
      <c r="I92" s="298">
        <f>H92/G92</f>
        <v>0.4608001102556456</v>
      </c>
      <c r="J92" s="286">
        <f>SUM(J93:J100)</f>
        <v>5663684.9299999997</v>
      </c>
      <c r="K92" s="286">
        <f>SUM(K93:K100)</f>
        <v>1103915.93</v>
      </c>
      <c r="L92" s="286">
        <f>SUM(L93:L100)</f>
        <v>545</v>
      </c>
    </row>
    <row r="93" spans="1:12" x14ac:dyDescent="0.2">
      <c r="A93" s="295"/>
      <c r="B93" s="295"/>
      <c r="C93" s="295" t="s">
        <v>68</v>
      </c>
      <c r="D93" s="316" t="s">
        <v>69</v>
      </c>
      <c r="E93" s="296">
        <v>8475190</v>
      </c>
      <c r="F93" s="296">
        <f>G93-E93</f>
        <v>0</v>
      </c>
      <c r="G93" s="296">
        <v>8475190</v>
      </c>
      <c r="H93" s="176">
        <v>4085848.36</v>
      </c>
      <c r="I93" s="99">
        <f t="shared" ref="I93:I97" si="15">H93/G93</f>
        <v>0.48209519314611232</v>
      </c>
      <c r="J93" s="176">
        <v>5171148.68</v>
      </c>
      <c r="K93" s="176">
        <v>931809.68</v>
      </c>
      <c r="L93" s="176">
        <v>221</v>
      </c>
    </row>
    <row r="94" spans="1:12" x14ac:dyDescent="0.2">
      <c r="A94" s="295"/>
      <c r="B94" s="295"/>
      <c r="C94" s="295" t="s">
        <v>70</v>
      </c>
      <c r="D94" s="316" t="s">
        <v>71</v>
      </c>
      <c r="E94" s="296">
        <v>97000</v>
      </c>
      <c r="F94" s="296">
        <f t="shared" ref="F94:F100" si="16">G94-E94</f>
        <v>0</v>
      </c>
      <c r="G94" s="296">
        <v>97000</v>
      </c>
      <c r="H94" s="176">
        <v>56780</v>
      </c>
      <c r="I94" s="99">
        <f t="shared" si="15"/>
        <v>0.58536082474226803</v>
      </c>
      <c r="J94" s="176">
        <v>36420.9</v>
      </c>
      <c r="K94" s="176">
        <v>673.9</v>
      </c>
      <c r="L94" s="176">
        <v>201</v>
      </c>
    </row>
    <row r="95" spans="1:12" x14ac:dyDescent="0.2">
      <c r="A95" s="295"/>
      <c r="B95" s="295"/>
      <c r="C95" s="295" t="s">
        <v>72</v>
      </c>
      <c r="D95" s="316" t="s">
        <v>73</v>
      </c>
      <c r="E95" s="296">
        <v>177810</v>
      </c>
      <c r="F95" s="296">
        <f t="shared" si="16"/>
        <v>0</v>
      </c>
      <c r="G95" s="296">
        <v>177810</v>
      </c>
      <c r="H95" s="176">
        <v>89864</v>
      </c>
      <c r="I95" s="99">
        <f t="shared" si="15"/>
        <v>0.50539339744671274</v>
      </c>
      <c r="J95" s="176">
        <v>88473</v>
      </c>
      <c r="K95" s="176">
        <v>36</v>
      </c>
      <c r="L95" s="176">
        <v>121</v>
      </c>
    </row>
    <row r="96" spans="1:12" ht="22.5" x14ac:dyDescent="0.2">
      <c r="A96" s="295"/>
      <c r="B96" s="295"/>
      <c r="C96" s="295" t="s">
        <v>74</v>
      </c>
      <c r="D96" s="316" t="s">
        <v>75</v>
      </c>
      <c r="E96" s="296">
        <v>105000</v>
      </c>
      <c r="F96" s="296">
        <f t="shared" si="16"/>
        <v>0</v>
      </c>
      <c r="G96" s="296">
        <v>105000</v>
      </c>
      <c r="H96" s="176">
        <v>45781</v>
      </c>
      <c r="I96" s="99">
        <f t="shared" si="15"/>
        <v>0.43600952380952379</v>
      </c>
      <c r="J96" s="176">
        <v>188564.97</v>
      </c>
      <c r="K96" s="176">
        <v>171360.97</v>
      </c>
      <c r="L96" s="176">
        <v>2</v>
      </c>
    </row>
    <row r="97" spans="1:12" ht="22.5" x14ac:dyDescent="0.2">
      <c r="A97" s="295"/>
      <c r="B97" s="295"/>
      <c r="C97" s="295" t="s">
        <v>76</v>
      </c>
      <c r="D97" s="316" t="s">
        <v>77</v>
      </c>
      <c r="E97" s="296">
        <v>21500</v>
      </c>
      <c r="F97" s="296">
        <f>G97-E97</f>
        <v>0</v>
      </c>
      <c r="G97" s="296">
        <v>21500</v>
      </c>
      <c r="H97" s="176">
        <v>6164.62</v>
      </c>
      <c r="I97" s="99">
        <f t="shared" si="15"/>
        <v>0.28672651162790697</v>
      </c>
      <c r="J97" s="176">
        <v>35.380000000000003</v>
      </c>
      <c r="K97" s="176">
        <v>35.380000000000003</v>
      </c>
      <c r="L97" s="176">
        <v>0</v>
      </c>
    </row>
    <row r="98" spans="1:12" ht="22.5" x14ac:dyDescent="0.2">
      <c r="A98" s="295"/>
      <c r="B98" s="295"/>
      <c r="C98" s="319" t="s">
        <v>88</v>
      </c>
      <c r="D98" s="316" t="s">
        <v>89</v>
      </c>
      <c r="E98" s="296">
        <v>0</v>
      </c>
      <c r="F98" s="296">
        <v>0</v>
      </c>
      <c r="G98" s="296">
        <v>0</v>
      </c>
      <c r="H98" s="176">
        <v>222.4</v>
      </c>
      <c r="I98" s="99">
        <v>0</v>
      </c>
      <c r="J98" s="176">
        <v>0</v>
      </c>
      <c r="K98" s="176">
        <v>0</v>
      </c>
      <c r="L98" s="176">
        <v>0</v>
      </c>
    </row>
    <row r="99" spans="1:12" ht="22.5" x14ac:dyDescent="0.2">
      <c r="A99" s="295"/>
      <c r="B99" s="295"/>
      <c r="C99" s="295" t="s">
        <v>78</v>
      </c>
      <c r="D99" s="316" t="s">
        <v>79</v>
      </c>
      <c r="E99" s="296">
        <v>7000</v>
      </c>
      <c r="F99" s="296">
        <f t="shared" si="16"/>
        <v>0</v>
      </c>
      <c r="G99" s="296">
        <v>7000</v>
      </c>
      <c r="H99" s="176">
        <v>1710.54</v>
      </c>
      <c r="I99" s="99">
        <f t="shared" ref="I99:I111" si="17">H99/G99</f>
        <v>0.24436285714285713</v>
      </c>
      <c r="J99" s="176">
        <v>179042</v>
      </c>
      <c r="K99" s="176">
        <v>0</v>
      </c>
      <c r="L99" s="176">
        <v>0</v>
      </c>
    </row>
    <row r="100" spans="1:12" ht="22.5" x14ac:dyDescent="0.2">
      <c r="A100" s="295"/>
      <c r="B100" s="295"/>
      <c r="C100" s="295" t="s">
        <v>80</v>
      </c>
      <c r="D100" s="316" t="s">
        <v>81</v>
      </c>
      <c r="E100" s="296">
        <v>2040</v>
      </c>
      <c r="F100" s="296">
        <f t="shared" si="16"/>
        <v>416478</v>
      </c>
      <c r="G100" s="296">
        <v>418518</v>
      </c>
      <c r="H100" s="176">
        <v>0</v>
      </c>
      <c r="I100" s="99">
        <f t="shared" si="17"/>
        <v>0</v>
      </c>
      <c r="J100" s="176">
        <v>0</v>
      </c>
      <c r="K100" s="176">
        <v>0</v>
      </c>
      <c r="L100" s="176">
        <v>0</v>
      </c>
    </row>
    <row r="101" spans="1:12" ht="56.25" x14ac:dyDescent="0.2">
      <c r="A101" s="312"/>
      <c r="B101" s="291" t="s">
        <v>82</v>
      </c>
      <c r="C101" s="315"/>
      <c r="D101" s="297" t="s">
        <v>83</v>
      </c>
      <c r="E101" s="281">
        <f>SUM(E102:E111)</f>
        <v>5947911</v>
      </c>
      <c r="F101" s="281">
        <f>SUM(F102:F111)</f>
        <v>29453</v>
      </c>
      <c r="G101" s="281">
        <f>SUM(G102:G111)</f>
        <v>5977364</v>
      </c>
      <c r="H101" s="281">
        <f>SUM(H102:H111)</f>
        <v>3351353.52</v>
      </c>
      <c r="I101" s="298">
        <f>H101/G101</f>
        <v>0.5606741567018505</v>
      </c>
      <c r="J101" s="286">
        <f>SUM(J102:J111)</f>
        <v>6538581.1400000006</v>
      </c>
      <c r="K101" s="286">
        <f>SUM(K102:K111)</f>
        <v>3496269.63</v>
      </c>
      <c r="L101" s="286">
        <f>SUM(L102:L111)</f>
        <v>31429.63</v>
      </c>
    </row>
    <row r="102" spans="1:12" x14ac:dyDescent="0.2">
      <c r="A102" s="295"/>
      <c r="B102" s="295"/>
      <c r="C102" s="295" t="s">
        <v>68</v>
      </c>
      <c r="D102" s="316" t="s">
        <v>69</v>
      </c>
      <c r="E102" s="296">
        <v>3600000</v>
      </c>
      <c r="F102" s="296">
        <f>G102-E102</f>
        <v>0</v>
      </c>
      <c r="G102" s="296">
        <v>3600000</v>
      </c>
      <c r="H102" s="176">
        <v>2113583.7999999998</v>
      </c>
      <c r="I102" s="99">
        <f>H102/G102</f>
        <v>0.58710661111111107</v>
      </c>
      <c r="J102" s="176">
        <v>4524845.57</v>
      </c>
      <c r="K102" s="176">
        <v>3022765.34</v>
      </c>
      <c r="L102" s="176">
        <v>26105.91</v>
      </c>
    </row>
    <row r="103" spans="1:12" x14ac:dyDescent="0.2">
      <c r="A103" s="295"/>
      <c r="B103" s="295"/>
      <c r="C103" s="295" t="s">
        <v>70</v>
      </c>
      <c r="D103" s="316" t="s">
        <v>71</v>
      </c>
      <c r="E103" s="296">
        <v>767346</v>
      </c>
      <c r="F103" s="296">
        <f t="shared" ref="F103:F109" si="18">G103-E103</f>
        <v>0</v>
      </c>
      <c r="G103" s="296">
        <v>767346</v>
      </c>
      <c r="H103" s="176">
        <v>392847.03</v>
      </c>
      <c r="I103" s="99">
        <f t="shared" si="17"/>
        <v>0.51195553244559822</v>
      </c>
      <c r="J103" s="176">
        <v>446006.67</v>
      </c>
      <c r="K103" s="176">
        <v>153231.07</v>
      </c>
      <c r="L103" s="176">
        <v>4762.72</v>
      </c>
    </row>
    <row r="104" spans="1:12" x14ac:dyDescent="0.2">
      <c r="A104" s="295"/>
      <c r="B104" s="295"/>
      <c r="C104" s="295" t="s">
        <v>72</v>
      </c>
      <c r="D104" s="316" t="s">
        <v>73</v>
      </c>
      <c r="E104" s="296">
        <v>10432</v>
      </c>
      <c r="F104" s="296">
        <f t="shared" si="18"/>
        <v>0</v>
      </c>
      <c r="G104" s="296">
        <v>10432</v>
      </c>
      <c r="H104" s="176">
        <v>6854</v>
      </c>
      <c r="I104" s="99">
        <f t="shared" si="17"/>
        <v>0.65701687116564422</v>
      </c>
      <c r="J104" s="176">
        <v>4377</v>
      </c>
      <c r="K104" s="176">
        <v>1093</v>
      </c>
      <c r="L104" s="176">
        <v>75</v>
      </c>
    </row>
    <row r="105" spans="1:12" ht="22.5" x14ac:dyDescent="0.2">
      <c r="A105" s="295"/>
      <c r="B105" s="295"/>
      <c r="C105" s="295" t="s">
        <v>74</v>
      </c>
      <c r="D105" s="316" t="s">
        <v>75</v>
      </c>
      <c r="E105" s="296">
        <v>348133</v>
      </c>
      <c r="F105" s="296">
        <f t="shared" si="18"/>
        <v>0</v>
      </c>
      <c r="G105" s="296">
        <v>348133</v>
      </c>
      <c r="H105" s="176">
        <v>131682.17000000001</v>
      </c>
      <c r="I105" s="99">
        <f t="shared" si="17"/>
        <v>0.37825247821953106</v>
      </c>
      <c r="J105" s="176">
        <v>388510.82</v>
      </c>
      <c r="K105" s="176">
        <v>300255.82</v>
      </c>
      <c r="L105" s="176">
        <v>486</v>
      </c>
    </row>
    <row r="106" spans="1:12" x14ac:dyDescent="0.2">
      <c r="A106" s="295"/>
      <c r="B106" s="295"/>
      <c r="C106" s="295" t="s">
        <v>84</v>
      </c>
      <c r="D106" s="316" t="s">
        <v>85</v>
      </c>
      <c r="E106" s="296">
        <v>78000</v>
      </c>
      <c r="F106" s="296">
        <f t="shared" si="18"/>
        <v>10000</v>
      </c>
      <c r="G106" s="296">
        <v>88000</v>
      </c>
      <c r="H106" s="176">
        <v>65113.66</v>
      </c>
      <c r="I106" s="99">
        <f t="shared" si="17"/>
        <v>0.73992795454545457</v>
      </c>
      <c r="J106" s="176">
        <v>28326.67</v>
      </c>
      <c r="K106" s="176">
        <v>14618.99</v>
      </c>
      <c r="L106" s="176">
        <v>0</v>
      </c>
    </row>
    <row r="107" spans="1:12" x14ac:dyDescent="0.2">
      <c r="A107" s="295"/>
      <c r="B107" s="295"/>
      <c r="C107" s="295" t="s">
        <v>86</v>
      </c>
      <c r="D107" s="316" t="s">
        <v>87</v>
      </c>
      <c r="E107" s="296">
        <v>119000</v>
      </c>
      <c r="F107" s="296">
        <f>G107-E107</f>
        <v>0</v>
      </c>
      <c r="G107" s="296">
        <v>119000</v>
      </c>
      <c r="H107" s="176">
        <v>37163</v>
      </c>
      <c r="I107" s="99">
        <f t="shared" si="17"/>
        <v>0.31229411764705883</v>
      </c>
      <c r="J107" s="176">
        <v>0</v>
      </c>
      <c r="K107" s="176">
        <v>0</v>
      </c>
      <c r="L107" s="176">
        <v>0</v>
      </c>
    </row>
    <row r="108" spans="1:12" ht="22.5" x14ac:dyDescent="0.2">
      <c r="A108" s="295"/>
      <c r="B108" s="295"/>
      <c r="C108" s="295" t="s">
        <v>76</v>
      </c>
      <c r="D108" s="316" t="s">
        <v>77</v>
      </c>
      <c r="E108" s="296">
        <v>984000</v>
      </c>
      <c r="F108" s="296">
        <f>G108-E108</f>
        <v>19453</v>
      </c>
      <c r="G108" s="296">
        <v>1003453</v>
      </c>
      <c r="H108" s="176">
        <v>584776.72</v>
      </c>
      <c r="I108" s="99">
        <f t="shared" si="17"/>
        <v>0.5827644344079892</v>
      </c>
      <c r="J108" s="176">
        <v>8214.41</v>
      </c>
      <c r="K108" s="176">
        <v>4305.41</v>
      </c>
      <c r="L108" s="176">
        <v>0</v>
      </c>
    </row>
    <row r="109" spans="1:12" ht="22.5" x14ac:dyDescent="0.2">
      <c r="A109" s="295"/>
      <c r="B109" s="295"/>
      <c r="C109" s="295" t="s">
        <v>88</v>
      </c>
      <c r="D109" s="316" t="s">
        <v>89</v>
      </c>
      <c r="E109" s="296">
        <v>11000</v>
      </c>
      <c r="F109" s="296">
        <f t="shared" si="18"/>
        <v>0</v>
      </c>
      <c r="G109" s="296">
        <v>11000</v>
      </c>
      <c r="H109" s="176">
        <v>3995.14</v>
      </c>
      <c r="I109" s="99">
        <f t="shared" si="17"/>
        <v>0.36319454545454544</v>
      </c>
      <c r="J109" s="176">
        <v>0</v>
      </c>
      <c r="K109" s="176">
        <v>0</v>
      </c>
      <c r="L109" s="176">
        <v>0</v>
      </c>
    </row>
    <row r="110" spans="1:12" x14ac:dyDescent="0.2">
      <c r="A110" s="295"/>
      <c r="B110" s="295"/>
      <c r="C110" s="319" t="s">
        <v>588</v>
      </c>
      <c r="D110" s="316" t="s">
        <v>589</v>
      </c>
      <c r="E110" s="296">
        <v>0</v>
      </c>
      <c r="F110" s="296">
        <v>0</v>
      </c>
      <c r="G110" s="296">
        <v>0</v>
      </c>
      <c r="H110" s="176">
        <v>262</v>
      </c>
      <c r="I110" s="99">
        <v>0</v>
      </c>
      <c r="J110" s="176">
        <v>2193</v>
      </c>
      <c r="K110" s="176">
        <v>0</v>
      </c>
      <c r="L110" s="176">
        <v>0</v>
      </c>
    </row>
    <row r="111" spans="1:12" ht="22.5" x14ac:dyDescent="0.2">
      <c r="A111" s="295"/>
      <c r="B111" s="295"/>
      <c r="C111" s="295" t="s">
        <v>78</v>
      </c>
      <c r="D111" s="316" t="s">
        <v>79</v>
      </c>
      <c r="E111" s="296">
        <v>30000</v>
      </c>
      <c r="F111" s="296">
        <f>G111-E111</f>
        <v>0</v>
      </c>
      <c r="G111" s="296">
        <v>30000</v>
      </c>
      <c r="H111" s="176">
        <v>15076</v>
      </c>
      <c r="I111" s="99">
        <f t="shared" si="17"/>
        <v>0.50253333333333339</v>
      </c>
      <c r="J111" s="176">
        <v>1136107</v>
      </c>
      <c r="K111" s="176">
        <v>0</v>
      </c>
      <c r="L111" s="176">
        <v>0</v>
      </c>
    </row>
    <row r="112" spans="1:12" ht="33.75" x14ac:dyDescent="0.2">
      <c r="A112" s="312"/>
      <c r="B112" s="291" t="s">
        <v>90</v>
      </c>
      <c r="C112" s="315"/>
      <c r="D112" s="297" t="s">
        <v>91</v>
      </c>
      <c r="E112" s="281">
        <f>E114+E115+E116+E118+E117+E113</f>
        <v>450000</v>
      </c>
      <c r="F112" s="281">
        <f>F114+F115+F116+F118+F117+F113</f>
        <v>94266.93</v>
      </c>
      <c r="G112" s="281">
        <f>G114+G115+G116+G118+G117+G113</f>
        <v>544266.92999999993</v>
      </c>
      <c r="H112" s="281">
        <f>H114+H115+H116+H118+H117+H113</f>
        <v>450040.45</v>
      </c>
      <c r="I112" s="298">
        <f>H112/G112</f>
        <v>0.82687450806537166</v>
      </c>
      <c r="J112" s="286">
        <f>J114+J115+J116+J118+J117+J113</f>
        <v>438590.56</v>
      </c>
      <c r="K112" s="286">
        <f>K114+K115+K116+K118+K117+K113</f>
        <v>149664.29999999999</v>
      </c>
      <c r="L112" s="286">
        <f>L114+L115+L116+L118+L117+L113</f>
        <v>77.03</v>
      </c>
    </row>
    <row r="113" spans="1:12" ht="33.75" x14ac:dyDescent="0.2">
      <c r="A113" s="295"/>
      <c r="B113" s="295"/>
      <c r="C113" s="295" t="s">
        <v>848</v>
      </c>
      <c r="D113" s="1078" t="s">
        <v>849</v>
      </c>
      <c r="E113" s="296">
        <v>0</v>
      </c>
      <c r="F113" s="296">
        <f>G113-E113</f>
        <v>92266.93</v>
      </c>
      <c r="G113" s="296">
        <v>92266.93</v>
      </c>
      <c r="H113" s="178">
        <v>92266.93</v>
      </c>
      <c r="I113" s="99">
        <f>H113/G113</f>
        <v>1</v>
      </c>
      <c r="J113" s="178">
        <v>0</v>
      </c>
      <c r="K113" s="178">
        <v>0</v>
      </c>
      <c r="L113" s="178">
        <v>0</v>
      </c>
    </row>
    <row r="114" spans="1:12" x14ac:dyDescent="0.2">
      <c r="A114" s="295"/>
      <c r="B114" s="295"/>
      <c r="C114" s="295" t="s">
        <v>92</v>
      </c>
      <c r="D114" s="316" t="s">
        <v>93</v>
      </c>
      <c r="E114" s="296">
        <v>70000</v>
      </c>
      <c r="F114" s="296">
        <f>G114-E114</f>
        <v>0</v>
      </c>
      <c r="G114" s="296">
        <v>70000</v>
      </c>
      <c r="H114" s="178">
        <v>35242</v>
      </c>
      <c r="I114" s="99">
        <f t="shared" ref="I114:I117" si="19">H114/G114</f>
        <v>0.50345714285714283</v>
      </c>
      <c r="J114" s="178">
        <v>0</v>
      </c>
      <c r="K114" s="178">
        <v>0</v>
      </c>
      <c r="L114" s="178">
        <v>0</v>
      </c>
    </row>
    <row r="115" spans="1:12" ht="22.5" x14ac:dyDescent="0.2">
      <c r="A115" s="295"/>
      <c r="B115" s="295"/>
      <c r="C115" s="295" t="s">
        <v>94</v>
      </c>
      <c r="D115" s="316" t="s">
        <v>95</v>
      </c>
      <c r="E115" s="296">
        <v>380000</v>
      </c>
      <c r="F115" s="296">
        <f>G115-E115</f>
        <v>0</v>
      </c>
      <c r="G115" s="296">
        <v>380000</v>
      </c>
      <c r="H115" s="178">
        <v>320531.52</v>
      </c>
      <c r="I115" s="99">
        <f t="shared" si="19"/>
        <v>0.84350400000000003</v>
      </c>
      <c r="J115" s="178">
        <v>119732.26</v>
      </c>
      <c r="K115" s="178">
        <v>0</v>
      </c>
      <c r="L115" s="178">
        <v>77.03</v>
      </c>
    </row>
    <row r="116" spans="1:12" ht="45" x14ac:dyDescent="0.2">
      <c r="A116" s="295"/>
      <c r="B116" s="295"/>
      <c r="C116" s="319" t="s">
        <v>24</v>
      </c>
      <c r="D116" s="316" t="s">
        <v>25</v>
      </c>
      <c r="E116" s="296">
        <v>0</v>
      </c>
      <c r="F116" s="296">
        <v>0</v>
      </c>
      <c r="G116" s="296">
        <v>0</v>
      </c>
      <c r="H116" s="178">
        <v>0</v>
      </c>
      <c r="I116" s="99">
        <v>0</v>
      </c>
      <c r="J116" s="178">
        <v>149664.29999999999</v>
      </c>
      <c r="K116" s="178">
        <v>149664.29999999999</v>
      </c>
      <c r="L116" s="178">
        <v>0</v>
      </c>
    </row>
    <row r="117" spans="1:12" x14ac:dyDescent="0.2">
      <c r="A117" s="295"/>
      <c r="B117" s="295"/>
      <c r="C117" s="319" t="s">
        <v>18</v>
      </c>
      <c r="D117" s="316" t="s">
        <v>595</v>
      </c>
      <c r="E117" s="296">
        <v>0</v>
      </c>
      <c r="F117" s="296">
        <f>G117-E117</f>
        <v>2000</v>
      </c>
      <c r="G117" s="296">
        <v>2000</v>
      </c>
      <c r="H117" s="178">
        <v>2000</v>
      </c>
      <c r="I117" s="99">
        <f t="shared" si="19"/>
        <v>1</v>
      </c>
      <c r="J117" s="178">
        <v>0</v>
      </c>
      <c r="K117" s="178">
        <v>0</v>
      </c>
      <c r="L117" s="178">
        <v>0</v>
      </c>
    </row>
    <row r="118" spans="1:12" ht="22.5" x14ac:dyDescent="0.2">
      <c r="A118" s="295"/>
      <c r="B118" s="295"/>
      <c r="C118" s="319" t="s">
        <v>78</v>
      </c>
      <c r="D118" s="316" t="s">
        <v>79</v>
      </c>
      <c r="E118" s="296">
        <v>0</v>
      </c>
      <c r="F118" s="296">
        <v>0</v>
      </c>
      <c r="G118" s="296">
        <v>0</v>
      </c>
      <c r="H118" s="178">
        <v>0</v>
      </c>
      <c r="I118" s="99">
        <v>0</v>
      </c>
      <c r="J118" s="178">
        <v>169194</v>
      </c>
      <c r="K118" s="178">
        <v>0</v>
      </c>
      <c r="L118" s="178">
        <v>0</v>
      </c>
    </row>
    <row r="119" spans="1:12" ht="22.5" x14ac:dyDescent="0.2">
      <c r="A119" s="312"/>
      <c r="B119" s="291" t="s">
        <v>96</v>
      </c>
      <c r="C119" s="315"/>
      <c r="D119" s="297" t="s">
        <v>97</v>
      </c>
      <c r="E119" s="281">
        <f>E120+E121</f>
        <v>14389053</v>
      </c>
      <c r="F119" s="281">
        <f>F120+F121</f>
        <v>0</v>
      </c>
      <c r="G119" s="281">
        <f>G120+G121</f>
        <v>14389053</v>
      </c>
      <c r="H119" s="286">
        <f>H120+H121</f>
        <v>7194528</v>
      </c>
      <c r="I119" s="298">
        <f t="shared" ref="I119:I127" si="20">H119/G119</f>
        <v>0.50000010424591523</v>
      </c>
      <c r="J119" s="286">
        <f>J120+J121</f>
        <v>0</v>
      </c>
      <c r="K119" s="286">
        <f>K120+K121</f>
        <v>0</v>
      </c>
      <c r="L119" s="286">
        <f>L120+L121</f>
        <v>0</v>
      </c>
    </row>
    <row r="120" spans="1:12" ht="22.5" x14ac:dyDescent="0.2">
      <c r="A120" s="295"/>
      <c r="B120" s="295"/>
      <c r="C120" s="295" t="s">
        <v>98</v>
      </c>
      <c r="D120" s="316" t="s">
        <v>63</v>
      </c>
      <c r="E120" s="296">
        <v>13032462</v>
      </c>
      <c r="F120" s="296">
        <f>G120-E120</f>
        <v>0</v>
      </c>
      <c r="G120" s="296">
        <v>13032462</v>
      </c>
      <c r="H120" s="176">
        <v>6516234</v>
      </c>
      <c r="I120" s="99">
        <f t="shared" si="20"/>
        <v>0.50000023019441764</v>
      </c>
      <c r="J120" s="176">
        <v>0</v>
      </c>
      <c r="K120" s="176">
        <v>0</v>
      </c>
      <c r="L120" s="176">
        <v>0</v>
      </c>
    </row>
    <row r="121" spans="1:12" ht="22.5" x14ac:dyDescent="0.2">
      <c r="A121" s="295"/>
      <c r="B121" s="295"/>
      <c r="C121" s="295" t="s">
        <v>99</v>
      </c>
      <c r="D121" s="316" t="s">
        <v>100</v>
      </c>
      <c r="E121" s="296">
        <v>1356591</v>
      </c>
      <c r="F121" s="296">
        <f>G121-E121</f>
        <v>0</v>
      </c>
      <c r="G121" s="296">
        <v>1356591</v>
      </c>
      <c r="H121" s="176">
        <v>678294</v>
      </c>
      <c r="I121" s="99">
        <f t="shared" si="20"/>
        <v>0.49999889428722438</v>
      </c>
      <c r="J121" s="176">
        <v>0</v>
      </c>
      <c r="K121" s="176">
        <v>0</v>
      </c>
      <c r="L121" s="176">
        <v>0</v>
      </c>
    </row>
    <row r="122" spans="1:12" x14ac:dyDescent="0.2">
      <c r="A122" s="293" t="s">
        <v>101</v>
      </c>
      <c r="B122" s="293"/>
      <c r="C122" s="293"/>
      <c r="D122" s="313" t="s">
        <v>102</v>
      </c>
      <c r="E122" s="282">
        <f>E123+E125+E136+E127+E134</f>
        <v>21657580</v>
      </c>
      <c r="F122" s="282">
        <f>F123+F125+F136+F127+F134</f>
        <v>2704714</v>
      </c>
      <c r="G122" s="282">
        <f>G123+G125+G136+G127+G134</f>
        <v>24362294</v>
      </c>
      <c r="H122" s="282">
        <f>H123+H125+H136+H127+H134</f>
        <v>14848049.789999999</v>
      </c>
      <c r="I122" s="323">
        <f t="shared" si="20"/>
        <v>0.6094684593330989</v>
      </c>
      <c r="J122" s="285">
        <f>J123+J125+J136+J134+J127</f>
        <v>0</v>
      </c>
      <c r="K122" s="285">
        <f>K123+K125+K136+K134+K127</f>
        <v>0</v>
      </c>
      <c r="L122" s="285">
        <f>L123+L125+L136+L134+L127</f>
        <v>0</v>
      </c>
    </row>
    <row r="123" spans="1:12" ht="22.5" x14ac:dyDescent="0.2">
      <c r="A123" s="312"/>
      <c r="B123" s="291" t="s">
        <v>103</v>
      </c>
      <c r="C123" s="315"/>
      <c r="D123" s="297" t="s">
        <v>104</v>
      </c>
      <c r="E123" s="281">
        <f>E124</f>
        <v>15217159</v>
      </c>
      <c r="F123" s="281">
        <f>G123-E123</f>
        <v>833966</v>
      </c>
      <c r="G123" s="281">
        <f>G124</f>
        <v>16051125</v>
      </c>
      <c r="H123" s="286">
        <f>H124</f>
        <v>9749249</v>
      </c>
      <c r="I123" s="298">
        <f t="shared" si="20"/>
        <v>0.60738727036266926</v>
      </c>
      <c r="J123" s="286">
        <f>J124</f>
        <v>0</v>
      </c>
      <c r="K123" s="286">
        <f>K124</f>
        <v>0</v>
      </c>
      <c r="L123" s="286">
        <f>L124</f>
        <v>0</v>
      </c>
    </row>
    <row r="124" spans="1:12" x14ac:dyDescent="0.2">
      <c r="A124" s="295"/>
      <c r="B124" s="295"/>
      <c r="C124" s="295" t="s">
        <v>105</v>
      </c>
      <c r="D124" s="316" t="s">
        <v>106</v>
      </c>
      <c r="E124" s="296">
        <v>15217159</v>
      </c>
      <c r="F124" s="284">
        <v>0</v>
      </c>
      <c r="G124" s="296">
        <v>16051125</v>
      </c>
      <c r="H124" s="176">
        <v>9749249</v>
      </c>
      <c r="I124" s="99">
        <f t="shared" si="20"/>
        <v>0.60738727036266926</v>
      </c>
      <c r="J124" s="176">
        <v>0</v>
      </c>
      <c r="K124" s="176">
        <v>0</v>
      </c>
      <c r="L124" s="176">
        <v>0</v>
      </c>
    </row>
    <row r="125" spans="1:12" ht="22.5" x14ac:dyDescent="0.2">
      <c r="A125" s="312"/>
      <c r="B125" s="291" t="s">
        <v>107</v>
      </c>
      <c r="C125" s="315"/>
      <c r="D125" s="297" t="s">
        <v>108</v>
      </c>
      <c r="E125" s="281">
        <f>E126</f>
        <v>6132269</v>
      </c>
      <c r="F125" s="281">
        <f>F126</f>
        <v>0</v>
      </c>
      <c r="G125" s="281">
        <f>G126</f>
        <v>6132269</v>
      </c>
      <c r="H125" s="286">
        <f>H126</f>
        <v>3066132</v>
      </c>
      <c r="I125" s="298">
        <f t="shared" si="20"/>
        <v>0.49999959232055868</v>
      </c>
      <c r="J125" s="286">
        <f>J126</f>
        <v>0</v>
      </c>
      <c r="K125" s="286">
        <f>K126</f>
        <v>0</v>
      </c>
      <c r="L125" s="286">
        <v>0</v>
      </c>
    </row>
    <row r="126" spans="1:12" x14ac:dyDescent="0.2">
      <c r="A126" s="295"/>
      <c r="B126" s="295"/>
      <c r="C126" s="295" t="s">
        <v>105</v>
      </c>
      <c r="D126" s="316" t="s">
        <v>106</v>
      </c>
      <c r="E126" s="296">
        <v>6132269</v>
      </c>
      <c r="F126" s="296">
        <f>G126-E126</f>
        <v>0</v>
      </c>
      <c r="G126" s="296">
        <v>6132269</v>
      </c>
      <c r="H126" s="176">
        <v>3066132</v>
      </c>
      <c r="I126" s="99">
        <f t="shared" si="20"/>
        <v>0.49999959232055868</v>
      </c>
      <c r="J126" s="176">
        <v>0</v>
      </c>
      <c r="K126" s="176">
        <v>0</v>
      </c>
      <c r="L126" s="176">
        <v>0</v>
      </c>
    </row>
    <row r="127" spans="1:12" ht="15" x14ac:dyDescent="0.2">
      <c r="A127" s="295"/>
      <c r="B127" s="291" t="s">
        <v>596</v>
      </c>
      <c r="C127" s="315"/>
      <c r="D127" s="297" t="s">
        <v>597</v>
      </c>
      <c r="E127" s="281">
        <f>SUM(E128:E133)</f>
        <v>30000</v>
      </c>
      <c r="F127" s="281">
        <f>SUM(F128:F133)</f>
        <v>1870748</v>
      </c>
      <c r="G127" s="281">
        <f>SUM(G128:G133)</f>
        <v>1900748</v>
      </c>
      <c r="H127" s="281">
        <f>SUM(H128:H133)</f>
        <v>1893594.79</v>
      </c>
      <c r="I127" s="298">
        <f t="shared" si="20"/>
        <v>0.99623663420926922</v>
      </c>
      <c r="J127" s="286">
        <f>SUM(J128:J133)</f>
        <v>0</v>
      </c>
      <c r="K127" s="286">
        <f>SUM(K128:K133)</f>
        <v>0</v>
      </c>
      <c r="L127" s="286">
        <f>SUM(L128:L133)</f>
        <v>0</v>
      </c>
    </row>
    <row r="128" spans="1:12" ht="45" x14ac:dyDescent="0.2">
      <c r="A128" s="295"/>
      <c r="B128" s="295"/>
      <c r="C128" s="295" t="s">
        <v>590</v>
      </c>
      <c r="D128" s="316" t="s">
        <v>591</v>
      </c>
      <c r="E128" s="296">
        <v>0</v>
      </c>
      <c r="F128" s="296">
        <v>0</v>
      </c>
      <c r="G128" s="296">
        <v>0</v>
      </c>
      <c r="H128" s="176">
        <v>198</v>
      </c>
      <c r="I128" s="99">
        <v>0</v>
      </c>
      <c r="J128" s="176">
        <v>0</v>
      </c>
      <c r="K128" s="176">
        <v>0</v>
      </c>
      <c r="L128" s="176">
        <v>0</v>
      </c>
    </row>
    <row r="129" spans="1:12" x14ac:dyDescent="0.2">
      <c r="A129" s="295"/>
      <c r="B129" s="295"/>
      <c r="C129" s="295" t="s">
        <v>109</v>
      </c>
      <c r="D129" s="316" t="s">
        <v>110</v>
      </c>
      <c r="E129" s="296">
        <v>10000</v>
      </c>
      <c r="F129" s="296">
        <f>G129-E129</f>
        <v>0</v>
      </c>
      <c r="G129" s="296">
        <v>10000</v>
      </c>
      <c r="H129" s="176">
        <v>198071.46</v>
      </c>
      <c r="I129" s="99">
        <f t="shared" ref="I129:I132" si="21">H129/G129</f>
        <v>19.807145999999999</v>
      </c>
      <c r="J129" s="176">
        <v>0</v>
      </c>
      <c r="K129" s="176">
        <v>0</v>
      </c>
      <c r="L129" s="176">
        <v>0</v>
      </c>
    </row>
    <row r="130" spans="1:12" ht="22.5" x14ac:dyDescent="0.2">
      <c r="A130" s="295"/>
      <c r="B130" s="295"/>
      <c r="C130" s="295" t="s">
        <v>111</v>
      </c>
      <c r="D130" s="316" t="s">
        <v>112</v>
      </c>
      <c r="E130" s="296">
        <v>15000</v>
      </c>
      <c r="F130" s="296">
        <f>G130-E130</f>
        <v>0</v>
      </c>
      <c r="G130" s="296">
        <v>15000</v>
      </c>
      <c r="H130" s="176">
        <v>10</v>
      </c>
      <c r="I130" s="99">
        <f t="shared" si="21"/>
        <v>6.6666666666666664E-4</v>
      </c>
      <c r="J130" s="176">
        <v>0</v>
      </c>
      <c r="K130" s="176">
        <v>0</v>
      </c>
      <c r="L130" s="176">
        <v>0</v>
      </c>
    </row>
    <row r="131" spans="1:12" x14ac:dyDescent="0.2">
      <c r="A131" s="295"/>
      <c r="B131" s="295"/>
      <c r="C131" s="319" t="s">
        <v>48</v>
      </c>
      <c r="D131" s="316" t="s">
        <v>49</v>
      </c>
      <c r="E131" s="296">
        <v>5000</v>
      </c>
      <c r="F131" s="296">
        <v>0</v>
      </c>
      <c r="G131" s="296">
        <v>5000</v>
      </c>
      <c r="H131" s="176">
        <v>52.32</v>
      </c>
      <c r="I131" s="99">
        <f t="shared" si="21"/>
        <v>1.0463999999999999E-2</v>
      </c>
      <c r="J131" s="176">
        <v>0</v>
      </c>
      <c r="K131" s="176">
        <v>0</v>
      </c>
      <c r="L131" s="176">
        <v>0</v>
      </c>
    </row>
    <row r="132" spans="1:12" ht="67.5" x14ac:dyDescent="0.2">
      <c r="A132" s="295"/>
      <c r="B132" s="295"/>
      <c r="C132" s="319" t="s">
        <v>135</v>
      </c>
      <c r="D132" s="316" t="s">
        <v>571</v>
      </c>
      <c r="E132" s="296">
        <v>0</v>
      </c>
      <c r="F132" s="296">
        <f>G132-E132</f>
        <v>1870748</v>
      </c>
      <c r="G132" s="296">
        <v>1870748</v>
      </c>
      <c r="H132" s="176">
        <v>1692612</v>
      </c>
      <c r="I132" s="99">
        <f t="shared" si="21"/>
        <v>0.90477819567360218</v>
      </c>
      <c r="J132" s="176">
        <v>0</v>
      </c>
      <c r="K132" s="176">
        <v>0</v>
      </c>
      <c r="L132" s="176">
        <v>0</v>
      </c>
    </row>
    <row r="133" spans="1:12" ht="45" x14ac:dyDescent="0.2">
      <c r="A133" s="295"/>
      <c r="B133" s="295"/>
      <c r="C133" s="295" t="s">
        <v>114</v>
      </c>
      <c r="D133" s="316" t="s">
        <v>113</v>
      </c>
      <c r="E133" s="296">
        <v>0</v>
      </c>
      <c r="F133" s="296">
        <f>G133-E133</f>
        <v>0</v>
      </c>
      <c r="G133" s="296">
        <v>0</v>
      </c>
      <c r="H133" s="176">
        <v>2651.01</v>
      </c>
      <c r="I133" s="99">
        <v>0</v>
      </c>
      <c r="J133" s="176">
        <v>0</v>
      </c>
      <c r="K133" s="176">
        <v>0</v>
      </c>
      <c r="L133" s="176">
        <v>0</v>
      </c>
    </row>
    <row r="134" spans="1:12" hidden="1" x14ac:dyDescent="0.2">
      <c r="A134" s="294"/>
      <c r="B134" s="291" t="s">
        <v>592</v>
      </c>
      <c r="C134" s="297"/>
      <c r="D134" s="575" t="s">
        <v>593</v>
      </c>
      <c r="E134" s="281">
        <f>E135</f>
        <v>0</v>
      </c>
      <c r="F134" s="281">
        <f>F135</f>
        <v>0</v>
      </c>
      <c r="G134" s="281">
        <f>G135</f>
        <v>0</v>
      </c>
      <c r="H134" s="281">
        <f>H135</f>
        <v>0</v>
      </c>
      <c r="I134" s="286">
        <v>0</v>
      </c>
      <c r="J134" s="286">
        <f>J135</f>
        <v>0</v>
      </c>
      <c r="K134" s="286">
        <f>K135</f>
        <v>0</v>
      </c>
      <c r="L134" s="286">
        <f>L135</f>
        <v>0</v>
      </c>
    </row>
    <row r="135" spans="1:12" ht="66" hidden="1" customHeight="1" x14ac:dyDescent="0.2">
      <c r="A135" s="295"/>
      <c r="B135" s="295"/>
      <c r="C135" s="295" t="s">
        <v>594</v>
      </c>
      <c r="D135" s="316" t="s">
        <v>598</v>
      </c>
      <c r="E135" s="296">
        <v>0</v>
      </c>
      <c r="F135" s="296">
        <f>G135-E135</f>
        <v>0</v>
      </c>
      <c r="G135" s="296">
        <v>0</v>
      </c>
      <c r="H135" s="176">
        <v>0</v>
      </c>
      <c r="I135" s="99">
        <v>0</v>
      </c>
      <c r="J135" s="176">
        <v>0</v>
      </c>
      <c r="K135" s="176">
        <v>0</v>
      </c>
      <c r="L135" s="176">
        <v>0</v>
      </c>
    </row>
    <row r="136" spans="1:12" ht="22.5" x14ac:dyDescent="0.2">
      <c r="A136" s="312"/>
      <c r="B136" s="291" t="s">
        <v>115</v>
      </c>
      <c r="C136" s="315"/>
      <c r="D136" s="297" t="s">
        <v>116</v>
      </c>
      <c r="E136" s="281">
        <f>E137</f>
        <v>278152</v>
      </c>
      <c r="F136" s="281">
        <f>F137</f>
        <v>0</v>
      </c>
      <c r="G136" s="281">
        <f>G137</f>
        <v>278152</v>
      </c>
      <c r="H136" s="286">
        <f>H137</f>
        <v>139074</v>
      </c>
      <c r="I136" s="298">
        <f>H136/G136</f>
        <v>0.49999280968678994</v>
      </c>
      <c r="J136" s="286">
        <f>J137</f>
        <v>0</v>
      </c>
      <c r="K136" s="286">
        <f>K137</f>
        <v>0</v>
      </c>
      <c r="L136" s="286">
        <f>L137</f>
        <v>0</v>
      </c>
    </row>
    <row r="137" spans="1:12" x14ac:dyDescent="0.2">
      <c r="A137" s="295"/>
      <c r="B137" s="295"/>
      <c r="C137" s="295" t="s">
        <v>105</v>
      </c>
      <c r="D137" s="316" t="s">
        <v>106</v>
      </c>
      <c r="E137" s="296">
        <v>278152</v>
      </c>
      <c r="F137" s="296">
        <f>G137-E137</f>
        <v>0</v>
      </c>
      <c r="G137" s="296">
        <v>278152</v>
      </c>
      <c r="H137" s="176">
        <v>139074</v>
      </c>
      <c r="I137" s="99">
        <f>H137/G137</f>
        <v>0.49999280968678994</v>
      </c>
      <c r="J137" s="176">
        <v>0</v>
      </c>
      <c r="K137" s="176">
        <v>0</v>
      </c>
      <c r="L137" s="176">
        <v>0</v>
      </c>
    </row>
    <row r="138" spans="1:12" x14ac:dyDescent="0.2">
      <c r="A138" s="293" t="s">
        <v>117</v>
      </c>
      <c r="B138" s="293"/>
      <c r="C138" s="293"/>
      <c r="D138" s="313" t="s">
        <v>118</v>
      </c>
      <c r="E138" s="282">
        <f>E139+E151+E153+E165+E168+E163</f>
        <v>1660778</v>
      </c>
      <c r="F138" s="282">
        <f>F139+F151+F153+F165+F168+F163</f>
        <v>1199263.0899999999</v>
      </c>
      <c r="G138" s="282">
        <f>G139+G151+G153+G165+G168+G163</f>
        <v>2860041.09</v>
      </c>
      <c r="H138" s="282">
        <f>H139+H151+H153+H165+H168+H163</f>
        <v>890773.72</v>
      </c>
      <c r="I138" s="323">
        <f>H138/G138</f>
        <v>0.31145486794387278</v>
      </c>
      <c r="J138" s="285">
        <f>J139+J151+J153+J165+J168+J163</f>
        <v>2210.1099999999997</v>
      </c>
      <c r="K138" s="285">
        <f>K139+K151+K153+K165+K168+K163</f>
        <v>2210.1099999999997</v>
      </c>
      <c r="L138" s="285">
        <f>L139+L151+L153+L165+L168+L163</f>
        <v>0</v>
      </c>
    </row>
    <row r="139" spans="1:12" ht="15" x14ac:dyDescent="0.2">
      <c r="A139" s="312"/>
      <c r="B139" s="291" t="s">
        <v>119</v>
      </c>
      <c r="C139" s="315"/>
      <c r="D139" s="297" t="s">
        <v>120</v>
      </c>
      <c r="E139" s="281">
        <f>SUM(E140:E150)</f>
        <v>36000</v>
      </c>
      <c r="F139" s="281">
        <f>SUM(F140:F150)</f>
        <v>1058532.6199999999</v>
      </c>
      <c r="G139" s="281">
        <f>SUM(G140:G150)</f>
        <v>1094532.6199999999</v>
      </c>
      <c r="H139" s="281">
        <f>SUM(H140:H150)</f>
        <v>12858.119999999999</v>
      </c>
      <c r="I139" s="298">
        <f>H139/G139</f>
        <v>1.1747589578463181E-2</v>
      </c>
      <c r="J139" s="286">
        <f>SUM(J140:J150)</f>
        <v>1265.6099999999999</v>
      </c>
      <c r="K139" s="286">
        <f>SUM(K140:K150)</f>
        <v>1265.6099999999999</v>
      </c>
      <c r="L139" s="286">
        <f>SUM(L140:L150)</f>
        <v>0</v>
      </c>
    </row>
    <row r="140" spans="1:12" ht="33.75" x14ac:dyDescent="0.2">
      <c r="A140" s="312"/>
      <c r="B140" s="294"/>
      <c r="C140" s="334" t="s">
        <v>46</v>
      </c>
      <c r="D140" s="316" t="s">
        <v>47</v>
      </c>
      <c r="E140" s="179">
        <v>0</v>
      </c>
      <c r="F140" s="179">
        <f t="shared" ref="F140:F145" si="22">G140-E140</f>
        <v>0</v>
      </c>
      <c r="G140" s="179">
        <v>0</v>
      </c>
      <c r="H140" s="179">
        <v>0</v>
      </c>
      <c r="I140" s="300">
        <v>0</v>
      </c>
      <c r="J140" s="179">
        <v>200</v>
      </c>
      <c r="K140" s="179">
        <v>200</v>
      </c>
      <c r="L140" s="179">
        <v>0</v>
      </c>
    </row>
    <row r="141" spans="1:12" ht="67.5" x14ac:dyDescent="0.2">
      <c r="A141" s="312"/>
      <c r="B141" s="294"/>
      <c r="C141" s="334" t="s">
        <v>11</v>
      </c>
      <c r="D141" s="316" t="s">
        <v>12</v>
      </c>
      <c r="E141" s="179">
        <v>36000</v>
      </c>
      <c r="F141" s="179">
        <f t="shared" si="22"/>
        <v>0</v>
      </c>
      <c r="G141" s="179">
        <v>36000</v>
      </c>
      <c r="H141" s="179">
        <v>10646.08</v>
      </c>
      <c r="I141" s="300">
        <f>H141/G141</f>
        <v>0.29572444444444446</v>
      </c>
      <c r="J141" s="179">
        <v>1065.6099999999999</v>
      </c>
      <c r="K141" s="179">
        <v>1065.6099999999999</v>
      </c>
      <c r="L141" s="179">
        <v>0</v>
      </c>
    </row>
    <row r="142" spans="1:12" ht="22.5" x14ac:dyDescent="0.2">
      <c r="A142" s="312"/>
      <c r="B142" s="294"/>
      <c r="C142" s="334" t="s">
        <v>546</v>
      </c>
      <c r="D142" s="316" t="s">
        <v>547</v>
      </c>
      <c r="E142" s="179">
        <v>0</v>
      </c>
      <c r="F142" s="179">
        <f t="shared" si="22"/>
        <v>2212.04</v>
      </c>
      <c r="G142" s="179">
        <v>2212.04</v>
      </c>
      <c r="H142" s="179">
        <v>2212.04</v>
      </c>
      <c r="I142" s="300">
        <f>H142/G142</f>
        <v>1</v>
      </c>
      <c r="J142" s="179">
        <v>0</v>
      </c>
      <c r="K142" s="179">
        <v>0</v>
      </c>
      <c r="L142" s="179">
        <v>0</v>
      </c>
    </row>
    <row r="143" spans="1:12" ht="90" x14ac:dyDescent="0.2">
      <c r="A143" s="312"/>
      <c r="B143" s="294"/>
      <c r="C143" s="334" t="s">
        <v>850</v>
      </c>
      <c r="D143" s="1078" t="s">
        <v>852</v>
      </c>
      <c r="E143" s="179">
        <v>0</v>
      </c>
      <c r="F143" s="179">
        <f t="shared" si="22"/>
        <v>158448.13</v>
      </c>
      <c r="G143" s="179">
        <v>158448.13</v>
      </c>
      <c r="H143" s="179">
        <v>0</v>
      </c>
      <c r="I143" s="300">
        <f>H143/G143</f>
        <v>0</v>
      </c>
      <c r="J143" s="179">
        <v>0</v>
      </c>
      <c r="K143" s="179">
        <v>0</v>
      </c>
      <c r="L143" s="179">
        <v>0</v>
      </c>
    </row>
    <row r="144" spans="1:12" ht="90" x14ac:dyDescent="0.2">
      <c r="A144" s="312"/>
      <c r="B144" s="294"/>
      <c r="C144" s="334" t="s">
        <v>851</v>
      </c>
      <c r="D144" s="1079" t="s">
        <v>852</v>
      </c>
      <c r="E144" s="179">
        <v>0</v>
      </c>
      <c r="F144" s="179">
        <f t="shared" si="22"/>
        <v>897872.45</v>
      </c>
      <c r="G144" s="179">
        <v>897872.45</v>
      </c>
      <c r="H144" s="179">
        <v>0</v>
      </c>
      <c r="I144" s="300">
        <f>H144/G144</f>
        <v>0</v>
      </c>
      <c r="J144" s="179">
        <v>0</v>
      </c>
      <c r="K144" s="179">
        <v>0</v>
      </c>
      <c r="L144" s="179">
        <v>0</v>
      </c>
    </row>
    <row r="145" spans="1:12" ht="56.25" hidden="1" x14ac:dyDescent="0.2">
      <c r="A145" s="295"/>
      <c r="B145" s="295"/>
      <c r="C145" s="295" t="s">
        <v>594</v>
      </c>
      <c r="D145" s="316" t="s">
        <v>598</v>
      </c>
      <c r="E145" s="296">
        <v>0</v>
      </c>
      <c r="F145" s="296">
        <f t="shared" si="22"/>
        <v>0</v>
      </c>
      <c r="G145" s="296">
        <v>0</v>
      </c>
      <c r="H145" s="176">
        <v>0</v>
      </c>
      <c r="I145" s="300">
        <v>0</v>
      </c>
      <c r="J145" s="176">
        <v>0</v>
      </c>
      <c r="K145" s="176">
        <v>0</v>
      </c>
      <c r="L145" s="176">
        <v>0</v>
      </c>
    </row>
    <row r="146" spans="1:12" ht="67.5" hidden="1" x14ac:dyDescent="0.2">
      <c r="A146" s="295"/>
      <c r="B146" s="295"/>
      <c r="C146" s="295" t="s">
        <v>11</v>
      </c>
      <c r="D146" s="316" t="s">
        <v>12</v>
      </c>
      <c r="E146" s="296">
        <v>0</v>
      </c>
      <c r="F146" s="179">
        <v>0</v>
      </c>
      <c r="G146" s="296">
        <v>0</v>
      </c>
      <c r="H146" s="176">
        <v>0</v>
      </c>
      <c r="I146" s="99">
        <v>0</v>
      </c>
      <c r="J146" s="176">
        <v>0</v>
      </c>
      <c r="K146" s="176">
        <v>0</v>
      </c>
      <c r="L146" s="176">
        <v>0</v>
      </c>
    </row>
    <row r="147" spans="1:12" ht="22.5" hidden="1" x14ac:dyDescent="0.2">
      <c r="A147" s="295"/>
      <c r="B147" s="295"/>
      <c r="C147" s="295" t="s">
        <v>111</v>
      </c>
      <c r="D147" s="316" t="s">
        <v>112</v>
      </c>
      <c r="E147" s="296">
        <v>0</v>
      </c>
      <c r="F147" s="179">
        <f>G147-E147</f>
        <v>0</v>
      </c>
      <c r="G147" s="296">
        <v>0</v>
      </c>
      <c r="H147" s="176">
        <v>0</v>
      </c>
      <c r="I147" s="99">
        <v>0</v>
      </c>
      <c r="J147" s="176">
        <v>0</v>
      </c>
      <c r="K147" s="176">
        <v>0</v>
      </c>
      <c r="L147" s="176">
        <v>0</v>
      </c>
    </row>
    <row r="148" spans="1:12" hidden="1" x14ac:dyDescent="0.2">
      <c r="A148" s="295"/>
      <c r="B148" s="295"/>
      <c r="C148" s="319" t="s">
        <v>48</v>
      </c>
      <c r="D148" s="316" t="s">
        <v>49</v>
      </c>
      <c r="E148" s="296" t="s">
        <v>6</v>
      </c>
      <c r="F148" s="179">
        <f>G148-E148</f>
        <v>0</v>
      </c>
      <c r="G148" s="296">
        <v>0</v>
      </c>
      <c r="H148" s="176">
        <v>0</v>
      </c>
      <c r="I148" s="99">
        <v>0</v>
      </c>
      <c r="J148" s="176">
        <v>0</v>
      </c>
      <c r="K148" s="176">
        <v>0</v>
      </c>
      <c r="L148" s="176">
        <v>0</v>
      </c>
    </row>
    <row r="149" spans="1:12" ht="78.75" hidden="1" x14ac:dyDescent="0.2">
      <c r="A149" s="295"/>
      <c r="B149" s="295"/>
      <c r="C149" s="295" t="s">
        <v>139</v>
      </c>
      <c r="D149" s="316" t="s">
        <v>196</v>
      </c>
      <c r="E149" s="296">
        <v>0</v>
      </c>
      <c r="F149" s="179">
        <f>G149-E149</f>
        <v>0</v>
      </c>
      <c r="G149" s="296">
        <v>0</v>
      </c>
      <c r="H149" s="176">
        <v>0</v>
      </c>
      <c r="I149" s="99">
        <v>0</v>
      </c>
      <c r="J149" s="176">
        <v>0</v>
      </c>
      <c r="K149" s="176">
        <v>0</v>
      </c>
      <c r="L149" s="176">
        <v>0</v>
      </c>
    </row>
    <row r="150" spans="1:12" ht="78.75" hidden="1" x14ac:dyDescent="0.2">
      <c r="A150" s="295"/>
      <c r="B150" s="295"/>
      <c r="C150" s="295" t="s">
        <v>140</v>
      </c>
      <c r="D150" s="316" t="s">
        <v>196</v>
      </c>
      <c r="E150" s="296">
        <v>0</v>
      </c>
      <c r="F150" s="179">
        <f>G150-E150</f>
        <v>0</v>
      </c>
      <c r="G150" s="296">
        <v>0</v>
      </c>
      <c r="H150" s="176">
        <v>0</v>
      </c>
      <c r="I150" s="99">
        <v>0</v>
      </c>
      <c r="J150" s="176">
        <v>0</v>
      </c>
      <c r="K150" s="176">
        <v>0</v>
      </c>
      <c r="L150" s="176">
        <v>0</v>
      </c>
    </row>
    <row r="151" spans="1:12" ht="22.5" x14ac:dyDescent="0.2">
      <c r="A151" s="312"/>
      <c r="B151" s="291" t="s">
        <v>123</v>
      </c>
      <c r="C151" s="315"/>
      <c r="D151" s="297" t="s">
        <v>124</v>
      </c>
      <c r="E151" s="281">
        <f>E152</f>
        <v>85842</v>
      </c>
      <c r="F151" s="281">
        <f>F152</f>
        <v>0</v>
      </c>
      <c r="G151" s="281">
        <f>G152</f>
        <v>85842</v>
      </c>
      <c r="H151" s="281">
        <f>H152</f>
        <v>42923</v>
      </c>
      <c r="I151" s="298">
        <f>H151/G151</f>
        <v>0.5000232986183919</v>
      </c>
      <c r="J151" s="286">
        <f>J152</f>
        <v>0</v>
      </c>
      <c r="K151" s="286">
        <f>K152</f>
        <v>0</v>
      </c>
      <c r="L151" s="286">
        <f>L152</f>
        <v>0</v>
      </c>
    </row>
    <row r="152" spans="1:12" ht="45" x14ac:dyDescent="0.2">
      <c r="A152" s="295"/>
      <c r="B152" s="295"/>
      <c r="C152" s="295" t="s">
        <v>121</v>
      </c>
      <c r="D152" s="316" t="s">
        <v>122</v>
      </c>
      <c r="E152" s="296">
        <v>85842</v>
      </c>
      <c r="F152" s="296">
        <f>G152-E152</f>
        <v>0</v>
      </c>
      <c r="G152" s="296">
        <v>85842</v>
      </c>
      <c r="H152" s="176">
        <v>42923</v>
      </c>
      <c r="I152" s="99">
        <f>H152/G152</f>
        <v>0.5000232986183919</v>
      </c>
      <c r="J152" s="176">
        <v>0</v>
      </c>
      <c r="K152" s="176">
        <v>0</v>
      </c>
      <c r="L152" s="176">
        <v>0</v>
      </c>
    </row>
    <row r="153" spans="1:12" ht="15" x14ac:dyDescent="0.2">
      <c r="A153" s="312"/>
      <c r="B153" s="291" t="s">
        <v>125</v>
      </c>
      <c r="C153" s="315"/>
      <c r="D153" s="297" t="s">
        <v>126</v>
      </c>
      <c r="E153" s="281">
        <f>E154+E155+E156+E160+E161+E159+E157+E158+E162</f>
        <v>1226236</v>
      </c>
      <c r="F153" s="281">
        <f>F154+F155+F156+F160+F161+F159+F157+F158+F162</f>
        <v>2056.86</v>
      </c>
      <c r="G153" s="281">
        <f>G154+G155+G156+G160+G161+G159+G157+G158+G162</f>
        <v>1228292.8600000001</v>
      </c>
      <c r="H153" s="281">
        <f>H154+H155+H156+H160+H161+H159+H157+H158+H162</f>
        <v>552208.99</v>
      </c>
      <c r="I153" s="298">
        <f>H153/G153</f>
        <v>0.44957437105023956</v>
      </c>
      <c r="J153" s="286">
        <f>J154+J155+J156+J160+J161+J157+J158+J159+J162</f>
        <v>297.5</v>
      </c>
      <c r="K153" s="286">
        <f>K154+K155+K156+K160+K161+K157+K158+K159+K162</f>
        <v>297.5</v>
      </c>
      <c r="L153" s="286">
        <f>L154+L155+L156+L160+L161+L157+L158+L159+L162</f>
        <v>0</v>
      </c>
    </row>
    <row r="154" spans="1:12" ht="22.5" x14ac:dyDescent="0.2">
      <c r="A154" s="295"/>
      <c r="B154" s="295"/>
      <c r="C154" s="295" t="s">
        <v>127</v>
      </c>
      <c r="D154" s="316" t="s">
        <v>128</v>
      </c>
      <c r="E154" s="296">
        <v>95260</v>
      </c>
      <c r="F154" s="296">
        <f t="shared" ref="F154:F161" si="23">G154-E154</f>
        <v>0</v>
      </c>
      <c r="G154" s="296">
        <v>95260</v>
      </c>
      <c r="H154" s="176">
        <v>41909</v>
      </c>
      <c r="I154" s="99">
        <f>H154/G154</f>
        <v>0.43994331303800127</v>
      </c>
      <c r="J154" s="176">
        <v>0</v>
      </c>
      <c r="K154" s="176">
        <v>0</v>
      </c>
      <c r="L154" s="176">
        <v>0</v>
      </c>
    </row>
    <row r="155" spans="1:12" ht="45" x14ac:dyDescent="0.2">
      <c r="A155" s="295"/>
      <c r="B155" s="295"/>
      <c r="C155" s="295" t="s">
        <v>129</v>
      </c>
      <c r="D155" s="316" t="s">
        <v>130</v>
      </c>
      <c r="E155" s="296">
        <v>490430</v>
      </c>
      <c r="F155" s="296">
        <f t="shared" si="23"/>
        <v>0</v>
      </c>
      <c r="G155" s="296">
        <v>490430</v>
      </c>
      <c r="H155" s="176">
        <v>215931</v>
      </c>
      <c r="I155" s="99">
        <f t="shared" ref="I155:I162" si="24">H155/G155</f>
        <v>0.44028913402524317</v>
      </c>
      <c r="J155" s="176">
        <v>297.5</v>
      </c>
      <c r="K155" s="176">
        <v>297.5</v>
      </c>
      <c r="L155" s="176">
        <v>0</v>
      </c>
    </row>
    <row r="156" spans="1:12" ht="67.5" x14ac:dyDescent="0.2">
      <c r="A156" s="295"/>
      <c r="B156" s="295"/>
      <c r="C156" s="295" t="s">
        <v>11</v>
      </c>
      <c r="D156" s="316" t="s">
        <v>12</v>
      </c>
      <c r="E156" s="296">
        <v>8290</v>
      </c>
      <c r="F156" s="296">
        <f t="shared" si="23"/>
        <v>0</v>
      </c>
      <c r="G156" s="296">
        <v>8290</v>
      </c>
      <c r="H156" s="176">
        <v>4044.88</v>
      </c>
      <c r="I156" s="99">
        <f t="shared" si="24"/>
        <v>0.48792279855247289</v>
      </c>
      <c r="J156" s="176">
        <v>0</v>
      </c>
      <c r="K156" s="176">
        <v>0</v>
      </c>
      <c r="L156" s="176">
        <v>0</v>
      </c>
    </row>
    <row r="157" spans="1:12" x14ac:dyDescent="0.2">
      <c r="A157" s="295"/>
      <c r="B157" s="295"/>
      <c r="C157" s="295" t="s">
        <v>109</v>
      </c>
      <c r="D157" s="316" t="s">
        <v>585</v>
      </c>
      <c r="E157" s="296">
        <v>0</v>
      </c>
      <c r="F157" s="296">
        <f>G157-E157</f>
        <v>0</v>
      </c>
      <c r="G157" s="296">
        <v>0</v>
      </c>
      <c r="H157" s="176">
        <v>10</v>
      </c>
      <c r="I157" s="99">
        <v>0</v>
      </c>
      <c r="J157" s="176">
        <v>0</v>
      </c>
      <c r="K157" s="176">
        <v>0</v>
      </c>
      <c r="L157" s="176">
        <v>0</v>
      </c>
    </row>
    <row r="158" spans="1:12" ht="22.5" x14ac:dyDescent="0.2">
      <c r="A158" s="295"/>
      <c r="B158" s="295"/>
      <c r="C158" s="295" t="s">
        <v>111</v>
      </c>
      <c r="D158" s="316" t="s">
        <v>112</v>
      </c>
      <c r="E158" s="296">
        <v>0</v>
      </c>
      <c r="F158" s="296">
        <f>G158-E158</f>
        <v>0</v>
      </c>
      <c r="G158" s="296">
        <v>0</v>
      </c>
      <c r="H158" s="176">
        <v>413.76</v>
      </c>
      <c r="I158" s="99">
        <v>0</v>
      </c>
      <c r="J158" s="176">
        <v>0</v>
      </c>
      <c r="K158" s="176">
        <v>0</v>
      </c>
      <c r="L158" s="176">
        <v>0</v>
      </c>
    </row>
    <row r="159" spans="1:12" ht="22.5" x14ac:dyDescent="0.2">
      <c r="A159" s="295"/>
      <c r="B159" s="295"/>
      <c r="C159" s="295" t="s">
        <v>546</v>
      </c>
      <c r="D159" s="316" t="s">
        <v>547</v>
      </c>
      <c r="E159" s="296">
        <v>0</v>
      </c>
      <c r="F159" s="296">
        <f t="shared" si="23"/>
        <v>4098</v>
      </c>
      <c r="G159" s="296">
        <v>4098</v>
      </c>
      <c r="H159" s="176">
        <v>4097.29</v>
      </c>
      <c r="I159" s="99">
        <f t="shared" si="24"/>
        <v>0.99982674475353828</v>
      </c>
      <c r="J159" s="176">
        <v>0</v>
      </c>
      <c r="K159" s="176">
        <v>0</v>
      </c>
      <c r="L159" s="176">
        <v>0</v>
      </c>
    </row>
    <row r="160" spans="1:12" ht="45" x14ac:dyDescent="0.2">
      <c r="A160" s="295"/>
      <c r="B160" s="295"/>
      <c r="C160" s="295" t="s">
        <v>121</v>
      </c>
      <c r="D160" s="316" t="s">
        <v>122</v>
      </c>
      <c r="E160" s="296">
        <v>566256</v>
      </c>
      <c r="F160" s="296">
        <f t="shared" si="23"/>
        <v>-3012</v>
      </c>
      <c r="G160" s="296">
        <v>563244</v>
      </c>
      <c r="H160" s="176">
        <v>281622</v>
      </c>
      <c r="I160" s="99">
        <f t="shared" si="24"/>
        <v>0.5</v>
      </c>
      <c r="J160" s="176">
        <v>0</v>
      </c>
      <c r="K160" s="176">
        <v>0</v>
      </c>
      <c r="L160" s="176">
        <v>0</v>
      </c>
    </row>
    <row r="161" spans="1:12" ht="45" x14ac:dyDescent="0.2">
      <c r="A161" s="295"/>
      <c r="B161" s="295"/>
      <c r="C161" s="295" t="s">
        <v>131</v>
      </c>
      <c r="D161" s="316" t="s">
        <v>132</v>
      </c>
      <c r="E161" s="296">
        <v>66000</v>
      </c>
      <c r="F161" s="296">
        <f t="shared" si="23"/>
        <v>0</v>
      </c>
      <c r="G161" s="296">
        <v>66000</v>
      </c>
      <c r="H161" s="176">
        <v>3210.2</v>
      </c>
      <c r="I161" s="99">
        <f t="shared" si="24"/>
        <v>4.8639393939393934E-2</v>
      </c>
      <c r="J161" s="176">
        <v>0</v>
      </c>
      <c r="K161" s="176">
        <v>0</v>
      </c>
      <c r="L161" s="176">
        <v>0</v>
      </c>
    </row>
    <row r="162" spans="1:12" ht="67.5" x14ac:dyDescent="0.2">
      <c r="A162" s="295"/>
      <c r="B162" s="295"/>
      <c r="C162" s="295" t="s">
        <v>147</v>
      </c>
      <c r="D162" s="316" t="s">
        <v>148</v>
      </c>
      <c r="E162" s="296">
        <v>0</v>
      </c>
      <c r="F162" s="296">
        <f>G162-E162</f>
        <v>970.86</v>
      </c>
      <c r="G162" s="296">
        <v>970.86</v>
      </c>
      <c r="H162" s="176">
        <v>970.86</v>
      </c>
      <c r="I162" s="99">
        <f t="shared" si="24"/>
        <v>1</v>
      </c>
      <c r="J162" s="176">
        <v>0</v>
      </c>
      <c r="K162" s="176">
        <v>0</v>
      </c>
      <c r="L162" s="176">
        <v>0</v>
      </c>
    </row>
    <row r="163" spans="1:12" ht="15" hidden="1" x14ac:dyDescent="0.2">
      <c r="A163" s="312"/>
      <c r="B163" s="291" t="s">
        <v>329</v>
      </c>
      <c r="C163" s="315"/>
      <c r="D163" s="297" t="s">
        <v>637</v>
      </c>
      <c r="E163" s="281">
        <f>E164</f>
        <v>0</v>
      </c>
      <c r="F163" s="281">
        <f>F164</f>
        <v>0</v>
      </c>
      <c r="G163" s="281">
        <f>G164</f>
        <v>0</v>
      </c>
      <c r="H163" s="281">
        <f>H164</f>
        <v>0</v>
      </c>
      <c r="I163" s="298">
        <v>0</v>
      </c>
      <c r="J163" s="286">
        <f>J164</f>
        <v>0</v>
      </c>
      <c r="K163" s="286">
        <f>K164</f>
        <v>0</v>
      </c>
      <c r="L163" s="286">
        <f>L164</f>
        <v>0</v>
      </c>
    </row>
    <row r="164" spans="1:12" ht="33.75" hidden="1" x14ac:dyDescent="0.2">
      <c r="A164" s="295"/>
      <c r="B164" s="295"/>
      <c r="C164" s="295" t="s">
        <v>527</v>
      </c>
      <c r="D164" s="316" t="s">
        <v>528</v>
      </c>
      <c r="E164" s="296">
        <v>0</v>
      </c>
      <c r="F164" s="296">
        <f>G164-E164</f>
        <v>0</v>
      </c>
      <c r="G164" s="296">
        <v>0</v>
      </c>
      <c r="H164" s="176">
        <v>0</v>
      </c>
      <c r="I164" s="99">
        <v>0</v>
      </c>
      <c r="J164" s="176">
        <v>0</v>
      </c>
      <c r="K164" s="176">
        <v>0</v>
      </c>
      <c r="L164" s="176">
        <v>0</v>
      </c>
    </row>
    <row r="165" spans="1:12" ht="15" x14ac:dyDescent="0.2">
      <c r="A165" s="312"/>
      <c r="B165" s="291" t="s">
        <v>133</v>
      </c>
      <c r="C165" s="315"/>
      <c r="D165" s="297" t="s">
        <v>134</v>
      </c>
      <c r="E165" s="281">
        <f>E166+E167</f>
        <v>312700</v>
      </c>
      <c r="F165" s="281">
        <f>F166+F167</f>
        <v>0</v>
      </c>
      <c r="G165" s="281">
        <f>G166+G167</f>
        <v>312700</v>
      </c>
      <c r="H165" s="286">
        <f>H166+H167</f>
        <v>144110</v>
      </c>
      <c r="I165" s="298">
        <f t="shared" ref="I165:I170" si="25">H165/G165</f>
        <v>0.46085705148704831</v>
      </c>
      <c r="J165" s="286">
        <f>J166+J167</f>
        <v>647</v>
      </c>
      <c r="K165" s="286">
        <f>K166+K167</f>
        <v>647</v>
      </c>
      <c r="L165" s="286">
        <f>L166+L167</f>
        <v>0</v>
      </c>
    </row>
    <row r="166" spans="1:12" x14ac:dyDescent="0.2">
      <c r="A166" s="295"/>
      <c r="B166" s="295"/>
      <c r="C166" s="295" t="s">
        <v>58</v>
      </c>
      <c r="D166" s="316" t="s">
        <v>59</v>
      </c>
      <c r="E166" s="296">
        <v>294700</v>
      </c>
      <c r="F166" s="296">
        <f>G166-E166</f>
        <v>0</v>
      </c>
      <c r="G166" s="296">
        <v>294700</v>
      </c>
      <c r="H166" s="176">
        <v>135110</v>
      </c>
      <c r="I166" s="99">
        <f t="shared" si="25"/>
        <v>0.45846623685103494</v>
      </c>
      <c r="J166" s="176">
        <v>647</v>
      </c>
      <c r="K166" s="176">
        <v>647</v>
      </c>
      <c r="L166" s="176">
        <v>0</v>
      </c>
    </row>
    <row r="167" spans="1:12" ht="67.5" x14ac:dyDescent="0.2">
      <c r="A167" s="295"/>
      <c r="B167" s="295"/>
      <c r="C167" s="295" t="s">
        <v>135</v>
      </c>
      <c r="D167" s="316" t="s">
        <v>571</v>
      </c>
      <c r="E167" s="296">
        <v>18000</v>
      </c>
      <c r="F167" s="296">
        <f>G167-E167</f>
        <v>0</v>
      </c>
      <c r="G167" s="296">
        <v>18000</v>
      </c>
      <c r="H167" s="176">
        <v>9000</v>
      </c>
      <c r="I167" s="99">
        <f t="shared" si="25"/>
        <v>0.5</v>
      </c>
      <c r="J167" s="176">
        <v>0</v>
      </c>
      <c r="K167" s="176">
        <v>0</v>
      </c>
      <c r="L167" s="176">
        <v>0</v>
      </c>
    </row>
    <row r="168" spans="1:12" ht="45" x14ac:dyDescent="0.2">
      <c r="A168" s="312"/>
      <c r="B168" s="291" t="s">
        <v>136</v>
      </c>
      <c r="C168" s="315"/>
      <c r="D168" s="297" t="s">
        <v>137</v>
      </c>
      <c r="E168" s="281" t="str">
        <f>E169</f>
        <v>0,00</v>
      </c>
      <c r="F168" s="281">
        <f>F169</f>
        <v>138673.60999999999</v>
      </c>
      <c r="G168" s="281">
        <f>G169</f>
        <v>138673.60999999999</v>
      </c>
      <c r="H168" s="286">
        <f>H169</f>
        <v>138673.60999999999</v>
      </c>
      <c r="I168" s="298">
        <f t="shared" si="25"/>
        <v>1</v>
      </c>
      <c r="J168" s="286">
        <f>J169</f>
        <v>0</v>
      </c>
      <c r="K168" s="286">
        <f>K169</f>
        <v>0</v>
      </c>
      <c r="L168" s="286">
        <f>L169</f>
        <v>0</v>
      </c>
    </row>
    <row r="169" spans="1:12" ht="67.5" x14ac:dyDescent="0.2">
      <c r="A169" s="295"/>
      <c r="B169" s="295"/>
      <c r="C169" s="295" t="s">
        <v>13</v>
      </c>
      <c r="D169" s="316" t="s">
        <v>14</v>
      </c>
      <c r="E169" s="296" t="s">
        <v>6</v>
      </c>
      <c r="F169" s="296">
        <f>G169-E169</f>
        <v>138673.60999999999</v>
      </c>
      <c r="G169" s="296">
        <v>138673.60999999999</v>
      </c>
      <c r="H169" s="176">
        <v>138673.60999999999</v>
      </c>
      <c r="I169" s="99">
        <f t="shared" si="25"/>
        <v>1</v>
      </c>
      <c r="J169" s="176">
        <v>0</v>
      </c>
      <c r="K169" s="176">
        <v>0</v>
      </c>
      <c r="L169" s="176">
        <v>0</v>
      </c>
    </row>
    <row r="170" spans="1:12" x14ac:dyDescent="0.2">
      <c r="A170" s="293" t="s">
        <v>341</v>
      </c>
      <c r="B170" s="293"/>
      <c r="C170" s="293"/>
      <c r="D170" s="313" t="s">
        <v>342</v>
      </c>
      <c r="E170" s="282">
        <f>E171+E173</f>
        <v>0</v>
      </c>
      <c r="F170" s="282">
        <f>F171+F173</f>
        <v>6550</v>
      </c>
      <c r="G170" s="282">
        <f>G171+G173</f>
        <v>6550</v>
      </c>
      <c r="H170" s="282">
        <f>H171+H173</f>
        <v>550</v>
      </c>
      <c r="I170" s="321">
        <f t="shared" si="25"/>
        <v>8.3969465648854963E-2</v>
      </c>
      <c r="J170" s="282">
        <f>J171+J173</f>
        <v>0</v>
      </c>
      <c r="K170" s="282">
        <f>K171+K173</f>
        <v>0</v>
      </c>
      <c r="L170" s="282">
        <f>L171+L173</f>
        <v>0</v>
      </c>
    </row>
    <row r="171" spans="1:12" hidden="1" x14ac:dyDescent="0.2">
      <c r="A171" s="295"/>
      <c r="B171" s="291" t="s">
        <v>347</v>
      </c>
      <c r="C171" s="291"/>
      <c r="D171" s="297" t="s">
        <v>599</v>
      </c>
      <c r="E171" s="281">
        <f t="shared" ref="E171:L171" si="26">E172</f>
        <v>0</v>
      </c>
      <c r="F171" s="281">
        <f t="shared" si="26"/>
        <v>0</v>
      </c>
      <c r="G171" s="281">
        <f t="shared" si="26"/>
        <v>0</v>
      </c>
      <c r="H171" s="281">
        <f t="shared" si="26"/>
        <v>0</v>
      </c>
      <c r="I171" s="298">
        <f t="shared" si="26"/>
        <v>0</v>
      </c>
      <c r="J171" s="298">
        <f t="shared" si="26"/>
        <v>0</v>
      </c>
      <c r="K171" s="298">
        <f t="shared" si="26"/>
        <v>0</v>
      </c>
      <c r="L171" s="298">
        <f t="shared" si="26"/>
        <v>0</v>
      </c>
    </row>
    <row r="172" spans="1:12" ht="67.5" hidden="1" x14ac:dyDescent="0.2">
      <c r="A172" s="295"/>
      <c r="B172" s="294"/>
      <c r="C172" s="294" t="s">
        <v>147</v>
      </c>
      <c r="D172" s="316" t="s">
        <v>148</v>
      </c>
      <c r="E172" s="284">
        <v>0</v>
      </c>
      <c r="F172" s="284">
        <f>G172-E172</f>
        <v>0</v>
      </c>
      <c r="G172" s="284">
        <v>0</v>
      </c>
      <c r="H172" s="284">
        <v>0</v>
      </c>
      <c r="I172" s="300">
        <v>0</v>
      </c>
      <c r="J172" s="289">
        <v>0</v>
      </c>
      <c r="K172" s="289">
        <v>0</v>
      </c>
      <c r="L172" s="289">
        <v>0</v>
      </c>
    </row>
    <row r="173" spans="1:12" x14ac:dyDescent="0.2">
      <c r="A173" s="295"/>
      <c r="B173" s="291" t="s">
        <v>349</v>
      </c>
      <c r="C173" s="291"/>
      <c r="D173" s="297" t="s">
        <v>10</v>
      </c>
      <c r="E173" s="281">
        <f>SUM(E174:E175)</f>
        <v>0</v>
      </c>
      <c r="F173" s="281">
        <f>SUM(F174:F175)</f>
        <v>6550</v>
      </c>
      <c r="G173" s="281">
        <f>SUM(G174:G175)</f>
        <v>6550</v>
      </c>
      <c r="H173" s="281">
        <f>SUM(H174:H175)</f>
        <v>550</v>
      </c>
      <c r="I173" s="298">
        <f>I174</f>
        <v>0</v>
      </c>
      <c r="J173" s="288">
        <f>SUM(J174:J175)</f>
        <v>0</v>
      </c>
      <c r="K173" s="288">
        <f>SUM(K174:K175)</f>
        <v>0</v>
      </c>
      <c r="L173" s="288">
        <f>SUM(L174:L175)</f>
        <v>0</v>
      </c>
    </row>
    <row r="174" spans="1:12" ht="67.5" x14ac:dyDescent="0.2">
      <c r="A174" s="295"/>
      <c r="B174" s="294"/>
      <c r="C174" s="294" t="s">
        <v>13</v>
      </c>
      <c r="D174" s="316" t="s">
        <v>14</v>
      </c>
      <c r="E174" s="284">
        <v>0</v>
      </c>
      <c r="F174" s="284">
        <f>G174-E174</f>
        <v>6000</v>
      </c>
      <c r="G174" s="284">
        <v>6000</v>
      </c>
      <c r="H174" s="284">
        <v>0</v>
      </c>
      <c r="I174" s="300">
        <f>H174/G174</f>
        <v>0</v>
      </c>
      <c r="J174" s="289">
        <v>0</v>
      </c>
      <c r="K174" s="289">
        <v>0</v>
      </c>
      <c r="L174" s="289">
        <v>0</v>
      </c>
    </row>
    <row r="175" spans="1:12" ht="56.25" x14ac:dyDescent="0.2">
      <c r="A175" s="295"/>
      <c r="B175" s="294"/>
      <c r="C175" s="294" t="s">
        <v>853</v>
      </c>
      <c r="D175" s="1080" t="s">
        <v>854</v>
      </c>
      <c r="E175" s="284">
        <v>0</v>
      </c>
      <c r="F175" s="284">
        <f>G175-E175</f>
        <v>550</v>
      </c>
      <c r="G175" s="284">
        <v>550</v>
      </c>
      <c r="H175" s="284">
        <v>550</v>
      </c>
      <c r="I175" s="300">
        <f>H175/G175</f>
        <v>1</v>
      </c>
      <c r="J175" s="289">
        <v>0</v>
      </c>
      <c r="K175" s="289">
        <v>0</v>
      </c>
      <c r="L175" s="289">
        <v>0</v>
      </c>
    </row>
    <row r="176" spans="1:12" x14ac:dyDescent="0.2">
      <c r="A176" s="293" t="s">
        <v>141</v>
      </c>
      <c r="B176" s="293"/>
      <c r="C176" s="293"/>
      <c r="D176" s="313" t="s">
        <v>142</v>
      </c>
      <c r="E176" s="282">
        <f>E177+E179+E182+E185+E191+E193+E196+E200+E204+E208+E206</f>
        <v>1753677</v>
      </c>
      <c r="F176" s="282">
        <f>F177+F179+F182+F185+F191+F193+F196+F200+F204+F208+F206</f>
        <v>2263257.08</v>
      </c>
      <c r="G176" s="282">
        <f>G177+G179+G182+G185+G191+G193+G196+G200+G204+G208+G206</f>
        <v>4016934.0799999996</v>
      </c>
      <c r="H176" s="282">
        <f>H177+H179+H182+H185+H191+H193+H196+H200+H204+H208+H206</f>
        <v>2945576.02</v>
      </c>
      <c r="I176" s="323">
        <f>H176/G176</f>
        <v>0.73328960877545701</v>
      </c>
      <c r="J176" s="285">
        <f>J177+J179+J182+J185+J191+J193+J196+J200+J204+J208+J206</f>
        <v>37582.54</v>
      </c>
      <c r="K176" s="285">
        <f>K177+K179+K182+K185+K191+K193+K196+K200+K204+K208+K206</f>
        <v>26867.24</v>
      </c>
      <c r="L176" s="285">
        <f>L177+L179+L182+L185+L191+L193+L196+L200+L204+L208+L206</f>
        <v>0</v>
      </c>
    </row>
    <row r="177" spans="1:12" x14ac:dyDescent="0.2">
      <c r="A177" s="302"/>
      <c r="B177" s="291" t="s">
        <v>350</v>
      </c>
      <c r="C177" s="311"/>
      <c r="D177" s="297" t="s">
        <v>544</v>
      </c>
      <c r="E177" s="281">
        <f>E178</f>
        <v>0</v>
      </c>
      <c r="F177" s="281">
        <f>F178</f>
        <v>0</v>
      </c>
      <c r="G177" s="281">
        <f t="shared" ref="G177:L177" si="27">G178</f>
        <v>0</v>
      </c>
      <c r="H177" s="281">
        <f t="shared" si="27"/>
        <v>500.87</v>
      </c>
      <c r="I177" s="281">
        <v>0</v>
      </c>
      <c r="J177" s="281">
        <f t="shared" si="27"/>
        <v>5402.58</v>
      </c>
      <c r="K177" s="281">
        <f t="shared" si="27"/>
        <v>5402.58</v>
      </c>
      <c r="L177" s="281">
        <f t="shared" si="27"/>
        <v>0</v>
      </c>
    </row>
    <row r="178" spans="1:12" ht="22.5" x14ac:dyDescent="0.2">
      <c r="A178" s="305"/>
      <c r="B178" s="294"/>
      <c r="C178" s="336" t="s">
        <v>111</v>
      </c>
      <c r="D178" s="299" t="s">
        <v>112</v>
      </c>
      <c r="E178" s="284">
        <v>0</v>
      </c>
      <c r="F178" s="284">
        <f>G178-E178</f>
        <v>0</v>
      </c>
      <c r="G178" s="284">
        <v>0</v>
      </c>
      <c r="H178" s="179">
        <v>500.87</v>
      </c>
      <c r="I178" s="300">
        <v>0</v>
      </c>
      <c r="J178" s="179">
        <v>5402.58</v>
      </c>
      <c r="K178" s="179">
        <v>5402.58</v>
      </c>
      <c r="L178" s="179">
        <v>0</v>
      </c>
    </row>
    <row r="179" spans="1:12" ht="15" x14ac:dyDescent="0.2">
      <c r="A179" s="305"/>
      <c r="B179" s="291" t="s">
        <v>143</v>
      </c>
      <c r="C179" s="315"/>
      <c r="D179" s="297" t="s">
        <v>144</v>
      </c>
      <c r="E179" s="281">
        <f>E180+E181</f>
        <v>723344</v>
      </c>
      <c r="F179" s="281">
        <f>F180+F181</f>
        <v>22698</v>
      </c>
      <c r="G179" s="281">
        <f>G180+G181</f>
        <v>746042</v>
      </c>
      <c r="H179" s="281">
        <f>H180+H181</f>
        <v>394596</v>
      </c>
      <c r="I179" s="298">
        <f t="shared" ref="I179:I185" si="28">H179/G179</f>
        <v>0.52891928336474359</v>
      </c>
      <c r="J179" s="286">
        <f>J180+J181</f>
        <v>0</v>
      </c>
      <c r="K179" s="286">
        <f>K180+K181</f>
        <v>0</v>
      </c>
      <c r="L179" s="286">
        <f>L180+L181</f>
        <v>0</v>
      </c>
    </row>
    <row r="180" spans="1:12" ht="67.5" x14ac:dyDescent="0.2">
      <c r="A180" s="312"/>
      <c r="B180" s="295"/>
      <c r="C180" s="295" t="s">
        <v>13</v>
      </c>
      <c r="D180" s="316" t="s">
        <v>14</v>
      </c>
      <c r="E180" s="296">
        <v>722844</v>
      </c>
      <c r="F180" s="296">
        <f>G180-E180</f>
        <v>22698</v>
      </c>
      <c r="G180" s="296">
        <v>745542</v>
      </c>
      <c r="H180" s="176">
        <v>394596</v>
      </c>
      <c r="I180" s="99">
        <f t="shared" si="28"/>
        <v>0.52927400468384078</v>
      </c>
      <c r="J180" s="176">
        <v>0</v>
      </c>
      <c r="K180" s="176">
        <v>0</v>
      </c>
      <c r="L180" s="176">
        <v>0</v>
      </c>
    </row>
    <row r="181" spans="1:12" ht="45" x14ac:dyDescent="0.2">
      <c r="A181" s="312"/>
      <c r="B181" s="295"/>
      <c r="C181" s="295" t="s">
        <v>159</v>
      </c>
      <c r="D181" s="316" t="s">
        <v>160</v>
      </c>
      <c r="E181" s="296">
        <v>500</v>
      </c>
      <c r="F181" s="296">
        <f>G181-E181</f>
        <v>0</v>
      </c>
      <c r="G181" s="296">
        <v>500</v>
      </c>
      <c r="H181" s="176">
        <v>0</v>
      </c>
      <c r="I181" s="99">
        <f t="shared" si="28"/>
        <v>0</v>
      </c>
      <c r="J181" s="176">
        <v>0</v>
      </c>
      <c r="K181" s="176">
        <v>0</v>
      </c>
      <c r="L181" s="176">
        <v>0</v>
      </c>
    </row>
    <row r="182" spans="1:12" ht="67.5" x14ac:dyDescent="0.2">
      <c r="A182" s="295"/>
      <c r="B182" s="291" t="s">
        <v>145</v>
      </c>
      <c r="C182" s="315"/>
      <c r="D182" s="297" t="s">
        <v>146</v>
      </c>
      <c r="E182" s="281">
        <f>E184+E183</f>
        <v>50700</v>
      </c>
      <c r="F182" s="281">
        <f>F184+F183</f>
        <v>30000</v>
      </c>
      <c r="G182" s="281">
        <f>G184+G183</f>
        <v>80700</v>
      </c>
      <c r="H182" s="281">
        <f>H184+H183</f>
        <v>29629.31</v>
      </c>
      <c r="I182" s="298">
        <f t="shared" si="28"/>
        <v>0.36715377942998761</v>
      </c>
      <c r="J182" s="286">
        <f>J184+J183</f>
        <v>0</v>
      </c>
      <c r="K182" s="286">
        <f>K184+K183</f>
        <v>0</v>
      </c>
      <c r="L182" s="286">
        <f>L184+L183</f>
        <v>0</v>
      </c>
    </row>
    <row r="183" spans="1:12" ht="22.5" x14ac:dyDescent="0.2">
      <c r="A183" s="295"/>
      <c r="B183" s="294"/>
      <c r="C183" s="301" t="s">
        <v>111</v>
      </c>
      <c r="D183" s="335" t="s">
        <v>112</v>
      </c>
      <c r="E183" s="179">
        <v>300</v>
      </c>
      <c r="F183" s="179">
        <f>G183-E183</f>
        <v>0</v>
      </c>
      <c r="G183" s="179">
        <v>300</v>
      </c>
      <c r="H183" s="179">
        <v>129.31</v>
      </c>
      <c r="I183" s="300">
        <f t="shared" si="28"/>
        <v>0.43103333333333332</v>
      </c>
      <c r="J183" s="179">
        <v>0</v>
      </c>
      <c r="K183" s="179">
        <v>0</v>
      </c>
      <c r="L183" s="179">
        <v>0</v>
      </c>
    </row>
    <row r="184" spans="1:12" ht="45" x14ac:dyDescent="0.2">
      <c r="A184" s="295"/>
      <c r="B184" s="295"/>
      <c r="C184" s="295" t="s">
        <v>121</v>
      </c>
      <c r="D184" s="316" t="s">
        <v>122</v>
      </c>
      <c r="E184" s="296">
        <v>50400</v>
      </c>
      <c r="F184" s="296">
        <f>G184-E184</f>
        <v>30000</v>
      </c>
      <c r="G184" s="296">
        <v>80400</v>
      </c>
      <c r="H184" s="176">
        <v>29500</v>
      </c>
      <c r="I184" s="99">
        <f t="shared" si="28"/>
        <v>0.36691542288557216</v>
      </c>
      <c r="J184" s="176">
        <v>0</v>
      </c>
      <c r="K184" s="176">
        <v>0</v>
      </c>
      <c r="L184" s="176">
        <v>0</v>
      </c>
    </row>
    <row r="185" spans="1:12" ht="33.75" x14ac:dyDescent="0.2">
      <c r="A185" s="295"/>
      <c r="B185" s="291" t="s">
        <v>149</v>
      </c>
      <c r="C185" s="315"/>
      <c r="D185" s="297" t="s">
        <v>150</v>
      </c>
      <c r="E185" s="281">
        <f>E189+E187+E188+E186+E190</f>
        <v>85000</v>
      </c>
      <c r="F185" s="281">
        <f>F189+F187+F188+F186+F190</f>
        <v>4044.26</v>
      </c>
      <c r="G185" s="281">
        <f>G189+G187+G188+G186+G190</f>
        <v>89044.26</v>
      </c>
      <c r="H185" s="281">
        <f>H189+H187+H188+H186+H190</f>
        <v>65133.11</v>
      </c>
      <c r="I185" s="298">
        <f t="shared" si="28"/>
        <v>0.73146893466238028</v>
      </c>
      <c r="J185" s="286">
        <f>J189+J187+J188+J186+J190</f>
        <v>21562.84</v>
      </c>
      <c r="K185" s="286">
        <f>K189+K187+K188+K186+K190</f>
        <v>19359.640000000003</v>
      </c>
      <c r="L185" s="286">
        <f>L189+L187+L188+L186+L190</f>
        <v>0</v>
      </c>
    </row>
    <row r="186" spans="1:12" x14ac:dyDescent="0.2">
      <c r="A186" s="295"/>
      <c r="B186" s="294"/>
      <c r="C186" s="301" t="s">
        <v>109</v>
      </c>
      <c r="D186" s="316" t="s">
        <v>585</v>
      </c>
      <c r="E186" s="179">
        <v>0</v>
      </c>
      <c r="F186" s="179">
        <f>G186-E186</f>
        <v>0</v>
      </c>
      <c r="G186" s="179">
        <v>0</v>
      </c>
      <c r="H186" s="179">
        <v>2.95</v>
      </c>
      <c r="I186" s="300">
        <v>0</v>
      </c>
      <c r="J186" s="179">
        <v>0</v>
      </c>
      <c r="K186" s="179">
        <v>0</v>
      </c>
      <c r="L186" s="179">
        <v>0</v>
      </c>
    </row>
    <row r="187" spans="1:12" ht="22.5" x14ac:dyDescent="0.2">
      <c r="A187" s="295"/>
      <c r="B187" s="294"/>
      <c r="C187" s="301" t="s">
        <v>111</v>
      </c>
      <c r="D187" s="335" t="s">
        <v>112</v>
      </c>
      <c r="E187" s="179">
        <v>10000</v>
      </c>
      <c r="F187" s="179">
        <f>G187-E187</f>
        <v>0</v>
      </c>
      <c r="G187" s="179">
        <v>10000</v>
      </c>
      <c r="H187" s="179">
        <v>0</v>
      </c>
      <c r="I187" s="300">
        <v>0</v>
      </c>
      <c r="J187" s="179">
        <v>18258.740000000002</v>
      </c>
      <c r="K187" s="179">
        <v>18258.740000000002</v>
      </c>
      <c r="L187" s="179">
        <v>0</v>
      </c>
    </row>
    <row r="188" spans="1:12" x14ac:dyDescent="0.2">
      <c r="A188" s="295"/>
      <c r="B188" s="294"/>
      <c r="C188" s="301" t="s">
        <v>48</v>
      </c>
      <c r="D188" s="316" t="s">
        <v>600</v>
      </c>
      <c r="E188" s="179">
        <v>25000</v>
      </c>
      <c r="F188" s="179">
        <v>0</v>
      </c>
      <c r="G188" s="179">
        <v>25000</v>
      </c>
      <c r="H188" s="179">
        <v>11085.9</v>
      </c>
      <c r="I188" s="300">
        <f>H188/G188</f>
        <v>0.443436</v>
      </c>
      <c r="J188" s="179">
        <v>3304.1</v>
      </c>
      <c r="K188" s="179">
        <v>1100.9000000000001</v>
      </c>
      <c r="L188" s="179">
        <v>0</v>
      </c>
    </row>
    <row r="189" spans="1:12" ht="45" x14ac:dyDescent="0.2">
      <c r="A189" s="312"/>
      <c r="B189" s="295"/>
      <c r="C189" s="295" t="s">
        <v>121</v>
      </c>
      <c r="D189" s="316" t="s">
        <v>122</v>
      </c>
      <c r="E189" s="296">
        <v>50000</v>
      </c>
      <c r="F189" s="296">
        <f>G189-E189</f>
        <v>0</v>
      </c>
      <c r="G189" s="296">
        <v>50000</v>
      </c>
      <c r="H189" s="176">
        <v>50000</v>
      </c>
      <c r="I189" s="99">
        <f t="shared" ref="I189:I196" si="29">H189/G189</f>
        <v>1</v>
      </c>
      <c r="J189" s="176">
        <v>0</v>
      </c>
      <c r="K189" s="176">
        <v>0</v>
      </c>
      <c r="L189" s="176">
        <v>0</v>
      </c>
    </row>
    <row r="190" spans="1:12" ht="67.5" x14ac:dyDescent="0.2">
      <c r="A190" s="312"/>
      <c r="B190" s="295"/>
      <c r="C190" s="295" t="s">
        <v>147</v>
      </c>
      <c r="D190" s="299" t="s">
        <v>148</v>
      </c>
      <c r="E190" s="296">
        <v>0</v>
      </c>
      <c r="F190" s="296">
        <f>G190-E190</f>
        <v>4044.26</v>
      </c>
      <c r="G190" s="296">
        <v>4044.26</v>
      </c>
      <c r="H190" s="176">
        <v>4044.26</v>
      </c>
      <c r="I190" s="99">
        <f>H190/G190</f>
        <v>1</v>
      </c>
      <c r="J190" s="176">
        <v>0</v>
      </c>
      <c r="K190" s="176">
        <v>0</v>
      </c>
      <c r="L190" s="176">
        <v>0</v>
      </c>
    </row>
    <row r="191" spans="1:12" ht="15" x14ac:dyDescent="0.2">
      <c r="A191" s="295"/>
      <c r="B191" s="291" t="s">
        <v>151</v>
      </c>
      <c r="C191" s="315"/>
      <c r="D191" s="297" t="s">
        <v>152</v>
      </c>
      <c r="E191" s="281">
        <f>E192</f>
        <v>0</v>
      </c>
      <c r="F191" s="281">
        <f>F192</f>
        <v>5500</v>
      </c>
      <c r="G191" s="281">
        <f>G192</f>
        <v>5500</v>
      </c>
      <c r="H191" s="286">
        <f>H192</f>
        <v>4000</v>
      </c>
      <c r="I191" s="298">
        <f t="shared" si="29"/>
        <v>0.72727272727272729</v>
      </c>
      <c r="J191" s="286">
        <f>J192</f>
        <v>0</v>
      </c>
      <c r="K191" s="286">
        <f>K192</f>
        <v>0</v>
      </c>
      <c r="L191" s="286">
        <f>L192</f>
        <v>0</v>
      </c>
    </row>
    <row r="192" spans="1:12" ht="67.5" x14ac:dyDescent="0.2">
      <c r="A192" s="312"/>
      <c r="B192" s="295"/>
      <c r="C192" s="295" t="s">
        <v>13</v>
      </c>
      <c r="D192" s="316" t="s">
        <v>14</v>
      </c>
      <c r="E192" s="296">
        <v>0</v>
      </c>
      <c r="F192" s="296">
        <f>G192-E192</f>
        <v>5500</v>
      </c>
      <c r="G192" s="296">
        <v>5500</v>
      </c>
      <c r="H192" s="176">
        <v>4000</v>
      </c>
      <c r="I192" s="99">
        <f t="shared" si="29"/>
        <v>0.72727272727272729</v>
      </c>
      <c r="J192" s="176">
        <v>0</v>
      </c>
      <c r="K192" s="176">
        <v>0</v>
      </c>
      <c r="L192" s="176">
        <v>0</v>
      </c>
    </row>
    <row r="193" spans="1:12" ht="15" x14ac:dyDescent="0.2">
      <c r="A193" s="295"/>
      <c r="B193" s="291" t="s">
        <v>153</v>
      </c>
      <c r="C193" s="315"/>
      <c r="D193" s="297" t="s">
        <v>154</v>
      </c>
      <c r="E193" s="281">
        <f>E195+E194</f>
        <v>353111</v>
      </c>
      <c r="F193" s="281">
        <f>F195+F194</f>
        <v>6000</v>
      </c>
      <c r="G193" s="281">
        <f>G195+G194</f>
        <v>359111</v>
      </c>
      <c r="H193" s="281">
        <f>H195+H194</f>
        <v>241465.34</v>
      </c>
      <c r="I193" s="298">
        <f t="shared" si="29"/>
        <v>0.67239750383586128</v>
      </c>
      <c r="J193" s="286">
        <f>J195+J194</f>
        <v>1096</v>
      </c>
      <c r="K193" s="286">
        <f>K195+K194</f>
        <v>1096</v>
      </c>
      <c r="L193" s="286">
        <f>L195+L194</f>
        <v>0</v>
      </c>
    </row>
    <row r="194" spans="1:12" ht="22.5" x14ac:dyDescent="0.2">
      <c r="A194" s="295"/>
      <c r="B194" s="294"/>
      <c r="C194" s="301" t="s">
        <v>111</v>
      </c>
      <c r="D194" s="299" t="s">
        <v>112</v>
      </c>
      <c r="E194" s="284">
        <v>2000</v>
      </c>
      <c r="F194" s="284">
        <f>G194-E194</f>
        <v>0</v>
      </c>
      <c r="G194" s="284">
        <v>2000</v>
      </c>
      <c r="H194" s="179">
        <v>1465.34</v>
      </c>
      <c r="I194" s="300">
        <f t="shared" si="29"/>
        <v>0.73266999999999993</v>
      </c>
      <c r="J194" s="179">
        <v>1096</v>
      </c>
      <c r="K194" s="179">
        <v>1096</v>
      </c>
      <c r="L194" s="179">
        <v>0</v>
      </c>
    </row>
    <row r="195" spans="1:12" ht="45" x14ac:dyDescent="0.2">
      <c r="A195" s="312"/>
      <c r="B195" s="295"/>
      <c r="C195" s="295" t="s">
        <v>121</v>
      </c>
      <c r="D195" s="316" t="s">
        <v>122</v>
      </c>
      <c r="E195" s="296">
        <v>351111</v>
      </c>
      <c r="F195" s="296">
        <f>G195-E195</f>
        <v>6000</v>
      </c>
      <c r="G195" s="296">
        <v>357111</v>
      </c>
      <c r="H195" s="176">
        <v>240000</v>
      </c>
      <c r="I195" s="300">
        <f t="shared" si="29"/>
        <v>0.67205994774733901</v>
      </c>
      <c r="J195" s="176">
        <v>0</v>
      </c>
      <c r="K195" s="176">
        <v>0</v>
      </c>
      <c r="L195" s="176">
        <v>0</v>
      </c>
    </row>
    <row r="196" spans="1:12" ht="15" x14ac:dyDescent="0.2">
      <c r="A196" s="295"/>
      <c r="B196" s="291" t="s">
        <v>155</v>
      </c>
      <c r="C196" s="315"/>
      <c r="D196" s="297" t="s">
        <v>156</v>
      </c>
      <c r="E196" s="281">
        <f>E199+E197+E198</f>
        <v>152022</v>
      </c>
      <c r="F196" s="281">
        <f>F199+F197+F198</f>
        <v>0</v>
      </c>
      <c r="G196" s="281">
        <f>G199+G197+G198</f>
        <v>152022</v>
      </c>
      <c r="H196" s="281">
        <f>H199+H197+H198</f>
        <v>81885.600000000006</v>
      </c>
      <c r="I196" s="298">
        <f t="shared" si="29"/>
        <v>0.53864309113154674</v>
      </c>
      <c r="J196" s="286">
        <f>J199+J197+J198</f>
        <v>0</v>
      </c>
      <c r="K196" s="286">
        <f>K199</f>
        <v>0</v>
      </c>
      <c r="L196" s="286">
        <f>L199</f>
        <v>0</v>
      </c>
    </row>
    <row r="197" spans="1:12" ht="22.5" x14ac:dyDescent="0.2">
      <c r="A197" s="295"/>
      <c r="B197" s="294"/>
      <c r="C197" s="301" t="s">
        <v>88</v>
      </c>
      <c r="D197" s="335" t="s">
        <v>89</v>
      </c>
      <c r="E197" s="179">
        <v>0</v>
      </c>
      <c r="F197" s="179">
        <f>G197-E197</f>
        <v>0</v>
      </c>
      <c r="G197" s="179">
        <v>0</v>
      </c>
      <c r="H197" s="179">
        <v>27.6</v>
      </c>
      <c r="I197" s="300">
        <v>0</v>
      </c>
      <c r="J197" s="179">
        <v>0</v>
      </c>
      <c r="K197" s="179">
        <v>0</v>
      </c>
      <c r="L197" s="179">
        <v>0</v>
      </c>
    </row>
    <row r="198" spans="1:12" ht="22.5" hidden="1" x14ac:dyDescent="0.2">
      <c r="A198" s="295"/>
      <c r="B198" s="294"/>
      <c r="C198" s="301" t="s">
        <v>111</v>
      </c>
      <c r="D198" s="335" t="s">
        <v>112</v>
      </c>
      <c r="E198" s="179">
        <v>0</v>
      </c>
      <c r="F198" s="179">
        <f>G198-E198</f>
        <v>0</v>
      </c>
      <c r="G198" s="179">
        <v>0</v>
      </c>
      <c r="H198" s="179">
        <v>0</v>
      </c>
      <c r="I198" s="300">
        <v>0</v>
      </c>
      <c r="J198" s="179">
        <v>0</v>
      </c>
      <c r="K198" s="179">
        <v>0</v>
      </c>
      <c r="L198" s="179">
        <v>0</v>
      </c>
    </row>
    <row r="199" spans="1:12" ht="45" x14ac:dyDescent="0.2">
      <c r="A199" s="295"/>
      <c r="B199" s="294"/>
      <c r="C199" s="337" t="s">
        <v>121</v>
      </c>
      <c r="D199" s="338" t="s">
        <v>122</v>
      </c>
      <c r="E199" s="339">
        <v>152022</v>
      </c>
      <c r="F199" s="339">
        <f>G199-E199</f>
        <v>0</v>
      </c>
      <c r="G199" s="339">
        <v>152022</v>
      </c>
      <c r="H199" s="176">
        <v>81858</v>
      </c>
      <c r="I199" s="99">
        <f>H199/G199</f>
        <v>0.53846153846153844</v>
      </c>
      <c r="J199" s="176">
        <v>0</v>
      </c>
      <c r="K199" s="176">
        <v>0</v>
      </c>
      <c r="L199" s="176">
        <v>0</v>
      </c>
    </row>
    <row r="200" spans="1:12" ht="22.5" x14ac:dyDescent="0.2">
      <c r="A200" s="312"/>
      <c r="B200" s="291" t="s">
        <v>157</v>
      </c>
      <c r="C200" s="315"/>
      <c r="D200" s="297" t="s">
        <v>158</v>
      </c>
      <c r="E200" s="281">
        <f>E201+E202+E203</f>
        <v>389500</v>
      </c>
      <c r="F200" s="281">
        <f>F201+F202+F203</f>
        <v>327000</v>
      </c>
      <c r="G200" s="281">
        <f>G201+G202+G203</f>
        <v>716500</v>
      </c>
      <c r="H200" s="281">
        <f>H201+H202+H203</f>
        <v>332645.71999999997</v>
      </c>
      <c r="I200" s="298">
        <f t="shared" ref="I200:I205" si="30">H200/G200</f>
        <v>0.46426478715980457</v>
      </c>
      <c r="J200" s="286">
        <f>J201+J202+J203</f>
        <v>9521.1200000000008</v>
      </c>
      <c r="K200" s="286">
        <f>K201+K202+K203</f>
        <v>1009.02</v>
      </c>
      <c r="L200" s="286">
        <f>L201+L202+L203</f>
        <v>0</v>
      </c>
    </row>
    <row r="201" spans="1:12" x14ac:dyDescent="0.2">
      <c r="A201" s="295"/>
      <c r="B201" s="302"/>
      <c r="C201" s="295" t="s">
        <v>58</v>
      </c>
      <c r="D201" s="316" t="s">
        <v>59</v>
      </c>
      <c r="E201" s="296">
        <v>65000</v>
      </c>
      <c r="F201" s="296">
        <f>G201-E201</f>
        <v>0</v>
      </c>
      <c r="G201" s="296">
        <v>65000</v>
      </c>
      <c r="H201" s="176">
        <v>32246</v>
      </c>
      <c r="I201" s="99">
        <f t="shared" si="30"/>
        <v>0.49609230769230767</v>
      </c>
      <c r="J201" s="176">
        <v>9091.25</v>
      </c>
      <c r="K201" s="176">
        <v>852.25</v>
      </c>
      <c r="L201" s="176">
        <v>0</v>
      </c>
    </row>
    <row r="202" spans="1:12" ht="67.5" x14ac:dyDescent="0.2">
      <c r="A202" s="312"/>
      <c r="B202" s="295"/>
      <c r="C202" s="295" t="s">
        <v>13</v>
      </c>
      <c r="D202" s="316" t="s">
        <v>14</v>
      </c>
      <c r="E202" s="296">
        <v>322000</v>
      </c>
      <c r="F202" s="296">
        <f>G202-E202</f>
        <v>327000</v>
      </c>
      <c r="G202" s="296">
        <v>649000</v>
      </c>
      <c r="H202" s="176">
        <v>299000</v>
      </c>
      <c r="I202" s="99">
        <f t="shared" si="30"/>
        <v>0.46070878274268107</v>
      </c>
      <c r="J202" s="176">
        <v>0</v>
      </c>
      <c r="K202" s="176">
        <v>0</v>
      </c>
      <c r="L202" s="176">
        <v>0</v>
      </c>
    </row>
    <row r="203" spans="1:12" ht="45" x14ac:dyDescent="0.2">
      <c r="A203" s="295"/>
      <c r="B203" s="295"/>
      <c r="C203" s="295" t="s">
        <v>159</v>
      </c>
      <c r="D203" s="316" t="s">
        <v>160</v>
      </c>
      <c r="E203" s="296">
        <v>2500</v>
      </c>
      <c r="F203" s="296">
        <f>G203-E203</f>
        <v>0</v>
      </c>
      <c r="G203" s="296">
        <v>2500</v>
      </c>
      <c r="H203" s="176">
        <v>1399.72</v>
      </c>
      <c r="I203" s="99">
        <f t="shared" si="30"/>
        <v>0.55988800000000005</v>
      </c>
      <c r="J203" s="176">
        <v>429.87</v>
      </c>
      <c r="K203" s="176">
        <v>156.77000000000001</v>
      </c>
      <c r="L203" s="176">
        <v>0</v>
      </c>
    </row>
    <row r="204" spans="1:12" ht="15" x14ac:dyDescent="0.2">
      <c r="A204" s="295"/>
      <c r="B204" s="291" t="s">
        <v>161</v>
      </c>
      <c r="C204" s="315"/>
      <c r="D204" s="297" t="s">
        <v>162</v>
      </c>
      <c r="E204" s="281">
        <f>E205</f>
        <v>0</v>
      </c>
      <c r="F204" s="281">
        <f>F205</f>
        <v>148798.03</v>
      </c>
      <c r="G204" s="281">
        <f>G205</f>
        <v>148798.03</v>
      </c>
      <c r="H204" s="286">
        <f>H205</f>
        <v>76503.28</v>
      </c>
      <c r="I204" s="298">
        <f t="shared" si="30"/>
        <v>0.51414175308638155</v>
      </c>
      <c r="J204" s="286">
        <f>J205</f>
        <v>0</v>
      </c>
      <c r="K204" s="286">
        <f>K205</f>
        <v>0</v>
      </c>
      <c r="L204" s="286">
        <f>L205</f>
        <v>0</v>
      </c>
    </row>
    <row r="205" spans="1:12" ht="45" x14ac:dyDescent="0.2">
      <c r="A205" s="295"/>
      <c r="B205" s="302"/>
      <c r="C205" s="295" t="s">
        <v>121</v>
      </c>
      <c r="D205" s="316" t="s">
        <v>122</v>
      </c>
      <c r="E205" s="296">
        <v>0</v>
      </c>
      <c r="F205" s="296">
        <f>G205-E205</f>
        <v>148798.03</v>
      </c>
      <c r="G205" s="296">
        <v>148798.03</v>
      </c>
      <c r="H205" s="176">
        <v>76503.28</v>
      </c>
      <c r="I205" s="99">
        <f t="shared" si="30"/>
        <v>0.51414175308638155</v>
      </c>
      <c r="J205" s="176">
        <v>0</v>
      </c>
      <c r="K205" s="176">
        <v>0</v>
      </c>
      <c r="L205" s="176">
        <v>0</v>
      </c>
    </row>
    <row r="206" spans="1:12" ht="15" x14ac:dyDescent="0.2">
      <c r="A206" s="295"/>
      <c r="B206" s="291" t="s">
        <v>833</v>
      </c>
      <c r="C206" s="315"/>
      <c r="D206" s="297" t="s">
        <v>834</v>
      </c>
      <c r="E206" s="281">
        <f>E207</f>
        <v>0</v>
      </c>
      <c r="F206" s="281">
        <f>F207</f>
        <v>28000</v>
      </c>
      <c r="G206" s="281">
        <f>G207</f>
        <v>28000</v>
      </c>
      <c r="H206" s="281">
        <f>H207</f>
        <v>28000</v>
      </c>
      <c r="I206" s="298">
        <f>H206/G206</f>
        <v>1</v>
      </c>
      <c r="J206" s="286">
        <f>J207</f>
        <v>0</v>
      </c>
      <c r="K206" s="286">
        <f>K207</f>
        <v>0</v>
      </c>
      <c r="L206" s="286">
        <f>L207</f>
        <v>0</v>
      </c>
    </row>
    <row r="207" spans="1:12" ht="84" customHeight="1" x14ac:dyDescent="0.2">
      <c r="A207" s="295"/>
      <c r="B207" s="302"/>
      <c r="C207" s="295" t="s">
        <v>13</v>
      </c>
      <c r="D207" s="316" t="s">
        <v>14</v>
      </c>
      <c r="E207" s="296">
        <v>0</v>
      </c>
      <c r="F207" s="296">
        <f>G207-E207</f>
        <v>28000</v>
      </c>
      <c r="G207" s="296">
        <v>28000</v>
      </c>
      <c r="H207" s="176">
        <v>28000</v>
      </c>
      <c r="I207" s="99">
        <f>H207/G207</f>
        <v>1</v>
      </c>
      <c r="J207" s="176">
        <v>0</v>
      </c>
      <c r="K207" s="176">
        <v>0</v>
      </c>
      <c r="L207" s="176">
        <v>0</v>
      </c>
    </row>
    <row r="208" spans="1:12" x14ac:dyDescent="0.2">
      <c r="A208" s="295"/>
      <c r="B208" s="303">
        <v>85295</v>
      </c>
      <c r="C208" s="291"/>
      <c r="D208" s="297" t="s">
        <v>564</v>
      </c>
      <c r="E208" s="281">
        <f>SUM(E209:E211)</f>
        <v>0</v>
      </c>
      <c r="F208" s="281">
        <f>SUM(F209:F211)</f>
        <v>1691216.79</v>
      </c>
      <c r="G208" s="281">
        <f>SUM(G209:G211)</f>
        <v>1691216.79</v>
      </c>
      <c r="H208" s="281">
        <f>SUM(H209:H211)</f>
        <v>1691216.79</v>
      </c>
      <c r="I208" s="324">
        <f>I209</f>
        <v>1</v>
      </c>
      <c r="J208" s="281">
        <f>SUM(J209:J211)</f>
        <v>0</v>
      </c>
      <c r="K208" s="281">
        <f>SUM(K209:K211)</f>
        <v>0</v>
      </c>
      <c r="L208" s="281">
        <f>SUM(L209:L211)</f>
        <v>0</v>
      </c>
    </row>
    <row r="209" spans="1:13" ht="84" customHeight="1" x14ac:dyDescent="0.2">
      <c r="A209" s="295"/>
      <c r="B209" s="302"/>
      <c r="C209" s="295" t="s">
        <v>13</v>
      </c>
      <c r="D209" s="316" t="s">
        <v>14</v>
      </c>
      <c r="E209" s="296">
        <v>0</v>
      </c>
      <c r="F209" s="296">
        <f>G209-E209</f>
        <v>1200000</v>
      </c>
      <c r="G209" s="296">
        <v>1200000</v>
      </c>
      <c r="H209" s="176">
        <v>1200000</v>
      </c>
      <c r="I209" s="99">
        <f t="shared" ref="I209:I214" si="31">H209/G209</f>
        <v>1</v>
      </c>
      <c r="J209" s="176">
        <v>0</v>
      </c>
      <c r="K209" s="176">
        <v>0</v>
      </c>
      <c r="L209" s="176">
        <v>0</v>
      </c>
    </row>
    <row r="210" spans="1:13" ht="50.25" customHeight="1" x14ac:dyDescent="0.2">
      <c r="A210" s="295"/>
      <c r="B210" s="302"/>
      <c r="C210" s="295" t="s">
        <v>853</v>
      </c>
      <c r="D210" s="1078" t="s">
        <v>854</v>
      </c>
      <c r="E210" s="296">
        <v>0</v>
      </c>
      <c r="F210" s="296">
        <f>G210-E210</f>
        <v>32224.79</v>
      </c>
      <c r="G210" s="296">
        <v>32224.79</v>
      </c>
      <c r="H210" s="176">
        <v>32224.79</v>
      </c>
      <c r="I210" s="99">
        <f t="shared" si="31"/>
        <v>1</v>
      </c>
      <c r="J210" s="176">
        <v>0</v>
      </c>
      <c r="K210" s="176">
        <v>0</v>
      </c>
      <c r="L210" s="176">
        <v>0</v>
      </c>
    </row>
    <row r="211" spans="1:13" ht="59.25" customHeight="1" x14ac:dyDescent="0.2">
      <c r="A211" s="295"/>
      <c r="B211" s="302"/>
      <c r="C211" s="295" t="s">
        <v>135</v>
      </c>
      <c r="D211" s="316" t="s">
        <v>571</v>
      </c>
      <c r="E211" s="296">
        <v>0</v>
      </c>
      <c r="F211" s="296">
        <f>G211-E211</f>
        <v>458992</v>
      </c>
      <c r="G211" s="296">
        <v>458992</v>
      </c>
      <c r="H211" s="176">
        <v>458992</v>
      </c>
      <c r="I211" s="99">
        <f t="shared" si="31"/>
        <v>1</v>
      </c>
      <c r="J211" s="176">
        <v>0</v>
      </c>
      <c r="K211" s="176">
        <v>0</v>
      </c>
      <c r="L211" s="176">
        <v>0</v>
      </c>
    </row>
    <row r="212" spans="1:13" ht="22.5" x14ac:dyDescent="0.2">
      <c r="A212" s="293" t="s">
        <v>163</v>
      </c>
      <c r="B212" s="293"/>
      <c r="C212" s="293"/>
      <c r="D212" s="313" t="s">
        <v>164</v>
      </c>
      <c r="E212" s="282">
        <f>E213</f>
        <v>0</v>
      </c>
      <c r="F212" s="282">
        <f t="shared" ref="F212:H213" si="32">F213</f>
        <v>167000</v>
      </c>
      <c r="G212" s="282">
        <f t="shared" si="32"/>
        <v>167000</v>
      </c>
      <c r="H212" s="285">
        <f>H213</f>
        <v>167000</v>
      </c>
      <c r="I212" s="323">
        <f t="shared" si="31"/>
        <v>1</v>
      </c>
      <c r="J212" s="285">
        <f>J213</f>
        <v>0</v>
      </c>
      <c r="K212" s="285">
        <f>K213</f>
        <v>0</v>
      </c>
      <c r="L212" s="285">
        <f>L213</f>
        <v>0</v>
      </c>
    </row>
    <row r="213" spans="1:13" ht="15" x14ac:dyDescent="0.2">
      <c r="A213" s="295"/>
      <c r="B213" s="291" t="s">
        <v>724</v>
      </c>
      <c r="C213" s="315"/>
      <c r="D213" s="297" t="s">
        <v>564</v>
      </c>
      <c r="E213" s="281">
        <f>E214</f>
        <v>0</v>
      </c>
      <c r="F213" s="281">
        <f t="shared" si="32"/>
        <v>167000</v>
      </c>
      <c r="G213" s="281">
        <f t="shared" si="32"/>
        <v>167000</v>
      </c>
      <c r="H213" s="281">
        <f t="shared" si="32"/>
        <v>167000</v>
      </c>
      <c r="I213" s="298">
        <f t="shared" si="31"/>
        <v>1</v>
      </c>
      <c r="J213" s="286">
        <f>+J214</f>
        <v>0</v>
      </c>
      <c r="K213" s="286">
        <f>+K214</f>
        <v>0</v>
      </c>
      <c r="L213" s="286">
        <f>+L214</f>
        <v>0</v>
      </c>
    </row>
    <row r="214" spans="1:13" ht="67.5" x14ac:dyDescent="0.2">
      <c r="A214" s="295"/>
      <c r="B214" s="294"/>
      <c r="C214" s="301" t="s">
        <v>135</v>
      </c>
      <c r="D214" s="316" t="s">
        <v>571</v>
      </c>
      <c r="E214" s="284">
        <v>0</v>
      </c>
      <c r="F214" s="284">
        <f>G214-E214</f>
        <v>167000</v>
      </c>
      <c r="G214" s="284">
        <v>167000</v>
      </c>
      <c r="H214" s="179">
        <v>167000</v>
      </c>
      <c r="I214" s="300">
        <f t="shared" si="31"/>
        <v>1</v>
      </c>
      <c r="J214" s="179">
        <v>0</v>
      </c>
      <c r="K214" s="179">
        <v>0</v>
      </c>
      <c r="L214" s="179">
        <v>0</v>
      </c>
    </row>
    <row r="215" spans="1:13" x14ac:dyDescent="0.2">
      <c r="A215" s="293" t="s">
        <v>165</v>
      </c>
      <c r="B215" s="293"/>
      <c r="C215" s="293"/>
      <c r="D215" s="313" t="s">
        <v>166</v>
      </c>
      <c r="E215" s="282">
        <f t="shared" ref="E215:H216" si="33">E216</f>
        <v>0</v>
      </c>
      <c r="F215" s="282">
        <f t="shared" si="33"/>
        <v>120000</v>
      </c>
      <c r="G215" s="282">
        <f t="shared" si="33"/>
        <v>120000</v>
      </c>
      <c r="H215" s="285">
        <f t="shared" si="33"/>
        <v>120000</v>
      </c>
      <c r="I215" s="323">
        <f t="shared" ref="I215:I230" si="34">H215/G215</f>
        <v>1</v>
      </c>
      <c r="J215" s="285">
        <f t="shared" ref="J215:L216" si="35">J216</f>
        <v>0</v>
      </c>
      <c r="K215" s="285">
        <f t="shared" si="35"/>
        <v>0</v>
      </c>
      <c r="L215" s="285">
        <f t="shared" si="35"/>
        <v>0</v>
      </c>
    </row>
    <row r="216" spans="1:13" ht="22.5" x14ac:dyDescent="0.2">
      <c r="A216" s="295"/>
      <c r="B216" s="291" t="s">
        <v>167</v>
      </c>
      <c r="C216" s="315"/>
      <c r="D216" s="297" t="s">
        <v>168</v>
      </c>
      <c r="E216" s="281">
        <f t="shared" si="33"/>
        <v>0</v>
      </c>
      <c r="F216" s="281">
        <f t="shared" si="33"/>
        <v>120000</v>
      </c>
      <c r="G216" s="281">
        <f t="shared" si="33"/>
        <v>120000</v>
      </c>
      <c r="H216" s="286">
        <f t="shared" si="33"/>
        <v>120000</v>
      </c>
      <c r="I216" s="298">
        <f t="shared" si="34"/>
        <v>1</v>
      </c>
      <c r="J216" s="286">
        <f t="shared" si="35"/>
        <v>0</v>
      </c>
      <c r="K216" s="286">
        <f t="shared" si="35"/>
        <v>0</v>
      </c>
      <c r="L216" s="286">
        <f t="shared" si="35"/>
        <v>0</v>
      </c>
    </row>
    <row r="217" spans="1:13" ht="45" x14ac:dyDescent="0.2">
      <c r="A217" s="302"/>
      <c r="B217" s="302"/>
      <c r="C217" s="295" t="s">
        <v>121</v>
      </c>
      <c r="D217" s="316" t="s">
        <v>122</v>
      </c>
      <c r="E217" s="296">
        <v>0</v>
      </c>
      <c r="F217" s="296">
        <f>G217-E217</f>
        <v>120000</v>
      </c>
      <c r="G217" s="296">
        <v>120000</v>
      </c>
      <c r="H217" s="176">
        <v>120000</v>
      </c>
      <c r="I217" s="99">
        <f t="shared" si="34"/>
        <v>1</v>
      </c>
      <c r="J217" s="176">
        <v>0</v>
      </c>
      <c r="K217" s="176">
        <v>0</v>
      </c>
      <c r="L217" s="176">
        <v>0</v>
      </c>
    </row>
    <row r="218" spans="1:13" x14ac:dyDescent="0.2">
      <c r="A218" s="293" t="s">
        <v>169</v>
      </c>
      <c r="B218" s="293"/>
      <c r="C218" s="293"/>
      <c r="D218" s="313" t="s">
        <v>170</v>
      </c>
      <c r="E218" s="282">
        <f>E219+E223+E229+E232+E235+E241</f>
        <v>15059858.390000001</v>
      </c>
      <c r="F218" s="282">
        <f>F219+F223+F229+F232+F235+F241</f>
        <v>2080555</v>
      </c>
      <c r="G218" s="282">
        <f>G219+G223+G229+G232+G235+G241</f>
        <v>17140413.390000001</v>
      </c>
      <c r="H218" s="282">
        <f>H219+H223+H229+H232+H235+H241</f>
        <v>13585577.289999999</v>
      </c>
      <c r="I218" s="321">
        <f>H218/G218</f>
        <v>0.79260499620890412</v>
      </c>
      <c r="J218" s="285">
        <f>J219+J223+J229+J232+J235+J241</f>
        <v>4010864.29</v>
      </c>
      <c r="K218" s="285">
        <f>K219+K223+K229+K232+K235+K241</f>
        <v>4010864.29</v>
      </c>
      <c r="L218" s="285">
        <f>L219+L223+L229+L232+L235+L241</f>
        <v>0</v>
      </c>
    </row>
    <row r="219" spans="1:13" ht="15" x14ac:dyDescent="0.2">
      <c r="A219" s="295"/>
      <c r="B219" s="291" t="s">
        <v>171</v>
      </c>
      <c r="C219" s="315"/>
      <c r="D219" s="297" t="s">
        <v>172</v>
      </c>
      <c r="E219" s="281">
        <f>SUM(E220:E222)</f>
        <v>7122468</v>
      </c>
      <c r="F219" s="281">
        <f>SUM(F220:F222)</f>
        <v>1824605</v>
      </c>
      <c r="G219" s="281">
        <f>SUM(G220:G222)</f>
        <v>8947073</v>
      </c>
      <c r="H219" s="281">
        <f>SUM(H220:H222)</f>
        <v>8937106.6699999999</v>
      </c>
      <c r="I219" s="298">
        <f t="shared" si="34"/>
        <v>0.99888607927978235</v>
      </c>
      <c r="J219" s="286">
        <f>SUM(J220:J222)</f>
        <v>7798</v>
      </c>
      <c r="K219" s="286">
        <f>SUM(K220:K222)</f>
        <v>7798</v>
      </c>
      <c r="L219" s="286">
        <f>SUM(L220:L222)</f>
        <v>0</v>
      </c>
      <c r="M219" s="181"/>
    </row>
    <row r="220" spans="1:13" x14ac:dyDescent="0.2">
      <c r="A220" s="302"/>
      <c r="B220" s="302"/>
      <c r="C220" s="295" t="s">
        <v>109</v>
      </c>
      <c r="D220" s="316" t="s">
        <v>110</v>
      </c>
      <c r="E220" s="296">
        <v>1000</v>
      </c>
      <c r="F220" s="296">
        <f>G220-E220</f>
        <v>0</v>
      </c>
      <c r="G220" s="296">
        <v>1000</v>
      </c>
      <c r="H220" s="176">
        <v>31.67</v>
      </c>
      <c r="I220" s="99">
        <f t="shared" si="34"/>
        <v>3.1670000000000004E-2</v>
      </c>
      <c r="J220" s="176">
        <v>0</v>
      </c>
      <c r="K220" s="176">
        <v>0</v>
      </c>
      <c r="L220" s="176">
        <v>0</v>
      </c>
    </row>
    <row r="221" spans="1:13" ht="22.5" x14ac:dyDescent="0.2">
      <c r="A221" s="302"/>
      <c r="B221" s="302"/>
      <c r="C221" s="295" t="s">
        <v>111</v>
      </c>
      <c r="D221" s="316" t="s">
        <v>112</v>
      </c>
      <c r="E221" s="296">
        <v>10000</v>
      </c>
      <c r="F221" s="296">
        <f>G221-E221</f>
        <v>0</v>
      </c>
      <c r="G221" s="296">
        <v>10000</v>
      </c>
      <c r="H221" s="176">
        <v>1002</v>
      </c>
      <c r="I221" s="99">
        <f t="shared" si="34"/>
        <v>0.1002</v>
      </c>
      <c r="J221" s="176">
        <v>7798</v>
      </c>
      <c r="K221" s="176">
        <v>7798</v>
      </c>
      <c r="L221" s="176">
        <v>0</v>
      </c>
    </row>
    <row r="222" spans="1:13" ht="90" x14ac:dyDescent="0.2">
      <c r="A222" s="312"/>
      <c r="B222" s="295"/>
      <c r="C222" s="295" t="s">
        <v>173</v>
      </c>
      <c r="D222" s="316" t="s">
        <v>174</v>
      </c>
      <c r="E222" s="296">
        <v>7111468</v>
      </c>
      <c r="F222" s="296">
        <f>G222-E222</f>
        <v>1824605</v>
      </c>
      <c r="G222" s="296">
        <v>8936073</v>
      </c>
      <c r="H222" s="176">
        <v>8936073</v>
      </c>
      <c r="I222" s="99">
        <f t="shared" si="34"/>
        <v>1</v>
      </c>
      <c r="J222" s="176">
        <v>0</v>
      </c>
      <c r="K222" s="176">
        <v>0</v>
      </c>
      <c r="L222" s="176">
        <v>0</v>
      </c>
    </row>
    <row r="223" spans="1:13" ht="56.25" x14ac:dyDescent="0.2">
      <c r="A223" s="295"/>
      <c r="B223" s="291" t="s">
        <v>175</v>
      </c>
      <c r="C223" s="315"/>
      <c r="D223" s="297" t="s">
        <v>176</v>
      </c>
      <c r="E223" s="281">
        <f>SUM(E224:E228)</f>
        <v>7147444</v>
      </c>
      <c r="F223" s="281">
        <f>SUM(F224:F228)</f>
        <v>0</v>
      </c>
      <c r="G223" s="281">
        <f>SUM(G224:G228)</f>
        <v>7147444</v>
      </c>
      <c r="H223" s="281">
        <f>SUM(H224:H228)</f>
        <v>4435071.62</v>
      </c>
      <c r="I223" s="298">
        <f t="shared" si="34"/>
        <v>0.62051155909721012</v>
      </c>
      <c r="J223" s="286">
        <f>SUM(J224:J228)</f>
        <v>4003066.29</v>
      </c>
      <c r="K223" s="286">
        <f>SUM(K224:K228)</f>
        <v>4003066.29</v>
      </c>
      <c r="L223" s="286">
        <f>SUM(L224:L228)</f>
        <v>0</v>
      </c>
    </row>
    <row r="224" spans="1:13" ht="22.5" x14ac:dyDescent="0.2">
      <c r="A224" s="295"/>
      <c r="B224" s="302"/>
      <c r="C224" s="295" t="s">
        <v>88</v>
      </c>
      <c r="D224" s="316" t="s">
        <v>89</v>
      </c>
      <c r="E224" s="296">
        <v>0</v>
      </c>
      <c r="F224" s="296">
        <f>G224-E224</f>
        <v>0</v>
      </c>
      <c r="G224" s="296">
        <v>0</v>
      </c>
      <c r="H224" s="176">
        <v>11.6</v>
      </c>
      <c r="I224" s="99">
        <v>0</v>
      </c>
      <c r="J224" s="176">
        <v>0</v>
      </c>
      <c r="K224" s="176">
        <v>0</v>
      </c>
      <c r="L224" s="176">
        <v>0</v>
      </c>
    </row>
    <row r="225" spans="1:13" x14ac:dyDescent="0.2">
      <c r="A225" s="295"/>
      <c r="B225" s="302"/>
      <c r="C225" s="295" t="s">
        <v>109</v>
      </c>
      <c r="D225" s="316" t="s">
        <v>110</v>
      </c>
      <c r="E225" s="296">
        <v>3000</v>
      </c>
      <c r="F225" s="296">
        <f>G225-E225</f>
        <v>0</v>
      </c>
      <c r="G225" s="296">
        <v>3000</v>
      </c>
      <c r="H225" s="176">
        <v>300.49</v>
      </c>
      <c r="I225" s="99">
        <f t="shared" si="34"/>
        <v>0.10016333333333334</v>
      </c>
      <c r="J225" s="176">
        <v>0</v>
      </c>
      <c r="K225" s="176">
        <v>0</v>
      </c>
      <c r="L225" s="176">
        <v>0</v>
      </c>
    </row>
    <row r="226" spans="1:13" ht="22.5" x14ac:dyDescent="0.2">
      <c r="A226" s="295"/>
      <c r="B226" s="302"/>
      <c r="C226" s="295" t="s">
        <v>111</v>
      </c>
      <c r="D226" s="316" t="s">
        <v>112</v>
      </c>
      <c r="E226" s="296">
        <v>30000</v>
      </c>
      <c r="F226" s="296">
        <f>G226-E226</f>
        <v>0</v>
      </c>
      <c r="G226" s="296">
        <v>30000</v>
      </c>
      <c r="H226" s="176">
        <v>8427.8700000000008</v>
      </c>
      <c r="I226" s="99">
        <f t="shared" si="34"/>
        <v>0.28092900000000004</v>
      </c>
      <c r="J226" s="176">
        <v>2523.27</v>
      </c>
      <c r="K226" s="176">
        <v>2523.27</v>
      </c>
      <c r="L226" s="176">
        <v>0</v>
      </c>
    </row>
    <row r="227" spans="1:13" ht="67.5" x14ac:dyDescent="0.2">
      <c r="A227" s="312"/>
      <c r="B227" s="295"/>
      <c r="C227" s="295" t="s">
        <v>13</v>
      </c>
      <c r="D227" s="316" t="s">
        <v>14</v>
      </c>
      <c r="E227" s="296">
        <v>6994444</v>
      </c>
      <c r="F227" s="296">
        <f>G227-E227</f>
        <v>0</v>
      </c>
      <c r="G227" s="296">
        <v>6994444</v>
      </c>
      <c r="H227" s="176">
        <v>4368247</v>
      </c>
      <c r="I227" s="99">
        <f t="shared" si="34"/>
        <v>0.62453098487885528</v>
      </c>
      <c r="J227" s="176">
        <v>0</v>
      </c>
      <c r="K227" s="176">
        <v>0</v>
      </c>
      <c r="L227" s="176">
        <v>0</v>
      </c>
    </row>
    <row r="228" spans="1:13" ht="45" x14ac:dyDescent="0.2">
      <c r="A228" s="295"/>
      <c r="B228" s="295"/>
      <c r="C228" s="295" t="s">
        <v>159</v>
      </c>
      <c r="D228" s="316" t="s">
        <v>160</v>
      </c>
      <c r="E228" s="296">
        <v>120000</v>
      </c>
      <c r="F228" s="296">
        <f>G228-E228</f>
        <v>0</v>
      </c>
      <c r="G228" s="296">
        <v>120000</v>
      </c>
      <c r="H228" s="176">
        <v>58084.66</v>
      </c>
      <c r="I228" s="99">
        <f t="shared" si="34"/>
        <v>0.48403883333333336</v>
      </c>
      <c r="J228" s="176">
        <v>4000543.02</v>
      </c>
      <c r="K228" s="176">
        <v>4000543.02</v>
      </c>
      <c r="L228" s="176">
        <v>0</v>
      </c>
    </row>
    <row r="229" spans="1:13" ht="15" x14ac:dyDescent="0.2">
      <c r="A229" s="295"/>
      <c r="B229" s="291" t="s">
        <v>177</v>
      </c>
      <c r="C229" s="315"/>
      <c r="D229" s="297" t="s">
        <v>178</v>
      </c>
      <c r="E229" s="281">
        <f>SUM(E230:E231)</f>
        <v>0</v>
      </c>
      <c r="F229" s="281">
        <f>SUM(F230:F231)</f>
        <v>950</v>
      </c>
      <c r="G229" s="281">
        <f>SUM(G230:G231)</f>
        <v>950</v>
      </c>
      <c r="H229" s="281">
        <f>SUM(H230:H231)</f>
        <v>950</v>
      </c>
      <c r="I229" s="298">
        <f t="shared" si="34"/>
        <v>1</v>
      </c>
      <c r="J229" s="286">
        <f>J230</f>
        <v>0</v>
      </c>
      <c r="K229" s="286">
        <f>K230</f>
        <v>0</v>
      </c>
      <c r="L229" s="286">
        <f>L230</f>
        <v>0</v>
      </c>
    </row>
    <row r="230" spans="1:13" ht="67.5" x14ac:dyDescent="0.2">
      <c r="A230" s="295"/>
      <c r="B230" s="302"/>
      <c r="C230" s="295" t="s">
        <v>13</v>
      </c>
      <c r="D230" s="316" t="s">
        <v>14</v>
      </c>
      <c r="E230" s="296">
        <v>0</v>
      </c>
      <c r="F230" s="296">
        <f>G230-E230</f>
        <v>950</v>
      </c>
      <c r="G230" s="296">
        <v>950</v>
      </c>
      <c r="H230" s="176">
        <v>950</v>
      </c>
      <c r="I230" s="99">
        <f t="shared" si="34"/>
        <v>1</v>
      </c>
      <c r="J230" s="176">
        <v>0</v>
      </c>
      <c r="K230" s="176">
        <v>0</v>
      </c>
      <c r="L230" s="176">
        <v>0</v>
      </c>
    </row>
    <row r="231" spans="1:13" ht="45" hidden="1" x14ac:dyDescent="0.2">
      <c r="A231" s="295"/>
      <c r="B231" s="302"/>
      <c r="C231" s="295" t="s">
        <v>159</v>
      </c>
      <c r="D231" s="316" t="s">
        <v>160</v>
      </c>
      <c r="E231" s="296">
        <v>0</v>
      </c>
      <c r="F231" s="296">
        <f>G231-E231</f>
        <v>0</v>
      </c>
      <c r="G231" s="296">
        <v>0</v>
      </c>
      <c r="H231" s="176">
        <v>0</v>
      </c>
      <c r="I231" s="99">
        <v>0</v>
      </c>
      <c r="J231" s="176">
        <v>0</v>
      </c>
      <c r="K231" s="176">
        <v>0</v>
      </c>
      <c r="L231" s="176">
        <v>0</v>
      </c>
    </row>
    <row r="232" spans="1:13" ht="101.25" x14ac:dyDescent="0.2">
      <c r="A232" s="295"/>
      <c r="B232" s="576">
        <v>85513</v>
      </c>
      <c r="C232" s="291"/>
      <c r="D232" s="297" t="s">
        <v>604</v>
      </c>
      <c r="E232" s="281">
        <f>SUM(E233:E234)</f>
        <v>72649</v>
      </c>
      <c r="F232" s="281">
        <f>SUM(F233:F234)</f>
        <v>37000</v>
      </c>
      <c r="G232" s="281">
        <f>SUM(G233:G234)</f>
        <v>109649</v>
      </c>
      <c r="H232" s="281">
        <f>SUM(H233:H234)</f>
        <v>72149</v>
      </c>
      <c r="I232" s="298">
        <f>H232/G232</f>
        <v>0.65799961695957099</v>
      </c>
      <c r="J232" s="288">
        <f>SUM(J233:J234)</f>
        <v>0</v>
      </c>
      <c r="K232" s="288">
        <f>SUM(K233:K234)</f>
        <v>0</v>
      </c>
      <c r="L232" s="288">
        <f>SUM(L233:L234)</f>
        <v>0</v>
      </c>
      <c r="M232" s="181"/>
    </row>
    <row r="233" spans="1:13" ht="22.5" x14ac:dyDescent="0.2">
      <c r="A233" s="295"/>
      <c r="B233" s="304"/>
      <c r="C233" s="294" t="s">
        <v>111</v>
      </c>
      <c r="D233" s="316" t="s">
        <v>112</v>
      </c>
      <c r="E233" s="284">
        <v>500</v>
      </c>
      <c r="F233" s="284">
        <f>G233-E233</f>
        <v>0</v>
      </c>
      <c r="G233" s="284">
        <v>500</v>
      </c>
      <c r="H233" s="289">
        <v>0</v>
      </c>
      <c r="I233" s="300">
        <v>0</v>
      </c>
      <c r="J233" s="289">
        <v>0</v>
      </c>
      <c r="K233" s="289">
        <v>0</v>
      </c>
      <c r="L233" s="289">
        <v>0</v>
      </c>
      <c r="M233" s="181"/>
    </row>
    <row r="234" spans="1:13" ht="67.5" x14ac:dyDescent="0.2">
      <c r="A234" s="295"/>
      <c r="B234" s="304"/>
      <c r="C234" s="294" t="s">
        <v>13</v>
      </c>
      <c r="D234" s="316" t="s">
        <v>14</v>
      </c>
      <c r="E234" s="284">
        <v>72149</v>
      </c>
      <c r="F234" s="284">
        <f>G234-E234</f>
        <v>37000</v>
      </c>
      <c r="G234" s="284">
        <v>109149</v>
      </c>
      <c r="H234" s="289">
        <v>72149</v>
      </c>
      <c r="I234" s="300">
        <f>H234/G234</f>
        <v>0.66101384346169001</v>
      </c>
      <c r="J234" s="289">
        <v>0</v>
      </c>
      <c r="K234" s="289">
        <v>0</v>
      </c>
      <c r="L234" s="289">
        <v>0</v>
      </c>
      <c r="M234" s="181"/>
    </row>
    <row r="235" spans="1:13" ht="22.5" x14ac:dyDescent="0.2">
      <c r="A235" s="295"/>
      <c r="B235" s="303">
        <v>85516</v>
      </c>
      <c r="C235" s="291"/>
      <c r="D235" s="575" t="s">
        <v>603</v>
      </c>
      <c r="E235" s="281">
        <f>SUM(E236:E240)</f>
        <v>717297.39</v>
      </c>
      <c r="F235" s="281">
        <f>SUM(F236:F240)</f>
        <v>135000</v>
      </c>
      <c r="G235" s="281">
        <f>SUM(G236:G240)</f>
        <v>852297.39</v>
      </c>
      <c r="H235" s="281">
        <f>SUM(H236:H240)</f>
        <v>57300</v>
      </c>
      <c r="I235" s="298">
        <f>H235/G235</f>
        <v>6.7230054523574223E-2</v>
      </c>
      <c r="J235" s="288">
        <f>SUM(J236:J240)</f>
        <v>0</v>
      </c>
      <c r="K235" s="288">
        <f>SUM(K236:K240)</f>
        <v>0</v>
      </c>
      <c r="L235" s="288">
        <f>SUM(L236:L240)</f>
        <v>0</v>
      </c>
      <c r="M235" s="181"/>
    </row>
    <row r="236" spans="1:13" ht="22.5" x14ac:dyDescent="0.2">
      <c r="A236" s="295"/>
      <c r="B236" s="304"/>
      <c r="C236" s="294" t="s">
        <v>127</v>
      </c>
      <c r="D236" s="316" t="s">
        <v>128</v>
      </c>
      <c r="E236" s="284">
        <v>0</v>
      </c>
      <c r="F236" s="284">
        <f>G236-E236</f>
        <v>54000</v>
      </c>
      <c r="G236" s="284">
        <v>54000</v>
      </c>
      <c r="H236" s="289">
        <v>19560</v>
      </c>
      <c r="I236" s="300">
        <f>H236/G236</f>
        <v>0.36222222222222222</v>
      </c>
      <c r="J236" s="289">
        <v>0</v>
      </c>
      <c r="K236" s="289">
        <v>0</v>
      </c>
      <c r="L236" s="289">
        <v>0</v>
      </c>
      <c r="M236" s="181"/>
    </row>
    <row r="237" spans="1:13" ht="45" x14ac:dyDescent="0.2">
      <c r="A237" s="295"/>
      <c r="B237" s="304"/>
      <c r="C237" s="294" t="s">
        <v>129</v>
      </c>
      <c r="D237" s="316" t="s">
        <v>130</v>
      </c>
      <c r="E237" s="284">
        <v>0</v>
      </c>
      <c r="F237" s="284">
        <f>G237-E237</f>
        <v>81000</v>
      </c>
      <c r="G237" s="284">
        <v>81000</v>
      </c>
      <c r="H237" s="289">
        <v>32220</v>
      </c>
      <c r="I237" s="300">
        <f>H237/G237</f>
        <v>0.39777777777777779</v>
      </c>
      <c r="J237" s="289">
        <v>0</v>
      </c>
      <c r="K237" s="289">
        <v>0</v>
      </c>
      <c r="L237" s="289">
        <v>0</v>
      </c>
      <c r="M237" s="181"/>
    </row>
    <row r="238" spans="1:13" x14ac:dyDescent="0.2">
      <c r="A238" s="295"/>
      <c r="B238" s="304"/>
      <c r="C238" s="294" t="s">
        <v>18</v>
      </c>
      <c r="D238" s="316" t="s">
        <v>19</v>
      </c>
      <c r="E238" s="284">
        <v>0</v>
      </c>
      <c r="F238" s="284">
        <f>G238-E238</f>
        <v>0</v>
      </c>
      <c r="G238" s="284">
        <v>0</v>
      </c>
      <c r="H238" s="289">
        <v>5520</v>
      </c>
      <c r="I238" s="300">
        <v>0</v>
      </c>
      <c r="J238" s="289">
        <v>0</v>
      </c>
      <c r="K238" s="289">
        <v>0</v>
      </c>
      <c r="L238" s="289">
        <v>0</v>
      </c>
      <c r="M238" s="181"/>
    </row>
    <row r="239" spans="1:13" ht="45" hidden="1" x14ac:dyDescent="0.2">
      <c r="A239" s="295"/>
      <c r="B239" s="304"/>
      <c r="C239" s="294" t="s">
        <v>121</v>
      </c>
      <c r="D239" s="316" t="s">
        <v>122</v>
      </c>
      <c r="E239" s="284">
        <v>0</v>
      </c>
      <c r="F239" s="284">
        <f>G239-E239</f>
        <v>0</v>
      </c>
      <c r="G239" s="284">
        <v>0</v>
      </c>
      <c r="H239" s="289">
        <v>0</v>
      </c>
      <c r="I239" s="300">
        <v>0</v>
      </c>
      <c r="J239" s="289">
        <v>0</v>
      </c>
      <c r="K239" s="289">
        <v>0</v>
      </c>
      <c r="L239" s="289">
        <v>0</v>
      </c>
      <c r="M239" s="181"/>
    </row>
    <row r="240" spans="1:13" ht="78.75" x14ac:dyDescent="0.2">
      <c r="A240" s="295"/>
      <c r="B240" s="304"/>
      <c r="C240" s="294" t="s">
        <v>139</v>
      </c>
      <c r="D240" s="316" t="s">
        <v>705</v>
      </c>
      <c r="E240" s="284">
        <v>717297.39</v>
      </c>
      <c r="F240" s="284">
        <f>G240-E240</f>
        <v>0</v>
      </c>
      <c r="G240" s="284">
        <v>717297.39</v>
      </c>
      <c r="H240" s="289">
        <v>0</v>
      </c>
      <c r="I240" s="300">
        <f>H240/G240</f>
        <v>0</v>
      </c>
      <c r="J240" s="289">
        <v>0</v>
      </c>
      <c r="K240" s="289">
        <v>0</v>
      </c>
      <c r="L240" s="289">
        <v>0</v>
      </c>
      <c r="M240" s="181"/>
    </row>
    <row r="241" spans="1:13" x14ac:dyDescent="0.2">
      <c r="A241" s="295"/>
      <c r="B241" s="303">
        <v>85595</v>
      </c>
      <c r="C241" s="291"/>
      <c r="D241" s="575" t="s">
        <v>564</v>
      </c>
      <c r="E241" s="281">
        <f>E242</f>
        <v>0</v>
      </c>
      <c r="F241" s="281">
        <f>F242</f>
        <v>83000</v>
      </c>
      <c r="G241" s="281">
        <f>G242</f>
        <v>83000</v>
      </c>
      <c r="H241" s="281">
        <f>H242</f>
        <v>83000</v>
      </c>
      <c r="I241" s="298">
        <f>H241/G241</f>
        <v>1</v>
      </c>
      <c r="J241" s="288">
        <v>0</v>
      </c>
      <c r="K241" s="288">
        <v>0</v>
      </c>
      <c r="L241" s="288">
        <v>0</v>
      </c>
      <c r="M241" s="181"/>
    </row>
    <row r="242" spans="1:13" ht="67.5" x14ac:dyDescent="0.2">
      <c r="A242" s="295"/>
      <c r="B242" s="304"/>
      <c r="C242" s="294" t="s">
        <v>135</v>
      </c>
      <c r="D242" s="316" t="s">
        <v>571</v>
      </c>
      <c r="E242" s="284">
        <v>0</v>
      </c>
      <c r="F242" s="284">
        <f>G242-E242</f>
        <v>83000</v>
      </c>
      <c r="G242" s="284">
        <v>83000</v>
      </c>
      <c r="H242" s="289">
        <v>83000</v>
      </c>
      <c r="I242" s="300">
        <f>H242/G242</f>
        <v>1</v>
      </c>
      <c r="J242" s="289">
        <v>0</v>
      </c>
      <c r="K242" s="289">
        <v>0</v>
      </c>
      <c r="L242" s="289">
        <v>0</v>
      </c>
      <c r="M242" s="181"/>
    </row>
    <row r="243" spans="1:13" ht="22.5" x14ac:dyDescent="0.2">
      <c r="A243" s="293" t="s">
        <v>181</v>
      </c>
      <c r="B243" s="293"/>
      <c r="C243" s="293"/>
      <c r="D243" s="313" t="s">
        <v>182</v>
      </c>
      <c r="E243" s="282">
        <f>E246+E257+E263+E244+E255++E261+E253</f>
        <v>5318765.17</v>
      </c>
      <c r="F243" s="282">
        <f>F246+F257+F263+F244+F255++F261+F253</f>
        <v>20291.22</v>
      </c>
      <c r="G243" s="282">
        <f>G246+G257+G263+G244+G255++G261+G253</f>
        <v>5339056.3900000006</v>
      </c>
      <c r="H243" s="282">
        <f>H246+H257+H263+H244+H255++H261+H253</f>
        <v>3357818.8099999996</v>
      </c>
      <c r="I243" s="321">
        <f>H243/G243</f>
        <v>0.6289161538524225</v>
      </c>
      <c r="J243" s="285">
        <f>J244+J246+J257+J263+J255+J261+J249</f>
        <v>4227290.3</v>
      </c>
      <c r="K243" s="285">
        <f>K244+K246+K257+K263+K255+K261+K249</f>
        <v>722623.74</v>
      </c>
      <c r="L243" s="285">
        <f>L244+L246+L257+L263+L255+L261+L249</f>
        <v>12135.57</v>
      </c>
      <c r="M243" s="181"/>
    </row>
    <row r="244" spans="1:13" hidden="1" x14ac:dyDescent="0.2">
      <c r="A244" s="305"/>
      <c r="B244" s="291" t="s">
        <v>373</v>
      </c>
      <c r="C244" s="311"/>
      <c r="D244" s="297" t="s">
        <v>545</v>
      </c>
      <c r="E244" s="281">
        <f>E245</f>
        <v>0</v>
      </c>
      <c r="F244" s="281">
        <f t="shared" ref="F244:L244" si="36">F245</f>
        <v>0</v>
      </c>
      <c r="G244" s="281">
        <f t="shared" si="36"/>
        <v>0</v>
      </c>
      <c r="H244" s="281">
        <f t="shared" si="36"/>
        <v>0</v>
      </c>
      <c r="I244" s="281">
        <f>I245</f>
        <v>0</v>
      </c>
      <c r="J244" s="281">
        <f t="shared" si="36"/>
        <v>0</v>
      </c>
      <c r="K244" s="281">
        <f t="shared" si="36"/>
        <v>0</v>
      </c>
      <c r="L244" s="281">
        <f t="shared" si="36"/>
        <v>0</v>
      </c>
      <c r="M244" s="181"/>
    </row>
    <row r="245" spans="1:13" ht="33.75" hidden="1" x14ac:dyDescent="0.2">
      <c r="A245" s="305"/>
      <c r="B245" s="294"/>
      <c r="C245" s="294" t="s">
        <v>527</v>
      </c>
      <c r="D245" s="299" t="s">
        <v>528</v>
      </c>
      <c r="E245" s="284">
        <v>0</v>
      </c>
      <c r="F245" s="284">
        <v>0</v>
      </c>
      <c r="G245" s="284">
        <v>0</v>
      </c>
      <c r="H245" s="179">
        <v>0</v>
      </c>
      <c r="I245" s="300">
        <v>0</v>
      </c>
      <c r="J245" s="179">
        <v>0</v>
      </c>
      <c r="K245" s="179">
        <v>0</v>
      </c>
      <c r="L245" s="179">
        <v>0</v>
      </c>
      <c r="M245" s="181"/>
    </row>
    <row r="246" spans="1:13" ht="15" x14ac:dyDescent="0.2">
      <c r="A246" s="295"/>
      <c r="B246" s="291" t="s">
        <v>183</v>
      </c>
      <c r="C246" s="315"/>
      <c r="D246" s="297" t="s">
        <v>184</v>
      </c>
      <c r="E246" s="281">
        <f>E247+E249+E250+E252+E248+E251</f>
        <v>5267765.17</v>
      </c>
      <c r="F246" s="281">
        <f>F247+F249+F250+F252+F248+F251</f>
        <v>4777.41</v>
      </c>
      <c r="G246" s="281">
        <f>G247+G249+G250+G252+G248+G251</f>
        <v>5272542.58</v>
      </c>
      <c r="H246" s="281">
        <f>H247+H249+H250+H252+H248+H251</f>
        <v>3325231.4999999995</v>
      </c>
      <c r="I246" s="298">
        <f>H246/G246</f>
        <v>0.63066944449408302</v>
      </c>
      <c r="J246" s="286">
        <f>J247+J249+J250+J252+J251+J248</f>
        <v>4217528.3</v>
      </c>
      <c r="K246" s="286">
        <f>K247+K249+K250+K252+K251+K248</f>
        <v>713723.74</v>
      </c>
      <c r="L246" s="286">
        <f>L247+L249+L250+L252+L251+L248</f>
        <v>12135.57</v>
      </c>
    </row>
    <row r="247" spans="1:13" ht="45" x14ac:dyDescent="0.2">
      <c r="A247" s="302"/>
      <c r="B247" s="302"/>
      <c r="C247" s="295" t="s">
        <v>24</v>
      </c>
      <c r="D247" s="316" t="s">
        <v>25</v>
      </c>
      <c r="E247" s="296">
        <v>5255765.17</v>
      </c>
      <c r="F247" s="296">
        <f t="shared" ref="F247:F252" si="37">G247-E247</f>
        <v>0</v>
      </c>
      <c r="G247" s="296">
        <v>5255765.17</v>
      </c>
      <c r="H247" s="176">
        <v>3304271.86</v>
      </c>
      <c r="I247" s="99">
        <f>H247/G247</f>
        <v>0.62869472914445301</v>
      </c>
      <c r="J247" s="176">
        <v>4132298.3</v>
      </c>
      <c r="K247" s="176">
        <v>706523.74</v>
      </c>
      <c r="L247" s="176">
        <v>11825.57</v>
      </c>
    </row>
    <row r="248" spans="1:13" ht="33.75" x14ac:dyDescent="0.2">
      <c r="A248" s="302"/>
      <c r="B248" s="302"/>
      <c r="C248" s="295" t="s">
        <v>527</v>
      </c>
      <c r="D248" s="316" t="s">
        <v>606</v>
      </c>
      <c r="E248" s="296">
        <v>0</v>
      </c>
      <c r="F248" s="296">
        <f t="shared" si="37"/>
        <v>0</v>
      </c>
      <c r="G248" s="296">
        <v>0</v>
      </c>
      <c r="H248" s="176">
        <v>0</v>
      </c>
      <c r="I248" s="99">
        <v>0</v>
      </c>
      <c r="J248" s="176">
        <v>7200</v>
      </c>
      <c r="K248" s="176">
        <v>7200</v>
      </c>
      <c r="L248" s="176">
        <v>0</v>
      </c>
    </row>
    <row r="249" spans="1:13" ht="22.5" x14ac:dyDescent="0.2">
      <c r="A249" s="312"/>
      <c r="B249" s="295"/>
      <c r="C249" s="295" t="s">
        <v>88</v>
      </c>
      <c r="D249" s="316" t="s">
        <v>89</v>
      </c>
      <c r="E249" s="296">
        <v>12000</v>
      </c>
      <c r="F249" s="296">
        <f t="shared" si="37"/>
        <v>0</v>
      </c>
      <c r="G249" s="296">
        <v>12000</v>
      </c>
      <c r="H249" s="176">
        <v>9424.52</v>
      </c>
      <c r="I249" s="99">
        <f>H249/G249</f>
        <v>0.78537666666666672</v>
      </c>
      <c r="J249" s="176">
        <v>0</v>
      </c>
      <c r="K249" s="176">
        <v>0</v>
      </c>
      <c r="L249" s="176">
        <v>0</v>
      </c>
    </row>
    <row r="250" spans="1:13" ht="67.5" x14ac:dyDescent="0.2">
      <c r="A250" s="295"/>
      <c r="B250" s="295"/>
      <c r="C250" s="319" t="s">
        <v>11</v>
      </c>
      <c r="D250" s="316" t="s">
        <v>12</v>
      </c>
      <c r="E250" s="296">
        <v>0</v>
      </c>
      <c r="F250" s="296">
        <f t="shared" si="37"/>
        <v>0</v>
      </c>
      <c r="G250" s="296">
        <v>0</v>
      </c>
      <c r="H250" s="176">
        <v>326.33999999999997</v>
      </c>
      <c r="I250" s="99">
        <v>0</v>
      </c>
      <c r="J250" s="176">
        <v>0</v>
      </c>
      <c r="K250" s="176">
        <v>0</v>
      </c>
      <c r="L250" s="176">
        <v>310</v>
      </c>
    </row>
    <row r="251" spans="1:13" x14ac:dyDescent="0.2">
      <c r="A251" s="295"/>
      <c r="B251" s="295"/>
      <c r="C251" s="319" t="s">
        <v>588</v>
      </c>
      <c r="D251" s="577" t="s">
        <v>607</v>
      </c>
      <c r="E251" s="296">
        <v>0</v>
      </c>
      <c r="F251" s="296">
        <f t="shared" si="37"/>
        <v>0</v>
      </c>
      <c r="G251" s="296">
        <v>0</v>
      </c>
      <c r="H251" s="176">
        <v>86</v>
      </c>
      <c r="I251" s="99">
        <v>0</v>
      </c>
      <c r="J251" s="176">
        <v>193</v>
      </c>
      <c r="K251" s="176">
        <v>0</v>
      </c>
      <c r="L251" s="176">
        <v>0</v>
      </c>
    </row>
    <row r="252" spans="1:13" ht="22.5" x14ac:dyDescent="0.2">
      <c r="A252" s="295"/>
      <c r="B252" s="295"/>
      <c r="C252" s="319" t="s">
        <v>78</v>
      </c>
      <c r="D252" s="316" t="s">
        <v>79</v>
      </c>
      <c r="E252" s="296">
        <v>0</v>
      </c>
      <c r="F252" s="296">
        <f t="shared" si="37"/>
        <v>4777.41</v>
      </c>
      <c r="G252" s="296">
        <v>4777.41</v>
      </c>
      <c r="H252" s="176">
        <v>11122.78</v>
      </c>
      <c r="I252" s="99">
        <v>0</v>
      </c>
      <c r="J252" s="176">
        <v>77837</v>
      </c>
      <c r="K252" s="176">
        <v>0</v>
      </c>
      <c r="L252" s="176">
        <v>0</v>
      </c>
    </row>
    <row r="253" spans="1:13" ht="22.5" x14ac:dyDescent="0.2">
      <c r="A253" s="295"/>
      <c r="B253" s="291" t="s">
        <v>381</v>
      </c>
      <c r="C253" s="315"/>
      <c r="D253" s="297" t="s">
        <v>610</v>
      </c>
      <c r="E253" s="281">
        <f>E254</f>
        <v>0</v>
      </c>
      <c r="F253" s="281">
        <f>F254</f>
        <v>13786.4</v>
      </c>
      <c r="G253" s="281">
        <f>G254</f>
        <v>13786.4</v>
      </c>
      <c r="H253" s="281">
        <f>H254</f>
        <v>13786.4</v>
      </c>
      <c r="I253" s="298">
        <f>H253/G253</f>
        <v>1</v>
      </c>
      <c r="J253" s="286">
        <f>J254</f>
        <v>0</v>
      </c>
      <c r="K253" s="286">
        <f>K254</f>
        <v>0</v>
      </c>
      <c r="L253" s="286">
        <f>L254</f>
        <v>0</v>
      </c>
    </row>
    <row r="254" spans="1:13" ht="56.25" x14ac:dyDescent="0.2">
      <c r="A254" s="295"/>
      <c r="B254" s="295"/>
      <c r="C254" s="319" t="s">
        <v>608</v>
      </c>
      <c r="D254" s="316" t="s">
        <v>609</v>
      </c>
      <c r="E254" s="296">
        <v>0</v>
      </c>
      <c r="F254" s="296">
        <f>G254-E254</f>
        <v>13786.4</v>
      </c>
      <c r="G254" s="296">
        <v>13786.4</v>
      </c>
      <c r="H254" s="176">
        <v>13786.4</v>
      </c>
      <c r="I254" s="99">
        <f>H254/G254</f>
        <v>1</v>
      </c>
      <c r="J254" s="176">
        <v>0</v>
      </c>
      <c r="K254" s="176">
        <v>0</v>
      </c>
      <c r="L254" s="176">
        <v>0</v>
      </c>
    </row>
    <row r="255" spans="1:13" x14ac:dyDescent="0.2">
      <c r="A255" s="295"/>
      <c r="B255" s="291" t="s">
        <v>383</v>
      </c>
      <c r="C255" s="287"/>
      <c r="D255" s="297" t="s">
        <v>611</v>
      </c>
      <c r="E255" s="281">
        <f>E256</f>
        <v>0</v>
      </c>
      <c r="F255" s="281">
        <f t="shared" ref="F255:L255" si="38">F256</f>
        <v>150</v>
      </c>
      <c r="G255" s="281">
        <f t="shared" si="38"/>
        <v>150</v>
      </c>
      <c r="H255" s="281">
        <f t="shared" si="38"/>
        <v>150</v>
      </c>
      <c r="I255" s="324">
        <f>H255/G255</f>
        <v>1</v>
      </c>
      <c r="J255" s="281">
        <f t="shared" si="38"/>
        <v>0</v>
      </c>
      <c r="K255" s="281">
        <f t="shared" si="38"/>
        <v>0</v>
      </c>
      <c r="L255" s="281">
        <f t="shared" si="38"/>
        <v>0</v>
      </c>
    </row>
    <row r="256" spans="1:13" ht="67.5" x14ac:dyDescent="0.2">
      <c r="A256" s="295"/>
      <c r="B256" s="294"/>
      <c r="C256" s="306" t="s">
        <v>147</v>
      </c>
      <c r="D256" s="299" t="s">
        <v>148</v>
      </c>
      <c r="E256" s="284">
        <v>0</v>
      </c>
      <c r="F256" s="284">
        <f>G256-E256</f>
        <v>150</v>
      </c>
      <c r="G256" s="284">
        <v>150</v>
      </c>
      <c r="H256" s="289">
        <v>150</v>
      </c>
      <c r="I256" s="300">
        <f>H256/G256</f>
        <v>1</v>
      </c>
      <c r="J256" s="289">
        <v>0</v>
      </c>
      <c r="K256" s="289">
        <v>0</v>
      </c>
      <c r="L256" s="289">
        <v>0</v>
      </c>
    </row>
    <row r="257" spans="1:12" ht="33.75" x14ac:dyDescent="0.2">
      <c r="A257" s="295"/>
      <c r="B257" s="291" t="s">
        <v>185</v>
      </c>
      <c r="C257" s="315"/>
      <c r="D257" s="297" t="s">
        <v>186</v>
      </c>
      <c r="E257" s="281">
        <f>E259+E258+E260</f>
        <v>50000</v>
      </c>
      <c r="F257" s="281">
        <f>F259+F258+F260</f>
        <v>0</v>
      </c>
      <c r="G257" s="281">
        <f>G259+G258+G260</f>
        <v>50000</v>
      </c>
      <c r="H257" s="281">
        <f>H259+H258+H260</f>
        <v>11959.71</v>
      </c>
      <c r="I257" s="298">
        <f>H257/G257</f>
        <v>0.2391942</v>
      </c>
      <c r="J257" s="286">
        <f>J259+J258+J260</f>
        <v>9762</v>
      </c>
      <c r="K257" s="286">
        <f>K259+K258+K260</f>
        <v>8900</v>
      </c>
      <c r="L257" s="286">
        <f>L259+L258+L260</f>
        <v>0</v>
      </c>
    </row>
    <row r="258" spans="1:12" ht="33.75" x14ac:dyDescent="0.2">
      <c r="A258" s="294"/>
      <c r="B258" s="294"/>
      <c r="C258" s="301" t="s">
        <v>46</v>
      </c>
      <c r="D258" s="335" t="s">
        <v>528</v>
      </c>
      <c r="E258" s="179">
        <v>0</v>
      </c>
      <c r="F258" s="179">
        <f>G258-E258</f>
        <v>0</v>
      </c>
      <c r="G258" s="179">
        <v>0</v>
      </c>
      <c r="H258" s="179">
        <v>1700</v>
      </c>
      <c r="I258" s="300">
        <v>0</v>
      </c>
      <c r="J258" s="179">
        <v>8900</v>
      </c>
      <c r="K258" s="179">
        <v>8900</v>
      </c>
      <c r="L258" s="179">
        <v>0</v>
      </c>
    </row>
    <row r="259" spans="1:12" x14ac:dyDescent="0.2">
      <c r="A259" s="295"/>
      <c r="B259" s="302"/>
      <c r="C259" s="295" t="s">
        <v>18</v>
      </c>
      <c r="D259" s="316" t="s">
        <v>19</v>
      </c>
      <c r="E259" s="296">
        <v>50000</v>
      </c>
      <c r="F259" s="296">
        <f>G259-E259</f>
        <v>0</v>
      </c>
      <c r="G259" s="296">
        <v>50000</v>
      </c>
      <c r="H259" s="176">
        <v>10259.709999999999</v>
      </c>
      <c r="I259" s="99">
        <f t="shared" ref="I259:I265" si="39">H259/G259</f>
        <v>0.20519419999999999</v>
      </c>
      <c r="J259" s="176">
        <v>0</v>
      </c>
      <c r="K259" s="176">
        <v>0</v>
      </c>
      <c r="L259" s="176">
        <v>0</v>
      </c>
    </row>
    <row r="260" spans="1:12" ht="22.5" x14ac:dyDescent="0.2">
      <c r="A260" s="295"/>
      <c r="B260" s="302"/>
      <c r="C260" s="295" t="s">
        <v>78</v>
      </c>
      <c r="D260" s="316" t="s">
        <v>79</v>
      </c>
      <c r="E260" s="296">
        <v>0</v>
      </c>
      <c r="F260" s="296">
        <f>G260-E260</f>
        <v>0</v>
      </c>
      <c r="G260" s="296">
        <v>0</v>
      </c>
      <c r="H260" s="176">
        <v>0</v>
      </c>
      <c r="I260" s="99">
        <v>0</v>
      </c>
      <c r="J260" s="176">
        <v>862</v>
      </c>
      <c r="K260" s="176">
        <v>0</v>
      </c>
      <c r="L260" s="176">
        <v>0</v>
      </c>
    </row>
    <row r="261" spans="1:12" ht="22.5" x14ac:dyDescent="0.2">
      <c r="A261" s="312"/>
      <c r="B261" s="291" t="s">
        <v>557</v>
      </c>
      <c r="C261" s="315"/>
      <c r="D261" s="297" t="s">
        <v>558</v>
      </c>
      <c r="E261" s="281">
        <f>E262</f>
        <v>0</v>
      </c>
      <c r="F261" s="281">
        <f>F262</f>
        <v>1577.41</v>
      </c>
      <c r="G261" s="281">
        <f>G262</f>
        <v>1577.41</v>
      </c>
      <c r="H261" s="281">
        <f>H262</f>
        <v>1577.41</v>
      </c>
      <c r="I261" s="298">
        <f t="shared" si="39"/>
        <v>1</v>
      </c>
      <c r="J261" s="286">
        <f>J262</f>
        <v>0</v>
      </c>
      <c r="K261" s="286">
        <f>K262</f>
        <v>0</v>
      </c>
      <c r="L261" s="286">
        <f>L262</f>
        <v>0</v>
      </c>
    </row>
    <row r="262" spans="1:12" x14ac:dyDescent="0.2">
      <c r="A262" s="295"/>
      <c r="B262" s="302"/>
      <c r="C262" s="295" t="s">
        <v>48</v>
      </c>
      <c r="D262" s="316" t="s">
        <v>49</v>
      </c>
      <c r="E262" s="296">
        <v>0</v>
      </c>
      <c r="F262" s="296">
        <f>G262-E262</f>
        <v>1577.41</v>
      </c>
      <c r="G262" s="296">
        <v>1577.41</v>
      </c>
      <c r="H262" s="176">
        <v>1577.41</v>
      </c>
      <c r="I262" s="99">
        <f t="shared" si="39"/>
        <v>1</v>
      </c>
      <c r="J262" s="176">
        <v>0</v>
      </c>
      <c r="K262" s="176">
        <v>0</v>
      </c>
      <c r="L262" s="176">
        <v>0</v>
      </c>
    </row>
    <row r="263" spans="1:12" ht="15" x14ac:dyDescent="0.2">
      <c r="A263" s="312"/>
      <c r="B263" s="291" t="s">
        <v>187</v>
      </c>
      <c r="C263" s="315"/>
      <c r="D263" s="297" t="s">
        <v>10</v>
      </c>
      <c r="E263" s="281">
        <f>E264</f>
        <v>1000</v>
      </c>
      <c r="F263" s="281">
        <f>F264</f>
        <v>0</v>
      </c>
      <c r="G263" s="281">
        <f>G264</f>
        <v>1000</v>
      </c>
      <c r="H263" s="281">
        <f>H264</f>
        <v>5113.79</v>
      </c>
      <c r="I263" s="298">
        <f t="shared" si="39"/>
        <v>5.1137899999999998</v>
      </c>
      <c r="J263" s="286">
        <f>J264</f>
        <v>0</v>
      </c>
      <c r="K263" s="286">
        <f>K264</f>
        <v>0</v>
      </c>
      <c r="L263" s="286">
        <f>L264</f>
        <v>0</v>
      </c>
    </row>
    <row r="264" spans="1:12" x14ac:dyDescent="0.2">
      <c r="A264" s="295"/>
      <c r="B264" s="302"/>
      <c r="C264" s="295" t="s">
        <v>58</v>
      </c>
      <c r="D264" s="316" t="s">
        <v>59</v>
      </c>
      <c r="E264" s="296">
        <v>1000</v>
      </c>
      <c r="F264" s="296">
        <f>G264-E264</f>
        <v>0</v>
      </c>
      <c r="G264" s="296">
        <v>1000</v>
      </c>
      <c r="H264" s="176">
        <v>5113.79</v>
      </c>
      <c r="I264" s="99">
        <f t="shared" si="39"/>
        <v>5.1137899999999998</v>
      </c>
      <c r="J264" s="176">
        <v>0</v>
      </c>
      <c r="K264" s="176">
        <v>0</v>
      </c>
      <c r="L264" s="176">
        <v>0</v>
      </c>
    </row>
    <row r="265" spans="1:12" ht="22.5" x14ac:dyDescent="0.2">
      <c r="A265" s="293" t="s">
        <v>188</v>
      </c>
      <c r="B265" s="293"/>
      <c r="C265" s="293"/>
      <c r="D265" s="313" t="s">
        <v>189</v>
      </c>
      <c r="E265" s="282">
        <f>E266</f>
        <v>30000</v>
      </c>
      <c r="F265" s="282">
        <f>F266</f>
        <v>0</v>
      </c>
      <c r="G265" s="282">
        <f>G266</f>
        <v>30000</v>
      </c>
      <c r="H265" s="282">
        <f>H266</f>
        <v>19307.75</v>
      </c>
      <c r="I265" s="323">
        <f t="shared" si="39"/>
        <v>0.64359166666666667</v>
      </c>
      <c r="J265" s="285">
        <f>J266</f>
        <v>2291.02</v>
      </c>
      <c r="K265" s="285">
        <f>K266</f>
        <v>1156.26</v>
      </c>
      <c r="L265" s="285">
        <f>L266</f>
        <v>3249.59</v>
      </c>
    </row>
    <row r="266" spans="1:12" ht="15" x14ac:dyDescent="0.2">
      <c r="A266" s="295"/>
      <c r="B266" s="291" t="s">
        <v>190</v>
      </c>
      <c r="C266" s="315"/>
      <c r="D266" s="297" t="s">
        <v>191</v>
      </c>
      <c r="E266" s="281">
        <f>SUM(E267:E269)</f>
        <v>30000</v>
      </c>
      <c r="F266" s="281">
        <f>SUM(F267:F269)</f>
        <v>0</v>
      </c>
      <c r="G266" s="281">
        <f>SUM(G267:G269)</f>
        <v>30000</v>
      </c>
      <c r="H266" s="281">
        <f>SUM(H267:H269)</f>
        <v>19307.75</v>
      </c>
      <c r="I266" s="298">
        <f>H266/G266</f>
        <v>0.64359166666666667</v>
      </c>
      <c r="J266" s="286">
        <f>SUM(J267:J269)</f>
        <v>2291.02</v>
      </c>
      <c r="K266" s="286">
        <f>SUM(K267:K269)</f>
        <v>1156.26</v>
      </c>
      <c r="L266" s="286">
        <f>SUM(L267:L269)</f>
        <v>3249.59</v>
      </c>
    </row>
    <row r="267" spans="1:12" ht="15" x14ac:dyDescent="0.2">
      <c r="A267" s="312"/>
      <c r="B267" s="294"/>
      <c r="C267" s="295" t="s">
        <v>58</v>
      </c>
      <c r="D267" s="316" t="s">
        <v>59</v>
      </c>
      <c r="E267" s="296">
        <v>30000</v>
      </c>
      <c r="F267" s="296">
        <f>G267-E267</f>
        <v>0</v>
      </c>
      <c r="G267" s="296">
        <v>30000</v>
      </c>
      <c r="H267" s="176">
        <v>19301.48</v>
      </c>
      <c r="I267" s="99">
        <f>H267/G267</f>
        <v>0.64338266666666666</v>
      </c>
      <c r="J267" s="176">
        <v>2048.9299999999998</v>
      </c>
      <c r="K267" s="176">
        <v>914.17</v>
      </c>
      <c r="L267" s="176">
        <v>3249.59</v>
      </c>
    </row>
    <row r="268" spans="1:12" ht="15" x14ac:dyDescent="0.2">
      <c r="A268" s="333"/>
      <c r="B268" s="295"/>
      <c r="C268" s="319" t="s">
        <v>109</v>
      </c>
      <c r="D268" s="316" t="s">
        <v>521</v>
      </c>
      <c r="E268" s="296">
        <v>0</v>
      </c>
      <c r="F268" s="296">
        <v>0</v>
      </c>
      <c r="G268" s="296">
        <v>0</v>
      </c>
      <c r="H268" s="176">
        <v>6.27</v>
      </c>
      <c r="I268" s="99">
        <v>0</v>
      </c>
      <c r="J268" s="176">
        <v>242.09</v>
      </c>
      <c r="K268" s="176">
        <v>242.09</v>
      </c>
      <c r="L268" s="176">
        <v>0</v>
      </c>
    </row>
    <row r="269" spans="1:12" ht="22.5" hidden="1" x14ac:dyDescent="0.2">
      <c r="A269" s="333"/>
      <c r="B269" s="295"/>
      <c r="C269" s="319" t="s">
        <v>111</v>
      </c>
      <c r="D269" s="316" t="s">
        <v>112</v>
      </c>
      <c r="E269" s="296">
        <v>0</v>
      </c>
      <c r="F269" s="296">
        <v>0</v>
      </c>
      <c r="G269" s="296">
        <v>0</v>
      </c>
      <c r="H269" s="176">
        <v>0</v>
      </c>
      <c r="I269" s="99">
        <v>0</v>
      </c>
      <c r="J269" s="176">
        <v>0</v>
      </c>
      <c r="K269" s="176">
        <v>0</v>
      </c>
      <c r="L269" s="176">
        <v>0</v>
      </c>
    </row>
    <row r="270" spans="1:12" s="180" customFormat="1" x14ac:dyDescent="0.2">
      <c r="A270" s="293" t="s">
        <v>192</v>
      </c>
      <c r="B270" s="293"/>
      <c r="C270" s="293"/>
      <c r="D270" s="313" t="s">
        <v>193</v>
      </c>
      <c r="E270" s="282">
        <f>E271</f>
        <v>0</v>
      </c>
      <c r="F270" s="282">
        <f>F271</f>
        <v>20672.509999999998</v>
      </c>
      <c r="G270" s="282">
        <f>G271</f>
        <v>20672.509999999998</v>
      </c>
      <c r="H270" s="282">
        <f>H271</f>
        <v>22047.41</v>
      </c>
      <c r="I270" s="323">
        <v>0</v>
      </c>
      <c r="J270" s="285">
        <f>J271</f>
        <v>438</v>
      </c>
      <c r="K270" s="285">
        <f>K271</f>
        <v>0</v>
      </c>
      <c r="L270" s="285">
        <f>L271</f>
        <v>0</v>
      </c>
    </row>
    <row r="271" spans="1:12" ht="15" x14ac:dyDescent="0.2">
      <c r="A271" s="295"/>
      <c r="B271" s="291" t="s">
        <v>194</v>
      </c>
      <c r="C271" s="315"/>
      <c r="D271" s="297" t="s">
        <v>195</v>
      </c>
      <c r="E271" s="281">
        <f>E272+E273</f>
        <v>0</v>
      </c>
      <c r="F271" s="281">
        <f>F272+F273</f>
        <v>20672.509999999998</v>
      </c>
      <c r="G271" s="281">
        <f>G272+G273</f>
        <v>20672.509999999998</v>
      </c>
      <c r="H271" s="281">
        <f>H272+H273</f>
        <v>22047.41</v>
      </c>
      <c r="I271" s="298">
        <v>0</v>
      </c>
      <c r="J271" s="286">
        <f>J272+J273</f>
        <v>438</v>
      </c>
      <c r="K271" s="286">
        <f>K272+K273</f>
        <v>0</v>
      </c>
      <c r="L271" s="286">
        <f>L272+L273</f>
        <v>0</v>
      </c>
    </row>
    <row r="272" spans="1:12" x14ac:dyDescent="0.2">
      <c r="A272" s="302"/>
      <c r="B272" s="302"/>
      <c r="C272" s="295" t="s">
        <v>58</v>
      </c>
      <c r="D272" s="316" t="s">
        <v>59</v>
      </c>
      <c r="E272" s="296">
        <v>0</v>
      </c>
      <c r="F272" s="296">
        <f>G272-E272</f>
        <v>0</v>
      </c>
      <c r="G272" s="296">
        <v>0</v>
      </c>
      <c r="H272" s="176">
        <v>1374.9</v>
      </c>
      <c r="I272" s="99">
        <v>0</v>
      </c>
      <c r="J272" s="176">
        <v>438</v>
      </c>
      <c r="K272" s="176">
        <v>0</v>
      </c>
      <c r="L272" s="176">
        <v>0</v>
      </c>
    </row>
    <row r="273" spans="1:15" ht="22.5" x14ac:dyDescent="0.2">
      <c r="A273" s="302"/>
      <c r="B273" s="302"/>
      <c r="C273" s="295" t="s">
        <v>546</v>
      </c>
      <c r="D273" s="316" t="s">
        <v>547</v>
      </c>
      <c r="E273" s="296">
        <v>0</v>
      </c>
      <c r="F273" s="296">
        <f>G273-E273</f>
        <v>20672.509999999998</v>
      </c>
      <c r="G273" s="296">
        <v>20672.509999999998</v>
      </c>
      <c r="H273" s="176">
        <v>20672.509999999998</v>
      </c>
      <c r="I273" s="99">
        <f>H273/G273</f>
        <v>1</v>
      </c>
      <c r="J273" s="176">
        <v>0</v>
      </c>
      <c r="K273" s="176">
        <v>0</v>
      </c>
      <c r="L273" s="176">
        <v>0</v>
      </c>
    </row>
    <row r="274" spans="1:15" ht="30.75" customHeight="1" x14ac:dyDescent="0.2">
      <c r="A274" s="1351" t="s">
        <v>197</v>
      </c>
      <c r="B274" s="1352"/>
      <c r="C274" s="1352"/>
      <c r="D274" s="1353"/>
      <c r="E274" s="1343">
        <f>E7+E17+E20+E37+E54+E75+E82+E88+E122+E138+E170+E176+E212+E218+E243+E265+E270+E14+E34+E57+E215</f>
        <v>77514739.660000011</v>
      </c>
      <c r="F274" s="1343">
        <f>F7+F17+F20+F37+F54+F75+F82+F88+F122+F138+F170+F176+F212+F218+F243+F265+F270+F14+F34+F57+F215</f>
        <v>18816589.16</v>
      </c>
      <c r="G274" s="1343">
        <f>G7+G17+G20+G37+G54+G75+G82+G88+G122+G138+G170+G176+G212+G218+G243+G265+G270+G14+G34+G57+G215</f>
        <v>96331328.820000008</v>
      </c>
      <c r="H274" s="1343">
        <f>H7+H17+H20+H37+H54+H75+H82+H88+H122+H138+H170+H176+H212+H218+H243+H265+H270+H14+H34+H57+H215</f>
        <v>57069937.619999997</v>
      </c>
      <c r="I274" s="1344">
        <f>H274/G274</f>
        <v>0.59243382520590038</v>
      </c>
      <c r="J274" s="1343">
        <f>J270+J265+J243+J218+J215+J212+J176+J138+J122+J88+J82+J75+J57+J37+J20+J17+J7+J14+J170+J54+J34</f>
        <v>21117829.469999999</v>
      </c>
      <c r="K274" s="1343">
        <f>K270+K265+K243+K218+K215+K212+K176+K138+K122+K88+K82+K75+K57+K37+K20+K17+K7+K14+K170+K54+K34</f>
        <v>9684837.2300000004</v>
      </c>
      <c r="L274" s="1343">
        <f>L270+L265+L243+L218+L215+L212+L176+L138+L122+L88+L82+L75+L57+L37+L20+L17+L7+L14+L170+L54+L34</f>
        <v>49498.65</v>
      </c>
      <c r="O274" s="181"/>
    </row>
    <row r="275" spans="1:15" x14ac:dyDescent="0.2">
      <c r="A275" s="1340"/>
      <c r="C275" s="1336"/>
      <c r="D275" s="1341" t="s">
        <v>1024</v>
      </c>
      <c r="E275" s="1325"/>
      <c r="F275" s="1325"/>
      <c r="G275" s="1325"/>
      <c r="H275" s="1325"/>
      <c r="I275" s="1325"/>
      <c r="J275" s="1325"/>
      <c r="K275" s="1325"/>
      <c r="L275" s="1342"/>
    </row>
    <row r="276" spans="1:15" x14ac:dyDescent="0.2">
      <c r="C276" s="1336"/>
      <c r="D276" s="1345" t="s">
        <v>1025</v>
      </c>
      <c r="E276" s="1326"/>
      <c r="F276" s="1326"/>
      <c r="G276" s="1327">
        <v>85544266.549999997</v>
      </c>
      <c r="H276" s="1326">
        <v>53202983.880000003</v>
      </c>
      <c r="I276" s="1328">
        <f>H276/G276</f>
        <v>0.62193512231358306</v>
      </c>
      <c r="J276" s="1326"/>
      <c r="K276" s="1326"/>
      <c r="L276" s="1326"/>
    </row>
    <row r="277" spans="1:15" x14ac:dyDescent="0.2">
      <c r="C277" s="1336"/>
      <c r="D277" s="1346" t="s">
        <v>1039</v>
      </c>
      <c r="E277" s="1330"/>
      <c r="F277" s="1330"/>
      <c r="G277" s="1327">
        <f>SUM(G279:G282)</f>
        <v>10787062.27</v>
      </c>
      <c r="H277" s="1327">
        <v>3866953.74</v>
      </c>
      <c r="I277" s="1328">
        <f>H277/G277</f>
        <v>0.35848070987356973</v>
      </c>
      <c r="J277" s="1330"/>
      <c r="K277" s="1330"/>
      <c r="L277" s="1339"/>
    </row>
    <row r="278" spans="1:15" x14ac:dyDescent="0.2">
      <c r="C278" s="1336"/>
      <c r="D278" s="1329" t="s">
        <v>429</v>
      </c>
      <c r="E278" s="1330"/>
      <c r="F278" s="1330"/>
      <c r="G278" s="1325"/>
      <c r="H278" s="1330"/>
      <c r="I278" s="1330"/>
      <c r="J278" s="1330"/>
      <c r="K278" s="1330"/>
      <c r="L278" s="1339"/>
    </row>
    <row r="279" spans="1:15" ht="25.5" x14ac:dyDescent="0.2">
      <c r="C279" s="1337" t="s">
        <v>1026</v>
      </c>
      <c r="D279" s="1334" t="s">
        <v>1040</v>
      </c>
      <c r="E279" s="1331"/>
      <c r="F279" s="1331"/>
      <c r="G279" s="1331">
        <v>45000</v>
      </c>
      <c r="H279" s="1331">
        <v>26028.06</v>
      </c>
      <c r="I279" s="1332">
        <f>H279/G279</f>
        <v>0.57840133333333332</v>
      </c>
      <c r="J279" s="1331"/>
      <c r="K279" s="1331"/>
      <c r="L279" s="1331"/>
    </row>
    <row r="280" spans="1:15" ht="33.75" x14ac:dyDescent="0.2">
      <c r="C280" s="1337" t="s">
        <v>1027</v>
      </c>
      <c r="D280" s="1335" t="s">
        <v>1041</v>
      </c>
      <c r="E280" s="1331"/>
      <c r="F280" s="1331"/>
      <c r="G280" s="1331">
        <v>2610482.29</v>
      </c>
      <c r="H280" s="1331">
        <v>2595714.7400000002</v>
      </c>
      <c r="I280" s="1332">
        <f t="shared" ref="I280:I281" si="40">H280/G280</f>
        <v>0.99434298020079659</v>
      </c>
      <c r="J280" s="1331"/>
      <c r="K280" s="1331"/>
      <c r="L280" s="1331"/>
    </row>
    <row r="281" spans="1:15" ht="22.5" x14ac:dyDescent="0.2">
      <c r="C281" s="1337" t="s">
        <v>1028</v>
      </c>
      <c r="D281" s="1335" t="s">
        <v>1042</v>
      </c>
      <c r="E281" s="1331"/>
      <c r="F281" s="1331"/>
      <c r="G281" s="1331">
        <v>8131579.9800000004</v>
      </c>
      <c r="H281" s="1331">
        <v>1242559.94</v>
      </c>
      <c r="I281" s="1332">
        <f t="shared" si="40"/>
        <v>0.15280670460797705</v>
      </c>
      <c r="J281" s="1331"/>
      <c r="K281" s="1331"/>
      <c r="L281" s="1331"/>
    </row>
    <row r="282" spans="1:15" ht="45" x14ac:dyDescent="0.2">
      <c r="C282" s="1338" t="s">
        <v>1029</v>
      </c>
      <c r="D282" s="1335" t="s">
        <v>113</v>
      </c>
      <c r="E282" s="1331"/>
      <c r="F282" s="1331"/>
      <c r="G282" s="1331">
        <v>0</v>
      </c>
      <c r="H282" s="1331">
        <v>2651.01</v>
      </c>
      <c r="I282" s="1332">
        <v>0</v>
      </c>
      <c r="J282" s="1331"/>
      <c r="K282" s="1331"/>
      <c r="L282" s="1331"/>
    </row>
  </sheetData>
  <mergeCells count="16">
    <mergeCell ref="A274:D274"/>
    <mergeCell ref="I1:L1"/>
    <mergeCell ref="F5:F6"/>
    <mergeCell ref="G5:G6"/>
    <mergeCell ref="H5:H6"/>
    <mergeCell ref="I5:I6"/>
    <mergeCell ref="L5:L6"/>
    <mergeCell ref="A2:L2"/>
    <mergeCell ref="B3:L3"/>
    <mergeCell ref="A1:G1"/>
    <mergeCell ref="J5:K5"/>
    <mergeCell ref="A5:A6"/>
    <mergeCell ref="B5:B6"/>
    <mergeCell ref="C5:C6"/>
    <mergeCell ref="D5:D6"/>
    <mergeCell ref="E5:E6"/>
  </mergeCells>
  <pageMargins left="0.25" right="0.25" top="0.75" bottom="0.75" header="0.3" footer="0.3"/>
  <pageSetup paperSize="9" fitToHeight="0" orientation="landscape" r:id="rId1"/>
  <headerFoot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10"/>
  <sheetViews>
    <sheetView topLeftCell="A70" workbookViewId="0">
      <selection activeCell="H23" sqref="H23"/>
    </sheetView>
  </sheetViews>
  <sheetFormatPr defaultColWidth="13.33203125" defaultRowHeight="12.75" x14ac:dyDescent="0.2"/>
  <cols>
    <col min="1" max="1" width="6.6640625" style="49" customWidth="1"/>
    <col min="2" max="2" width="8.5" style="49" customWidth="1"/>
    <col min="3" max="3" width="8.6640625" style="49" customWidth="1"/>
    <col min="4" max="4" width="11.83203125" style="49" customWidth="1"/>
    <col min="5" max="5" width="44.1640625" style="49" customWidth="1"/>
    <col min="6" max="6" width="15.83203125" style="49" customWidth="1"/>
    <col min="7" max="7" width="16.33203125" style="49" customWidth="1"/>
    <col min="8" max="8" width="14.6640625" style="53" customWidth="1"/>
    <col min="9" max="252" width="13.5" style="881" customWidth="1"/>
    <col min="253" max="256" width="13.33203125" style="51"/>
    <col min="257" max="257" width="6.6640625" style="51" customWidth="1"/>
    <col min="258" max="258" width="8.1640625" style="51" customWidth="1"/>
    <col min="259" max="259" width="8.6640625" style="51" customWidth="1"/>
    <col min="260" max="260" width="15.1640625" style="51" customWidth="1"/>
    <col min="261" max="261" width="62.33203125" style="51" customWidth="1"/>
    <col min="262" max="262" width="22.83203125" style="51" customWidth="1"/>
    <col min="263" max="263" width="17.33203125" style="51" customWidth="1"/>
    <col min="264" max="264" width="22.5" style="51" customWidth="1"/>
    <col min="265" max="508" width="13.5" style="51" customWidth="1"/>
    <col min="509" max="512" width="13.33203125" style="51"/>
    <col min="513" max="513" width="6.6640625" style="51" customWidth="1"/>
    <col min="514" max="514" width="8.1640625" style="51" customWidth="1"/>
    <col min="515" max="515" width="8.6640625" style="51" customWidth="1"/>
    <col min="516" max="516" width="15.1640625" style="51" customWidth="1"/>
    <col min="517" max="517" width="62.33203125" style="51" customWidth="1"/>
    <col min="518" max="518" width="22.83203125" style="51" customWidth="1"/>
    <col min="519" max="519" width="17.33203125" style="51" customWidth="1"/>
    <col min="520" max="520" width="22.5" style="51" customWidth="1"/>
    <col min="521" max="764" width="13.5" style="51" customWidth="1"/>
    <col min="765" max="768" width="13.33203125" style="51"/>
    <col min="769" max="769" width="6.6640625" style="51" customWidth="1"/>
    <col min="770" max="770" width="8.1640625" style="51" customWidth="1"/>
    <col min="771" max="771" width="8.6640625" style="51" customWidth="1"/>
    <col min="772" max="772" width="15.1640625" style="51" customWidth="1"/>
    <col min="773" max="773" width="62.33203125" style="51" customWidth="1"/>
    <col min="774" max="774" width="22.83203125" style="51" customWidth="1"/>
    <col min="775" max="775" width="17.33203125" style="51" customWidth="1"/>
    <col min="776" max="776" width="22.5" style="51" customWidth="1"/>
    <col min="777" max="1020" width="13.5" style="51" customWidth="1"/>
    <col min="1021" max="1024" width="13.33203125" style="51"/>
    <col min="1025" max="1025" width="6.6640625" style="51" customWidth="1"/>
    <col min="1026" max="1026" width="8.1640625" style="51" customWidth="1"/>
    <col min="1027" max="1027" width="8.6640625" style="51" customWidth="1"/>
    <col min="1028" max="1028" width="15.1640625" style="51" customWidth="1"/>
    <col min="1029" max="1029" width="62.33203125" style="51" customWidth="1"/>
    <col min="1030" max="1030" width="22.83203125" style="51" customWidth="1"/>
    <col min="1031" max="1031" width="17.33203125" style="51" customWidth="1"/>
    <col min="1032" max="1032" width="22.5" style="51" customWidth="1"/>
    <col min="1033" max="1276" width="13.5" style="51" customWidth="1"/>
    <col min="1277" max="1280" width="13.33203125" style="51"/>
    <col min="1281" max="1281" width="6.6640625" style="51" customWidth="1"/>
    <col min="1282" max="1282" width="8.1640625" style="51" customWidth="1"/>
    <col min="1283" max="1283" width="8.6640625" style="51" customWidth="1"/>
    <col min="1284" max="1284" width="15.1640625" style="51" customWidth="1"/>
    <col min="1285" max="1285" width="62.33203125" style="51" customWidth="1"/>
    <col min="1286" max="1286" width="22.83203125" style="51" customWidth="1"/>
    <col min="1287" max="1287" width="17.33203125" style="51" customWidth="1"/>
    <col min="1288" max="1288" width="22.5" style="51" customWidth="1"/>
    <col min="1289" max="1532" width="13.5" style="51" customWidth="1"/>
    <col min="1533" max="1536" width="13.33203125" style="51"/>
    <col min="1537" max="1537" width="6.6640625" style="51" customWidth="1"/>
    <col min="1538" max="1538" width="8.1640625" style="51" customWidth="1"/>
    <col min="1539" max="1539" width="8.6640625" style="51" customWidth="1"/>
    <col min="1540" max="1540" width="15.1640625" style="51" customWidth="1"/>
    <col min="1541" max="1541" width="62.33203125" style="51" customWidth="1"/>
    <col min="1542" max="1542" width="22.83203125" style="51" customWidth="1"/>
    <col min="1543" max="1543" width="17.33203125" style="51" customWidth="1"/>
    <col min="1544" max="1544" width="22.5" style="51" customWidth="1"/>
    <col min="1545" max="1788" width="13.5" style="51" customWidth="1"/>
    <col min="1789" max="1792" width="13.33203125" style="51"/>
    <col min="1793" max="1793" width="6.6640625" style="51" customWidth="1"/>
    <col min="1794" max="1794" width="8.1640625" style="51" customWidth="1"/>
    <col min="1795" max="1795" width="8.6640625" style="51" customWidth="1"/>
    <col min="1796" max="1796" width="15.1640625" style="51" customWidth="1"/>
    <col min="1797" max="1797" width="62.33203125" style="51" customWidth="1"/>
    <col min="1798" max="1798" width="22.83203125" style="51" customWidth="1"/>
    <col min="1799" max="1799" width="17.33203125" style="51" customWidth="1"/>
    <col min="1800" max="1800" width="22.5" style="51" customWidth="1"/>
    <col min="1801" max="2044" width="13.5" style="51" customWidth="1"/>
    <col min="2045" max="2048" width="13.33203125" style="51"/>
    <col min="2049" max="2049" width="6.6640625" style="51" customWidth="1"/>
    <col min="2050" max="2050" width="8.1640625" style="51" customWidth="1"/>
    <col min="2051" max="2051" width="8.6640625" style="51" customWidth="1"/>
    <col min="2052" max="2052" width="15.1640625" style="51" customWidth="1"/>
    <col min="2053" max="2053" width="62.33203125" style="51" customWidth="1"/>
    <col min="2054" max="2054" width="22.83203125" style="51" customWidth="1"/>
    <col min="2055" max="2055" width="17.33203125" style="51" customWidth="1"/>
    <col min="2056" max="2056" width="22.5" style="51" customWidth="1"/>
    <col min="2057" max="2300" width="13.5" style="51" customWidth="1"/>
    <col min="2301" max="2304" width="13.33203125" style="51"/>
    <col min="2305" max="2305" width="6.6640625" style="51" customWidth="1"/>
    <col min="2306" max="2306" width="8.1640625" style="51" customWidth="1"/>
    <col min="2307" max="2307" width="8.6640625" style="51" customWidth="1"/>
    <col min="2308" max="2308" width="15.1640625" style="51" customWidth="1"/>
    <col min="2309" max="2309" width="62.33203125" style="51" customWidth="1"/>
    <col min="2310" max="2310" width="22.83203125" style="51" customWidth="1"/>
    <col min="2311" max="2311" width="17.33203125" style="51" customWidth="1"/>
    <col min="2312" max="2312" width="22.5" style="51" customWidth="1"/>
    <col min="2313" max="2556" width="13.5" style="51" customWidth="1"/>
    <col min="2557" max="2560" width="13.33203125" style="51"/>
    <col min="2561" max="2561" width="6.6640625" style="51" customWidth="1"/>
    <col min="2562" max="2562" width="8.1640625" style="51" customWidth="1"/>
    <col min="2563" max="2563" width="8.6640625" style="51" customWidth="1"/>
    <col min="2564" max="2564" width="15.1640625" style="51" customWidth="1"/>
    <col min="2565" max="2565" width="62.33203125" style="51" customWidth="1"/>
    <col min="2566" max="2566" width="22.83203125" style="51" customWidth="1"/>
    <col min="2567" max="2567" width="17.33203125" style="51" customWidth="1"/>
    <col min="2568" max="2568" width="22.5" style="51" customWidth="1"/>
    <col min="2569" max="2812" width="13.5" style="51" customWidth="1"/>
    <col min="2813" max="2816" width="13.33203125" style="51"/>
    <col min="2817" max="2817" width="6.6640625" style="51" customWidth="1"/>
    <col min="2818" max="2818" width="8.1640625" style="51" customWidth="1"/>
    <col min="2819" max="2819" width="8.6640625" style="51" customWidth="1"/>
    <col min="2820" max="2820" width="15.1640625" style="51" customWidth="1"/>
    <col min="2821" max="2821" width="62.33203125" style="51" customWidth="1"/>
    <col min="2822" max="2822" width="22.83203125" style="51" customWidth="1"/>
    <col min="2823" max="2823" width="17.33203125" style="51" customWidth="1"/>
    <col min="2824" max="2824" width="22.5" style="51" customWidth="1"/>
    <col min="2825" max="3068" width="13.5" style="51" customWidth="1"/>
    <col min="3069" max="3072" width="13.33203125" style="51"/>
    <col min="3073" max="3073" width="6.6640625" style="51" customWidth="1"/>
    <col min="3074" max="3074" width="8.1640625" style="51" customWidth="1"/>
    <col min="3075" max="3075" width="8.6640625" style="51" customWidth="1"/>
    <col min="3076" max="3076" width="15.1640625" style="51" customWidth="1"/>
    <col min="3077" max="3077" width="62.33203125" style="51" customWidth="1"/>
    <col min="3078" max="3078" width="22.83203125" style="51" customWidth="1"/>
    <col min="3079" max="3079" width="17.33203125" style="51" customWidth="1"/>
    <col min="3080" max="3080" width="22.5" style="51" customWidth="1"/>
    <col min="3081" max="3324" width="13.5" style="51" customWidth="1"/>
    <col min="3325" max="3328" width="13.33203125" style="51"/>
    <col min="3329" max="3329" width="6.6640625" style="51" customWidth="1"/>
    <col min="3330" max="3330" width="8.1640625" style="51" customWidth="1"/>
    <col min="3331" max="3331" width="8.6640625" style="51" customWidth="1"/>
    <col min="3332" max="3332" width="15.1640625" style="51" customWidth="1"/>
    <col min="3333" max="3333" width="62.33203125" style="51" customWidth="1"/>
    <col min="3334" max="3334" width="22.83203125" style="51" customWidth="1"/>
    <col min="3335" max="3335" width="17.33203125" style="51" customWidth="1"/>
    <col min="3336" max="3336" width="22.5" style="51" customWidth="1"/>
    <col min="3337" max="3580" width="13.5" style="51" customWidth="1"/>
    <col min="3581" max="3584" width="13.33203125" style="51"/>
    <col min="3585" max="3585" width="6.6640625" style="51" customWidth="1"/>
    <col min="3586" max="3586" width="8.1640625" style="51" customWidth="1"/>
    <col min="3587" max="3587" width="8.6640625" style="51" customWidth="1"/>
    <col min="3588" max="3588" width="15.1640625" style="51" customWidth="1"/>
    <col min="3589" max="3589" width="62.33203125" style="51" customWidth="1"/>
    <col min="3590" max="3590" width="22.83203125" style="51" customWidth="1"/>
    <col min="3591" max="3591" width="17.33203125" style="51" customWidth="1"/>
    <col min="3592" max="3592" width="22.5" style="51" customWidth="1"/>
    <col min="3593" max="3836" width="13.5" style="51" customWidth="1"/>
    <col min="3837" max="3840" width="13.33203125" style="51"/>
    <col min="3841" max="3841" width="6.6640625" style="51" customWidth="1"/>
    <col min="3842" max="3842" width="8.1640625" style="51" customWidth="1"/>
    <col min="3843" max="3843" width="8.6640625" style="51" customWidth="1"/>
    <col min="3844" max="3844" width="15.1640625" style="51" customWidth="1"/>
    <col min="3845" max="3845" width="62.33203125" style="51" customWidth="1"/>
    <col min="3846" max="3846" width="22.83203125" style="51" customWidth="1"/>
    <col min="3847" max="3847" width="17.33203125" style="51" customWidth="1"/>
    <col min="3848" max="3848" width="22.5" style="51" customWidth="1"/>
    <col min="3849" max="4092" width="13.5" style="51" customWidth="1"/>
    <col min="4093" max="4096" width="13.33203125" style="51"/>
    <col min="4097" max="4097" width="6.6640625" style="51" customWidth="1"/>
    <col min="4098" max="4098" width="8.1640625" style="51" customWidth="1"/>
    <col min="4099" max="4099" width="8.6640625" style="51" customWidth="1"/>
    <col min="4100" max="4100" width="15.1640625" style="51" customWidth="1"/>
    <col min="4101" max="4101" width="62.33203125" style="51" customWidth="1"/>
    <col min="4102" max="4102" width="22.83203125" style="51" customWidth="1"/>
    <col min="4103" max="4103" width="17.33203125" style="51" customWidth="1"/>
    <col min="4104" max="4104" width="22.5" style="51" customWidth="1"/>
    <col min="4105" max="4348" width="13.5" style="51" customWidth="1"/>
    <col min="4349" max="4352" width="13.33203125" style="51"/>
    <col min="4353" max="4353" width="6.6640625" style="51" customWidth="1"/>
    <col min="4354" max="4354" width="8.1640625" style="51" customWidth="1"/>
    <col min="4355" max="4355" width="8.6640625" style="51" customWidth="1"/>
    <col min="4356" max="4356" width="15.1640625" style="51" customWidth="1"/>
    <col min="4357" max="4357" width="62.33203125" style="51" customWidth="1"/>
    <col min="4358" max="4358" width="22.83203125" style="51" customWidth="1"/>
    <col min="4359" max="4359" width="17.33203125" style="51" customWidth="1"/>
    <col min="4360" max="4360" width="22.5" style="51" customWidth="1"/>
    <col min="4361" max="4604" width="13.5" style="51" customWidth="1"/>
    <col min="4605" max="4608" width="13.33203125" style="51"/>
    <col min="4609" max="4609" width="6.6640625" style="51" customWidth="1"/>
    <col min="4610" max="4610" width="8.1640625" style="51" customWidth="1"/>
    <col min="4611" max="4611" width="8.6640625" style="51" customWidth="1"/>
    <col min="4612" max="4612" width="15.1640625" style="51" customWidth="1"/>
    <col min="4613" max="4613" width="62.33203125" style="51" customWidth="1"/>
    <col min="4614" max="4614" width="22.83203125" style="51" customWidth="1"/>
    <col min="4615" max="4615" width="17.33203125" style="51" customWidth="1"/>
    <col min="4616" max="4616" width="22.5" style="51" customWidth="1"/>
    <col min="4617" max="4860" width="13.5" style="51" customWidth="1"/>
    <col min="4861" max="4864" width="13.33203125" style="51"/>
    <col min="4865" max="4865" width="6.6640625" style="51" customWidth="1"/>
    <col min="4866" max="4866" width="8.1640625" style="51" customWidth="1"/>
    <col min="4867" max="4867" width="8.6640625" style="51" customWidth="1"/>
    <col min="4868" max="4868" width="15.1640625" style="51" customWidth="1"/>
    <col min="4869" max="4869" width="62.33203125" style="51" customWidth="1"/>
    <col min="4870" max="4870" width="22.83203125" style="51" customWidth="1"/>
    <col min="4871" max="4871" width="17.33203125" style="51" customWidth="1"/>
    <col min="4872" max="4872" width="22.5" style="51" customWidth="1"/>
    <col min="4873" max="5116" width="13.5" style="51" customWidth="1"/>
    <col min="5117" max="5120" width="13.33203125" style="51"/>
    <col min="5121" max="5121" width="6.6640625" style="51" customWidth="1"/>
    <col min="5122" max="5122" width="8.1640625" style="51" customWidth="1"/>
    <col min="5123" max="5123" width="8.6640625" style="51" customWidth="1"/>
    <col min="5124" max="5124" width="15.1640625" style="51" customWidth="1"/>
    <col min="5125" max="5125" width="62.33203125" style="51" customWidth="1"/>
    <col min="5126" max="5126" width="22.83203125" style="51" customWidth="1"/>
    <col min="5127" max="5127" width="17.33203125" style="51" customWidth="1"/>
    <col min="5128" max="5128" width="22.5" style="51" customWidth="1"/>
    <col min="5129" max="5372" width="13.5" style="51" customWidth="1"/>
    <col min="5373" max="5376" width="13.33203125" style="51"/>
    <col min="5377" max="5377" width="6.6640625" style="51" customWidth="1"/>
    <col min="5378" max="5378" width="8.1640625" style="51" customWidth="1"/>
    <col min="5379" max="5379" width="8.6640625" style="51" customWidth="1"/>
    <col min="5380" max="5380" width="15.1640625" style="51" customWidth="1"/>
    <col min="5381" max="5381" width="62.33203125" style="51" customWidth="1"/>
    <col min="5382" max="5382" width="22.83203125" style="51" customWidth="1"/>
    <col min="5383" max="5383" width="17.33203125" style="51" customWidth="1"/>
    <col min="5384" max="5384" width="22.5" style="51" customWidth="1"/>
    <col min="5385" max="5628" width="13.5" style="51" customWidth="1"/>
    <col min="5629" max="5632" width="13.33203125" style="51"/>
    <col min="5633" max="5633" width="6.6640625" style="51" customWidth="1"/>
    <col min="5634" max="5634" width="8.1640625" style="51" customWidth="1"/>
    <col min="5635" max="5635" width="8.6640625" style="51" customWidth="1"/>
    <col min="5636" max="5636" width="15.1640625" style="51" customWidth="1"/>
    <col min="5637" max="5637" width="62.33203125" style="51" customWidth="1"/>
    <col min="5638" max="5638" width="22.83203125" style="51" customWidth="1"/>
    <col min="5639" max="5639" width="17.33203125" style="51" customWidth="1"/>
    <col min="5640" max="5640" width="22.5" style="51" customWidth="1"/>
    <col min="5641" max="5884" width="13.5" style="51" customWidth="1"/>
    <col min="5885" max="5888" width="13.33203125" style="51"/>
    <col min="5889" max="5889" width="6.6640625" style="51" customWidth="1"/>
    <col min="5890" max="5890" width="8.1640625" style="51" customWidth="1"/>
    <col min="5891" max="5891" width="8.6640625" style="51" customWidth="1"/>
    <col min="5892" max="5892" width="15.1640625" style="51" customWidth="1"/>
    <col min="5893" max="5893" width="62.33203125" style="51" customWidth="1"/>
    <col min="5894" max="5894" width="22.83203125" style="51" customWidth="1"/>
    <col min="5895" max="5895" width="17.33203125" style="51" customWidth="1"/>
    <col min="5896" max="5896" width="22.5" style="51" customWidth="1"/>
    <col min="5897" max="6140" width="13.5" style="51" customWidth="1"/>
    <col min="6141" max="6144" width="13.33203125" style="51"/>
    <col min="6145" max="6145" width="6.6640625" style="51" customWidth="1"/>
    <col min="6146" max="6146" width="8.1640625" style="51" customWidth="1"/>
    <col min="6147" max="6147" width="8.6640625" style="51" customWidth="1"/>
    <col min="6148" max="6148" width="15.1640625" style="51" customWidth="1"/>
    <col min="6149" max="6149" width="62.33203125" style="51" customWidth="1"/>
    <col min="6150" max="6150" width="22.83203125" style="51" customWidth="1"/>
    <col min="6151" max="6151" width="17.33203125" style="51" customWidth="1"/>
    <col min="6152" max="6152" width="22.5" style="51" customWidth="1"/>
    <col min="6153" max="6396" width="13.5" style="51" customWidth="1"/>
    <col min="6397" max="6400" width="13.33203125" style="51"/>
    <col min="6401" max="6401" width="6.6640625" style="51" customWidth="1"/>
    <col min="6402" max="6402" width="8.1640625" style="51" customWidth="1"/>
    <col min="6403" max="6403" width="8.6640625" style="51" customWidth="1"/>
    <col min="6404" max="6404" width="15.1640625" style="51" customWidth="1"/>
    <col min="6405" max="6405" width="62.33203125" style="51" customWidth="1"/>
    <col min="6406" max="6406" width="22.83203125" style="51" customWidth="1"/>
    <col min="6407" max="6407" width="17.33203125" style="51" customWidth="1"/>
    <col min="6408" max="6408" width="22.5" style="51" customWidth="1"/>
    <col min="6409" max="6652" width="13.5" style="51" customWidth="1"/>
    <col min="6653" max="6656" width="13.33203125" style="51"/>
    <col min="6657" max="6657" width="6.6640625" style="51" customWidth="1"/>
    <col min="6658" max="6658" width="8.1640625" style="51" customWidth="1"/>
    <col min="6659" max="6659" width="8.6640625" style="51" customWidth="1"/>
    <col min="6660" max="6660" width="15.1640625" style="51" customWidth="1"/>
    <col min="6661" max="6661" width="62.33203125" style="51" customWidth="1"/>
    <col min="6662" max="6662" width="22.83203125" style="51" customWidth="1"/>
    <col min="6663" max="6663" width="17.33203125" style="51" customWidth="1"/>
    <col min="6664" max="6664" width="22.5" style="51" customWidth="1"/>
    <col min="6665" max="6908" width="13.5" style="51" customWidth="1"/>
    <col min="6909" max="6912" width="13.33203125" style="51"/>
    <col min="6913" max="6913" width="6.6640625" style="51" customWidth="1"/>
    <col min="6914" max="6914" width="8.1640625" style="51" customWidth="1"/>
    <col min="6915" max="6915" width="8.6640625" style="51" customWidth="1"/>
    <col min="6916" max="6916" width="15.1640625" style="51" customWidth="1"/>
    <col min="6917" max="6917" width="62.33203125" style="51" customWidth="1"/>
    <col min="6918" max="6918" width="22.83203125" style="51" customWidth="1"/>
    <col min="6919" max="6919" width="17.33203125" style="51" customWidth="1"/>
    <col min="6920" max="6920" width="22.5" style="51" customWidth="1"/>
    <col min="6921" max="7164" width="13.5" style="51" customWidth="1"/>
    <col min="7165" max="7168" width="13.33203125" style="51"/>
    <col min="7169" max="7169" width="6.6640625" style="51" customWidth="1"/>
    <col min="7170" max="7170" width="8.1640625" style="51" customWidth="1"/>
    <col min="7171" max="7171" width="8.6640625" style="51" customWidth="1"/>
    <col min="7172" max="7172" width="15.1640625" style="51" customWidth="1"/>
    <col min="7173" max="7173" width="62.33203125" style="51" customWidth="1"/>
    <col min="7174" max="7174" width="22.83203125" style="51" customWidth="1"/>
    <col min="7175" max="7175" width="17.33203125" style="51" customWidth="1"/>
    <col min="7176" max="7176" width="22.5" style="51" customWidth="1"/>
    <col min="7177" max="7420" width="13.5" style="51" customWidth="1"/>
    <col min="7421" max="7424" width="13.33203125" style="51"/>
    <col min="7425" max="7425" width="6.6640625" style="51" customWidth="1"/>
    <col min="7426" max="7426" width="8.1640625" style="51" customWidth="1"/>
    <col min="7427" max="7427" width="8.6640625" style="51" customWidth="1"/>
    <col min="7428" max="7428" width="15.1640625" style="51" customWidth="1"/>
    <col min="7429" max="7429" width="62.33203125" style="51" customWidth="1"/>
    <col min="7430" max="7430" width="22.83203125" style="51" customWidth="1"/>
    <col min="7431" max="7431" width="17.33203125" style="51" customWidth="1"/>
    <col min="7432" max="7432" width="22.5" style="51" customWidth="1"/>
    <col min="7433" max="7676" width="13.5" style="51" customWidth="1"/>
    <col min="7677" max="7680" width="13.33203125" style="51"/>
    <col min="7681" max="7681" width="6.6640625" style="51" customWidth="1"/>
    <col min="7682" max="7682" width="8.1640625" style="51" customWidth="1"/>
    <col min="7683" max="7683" width="8.6640625" style="51" customWidth="1"/>
    <col min="7684" max="7684" width="15.1640625" style="51" customWidth="1"/>
    <col min="7685" max="7685" width="62.33203125" style="51" customWidth="1"/>
    <col min="7686" max="7686" width="22.83203125" style="51" customWidth="1"/>
    <col min="7687" max="7687" width="17.33203125" style="51" customWidth="1"/>
    <col min="7688" max="7688" width="22.5" style="51" customWidth="1"/>
    <col min="7689" max="7932" width="13.5" style="51" customWidth="1"/>
    <col min="7933" max="7936" width="13.33203125" style="51"/>
    <col min="7937" max="7937" width="6.6640625" style="51" customWidth="1"/>
    <col min="7938" max="7938" width="8.1640625" style="51" customWidth="1"/>
    <col min="7939" max="7939" width="8.6640625" style="51" customWidth="1"/>
    <col min="7940" max="7940" width="15.1640625" style="51" customWidth="1"/>
    <col min="7941" max="7941" width="62.33203125" style="51" customWidth="1"/>
    <col min="7942" max="7942" width="22.83203125" style="51" customWidth="1"/>
    <col min="7943" max="7943" width="17.33203125" style="51" customWidth="1"/>
    <col min="7944" max="7944" width="22.5" style="51" customWidth="1"/>
    <col min="7945" max="8188" width="13.5" style="51" customWidth="1"/>
    <col min="8189" max="8192" width="13.33203125" style="51"/>
    <col min="8193" max="8193" width="6.6640625" style="51" customWidth="1"/>
    <col min="8194" max="8194" width="8.1640625" style="51" customWidth="1"/>
    <col min="8195" max="8195" width="8.6640625" style="51" customWidth="1"/>
    <col min="8196" max="8196" width="15.1640625" style="51" customWidth="1"/>
    <col min="8197" max="8197" width="62.33203125" style="51" customWidth="1"/>
    <col min="8198" max="8198" width="22.83203125" style="51" customWidth="1"/>
    <col min="8199" max="8199" width="17.33203125" style="51" customWidth="1"/>
    <col min="8200" max="8200" width="22.5" style="51" customWidth="1"/>
    <col min="8201" max="8444" width="13.5" style="51" customWidth="1"/>
    <col min="8445" max="8448" width="13.33203125" style="51"/>
    <col min="8449" max="8449" width="6.6640625" style="51" customWidth="1"/>
    <col min="8450" max="8450" width="8.1640625" style="51" customWidth="1"/>
    <col min="8451" max="8451" width="8.6640625" style="51" customWidth="1"/>
    <col min="8452" max="8452" width="15.1640625" style="51" customWidth="1"/>
    <col min="8453" max="8453" width="62.33203125" style="51" customWidth="1"/>
    <col min="8454" max="8454" width="22.83203125" style="51" customWidth="1"/>
    <col min="8455" max="8455" width="17.33203125" style="51" customWidth="1"/>
    <col min="8456" max="8456" width="22.5" style="51" customWidth="1"/>
    <col min="8457" max="8700" width="13.5" style="51" customWidth="1"/>
    <col min="8701" max="8704" width="13.33203125" style="51"/>
    <col min="8705" max="8705" width="6.6640625" style="51" customWidth="1"/>
    <col min="8706" max="8706" width="8.1640625" style="51" customWidth="1"/>
    <col min="8707" max="8707" width="8.6640625" style="51" customWidth="1"/>
    <col min="8708" max="8708" width="15.1640625" style="51" customWidth="1"/>
    <col min="8709" max="8709" width="62.33203125" style="51" customWidth="1"/>
    <col min="8710" max="8710" width="22.83203125" style="51" customWidth="1"/>
    <col min="8711" max="8711" width="17.33203125" style="51" customWidth="1"/>
    <col min="8712" max="8712" width="22.5" style="51" customWidth="1"/>
    <col min="8713" max="8956" width="13.5" style="51" customWidth="1"/>
    <col min="8957" max="8960" width="13.33203125" style="51"/>
    <col min="8961" max="8961" width="6.6640625" style="51" customWidth="1"/>
    <col min="8962" max="8962" width="8.1640625" style="51" customWidth="1"/>
    <col min="8963" max="8963" width="8.6640625" style="51" customWidth="1"/>
    <col min="8964" max="8964" width="15.1640625" style="51" customWidth="1"/>
    <col min="8965" max="8965" width="62.33203125" style="51" customWidth="1"/>
    <col min="8966" max="8966" width="22.83203125" style="51" customWidth="1"/>
    <col min="8967" max="8967" width="17.33203125" style="51" customWidth="1"/>
    <col min="8968" max="8968" width="22.5" style="51" customWidth="1"/>
    <col min="8969" max="9212" width="13.5" style="51" customWidth="1"/>
    <col min="9213" max="9216" width="13.33203125" style="51"/>
    <col min="9217" max="9217" width="6.6640625" style="51" customWidth="1"/>
    <col min="9218" max="9218" width="8.1640625" style="51" customWidth="1"/>
    <col min="9219" max="9219" width="8.6640625" style="51" customWidth="1"/>
    <col min="9220" max="9220" width="15.1640625" style="51" customWidth="1"/>
    <col min="9221" max="9221" width="62.33203125" style="51" customWidth="1"/>
    <col min="9222" max="9222" width="22.83203125" style="51" customWidth="1"/>
    <col min="9223" max="9223" width="17.33203125" style="51" customWidth="1"/>
    <col min="9224" max="9224" width="22.5" style="51" customWidth="1"/>
    <col min="9225" max="9468" width="13.5" style="51" customWidth="1"/>
    <col min="9469" max="9472" width="13.33203125" style="51"/>
    <col min="9473" max="9473" width="6.6640625" style="51" customWidth="1"/>
    <col min="9474" max="9474" width="8.1640625" style="51" customWidth="1"/>
    <col min="9475" max="9475" width="8.6640625" style="51" customWidth="1"/>
    <col min="9476" max="9476" width="15.1640625" style="51" customWidth="1"/>
    <col min="9477" max="9477" width="62.33203125" style="51" customWidth="1"/>
    <col min="9478" max="9478" width="22.83203125" style="51" customWidth="1"/>
    <col min="9479" max="9479" width="17.33203125" style="51" customWidth="1"/>
    <col min="9480" max="9480" width="22.5" style="51" customWidth="1"/>
    <col min="9481" max="9724" width="13.5" style="51" customWidth="1"/>
    <col min="9725" max="9728" width="13.33203125" style="51"/>
    <col min="9729" max="9729" width="6.6640625" style="51" customWidth="1"/>
    <col min="9730" max="9730" width="8.1640625" style="51" customWidth="1"/>
    <col min="9731" max="9731" width="8.6640625" style="51" customWidth="1"/>
    <col min="9732" max="9732" width="15.1640625" style="51" customWidth="1"/>
    <col min="9733" max="9733" width="62.33203125" style="51" customWidth="1"/>
    <col min="9734" max="9734" width="22.83203125" style="51" customWidth="1"/>
    <col min="9735" max="9735" width="17.33203125" style="51" customWidth="1"/>
    <col min="9736" max="9736" width="22.5" style="51" customWidth="1"/>
    <col min="9737" max="9980" width="13.5" style="51" customWidth="1"/>
    <col min="9981" max="9984" width="13.33203125" style="51"/>
    <col min="9985" max="9985" width="6.6640625" style="51" customWidth="1"/>
    <col min="9986" max="9986" width="8.1640625" style="51" customWidth="1"/>
    <col min="9987" max="9987" width="8.6640625" style="51" customWidth="1"/>
    <col min="9988" max="9988" width="15.1640625" style="51" customWidth="1"/>
    <col min="9989" max="9989" width="62.33203125" style="51" customWidth="1"/>
    <col min="9990" max="9990" width="22.83203125" style="51" customWidth="1"/>
    <col min="9991" max="9991" width="17.33203125" style="51" customWidth="1"/>
    <col min="9992" max="9992" width="22.5" style="51" customWidth="1"/>
    <col min="9993" max="10236" width="13.5" style="51" customWidth="1"/>
    <col min="10237" max="10240" width="13.33203125" style="51"/>
    <col min="10241" max="10241" width="6.6640625" style="51" customWidth="1"/>
    <col min="10242" max="10242" width="8.1640625" style="51" customWidth="1"/>
    <col min="10243" max="10243" width="8.6640625" style="51" customWidth="1"/>
    <col min="10244" max="10244" width="15.1640625" style="51" customWidth="1"/>
    <col min="10245" max="10245" width="62.33203125" style="51" customWidth="1"/>
    <col min="10246" max="10246" width="22.83203125" style="51" customWidth="1"/>
    <col min="10247" max="10247" width="17.33203125" style="51" customWidth="1"/>
    <col min="10248" max="10248" width="22.5" style="51" customWidth="1"/>
    <col min="10249" max="10492" width="13.5" style="51" customWidth="1"/>
    <col min="10493" max="10496" width="13.33203125" style="51"/>
    <col min="10497" max="10497" width="6.6640625" style="51" customWidth="1"/>
    <col min="10498" max="10498" width="8.1640625" style="51" customWidth="1"/>
    <col min="10499" max="10499" width="8.6640625" style="51" customWidth="1"/>
    <col min="10500" max="10500" width="15.1640625" style="51" customWidth="1"/>
    <col min="10501" max="10501" width="62.33203125" style="51" customWidth="1"/>
    <col min="10502" max="10502" width="22.83203125" style="51" customWidth="1"/>
    <col min="10503" max="10503" width="17.33203125" style="51" customWidth="1"/>
    <col min="10504" max="10504" width="22.5" style="51" customWidth="1"/>
    <col min="10505" max="10748" width="13.5" style="51" customWidth="1"/>
    <col min="10749" max="10752" width="13.33203125" style="51"/>
    <col min="10753" max="10753" width="6.6640625" style="51" customWidth="1"/>
    <col min="10754" max="10754" width="8.1640625" style="51" customWidth="1"/>
    <col min="10755" max="10755" width="8.6640625" style="51" customWidth="1"/>
    <col min="10756" max="10756" width="15.1640625" style="51" customWidth="1"/>
    <col min="10757" max="10757" width="62.33203125" style="51" customWidth="1"/>
    <col min="10758" max="10758" width="22.83203125" style="51" customWidth="1"/>
    <col min="10759" max="10759" width="17.33203125" style="51" customWidth="1"/>
    <col min="10760" max="10760" width="22.5" style="51" customWidth="1"/>
    <col min="10761" max="11004" width="13.5" style="51" customWidth="1"/>
    <col min="11005" max="11008" width="13.33203125" style="51"/>
    <col min="11009" max="11009" width="6.6640625" style="51" customWidth="1"/>
    <col min="11010" max="11010" width="8.1640625" style="51" customWidth="1"/>
    <col min="11011" max="11011" width="8.6640625" style="51" customWidth="1"/>
    <col min="11012" max="11012" width="15.1640625" style="51" customWidth="1"/>
    <col min="11013" max="11013" width="62.33203125" style="51" customWidth="1"/>
    <col min="11014" max="11014" width="22.83203125" style="51" customWidth="1"/>
    <col min="11015" max="11015" width="17.33203125" style="51" customWidth="1"/>
    <col min="11016" max="11016" width="22.5" style="51" customWidth="1"/>
    <col min="11017" max="11260" width="13.5" style="51" customWidth="1"/>
    <col min="11261" max="11264" width="13.33203125" style="51"/>
    <col min="11265" max="11265" width="6.6640625" style="51" customWidth="1"/>
    <col min="11266" max="11266" width="8.1640625" style="51" customWidth="1"/>
    <col min="11267" max="11267" width="8.6640625" style="51" customWidth="1"/>
    <col min="11268" max="11268" width="15.1640625" style="51" customWidth="1"/>
    <col min="11269" max="11269" width="62.33203125" style="51" customWidth="1"/>
    <col min="11270" max="11270" width="22.83203125" style="51" customWidth="1"/>
    <col min="11271" max="11271" width="17.33203125" style="51" customWidth="1"/>
    <col min="11272" max="11272" width="22.5" style="51" customWidth="1"/>
    <col min="11273" max="11516" width="13.5" style="51" customWidth="1"/>
    <col min="11517" max="11520" width="13.33203125" style="51"/>
    <col min="11521" max="11521" width="6.6640625" style="51" customWidth="1"/>
    <col min="11522" max="11522" width="8.1640625" style="51" customWidth="1"/>
    <col min="11523" max="11523" width="8.6640625" style="51" customWidth="1"/>
    <col min="11524" max="11524" width="15.1640625" style="51" customWidth="1"/>
    <col min="11525" max="11525" width="62.33203125" style="51" customWidth="1"/>
    <col min="11526" max="11526" width="22.83203125" style="51" customWidth="1"/>
    <col min="11527" max="11527" width="17.33203125" style="51" customWidth="1"/>
    <col min="11528" max="11528" width="22.5" style="51" customWidth="1"/>
    <col min="11529" max="11772" width="13.5" style="51" customWidth="1"/>
    <col min="11773" max="11776" width="13.33203125" style="51"/>
    <col min="11777" max="11777" width="6.6640625" style="51" customWidth="1"/>
    <col min="11778" max="11778" width="8.1640625" style="51" customWidth="1"/>
    <col min="11779" max="11779" width="8.6640625" style="51" customWidth="1"/>
    <col min="11780" max="11780" width="15.1640625" style="51" customWidth="1"/>
    <col min="11781" max="11781" width="62.33203125" style="51" customWidth="1"/>
    <col min="11782" max="11782" width="22.83203125" style="51" customWidth="1"/>
    <col min="11783" max="11783" width="17.33203125" style="51" customWidth="1"/>
    <col min="11784" max="11784" width="22.5" style="51" customWidth="1"/>
    <col min="11785" max="12028" width="13.5" style="51" customWidth="1"/>
    <col min="12029" max="12032" width="13.33203125" style="51"/>
    <col min="12033" max="12033" width="6.6640625" style="51" customWidth="1"/>
    <col min="12034" max="12034" width="8.1640625" style="51" customWidth="1"/>
    <col min="12035" max="12035" width="8.6640625" style="51" customWidth="1"/>
    <col min="12036" max="12036" width="15.1640625" style="51" customWidth="1"/>
    <col min="12037" max="12037" width="62.33203125" style="51" customWidth="1"/>
    <col min="12038" max="12038" width="22.83203125" style="51" customWidth="1"/>
    <col min="12039" max="12039" width="17.33203125" style="51" customWidth="1"/>
    <col min="12040" max="12040" width="22.5" style="51" customWidth="1"/>
    <col min="12041" max="12284" width="13.5" style="51" customWidth="1"/>
    <col min="12285" max="12288" width="13.33203125" style="51"/>
    <col min="12289" max="12289" width="6.6640625" style="51" customWidth="1"/>
    <col min="12290" max="12290" width="8.1640625" style="51" customWidth="1"/>
    <col min="12291" max="12291" width="8.6640625" style="51" customWidth="1"/>
    <col min="12292" max="12292" width="15.1640625" style="51" customWidth="1"/>
    <col min="12293" max="12293" width="62.33203125" style="51" customWidth="1"/>
    <col min="12294" max="12294" width="22.83203125" style="51" customWidth="1"/>
    <col min="12295" max="12295" width="17.33203125" style="51" customWidth="1"/>
    <col min="12296" max="12296" width="22.5" style="51" customWidth="1"/>
    <col min="12297" max="12540" width="13.5" style="51" customWidth="1"/>
    <col min="12541" max="12544" width="13.33203125" style="51"/>
    <col min="12545" max="12545" width="6.6640625" style="51" customWidth="1"/>
    <col min="12546" max="12546" width="8.1640625" style="51" customWidth="1"/>
    <col min="12547" max="12547" width="8.6640625" style="51" customWidth="1"/>
    <col min="12548" max="12548" width="15.1640625" style="51" customWidth="1"/>
    <col min="12549" max="12549" width="62.33203125" style="51" customWidth="1"/>
    <col min="12550" max="12550" width="22.83203125" style="51" customWidth="1"/>
    <col min="12551" max="12551" width="17.33203125" style="51" customWidth="1"/>
    <col min="12552" max="12552" width="22.5" style="51" customWidth="1"/>
    <col min="12553" max="12796" width="13.5" style="51" customWidth="1"/>
    <col min="12797" max="12800" width="13.33203125" style="51"/>
    <col min="12801" max="12801" width="6.6640625" style="51" customWidth="1"/>
    <col min="12802" max="12802" width="8.1640625" style="51" customWidth="1"/>
    <col min="12803" max="12803" width="8.6640625" style="51" customWidth="1"/>
    <col min="12804" max="12804" width="15.1640625" style="51" customWidth="1"/>
    <col min="12805" max="12805" width="62.33203125" style="51" customWidth="1"/>
    <col min="12806" max="12806" width="22.83203125" style="51" customWidth="1"/>
    <col min="12807" max="12807" width="17.33203125" style="51" customWidth="1"/>
    <col min="12808" max="12808" width="22.5" style="51" customWidth="1"/>
    <col min="12809" max="13052" width="13.5" style="51" customWidth="1"/>
    <col min="13053" max="13056" width="13.33203125" style="51"/>
    <col min="13057" max="13057" width="6.6640625" style="51" customWidth="1"/>
    <col min="13058" max="13058" width="8.1640625" style="51" customWidth="1"/>
    <col min="13059" max="13059" width="8.6640625" style="51" customWidth="1"/>
    <col min="13060" max="13060" width="15.1640625" style="51" customWidth="1"/>
    <col min="13061" max="13061" width="62.33203125" style="51" customWidth="1"/>
    <col min="13062" max="13062" width="22.83203125" style="51" customWidth="1"/>
    <col min="13063" max="13063" width="17.33203125" style="51" customWidth="1"/>
    <col min="13064" max="13064" width="22.5" style="51" customWidth="1"/>
    <col min="13065" max="13308" width="13.5" style="51" customWidth="1"/>
    <col min="13309" max="13312" width="13.33203125" style="51"/>
    <col min="13313" max="13313" width="6.6640625" style="51" customWidth="1"/>
    <col min="13314" max="13314" width="8.1640625" style="51" customWidth="1"/>
    <col min="13315" max="13315" width="8.6640625" style="51" customWidth="1"/>
    <col min="13316" max="13316" width="15.1640625" style="51" customWidth="1"/>
    <col min="13317" max="13317" width="62.33203125" style="51" customWidth="1"/>
    <col min="13318" max="13318" width="22.83203125" style="51" customWidth="1"/>
    <col min="13319" max="13319" width="17.33203125" style="51" customWidth="1"/>
    <col min="13320" max="13320" width="22.5" style="51" customWidth="1"/>
    <col min="13321" max="13564" width="13.5" style="51" customWidth="1"/>
    <col min="13565" max="13568" width="13.33203125" style="51"/>
    <col min="13569" max="13569" width="6.6640625" style="51" customWidth="1"/>
    <col min="13570" max="13570" width="8.1640625" style="51" customWidth="1"/>
    <col min="13571" max="13571" width="8.6640625" style="51" customWidth="1"/>
    <col min="13572" max="13572" width="15.1640625" style="51" customWidth="1"/>
    <col min="13573" max="13573" width="62.33203125" style="51" customWidth="1"/>
    <col min="13574" max="13574" width="22.83203125" style="51" customWidth="1"/>
    <col min="13575" max="13575" width="17.33203125" style="51" customWidth="1"/>
    <col min="13576" max="13576" width="22.5" style="51" customWidth="1"/>
    <col min="13577" max="13820" width="13.5" style="51" customWidth="1"/>
    <col min="13821" max="13824" width="13.33203125" style="51"/>
    <col min="13825" max="13825" width="6.6640625" style="51" customWidth="1"/>
    <col min="13826" max="13826" width="8.1640625" style="51" customWidth="1"/>
    <col min="13827" max="13827" width="8.6640625" style="51" customWidth="1"/>
    <col min="13828" max="13828" width="15.1640625" style="51" customWidth="1"/>
    <col min="13829" max="13829" width="62.33203125" style="51" customWidth="1"/>
    <col min="13830" max="13830" width="22.83203125" style="51" customWidth="1"/>
    <col min="13831" max="13831" width="17.33203125" style="51" customWidth="1"/>
    <col min="13832" max="13832" width="22.5" style="51" customWidth="1"/>
    <col min="13833" max="14076" width="13.5" style="51" customWidth="1"/>
    <col min="14077" max="14080" width="13.33203125" style="51"/>
    <col min="14081" max="14081" width="6.6640625" style="51" customWidth="1"/>
    <col min="14082" max="14082" width="8.1640625" style="51" customWidth="1"/>
    <col min="14083" max="14083" width="8.6640625" style="51" customWidth="1"/>
    <col min="14084" max="14084" width="15.1640625" style="51" customWidth="1"/>
    <col min="14085" max="14085" width="62.33203125" style="51" customWidth="1"/>
    <col min="14086" max="14086" width="22.83203125" style="51" customWidth="1"/>
    <col min="14087" max="14087" width="17.33203125" style="51" customWidth="1"/>
    <col min="14088" max="14088" width="22.5" style="51" customWidth="1"/>
    <col min="14089" max="14332" width="13.5" style="51" customWidth="1"/>
    <col min="14333" max="14336" width="13.33203125" style="51"/>
    <col min="14337" max="14337" width="6.6640625" style="51" customWidth="1"/>
    <col min="14338" max="14338" width="8.1640625" style="51" customWidth="1"/>
    <col min="14339" max="14339" width="8.6640625" style="51" customWidth="1"/>
    <col min="14340" max="14340" width="15.1640625" style="51" customWidth="1"/>
    <col min="14341" max="14341" width="62.33203125" style="51" customWidth="1"/>
    <col min="14342" max="14342" width="22.83203125" style="51" customWidth="1"/>
    <col min="14343" max="14343" width="17.33203125" style="51" customWidth="1"/>
    <col min="14344" max="14344" width="22.5" style="51" customWidth="1"/>
    <col min="14345" max="14588" width="13.5" style="51" customWidth="1"/>
    <col min="14589" max="14592" width="13.33203125" style="51"/>
    <col min="14593" max="14593" width="6.6640625" style="51" customWidth="1"/>
    <col min="14594" max="14594" width="8.1640625" style="51" customWidth="1"/>
    <col min="14595" max="14595" width="8.6640625" style="51" customWidth="1"/>
    <col min="14596" max="14596" width="15.1640625" style="51" customWidth="1"/>
    <col min="14597" max="14597" width="62.33203125" style="51" customWidth="1"/>
    <col min="14598" max="14598" width="22.83203125" style="51" customWidth="1"/>
    <col min="14599" max="14599" width="17.33203125" style="51" customWidth="1"/>
    <col min="14600" max="14600" width="22.5" style="51" customWidth="1"/>
    <col min="14601" max="14844" width="13.5" style="51" customWidth="1"/>
    <col min="14845" max="14848" width="13.33203125" style="51"/>
    <col min="14849" max="14849" width="6.6640625" style="51" customWidth="1"/>
    <col min="14850" max="14850" width="8.1640625" style="51" customWidth="1"/>
    <col min="14851" max="14851" width="8.6640625" style="51" customWidth="1"/>
    <col min="14852" max="14852" width="15.1640625" style="51" customWidth="1"/>
    <col min="14853" max="14853" width="62.33203125" style="51" customWidth="1"/>
    <col min="14854" max="14854" width="22.83203125" style="51" customWidth="1"/>
    <col min="14855" max="14855" width="17.33203125" style="51" customWidth="1"/>
    <col min="14856" max="14856" width="22.5" style="51" customWidth="1"/>
    <col min="14857" max="15100" width="13.5" style="51" customWidth="1"/>
    <col min="15101" max="15104" width="13.33203125" style="51"/>
    <col min="15105" max="15105" width="6.6640625" style="51" customWidth="1"/>
    <col min="15106" max="15106" width="8.1640625" style="51" customWidth="1"/>
    <col min="15107" max="15107" width="8.6640625" style="51" customWidth="1"/>
    <col min="15108" max="15108" width="15.1640625" style="51" customWidth="1"/>
    <col min="15109" max="15109" width="62.33203125" style="51" customWidth="1"/>
    <col min="15110" max="15110" width="22.83203125" style="51" customWidth="1"/>
    <col min="15111" max="15111" width="17.33203125" style="51" customWidth="1"/>
    <col min="15112" max="15112" width="22.5" style="51" customWidth="1"/>
    <col min="15113" max="15356" width="13.5" style="51" customWidth="1"/>
    <col min="15357" max="15360" width="13.33203125" style="51"/>
    <col min="15361" max="15361" width="6.6640625" style="51" customWidth="1"/>
    <col min="15362" max="15362" width="8.1640625" style="51" customWidth="1"/>
    <col min="15363" max="15363" width="8.6640625" style="51" customWidth="1"/>
    <col min="15364" max="15364" width="15.1640625" style="51" customWidth="1"/>
    <col min="15365" max="15365" width="62.33203125" style="51" customWidth="1"/>
    <col min="15366" max="15366" width="22.83203125" style="51" customWidth="1"/>
    <col min="15367" max="15367" width="17.33203125" style="51" customWidth="1"/>
    <col min="15368" max="15368" width="22.5" style="51" customWidth="1"/>
    <col min="15369" max="15612" width="13.5" style="51" customWidth="1"/>
    <col min="15613" max="15616" width="13.33203125" style="51"/>
    <col min="15617" max="15617" width="6.6640625" style="51" customWidth="1"/>
    <col min="15618" max="15618" width="8.1640625" style="51" customWidth="1"/>
    <col min="15619" max="15619" width="8.6640625" style="51" customWidth="1"/>
    <col min="15620" max="15620" width="15.1640625" style="51" customWidth="1"/>
    <col min="15621" max="15621" width="62.33203125" style="51" customWidth="1"/>
    <col min="15622" max="15622" width="22.83203125" style="51" customWidth="1"/>
    <col min="15623" max="15623" width="17.33203125" style="51" customWidth="1"/>
    <col min="15624" max="15624" width="22.5" style="51" customWidth="1"/>
    <col min="15625" max="15868" width="13.5" style="51" customWidth="1"/>
    <col min="15869" max="15872" width="13.33203125" style="51"/>
    <col min="15873" max="15873" width="6.6640625" style="51" customWidth="1"/>
    <col min="15874" max="15874" width="8.1640625" style="51" customWidth="1"/>
    <col min="15875" max="15875" width="8.6640625" style="51" customWidth="1"/>
    <col min="15876" max="15876" width="15.1640625" style="51" customWidth="1"/>
    <col min="15877" max="15877" width="62.33203125" style="51" customWidth="1"/>
    <col min="15878" max="15878" width="22.83203125" style="51" customWidth="1"/>
    <col min="15879" max="15879" width="17.33203125" style="51" customWidth="1"/>
    <col min="15880" max="15880" width="22.5" style="51" customWidth="1"/>
    <col min="15881" max="16124" width="13.5" style="51" customWidth="1"/>
    <col min="16125" max="16128" width="13.33203125" style="51"/>
    <col min="16129" max="16129" width="6.6640625" style="51" customWidth="1"/>
    <col min="16130" max="16130" width="8.1640625" style="51" customWidth="1"/>
    <col min="16131" max="16131" width="8.6640625" style="51" customWidth="1"/>
    <col min="16132" max="16132" width="15.1640625" style="51" customWidth="1"/>
    <col min="16133" max="16133" width="62.33203125" style="51" customWidth="1"/>
    <col min="16134" max="16134" width="22.83203125" style="51" customWidth="1"/>
    <col min="16135" max="16135" width="17.33203125" style="51" customWidth="1"/>
    <col min="16136" max="16136" width="22.5" style="51" customWidth="1"/>
    <col min="16137" max="16380" width="13.5" style="51" customWidth="1"/>
    <col min="16381" max="16384" width="13.33203125" style="51"/>
  </cols>
  <sheetData>
    <row r="1" spans="1:252" x14ac:dyDescent="0.2">
      <c r="E1" s="50"/>
      <c r="F1" s="50" t="s">
        <v>510</v>
      </c>
      <c r="G1" s="1261"/>
      <c r="H1" s="1261"/>
    </row>
    <row r="2" spans="1:252" x14ac:dyDescent="0.2">
      <c r="F2" s="53"/>
      <c r="G2" s="51"/>
      <c r="H2" s="51"/>
    </row>
    <row r="3" spans="1:252" ht="15" x14ac:dyDescent="0.2">
      <c r="A3" s="1484" t="s">
        <v>810</v>
      </c>
      <c r="B3" s="1484"/>
      <c r="C3" s="1484"/>
      <c r="D3" s="1484"/>
      <c r="E3" s="1484"/>
      <c r="F3" s="1484"/>
      <c r="G3" s="1484"/>
      <c r="H3" s="1484"/>
    </row>
    <row r="4" spans="1:252" s="52" customFormat="1" ht="15" x14ac:dyDescent="0.2">
      <c r="A4" s="870"/>
      <c r="B4" s="870"/>
      <c r="C4" s="870"/>
      <c r="D4" s="870"/>
      <c r="E4" s="870"/>
      <c r="F4" s="870"/>
      <c r="I4" s="882"/>
      <c r="J4" s="882"/>
      <c r="K4" s="882"/>
      <c r="L4" s="882"/>
      <c r="M4" s="882"/>
      <c r="N4" s="882"/>
      <c r="O4" s="882"/>
      <c r="P4" s="882"/>
      <c r="Q4" s="882"/>
      <c r="R4" s="882"/>
      <c r="S4" s="882"/>
      <c r="T4" s="882"/>
      <c r="U4" s="882"/>
      <c r="V4" s="882"/>
      <c r="W4" s="882"/>
      <c r="X4" s="882"/>
      <c r="Y4" s="882"/>
      <c r="Z4" s="882"/>
      <c r="AA4" s="882"/>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c r="CU4" s="883"/>
      <c r="CV4" s="883"/>
      <c r="CW4" s="883"/>
      <c r="CX4" s="883"/>
      <c r="CY4" s="883"/>
      <c r="CZ4" s="883"/>
      <c r="DA4" s="883"/>
      <c r="DB4" s="883"/>
      <c r="DC4" s="883"/>
      <c r="DD4" s="883"/>
      <c r="DE4" s="883"/>
      <c r="DF4" s="883"/>
      <c r="DG4" s="883"/>
      <c r="DH4" s="883"/>
      <c r="DI4" s="883"/>
      <c r="DJ4" s="883"/>
      <c r="DK4" s="883"/>
      <c r="DL4" s="883"/>
      <c r="DM4" s="883"/>
      <c r="DN4" s="883"/>
      <c r="DO4" s="883"/>
      <c r="DP4" s="883"/>
      <c r="DQ4" s="883"/>
      <c r="DR4" s="883"/>
      <c r="DS4" s="883"/>
      <c r="DT4" s="883"/>
      <c r="DU4" s="883"/>
      <c r="DV4" s="883"/>
      <c r="DW4" s="883"/>
      <c r="DX4" s="883"/>
      <c r="DY4" s="883"/>
      <c r="DZ4" s="883"/>
      <c r="EA4" s="883"/>
      <c r="EB4" s="883"/>
      <c r="EC4" s="883"/>
      <c r="ED4" s="883"/>
      <c r="EE4" s="883"/>
      <c r="EF4" s="883"/>
      <c r="EG4" s="883"/>
      <c r="EH4" s="883"/>
      <c r="EI4" s="883"/>
      <c r="EJ4" s="883"/>
      <c r="EK4" s="883"/>
      <c r="EL4" s="883"/>
      <c r="EM4" s="883"/>
      <c r="EN4" s="883"/>
      <c r="EO4" s="883"/>
      <c r="EP4" s="883"/>
      <c r="EQ4" s="883"/>
      <c r="ER4" s="883"/>
      <c r="ES4" s="883"/>
      <c r="ET4" s="883"/>
      <c r="EU4" s="883"/>
      <c r="EV4" s="883"/>
      <c r="EW4" s="883"/>
      <c r="EX4" s="883"/>
      <c r="EY4" s="883"/>
      <c r="EZ4" s="883"/>
      <c r="FA4" s="883"/>
      <c r="FB4" s="883"/>
      <c r="FC4" s="883"/>
      <c r="FD4" s="883"/>
      <c r="FE4" s="883"/>
      <c r="FF4" s="883"/>
      <c r="FG4" s="883"/>
      <c r="FH4" s="883"/>
      <c r="FI4" s="883"/>
      <c r="FJ4" s="883"/>
      <c r="FK4" s="883"/>
      <c r="FL4" s="883"/>
      <c r="FM4" s="883"/>
      <c r="FN4" s="883"/>
      <c r="FO4" s="883"/>
      <c r="FP4" s="883"/>
      <c r="FQ4" s="883"/>
      <c r="FR4" s="883"/>
      <c r="FS4" s="883"/>
      <c r="FT4" s="883"/>
      <c r="FU4" s="883"/>
      <c r="FV4" s="883"/>
      <c r="FW4" s="883"/>
      <c r="FX4" s="883"/>
      <c r="FY4" s="883"/>
      <c r="FZ4" s="883"/>
      <c r="GA4" s="883"/>
      <c r="GB4" s="883"/>
      <c r="GC4" s="883"/>
      <c r="GD4" s="883"/>
      <c r="GE4" s="883"/>
      <c r="GF4" s="883"/>
      <c r="GG4" s="883"/>
      <c r="GH4" s="883"/>
      <c r="GI4" s="883"/>
      <c r="GJ4" s="883"/>
      <c r="GK4" s="883"/>
      <c r="GL4" s="883"/>
      <c r="GM4" s="883"/>
      <c r="GN4" s="883"/>
      <c r="GO4" s="883"/>
      <c r="GP4" s="883"/>
      <c r="GQ4" s="883"/>
      <c r="GR4" s="883"/>
      <c r="GS4" s="883"/>
      <c r="GT4" s="883"/>
      <c r="GU4" s="883"/>
      <c r="GV4" s="883"/>
      <c r="GW4" s="883"/>
      <c r="GX4" s="883"/>
      <c r="GY4" s="883"/>
      <c r="GZ4" s="883"/>
      <c r="HA4" s="883"/>
      <c r="HB4" s="883"/>
      <c r="HC4" s="883"/>
      <c r="HD4" s="883"/>
      <c r="HE4" s="883"/>
      <c r="HF4" s="883"/>
      <c r="HG4" s="883"/>
      <c r="HH4" s="883"/>
      <c r="HI4" s="883"/>
      <c r="HJ4" s="883"/>
      <c r="HK4" s="883"/>
      <c r="HL4" s="883"/>
      <c r="HM4" s="883"/>
      <c r="HN4" s="883"/>
      <c r="HO4" s="883"/>
      <c r="HP4" s="883"/>
      <c r="HQ4" s="883"/>
      <c r="HR4" s="883"/>
      <c r="HS4" s="883"/>
      <c r="HT4" s="883"/>
      <c r="HU4" s="883"/>
      <c r="HV4" s="883"/>
      <c r="HW4" s="883"/>
      <c r="HX4" s="883"/>
      <c r="HY4" s="883"/>
      <c r="HZ4" s="883"/>
      <c r="IA4" s="883"/>
      <c r="IB4" s="883"/>
      <c r="IC4" s="883"/>
      <c r="ID4" s="883"/>
      <c r="IE4" s="883"/>
      <c r="IF4" s="883"/>
      <c r="IG4" s="883"/>
      <c r="IH4" s="883"/>
      <c r="II4" s="883"/>
      <c r="IJ4" s="883"/>
      <c r="IK4" s="883"/>
      <c r="IL4" s="883"/>
      <c r="IM4" s="883"/>
      <c r="IN4" s="883"/>
      <c r="IO4" s="883"/>
      <c r="IP4" s="883"/>
      <c r="IQ4" s="883"/>
      <c r="IR4" s="883"/>
    </row>
    <row r="5" spans="1:252" s="52" customFormat="1" ht="15" x14ac:dyDescent="0.2">
      <c r="A5" s="870"/>
      <c r="B5" s="870"/>
      <c r="C5" s="870"/>
      <c r="D5" s="870"/>
      <c r="E5" s="870"/>
      <c r="F5" s="870"/>
      <c r="I5" s="882"/>
      <c r="J5" s="882"/>
      <c r="K5" s="882"/>
      <c r="L5" s="882"/>
      <c r="M5" s="882"/>
      <c r="N5" s="882"/>
      <c r="O5" s="882"/>
      <c r="P5" s="882"/>
      <c r="Q5" s="882"/>
      <c r="R5" s="882"/>
      <c r="S5" s="882"/>
      <c r="T5" s="882"/>
      <c r="U5" s="882"/>
      <c r="V5" s="882"/>
      <c r="W5" s="882"/>
      <c r="X5" s="882"/>
      <c r="Y5" s="882"/>
      <c r="Z5" s="882"/>
      <c r="AA5" s="882"/>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3"/>
      <c r="CP5" s="883"/>
      <c r="CQ5" s="883"/>
      <c r="CR5" s="883"/>
      <c r="CS5" s="883"/>
      <c r="CT5" s="883"/>
      <c r="CU5" s="883"/>
      <c r="CV5" s="883"/>
      <c r="CW5" s="883"/>
      <c r="CX5" s="883"/>
      <c r="CY5" s="883"/>
      <c r="CZ5" s="883"/>
      <c r="DA5" s="883"/>
      <c r="DB5" s="883"/>
      <c r="DC5" s="883"/>
      <c r="DD5" s="883"/>
      <c r="DE5" s="883"/>
      <c r="DF5" s="883"/>
      <c r="DG5" s="883"/>
      <c r="DH5" s="883"/>
      <c r="DI5" s="883"/>
      <c r="DJ5" s="883"/>
      <c r="DK5" s="883"/>
      <c r="DL5" s="883"/>
      <c r="DM5" s="883"/>
      <c r="DN5" s="883"/>
      <c r="DO5" s="883"/>
      <c r="DP5" s="883"/>
      <c r="DQ5" s="883"/>
      <c r="DR5" s="883"/>
      <c r="DS5" s="883"/>
      <c r="DT5" s="883"/>
      <c r="DU5" s="883"/>
      <c r="DV5" s="883"/>
      <c r="DW5" s="883"/>
      <c r="DX5" s="883"/>
      <c r="DY5" s="883"/>
      <c r="DZ5" s="883"/>
      <c r="EA5" s="883"/>
      <c r="EB5" s="883"/>
      <c r="EC5" s="883"/>
      <c r="ED5" s="883"/>
      <c r="EE5" s="883"/>
      <c r="EF5" s="883"/>
      <c r="EG5" s="883"/>
      <c r="EH5" s="883"/>
      <c r="EI5" s="883"/>
      <c r="EJ5" s="883"/>
      <c r="EK5" s="883"/>
      <c r="EL5" s="883"/>
      <c r="EM5" s="883"/>
      <c r="EN5" s="883"/>
      <c r="EO5" s="883"/>
      <c r="EP5" s="883"/>
      <c r="EQ5" s="883"/>
      <c r="ER5" s="883"/>
      <c r="ES5" s="883"/>
      <c r="ET5" s="883"/>
      <c r="EU5" s="883"/>
      <c r="EV5" s="883"/>
      <c r="EW5" s="883"/>
      <c r="EX5" s="883"/>
      <c r="EY5" s="883"/>
      <c r="EZ5" s="883"/>
      <c r="FA5" s="883"/>
      <c r="FB5" s="883"/>
      <c r="FC5" s="883"/>
      <c r="FD5" s="883"/>
      <c r="FE5" s="883"/>
      <c r="FF5" s="883"/>
      <c r="FG5" s="883"/>
      <c r="FH5" s="883"/>
      <c r="FI5" s="883"/>
      <c r="FJ5" s="883"/>
      <c r="FK5" s="883"/>
      <c r="FL5" s="883"/>
      <c r="FM5" s="883"/>
      <c r="FN5" s="883"/>
      <c r="FO5" s="883"/>
      <c r="FP5" s="883"/>
      <c r="FQ5" s="883"/>
      <c r="FR5" s="883"/>
      <c r="FS5" s="883"/>
      <c r="FT5" s="883"/>
      <c r="FU5" s="883"/>
      <c r="FV5" s="883"/>
      <c r="FW5" s="883"/>
      <c r="FX5" s="883"/>
      <c r="FY5" s="883"/>
      <c r="FZ5" s="883"/>
      <c r="GA5" s="883"/>
      <c r="GB5" s="883"/>
      <c r="GC5" s="883"/>
      <c r="GD5" s="883"/>
      <c r="GE5" s="883"/>
      <c r="GF5" s="883"/>
      <c r="GG5" s="883"/>
      <c r="GH5" s="883"/>
      <c r="GI5" s="883"/>
      <c r="GJ5" s="883"/>
      <c r="GK5" s="883"/>
      <c r="GL5" s="883"/>
      <c r="GM5" s="883"/>
      <c r="GN5" s="883"/>
      <c r="GO5" s="883"/>
      <c r="GP5" s="883"/>
      <c r="GQ5" s="883"/>
      <c r="GR5" s="883"/>
      <c r="GS5" s="883"/>
      <c r="GT5" s="883"/>
      <c r="GU5" s="883"/>
      <c r="GV5" s="883"/>
      <c r="GW5" s="883"/>
      <c r="GX5" s="883"/>
      <c r="GY5" s="883"/>
      <c r="GZ5" s="883"/>
      <c r="HA5" s="883"/>
      <c r="HB5" s="883"/>
      <c r="HC5" s="883"/>
      <c r="HD5" s="883"/>
      <c r="HE5" s="883"/>
      <c r="HF5" s="883"/>
      <c r="HG5" s="883"/>
      <c r="HH5" s="883"/>
      <c r="HI5" s="883"/>
      <c r="HJ5" s="883"/>
      <c r="HK5" s="883"/>
      <c r="HL5" s="883"/>
      <c r="HM5" s="883"/>
      <c r="HN5" s="883"/>
      <c r="HO5" s="883"/>
      <c r="HP5" s="883"/>
      <c r="HQ5" s="883"/>
      <c r="HR5" s="883"/>
      <c r="HS5" s="883"/>
      <c r="HT5" s="883"/>
      <c r="HU5" s="883"/>
      <c r="HV5" s="883"/>
      <c r="HW5" s="883"/>
      <c r="HX5" s="883"/>
      <c r="HY5" s="883"/>
      <c r="HZ5" s="883"/>
      <c r="IA5" s="883"/>
      <c r="IB5" s="883"/>
      <c r="IC5" s="883"/>
      <c r="ID5" s="883"/>
      <c r="IE5" s="883"/>
      <c r="IF5" s="883"/>
      <c r="IG5" s="883"/>
      <c r="IH5" s="883"/>
      <c r="II5" s="883"/>
      <c r="IJ5" s="883"/>
      <c r="IK5" s="883"/>
      <c r="IL5" s="883"/>
      <c r="IM5" s="883"/>
      <c r="IN5" s="883"/>
      <c r="IO5" s="883"/>
      <c r="IP5" s="883"/>
      <c r="IQ5" s="883"/>
      <c r="IR5" s="883"/>
    </row>
    <row r="6" spans="1:252" ht="46.5" customHeight="1" x14ac:dyDescent="0.2">
      <c r="A6" s="643" t="s">
        <v>0</v>
      </c>
      <c r="B6" s="643" t="s">
        <v>1</v>
      </c>
      <c r="C6" s="643" t="s">
        <v>2</v>
      </c>
      <c r="D6" s="643" t="s">
        <v>438</v>
      </c>
      <c r="E6" s="643" t="s">
        <v>3</v>
      </c>
      <c r="F6" s="644" t="s">
        <v>811</v>
      </c>
      <c r="G6" s="644" t="s">
        <v>711</v>
      </c>
      <c r="H6" s="644" t="s">
        <v>471</v>
      </c>
    </row>
    <row r="7" spans="1:252" s="889" customFormat="1" ht="21.75" customHeight="1" x14ac:dyDescent="0.2">
      <c r="A7" s="884" t="s">
        <v>4</v>
      </c>
      <c r="B7" s="884"/>
      <c r="C7" s="885"/>
      <c r="D7" s="885"/>
      <c r="E7" s="886" t="s">
        <v>5</v>
      </c>
      <c r="F7" s="887">
        <f>F8</f>
        <v>16000</v>
      </c>
      <c r="G7" s="887">
        <f>G8</f>
        <v>0</v>
      </c>
      <c r="H7" s="1233">
        <f>G7/F7</f>
        <v>0</v>
      </c>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8"/>
      <c r="AY7" s="888"/>
      <c r="AZ7" s="888"/>
      <c r="BA7" s="888"/>
      <c r="BB7" s="888"/>
      <c r="BC7" s="888"/>
      <c r="BD7" s="888"/>
      <c r="BE7" s="888"/>
      <c r="BF7" s="888"/>
      <c r="BG7" s="888"/>
      <c r="BH7" s="888"/>
      <c r="BI7" s="888"/>
      <c r="BJ7" s="888"/>
      <c r="BK7" s="888"/>
      <c r="BL7" s="888"/>
      <c r="BM7" s="888"/>
      <c r="BN7" s="888"/>
      <c r="BO7" s="888"/>
      <c r="BP7" s="888"/>
      <c r="BQ7" s="888"/>
      <c r="BR7" s="888"/>
      <c r="BS7" s="888"/>
      <c r="BT7" s="888"/>
      <c r="BU7" s="888"/>
      <c r="BV7" s="888"/>
      <c r="BW7" s="888"/>
      <c r="BX7" s="888"/>
      <c r="BY7" s="888"/>
      <c r="BZ7" s="888"/>
      <c r="CA7" s="888"/>
      <c r="CB7" s="888"/>
      <c r="CC7" s="888"/>
      <c r="CD7" s="888"/>
      <c r="CE7" s="888"/>
      <c r="CF7" s="888"/>
      <c r="CG7" s="888"/>
      <c r="CH7" s="888"/>
      <c r="CI7" s="888"/>
      <c r="CJ7" s="888"/>
      <c r="CK7" s="888"/>
      <c r="CL7" s="888"/>
      <c r="CM7" s="888"/>
      <c r="CN7" s="888"/>
      <c r="CO7" s="888"/>
      <c r="CP7" s="888"/>
      <c r="CQ7" s="888"/>
      <c r="CR7" s="888"/>
      <c r="CS7" s="888"/>
      <c r="CT7" s="888"/>
      <c r="CU7" s="888"/>
      <c r="CV7" s="888"/>
      <c r="CW7" s="888"/>
      <c r="CX7" s="888"/>
      <c r="CY7" s="888"/>
      <c r="CZ7" s="888"/>
      <c r="DA7" s="888"/>
      <c r="DB7" s="888"/>
      <c r="DC7" s="888"/>
      <c r="DD7" s="888"/>
      <c r="DE7" s="888"/>
      <c r="DF7" s="888"/>
      <c r="DG7" s="888"/>
      <c r="DH7" s="888"/>
      <c r="DI7" s="888"/>
      <c r="DJ7" s="888"/>
      <c r="DK7" s="888"/>
      <c r="DL7" s="888"/>
      <c r="DM7" s="888"/>
      <c r="DN7" s="888"/>
      <c r="DO7" s="888"/>
      <c r="DP7" s="888"/>
      <c r="DQ7" s="888"/>
      <c r="DR7" s="888"/>
      <c r="DS7" s="888"/>
      <c r="DT7" s="888"/>
      <c r="DU7" s="888"/>
      <c r="DV7" s="888"/>
      <c r="DW7" s="888"/>
      <c r="DX7" s="888"/>
      <c r="DY7" s="888"/>
      <c r="DZ7" s="888"/>
      <c r="EA7" s="888"/>
      <c r="EB7" s="888"/>
      <c r="EC7" s="888"/>
      <c r="ED7" s="888"/>
      <c r="EE7" s="888"/>
      <c r="EF7" s="888"/>
      <c r="EG7" s="888"/>
      <c r="EH7" s="888"/>
      <c r="EI7" s="888"/>
      <c r="EJ7" s="888"/>
      <c r="EK7" s="888"/>
      <c r="EL7" s="888"/>
      <c r="EM7" s="888"/>
      <c r="EN7" s="888"/>
      <c r="EO7" s="888"/>
      <c r="EP7" s="888"/>
      <c r="EQ7" s="888"/>
      <c r="ER7" s="888"/>
      <c r="ES7" s="888"/>
      <c r="ET7" s="888"/>
      <c r="EU7" s="888"/>
      <c r="EV7" s="888"/>
      <c r="EW7" s="888"/>
      <c r="EX7" s="888"/>
      <c r="EY7" s="888"/>
      <c r="EZ7" s="888"/>
      <c r="FA7" s="888"/>
      <c r="FB7" s="888"/>
      <c r="FC7" s="888"/>
      <c r="FD7" s="888"/>
      <c r="FE7" s="888"/>
      <c r="FF7" s="888"/>
      <c r="FG7" s="888"/>
      <c r="FH7" s="888"/>
      <c r="FI7" s="888"/>
      <c r="FJ7" s="888"/>
      <c r="FK7" s="888"/>
      <c r="FL7" s="888"/>
      <c r="FM7" s="888"/>
      <c r="FN7" s="888"/>
      <c r="FO7" s="888"/>
      <c r="FP7" s="888"/>
      <c r="FQ7" s="888"/>
      <c r="FR7" s="888"/>
      <c r="FS7" s="888"/>
      <c r="FT7" s="888"/>
      <c r="FU7" s="888"/>
      <c r="FV7" s="888"/>
      <c r="FW7" s="888"/>
      <c r="FX7" s="888"/>
      <c r="FY7" s="888"/>
      <c r="FZ7" s="888"/>
      <c r="GA7" s="888"/>
      <c r="GB7" s="888"/>
      <c r="GC7" s="888"/>
      <c r="GD7" s="888"/>
      <c r="GE7" s="888"/>
      <c r="GF7" s="888"/>
      <c r="GG7" s="888"/>
      <c r="GH7" s="888"/>
      <c r="GI7" s="888"/>
      <c r="GJ7" s="888"/>
      <c r="GK7" s="888"/>
      <c r="GL7" s="888"/>
      <c r="GM7" s="888"/>
      <c r="GN7" s="888"/>
      <c r="GO7" s="888"/>
      <c r="GP7" s="888"/>
      <c r="GQ7" s="888"/>
      <c r="GR7" s="888"/>
      <c r="GS7" s="888"/>
      <c r="GT7" s="888"/>
      <c r="GU7" s="888"/>
      <c r="GV7" s="888"/>
      <c r="GW7" s="888"/>
      <c r="GX7" s="888"/>
      <c r="GY7" s="888"/>
      <c r="GZ7" s="888"/>
      <c r="HA7" s="888"/>
      <c r="HB7" s="888"/>
      <c r="HC7" s="888"/>
      <c r="HD7" s="888"/>
      <c r="HE7" s="888"/>
      <c r="HF7" s="888"/>
      <c r="HG7" s="888"/>
      <c r="HH7" s="888"/>
      <c r="HI7" s="888"/>
      <c r="HJ7" s="888"/>
      <c r="HK7" s="888"/>
      <c r="HL7" s="888"/>
      <c r="HM7" s="888"/>
      <c r="HN7" s="888"/>
      <c r="HO7" s="888"/>
      <c r="HP7" s="888"/>
      <c r="HQ7" s="888"/>
      <c r="HR7" s="888"/>
      <c r="HS7" s="888"/>
      <c r="HT7" s="888"/>
      <c r="HU7" s="888"/>
      <c r="HV7" s="888"/>
      <c r="HW7" s="888"/>
      <c r="HX7" s="888"/>
      <c r="HY7" s="888"/>
      <c r="HZ7" s="888"/>
      <c r="IA7" s="888"/>
      <c r="IB7" s="888"/>
      <c r="IC7" s="888"/>
      <c r="ID7" s="888"/>
      <c r="IE7" s="888"/>
      <c r="IF7" s="888"/>
      <c r="IG7" s="888"/>
      <c r="IH7" s="888"/>
      <c r="II7" s="888"/>
      <c r="IJ7" s="888"/>
      <c r="IK7" s="888"/>
      <c r="IL7" s="888"/>
      <c r="IM7" s="888"/>
      <c r="IN7" s="888"/>
      <c r="IO7" s="888"/>
      <c r="IP7" s="888"/>
      <c r="IQ7" s="888"/>
      <c r="IR7" s="888"/>
    </row>
    <row r="8" spans="1:252" s="889" customFormat="1" ht="16.5" customHeight="1" x14ac:dyDescent="0.2">
      <c r="A8" s="1232"/>
      <c r="B8" s="1056" t="s">
        <v>9</v>
      </c>
      <c r="C8" s="1057"/>
      <c r="D8" s="1057"/>
      <c r="E8" s="1058" t="s">
        <v>10</v>
      </c>
      <c r="F8" s="1059">
        <f>+F9</f>
        <v>16000</v>
      </c>
      <c r="G8" s="1059">
        <f>+G9</f>
        <v>0</v>
      </c>
      <c r="H8" s="1234">
        <f>G8/F8</f>
        <v>0</v>
      </c>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8"/>
      <c r="AY8" s="888"/>
      <c r="AZ8" s="888"/>
      <c r="BA8" s="888"/>
      <c r="BB8" s="888"/>
      <c r="BC8" s="888"/>
      <c r="BD8" s="888"/>
      <c r="BE8" s="888"/>
      <c r="BF8" s="888"/>
      <c r="BG8" s="888"/>
      <c r="BH8" s="888"/>
      <c r="BI8" s="888"/>
      <c r="BJ8" s="888"/>
      <c r="BK8" s="888"/>
      <c r="BL8" s="888"/>
      <c r="BM8" s="888"/>
      <c r="BN8" s="888"/>
      <c r="BO8" s="888"/>
      <c r="BP8" s="888"/>
      <c r="BQ8" s="888"/>
      <c r="BR8" s="888"/>
      <c r="BS8" s="888"/>
      <c r="BT8" s="888"/>
      <c r="BU8" s="888"/>
      <c r="BV8" s="888"/>
      <c r="BW8" s="888"/>
      <c r="BX8" s="888"/>
      <c r="BY8" s="888"/>
      <c r="BZ8" s="888"/>
      <c r="CA8" s="888"/>
      <c r="CB8" s="888"/>
      <c r="CC8" s="888"/>
      <c r="CD8" s="888"/>
      <c r="CE8" s="888"/>
      <c r="CF8" s="888"/>
      <c r="CG8" s="888"/>
      <c r="CH8" s="888"/>
      <c r="CI8" s="888"/>
      <c r="CJ8" s="888"/>
      <c r="CK8" s="888"/>
      <c r="CL8" s="888"/>
      <c r="CM8" s="888"/>
      <c r="CN8" s="888"/>
      <c r="CO8" s="888"/>
      <c r="CP8" s="888"/>
      <c r="CQ8" s="888"/>
      <c r="CR8" s="888"/>
      <c r="CS8" s="888"/>
      <c r="CT8" s="888"/>
      <c r="CU8" s="888"/>
      <c r="CV8" s="888"/>
      <c r="CW8" s="888"/>
      <c r="CX8" s="888"/>
      <c r="CY8" s="888"/>
      <c r="CZ8" s="888"/>
      <c r="DA8" s="888"/>
      <c r="DB8" s="888"/>
      <c r="DC8" s="888"/>
      <c r="DD8" s="888"/>
      <c r="DE8" s="888"/>
      <c r="DF8" s="888"/>
      <c r="DG8" s="888"/>
      <c r="DH8" s="888"/>
      <c r="DI8" s="888"/>
      <c r="DJ8" s="888"/>
      <c r="DK8" s="888"/>
      <c r="DL8" s="888"/>
      <c r="DM8" s="888"/>
      <c r="DN8" s="888"/>
      <c r="DO8" s="888"/>
      <c r="DP8" s="888"/>
      <c r="DQ8" s="888"/>
      <c r="DR8" s="888"/>
      <c r="DS8" s="888"/>
      <c r="DT8" s="888"/>
      <c r="DU8" s="888"/>
      <c r="DV8" s="888"/>
      <c r="DW8" s="888"/>
      <c r="DX8" s="888"/>
      <c r="DY8" s="888"/>
      <c r="DZ8" s="888"/>
      <c r="EA8" s="888"/>
      <c r="EB8" s="888"/>
      <c r="EC8" s="888"/>
      <c r="ED8" s="888"/>
      <c r="EE8" s="888"/>
      <c r="EF8" s="888"/>
      <c r="EG8" s="888"/>
      <c r="EH8" s="888"/>
      <c r="EI8" s="888"/>
      <c r="EJ8" s="888"/>
      <c r="EK8" s="888"/>
      <c r="EL8" s="888"/>
      <c r="EM8" s="888"/>
      <c r="EN8" s="888"/>
      <c r="EO8" s="888"/>
      <c r="EP8" s="888"/>
      <c r="EQ8" s="888"/>
      <c r="ER8" s="888"/>
      <c r="ES8" s="888"/>
      <c r="ET8" s="888"/>
      <c r="EU8" s="888"/>
      <c r="EV8" s="888"/>
      <c r="EW8" s="888"/>
      <c r="EX8" s="888"/>
      <c r="EY8" s="888"/>
      <c r="EZ8" s="888"/>
      <c r="FA8" s="888"/>
      <c r="FB8" s="888"/>
      <c r="FC8" s="888"/>
      <c r="FD8" s="888"/>
      <c r="FE8" s="888"/>
      <c r="FF8" s="888"/>
      <c r="FG8" s="888"/>
      <c r="FH8" s="888"/>
      <c r="FI8" s="888"/>
      <c r="FJ8" s="888"/>
      <c r="FK8" s="888"/>
      <c r="FL8" s="888"/>
      <c r="FM8" s="888"/>
      <c r="FN8" s="888"/>
      <c r="FO8" s="888"/>
      <c r="FP8" s="888"/>
      <c r="FQ8" s="888"/>
      <c r="FR8" s="888"/>
      <c r="FS8" s="888"/>
      <c r="FT8" s="888"/>
      <c r="FU8" s="888"/>
      <c r="FV8" s="888"/>
      <c r="FW8" s="888"/>
      <c r="FX8" s="888"/>
      <c r="FY8" s="888"/>
      <c r="FZ8" s="888"/>
      <c r="GA8" s="888"/>
      <c r="GB8" s="888"/>
      <c r="GC8" s="888"/>
      <c r="GD8" s="888"/>
      <c r="GE8" s="888"/>
      <c r="GF8" s="888"/>
      <c r="GG8" s="888"/>
      <c r="GH8" s="888"/>
      <c r="GI8" s="888"/>
      <c r="GJ8" s="888"/>
      <c r="GK8" s="888"/>
      <c r="GL8" s="888"/>
      <c r="GM8" s="888"/>
      <c r="GN8" s="888"/>
      <c r="GO8" s="888"/>
      <c r="GP8" s="888"/>
      <c r="GQ8" s="888"/>
      <c r="GR8" s="888"/>
      <c r="GS8" s="888"/>
      <c r="GT8" s="888"/>
      <c r="GU8" s="888"/>
      <c r="GV8" s="888"/>
      <c r="GW8" s="888"/>
      <c r="GX8" s="888"/>
      <c r="GY8" s="888"/>
      <c r="GZ8" s="888"/>
      <c r="HA8" s="888"/>
      <c r="HB8" s="888"/>
      <c r="HC8" s="888"/>
      <c r="HD8" s="888"/>
      <c r="HE8" s="888"/>
      <c r="HF8" s="888"/>
      <c r="HG8" s="888"/>
      <c r="HH8" s="888"/>
      <c r="HI8" s="888"/>
      <c r="HJ8" s="888"/>
      <c r="HK8" s="888"/>
      <c r="HL8" s="888"/>
      <c r="HM8" s="888"/>
      <c r="HN8" s="888"/>
      <c r="HO8" s="888"/>
      <c r="HP8" s="888"/>
      <c r="HQ8" s="888"/>
      <c r="HR8" s="888"/>
      <c r="HS8" s="888"/>
      <c r="HT8" s="888"/>
      <c r="HU8" s="888"/>
      <c r="HV8" s="888"/>
      <c r="HW8" s="888"/>
      <c r="HX8" s="888"/>
      <c r="HY8" s="888"/>
      <c r="HZ8" s="888"/>
      <c r="IA8" s="888"/>
      <c r="IB8" s="888"/>
      <c r="IC8" s="888"/>
      <c r="ID8" s="888"/>
      <c r="IE8" s="888"/>
      <c r="IF8" s="888"/>
      <c r="IG8" s="888"/>
      <c r="IH8" s="888"/>
      <c r="II8" s="888"/>
      <c r="IJ8" s="888"/>
      <c r="IK8" s="888"/>
      <c r="IL8" s="888"/>
      <c r="IM8" s="888"/>
      <c r="IN8" s="888"/>
      <c r="IO8" s="888"/>
      <c r="IP8" s="888"/>
      <c r="IQ8" s="888"/>
      <c r="IR8" s="888"/>
    </row>
    <row r="9" spans="1:252" s="898" customFormat="1" ht="15" customHeight="1" x14ac:dyDescent="0.2">
      <c r="A9" s="899"/>
      <c r="B9" s="900"/>
      <c r="C9" s="904" t="s">
        <v>232</v>
      </c>
      <c r="D9" s="893"/>
      <c r="E9" s="905" t="s">
        <v>233</v>
      </c>
      <c r="F9" s="906">
        <f>F10+F11+F12</f>
        <v>16000</v>
      </c>
      <c r="G9" s="906">
        <f>G10+G11+G12</f>
        <v>0</v>
      </c>
      <c r="H9" s="1236">
        <f>G9/F9</f>
        <v>0</v>
      </c>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7"/>
      <c r="AY9" s="897"/>
      <c r="AZ9" s="897"/>
      <c r="BA9" s="897"/>
      <c r="BB9" s="897"/>
      <c r="BC9" s="897"/>
      <c r="BD9" s="897"/>
      <c r="BE9" s="897"/>
      <c r="BF9" s="897"/>
      <c r="BG9" s="897"/>
      <c r="BH9" s="897"/>
      <c r="BI9" s="897"/>
      <c r="BJ9" s="897"/>
      <c r="BK9" s="897"/>
      <c r="BL9" s="897"/>
      <c r="BM9" s="897"/>
      <c r="BN9" s="897"/>
      <c r="BO9" s="897"/>
      <c r="BP9" s="897"/>
      <c r="BQ9" s="897"/>
      <c r="BR9" s="897"/>
      <c r="BS9" s="897"/>
      <c r="BT9" s="897"/>
      <c r="BU9" s="897"/>
      <c r="BV9" s="897"/>
      <c r="BW9" s="897"/>
      <c r="BX9" s="897"/>
      <c r="BY9" s="897"/>
      <c r="BZ9" s="897"/>
      <c r="CA9" s="897"/>
      <c r="CB9" s="897"/>
      <c r="CC9" s="897"/>
      <c r="CD9" s="897"/>
      <c r="CE9" s="897"/>
      <c r="CF9" s="897"/>
      <c r="CG9" s="897"/>
      <c r="CH9" s="897"/>
      <c r="CI9" s="897"/>
      <c r="CJ9" s="897"/>
      <c r="CK9" s="897"/>
      <c r="CL9" s="897"/>
      <c r="CM9" s="897"/>
      <c r="CN9" s="897"/>
      <c r="CO9" s="897"/>
      <c r="CP9" s="897"/>
      <c r="CQ9" s="897"/>
      <c r="CR9" s="897"/>
      <c r="CS9" s="897"/>
      <c r="CT9" s="897"/>
      <c r="CU9" s="897"/>
      <c r="CV9" s="897"/>
      <c r="CW9" s="897"/>
      <c r="CX9" s="897"/>
      <c r="CY9" s="897"/>
      <c r="CZ9" s="897"/>
      <c r="DA9" s="897"/>
      <c r="DB9" s="897"/>
      <c r="DC9" s="897"/>
      <c r="DD9" s="897"/>
      <c r="DE9" s="897"/>
      <c r="DF9" s="897"/>
      <c r="DG9" s="897"/>
      <c r="DH9" s="897"/>
      <c r="DI9" s="897"/>
      <c r="DJ9" s="897"/>
      <c r="DK9" s="897"/>
      <c r="DL9" s="897"/>
      <c r="DM9" s="897"/>
      <c r="DN9" s="897"/>
      <c r="DO9" s="897"/>
      <c r="DP9" s="897"/>
      <c r="DQ9" s="897"/>
      <c r="DR9" s="897"/>
      <c r="DS9" s="897"/>
      <c r="DT9" s="897"/>
      <c r="DU9" s="897"/>
      <c r="DV9" s="897"/>
      <c r="DW9" s="897"/>
      <c r="DX9" s="897"/>
      <c r="DY9" s="897"/>
      <c r="DZ9" s="897"/>
      <c r="EA9" s="897"/>
      <c r="EB9" s="897"/>
      <c r="EC9" s="897"/>
      <c r="ED9" s="897"/>
      <c r="EE9" s="897"/>
      <c r="EF9" s="897"/>
      <c r="EG9" s="897"/>
      <c r="EH9" s="897"/>
      <c r="EI9" s="897"/>
      <c r="EJ9" s="897"/>
      <c r="EK9" s="897"/>
      <c r="EL9" s="897"/>
      <c r="EM9" s="897"/>
      <c r="EN9" s="897"/>
      <c r="EO9" s="897"/>
      <c r="EP9" s="897"/>
      <c r="EQ9" s="897"/>
      <c r="ER9" s="897"/>
      <c r="ES9" s="897"/>
      <c r="ET9" s="897"/>
      <c r="EU9" s="897"/>
      <c r="EV9" s="897"/>
      <c r="EW9" s="897"/>
      <c r="EX9" s="897"/>
      <c r="EY9" s="897"/>
      <c r="EZ9" s="897"/>
      <c r="FA9" s="897"/>
      <c r="FB9" s="897"/>
      <c r="FC9" s="897"/>
      <c r="FD9" s="897"/>
      <c r="FE9" s="897"/>
      <c r="FF9" s="897"/>
      <c r="FG9" s="897"/>
      <c r="FH9" s="897"/>
      <c r="FI9" s="897"/>
      <c r="FJ9" s="897"/>
      <c r="FK9" s="897"/>
      <c r="FL9" s="897"/>
      <c r="FM9" s="897"/>
      <c r="FN9" s="897"/>
      <c r="FO9" s="897"/>
      <c r="FP9" s="897"/>
      <c r="FQ9" s="897"/>
      <c r="FR9" s="897"/>
      <c r="FS9" s="897"/>
      <c r="FT9" s="897"/>
      <c r="FU9" s="897"/>
      <c r="FV9" s="897"/>
      <c r="FW9" s="897"/>
      <c r="FX9" s="897"/>
      <c r="FY9" s="897"/>
      <c r="FZ9" s="897"/>
      <c r="GA9" s="897"/>
      <c r="GB9" s="897"/>
      <c r="GC9" s="897"/>
      <c r="GD9" s="897"/>
      <c r="GE9" s="897"/>
      <c r="GF9" s="897"/>
      <c r="GG9" s="897"/>
      <c r="GH9" s="897"/>
      <c r="GI9" s="897"/>
      <c r="GJ9" s="897"/>
      <c r="GK9" s="897"/>
      <c r="GL9" s="897"/>
      <c r="GM9" s="897"/>
      <c r="GN9" s="897"/>
      <c r="GO9" s="897"/>
      <c r="GP9" s="897"/>
      <c r="GQ9" s="897"/>
      <c r="GR9" s="897"/>
      <c r="GS9" s="897"/>
      <c r="GT9" s="897"/>
      <c r="GU9" s="897"/>
      <c r="GV9" s="897"/>
      <c r="GW9" s="897"/>
      <c r="GX9" s="897"/>
      <c r="GY9" s="897"/>
      <c r="GZ9" s="897"/>
      <c r="HA9" s="897"/>
      <c r="HB9" s="897"/>
      <c r="HC9" s="897"/>
      <c r="HD9" s="897"/>
      <c r="HE9" s="897"/>
      <c r="HF9" s="897"/>
      <c r="HG9" s="897"/>
      <c r="HH9" s="897"/>
      <c r="HI9" s="897"/>
      <c r="HJ9" s="897"/>
      <c r="HK9" s="897"/>
      <c r="HL9" s="897"/>
      <c r="HM9" s="897"/>
      <c r="HN9" s="897"/>
      <c r="HO9" s="897"/>
      <c r="HP9" s="897"/>
      <c r="HQ9" s="897"/>
      <c r="HR9" s="897"/>
      <c r="HS9" s="897"/>
      <c r="HT9" s="897"/>
      <c r="HU9" s="897"/>
      <c r="HV9" s="897"/>
      <c r="HW9" s="897"/>
      <c r="HX9" s="897"/>
      <c r="HY9" s="897"/>
      <c r="HZ9" s="897"/>
      <c r="IA9" s="897"/>
      <c r="IB9" s="897"/>
      <c r="IC9" s="897"/>
      <c r="ID9" s="897"/>
      <c r="IE9" s="897"/>
      <c r="IF9" s="897"/>
      <c r="IG9" s="897"/>
      <c r="IH9" s="897"/>
      <c r="II9" s="897"/>
      <c r="IJ9" s="897"/>
      <c r="IK9" s="897"/>
      <c r="IL9" s="897"/>
      <c r="IM9" s="897"/>
      <c r="IN9" s="897"/>
      <c r="IO9" s="897"/>
      <c r="IP9" s="897"/>
      <c r="IQ9" s="897"/>
      <c r="IR9" s="897"/>
    </row>
    <row r="10" spans="1:252" s="898" customFormat="1" ht="25.5" customHeight="1" x14ac:dyDescent="0.2">
      <c r="A10" s="899"/>
      <c r="B10" s="900"/>
      <c r="C10" s="892"/>
      <c r="D10" s="895" t="s">
        <v>445</v>
      </c>
      <c r="E10" s="896" t="s">
        <v>757</v>
      </c>
      <c r="F10" s="903">
        <v>0</v>
      </c>
      <c r="G10" s="903">
        <v>0</v>
      </c>
      <c r="H10" s="1235">
        <v>0</v>
      </c>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7"/>
      <c r="AO10" s="897"/>
      <c r="AP10" s="897"/>
      <c r="AQ10" s="897"/>
      <c r="AR10" s="897"/>
      <c r="AS10" s="897"/>
      <c r="AT10" s="897"/>
      <c r="AU10" s="897"/>
      <c r="AV10" s="897"/>
      <c r="AW10" s="897"/>
      <c r="AX10" s="897"/>
      <c r="AY10" s="897"/>
      <c r="AZ10" s="897"/>
      <c r="BA10" s="897"/>
      <c r="BB10" s="897"/>
      <c r="BC10" s="897"/>
      <c r="BD10" s="897"/>
      <c r="BE10" s="897"/>
      <c r="BF10" s="897"/>
      <c r="BG10" s="897"/>
      <c r="BH10" s="897"/>
      <c r="BI10" s="897"/>
      <c r="BJ10" s="897"/>
      <c r="BK10" s="897"/>
      <c r="BL10" s="897"/>
      <c r="BM10" s="897"/>
      <c r="BN10" s="897"/>
      <c r="BO10" s="897"/>
      <c r="BP10" s="897"/>
      <c r="BQ10" s="897"/>
      <c r="BR10" s="897"/>
      <c r="BS10" s="897"/>
      <c r="BT10" s="897"/>
      <c r="BU10" s="897"/>
      <c r="BV10" s="897"/>
      <c r="BW10" s="897"/>
      <c r="BX10" s="897"/>
      <c r="BY10" s="897"/>
      <c r="BZ10" s="897"/>
      <c r="CA10" s="897"/>
      <c r="CB10" s="897"/>
      <c r="CC10" s="897"/>
      <c r="CD10" s="897"/>
      <c r="CE10" s="897"/>
      <c r="CF10" s="897"/>
      <c r="CG10" s="897"/>
      <c r="CH10" s="897"/>
      <c r="CI10" s="897"/>
      <c r="CJ10" s="897"/>
      <c r="CK10" s="897"/>
      <c r="CL10" s="897"/>
      <c r="CM10" s="897"/>
      <c r="CN10" s="897"/>
      <c r="CO10" s="897"/>
      <c r="CP10" s="897"/>
      <c r="CQ10" s="897"/>
      <c r="CR10" s="897"/>
      <c r="CS10" s="897"/>
      <c r="CT10" s="897"/>
      <c r="CU10" s="897"/>
      <c r="CV10" s="897"/>
      <c r="CW10" s="897"/>
      <c r="CX10" s="897"/>
      <c r="CY10" s="897"/>
      <c r="CZ10" s="897"/>
      <c r="DA10" s="897"/>
      <c r="DB10" s="897"/>
      <c r="DC10" s="897"/>
      <c r="DD10" s="897"/>
      <c r="DE10" s="897"/>
      <c r="DF10" s="897"/>
      <c r="DG10" s="897"/>
      <c r="DH10" s="897"/>
      <c r="DI10" s="897"/>
      <c r="DJ10" s="897"/>
      <c r="DK10" s="897"/>
      <c r="DL10" s="897"/>
      <c r="DM10" s="897"/>
      <c r="DN10" s="897"/>
      <c r="DO10" s="897"/>
      <c r="DP10" s="897"/>
      <c r="DQ10" s="897"/>
      <c r="DR10" s="897"/>
      <c r="DS10" s="897"/>
      <c r="DT10" s="897"/>
      <c r="DU10" s="897"/>
      <c r="DV10" s="897"/>
      <c r="DW10" s="897"/>
      <c r="DX10" s="897"/>
      <c r="DY10" s="897"/>
      <c r="DZ10" s="897"/>
      <c r="EA10" s="897"/>
      <c r="EB10" s="897"/>
      <c r="EC10" s="897"/>
      <c r="ED10" s="897"/>
      <c r="EE10" s="897"/>
      <c r="EF10" s="897"/>
      <c r="EG10" s="897"/>
      <c r="EH10" s="897"/>
      <c r="EI10" s="897"/>
      <c r="EJ10" s="897"/>
      <c r="EK10" s="897"/>
      <c r="EL10" s="897"/>
      <c r="EM10" s="897"/>
      <c r="EN10" s="897"/>
      <c r="EO10" s="897"/>
      <c r="EP10" s="897"/>
      <c r="EQ10" s="897"/>
      <c r="ER10" s="897"/>
      <c r="ES10" s="897"/>
      <c r="ET10" s="897"/>
      <c r="EU10" s="897"/>
      <c r="EV10" s="897"/>
      <c r="EW10" s="897"/>
      <c r="EX10" s="897"/>
      <c r="EY10" s="897"/>
      <c r="EZ10" s="897"/>
      <c r="FA10" s="897"/>
      <c r="FB10" s="897"/>
      <c r="FC10" s="897"/>
      <c r="FD10" s="897"/>
      <c r="FE10" s="897"/>
      <c r="FF10" s="897"/>
      <c r="FG10" s="897"/>
      <c r="FH10" s="897"/>
      <c r="FI10" s="897"/>
      <c r="FJ10" s="897"/>
      <c r="FK10" s="897"/>
      <c r="FL10" s="897"/>
      <c r="FM10" s="897"/>
      <c r="FN10" s="897"/>
      <c r="FO10" s="897"/>
      <c r="FP10" s="897"/>
      <c r="FQ10" s="897"/>
      <c r="FR10" s="897"/>
      <c r="FS10" s="897"/>
      <c r="FT10" s="897"/>
      <c r="FU10" s="897"/>
      <c r="FV10" s="897"/>
      <c r="FW10" s="897"/>
      <c r="FX10" s="897"/>
      <c r="FY10" s="897"/>
      <c r="FZ10" s="897"/>
      <c r="GA10" s="897"/>
      <c r="GB10" s="897"/>
      <c r="GC10" s="897"/>
      <c r="GD10" s="897"/>
      <c r="GE10" s="897"/>
      <c r="GF10" s="897"/>
      <c r="GG10" s="897"/>
      <c r="GH10" s="897"/>
      <c r="GI10" s="897"/>
      <c r="GJ10" s="897"/>
      <c r="GK10" s="897"/>
      <c r="GL10" s="897"/>
      <c r="GM10" s="897"/>
      <c r="GN10" s="897"/>
      <c r="GO10" s="897"/>
      <c r="GP10" s="897"/>
      <c r="GQ10" s="897"/>
      <c r="GR10" s="897"/>
      <c r="GS10" s="897"/>
      <c r="GT10" s="897"/>
      <c r="GU10" s="897"/>
      <c r="GV10" s="897"/>
      <c r="GW10" s="897"/>
      <c r="GX10" s="897"/>
      <c r="GY10" s="897"/>
      <c r="GZ10" s="897"/>
      <c r="HA10" s="897"/>
      <c r="HB10" s="897"/>
      <c r="HC10" s="897"/>
      <c r="HD10" s="897"/>
      <c r="HE10" s="897"/>
      <c r="HF10" s="897"/>
      <c r="HG10" s="897"/>
      <c r="HH10" s="897"/>
      <c r="HI10" s="897"/>
      <c r="HJ10" s="897"/>
      <c r="HK10" s="897"/>
      <c r="HL10" s="897"/>
      <c r="HM10" s="897"/>
      <c r="HN10" s="897"/>
      <c r="HO10" s="897"/>
      <c r="HP10" s="897"/>
      <c r="HQ10" s="897"/>
      <c r="HR10" s="897"/>
      <c r="HS10" s="897"/>
      <c r="HT10" s="897"/>
      <c r="HU10" s="897"/>
      <c r="HV10" s="897"/>
      <c r="HW10" s="897"/>
      <c r="HX10" s="897"/>
      <c r="HY10" s="897"/>
      <c r="HZ10" s="897"/>
      <c r="IA10" s="897"/>
      <c r="IB10" s="897"/>
      <c r="IC10" s="897"/>
      <c r="ID10" s="897"/>
      <c r="IE10" s="897"/>
      <c r="IF10" s="897"/>
      <c r="IG10" s="897"/>
      <c r="IH10" s="897"/>
      <c r="II10" s="897"/>
      <c r="IJ10" s="897"/>
      <c r="IK10" s="897"/>
      <c r="IL10" s="897"/>
      <c r="IM10" s="897"/>
      <c r="IN10" s="897"/>
      <c r="IO10" s="897"/>
      <c r="IP10" s="897"/>
      <c r="IQ10" s="897"/>
      <c r="IR10" s="897"/>
    </row>
    <row r="11" spans="1:252" s="898" customFormat="1" ht="27" customHeight="1" x14ac:dyDescent="0.2">
      <c r="A11" s="899"/>
      <c r="B11" s="900"/>
      <c r="C11" s="892"/>
      <c r="D11" s="907" t="s">
        <v>449</v>
      </c>
      <c r="E11" s="908" t="s">
        <v>758</v>
      </c>
      <c r="F11" s="909">
        <v>6000</v>
      </c>
      <c r="G11" s="909">
        <v>0</v>
      </c>
      <c r="H11" s="1235">
        <f>G11/F11</f>
        <v>0</v>
      </c>
      <c r="I11" s="897"/>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7"/>
      <c r="AN11" s="897"/>
      <c r="AO11" s="897"/>
      <c r="AP11" s="897"/>
      <c r="AQ11" s="897"/>
      <c r="AR11" s="897"/>
      <c r="AS11" s="897"/>
      <c r="AT11" s="897"/>
      <c r="AU11" s="897"/>
      <c r="AV11" s="897"/>
      <c r="AW11" s="897"/>
      <c r="AX11" s="897"/>
      <c r="AY11" s="897"/>
      <c r="AZ11" s="897"/>
      <c r="BA11" s="897"/>
      <c r="BB11" s="897"/>
      <c r="BC11" s="897"/>
      <c r="BD11" s="897"/>
      <c r="BE11" s="897"/>
      <c r="BF11" s="897"/>
      <c r="BG11" s="897"/>
      <c r="BH11" s="897"/>
      <c r="BI11" s="897"/>
      <c r="BJ11" s="897"/>
      <c r="BK11" s="897"/>
      <c r="BL11" s="897"/>
      <c r="BM11" s="897"/>
      <c r="BN11" s="897"/>
      <c r="BO11" s="897"/>
      <c r="BP11" s="897"/>
      <c r="BQ11" s="897"/>
      <c r="BR11" s="897"/>
      <c r="BS11" s="897"/>
      <c r="BT11" s="897"/>
      <c r="BU11" s="897"/>
      <c r="BV11" s="897"/>
      <c r="BW11" s="897"/>
      <c r="BX11" s="897"/>
      <c r="BY11" s="897"/>
      <c r="BZ11" s="897"/>
      <c r="CA11" s="897"/>
      <c r="CB11" s="897"/>
      <c r="CC11" s="897"/>
      <c r="CD11" s="897"/>
      <c r="CE11" s="897"/>
      <c r="CF11" s="897"/>
      <c r="CG11" s="897"/>
      <c r="CH11" s="897"/>
      <c r="CI11" s="897"/>
      <c r="CJ11" s="897"/>
      <c r="CK11" s="897"/>
      <c r="CL11" s="897"/>
      <c r="CM11" s="897"/>
      <c r="CN11" s="897"/>
      <c r="CO11" s="897"/>
      <c r="CP11" s="897"/>
      <c r="CQ11" s="897"/>
      <c r="CR11" s="897"/>
      <c r="CS11" s="897"/>
      <c r="CT11" s="897"/>
      <c r="CU11" s="897"/>
      <c r="CV11" s="897"/>
      <c r="CW11" s="897"/>
      <c r="CX11" s="897"/>
      <c r="CY11" s="897"/>
      <c r="CZ11" s="897"/>
      <c r="DA11" s="897"/>
      <c r="DB11" s="897"/>
      <c r="DC11" s="897"/>
      <c r="DD11" s="897"/>
      <c r="DE11" s="897"/>
      <c r="DF11" s="897"/>
      <c r="DG11" s="897"/>
      <c r="DH11" s="897"/>
      <c r="DI11" s="897"/>
      <c r="DJ11" s="897"/>
      <c r="DK11" s="897"/>
      <c r="DL11" s="897"/>
      <c r="DM11" s="897"/>
      <c r="DN11" s="897"/>
      <c r="DO11" s="897"/>
      <c r="DP11" s="897"/>
      <c r="DQ11" s="897"/>
      <c r="DR11" s="897"/>
      <c r="DS11" s="897"/>
      <c r="DT11" s="897"/>
      <c r="DU11" s="897"/>
      <c r="DV11" s="897"/>
      <c r="DW11" s="897"/>
      <c r="DX11" s="897"/>
      <c r="DY11" s="897"/>
      <c r="DZ11" s="897"/>
      <c r="EA11" s="897"/>
      <c r="EB11" s="897"/>
      <c r="EC11" s="897"/>
      <c r="ED11" s="897"/>
      <c r="EE11" s="897"/>
      <c r="EF11" s="897"/>
      <c r="EG11" s="897"/>
      <c r="EH11" s="897"/>
      <c r="EI11" s="897"/>
      <c r="EJ11" s="897"/>
      <c r="EK11" s="897"/>
      <c r="EL11" s="897"/>
      <c r="EM11" s="897"/>
      <c r="EN11" s="897"/>
      <c r="EO11" s="897"/>
      <c r="EP11" s="897"/>
      <c r="EQ11" s="897"/>
      <c r="ER11" s="897"/>
      <c r="ES11" s="897"/>
      <c r="ET11" s="897"/>
      <c r="EU11" s="897"/>
      <c r="EV11" s="897"/>
      <c r="EW11" s="897"/>
      <c r="EX11" s="897"/>
      <c r="EY11" s="897"/>
      <c r="EZ11" s="897"/>
      <c r="FA11" s="897"/>
      <c r="FB11" s="897"/>
      <c r="FC11" s="897"/>
      <c r="FD11" s="897"/>
      <c r="FE11" s="897"/>
      <c r="FF11" s="897"/>
      <c r="FG11" s="897"/>
      <c r="FH11" s="897"/>
      <c r="FI11" s="897"/>
      <c r="FJ11" s="897"/>
      <c r="FK11" s="897"/>
      <c r="FL11" s="897"/>
      <c r="FM11" s="897"/>
      <c r="FN11" s="897"/>
      <c r="FO11" s="897"/>
      <c r="FP11" s="897"/>
      <c r="FQ11" s="897"/>
      <c r="FR11" s="897"/>
      <c r="FS11" s="897"/>
      <c r="FT11" s="897"/>
      <c r="FU11" s="897"/>
      <c r="FV11" s="897"/>
      <c r="FW11" s="897"/>
      <c r="FX11" s="897"/>
      <c r="FY11" s="897"/>
      <c r="FZ11" s="897"/>
      <c r="GA11" s="897"/>
      <c r="GB11" s="897"/>
      <c r="GC11" s="897"/>
      <c r="GD11" s="897"/>
      <c r="GE11" s="897"/>
      <c r="GF11" s="897"/>
      <c r="GG11" s="897"/>
      <c r="GH11" s="897"/>
      <c r="GI11" s="897"/>
      <c r="GJ11" s="897"/>
      <c r="GK11" s="897"/>
      <c r="GL11" s="897"/>
      <c r="GM11" s="897"/>
      <c r="GN11" s="897"/>
      <c r="GO11" s="897"/>
      <c r="GP11" s="897"/>
      <c r="GQ11" s="897"/>
      <c r="GR11" s="897"/>
      <c r="GS11" s="897"/>
      <c r="GT11" s="897"/>
      <c r="GU11" s="897"/>
      <c r="GV11" s="897"/>
      <c r="GW11" s="897"/>
      <c r="GX11" s="897"/>
      <c r="GY11" s="897"/>
      <c r="GZ11" s="897"/>
      <c r="HA11" s="897"/>
      <c r="HB11" s="897"/>
      <c r="HC11" s="897"/>
      <c r="HD11" s="897"/>
      <c r="HE11" s="897"/>
      <c r="HF11" s="897"/>
      <c r="HG11" s="897"/>
      <c r="HH11" s="897"/>
      <c r="HI11" s="897"/>
      <c r="HJ11" s="897"/>
      <c r="HK11" s="897"/>
      <c r="HL11" s="897"/>
      <c r="HM11" s="897"/>
      <c r="HN11" s="897"/>
      <c r="HO11" s="897"/>
      <c r="HP11" s="897"/>
      <c r="HQ11" s="897"/>
      <c r="HR11" s="897"/>
      <c r="HS11" s="897"/>
      <c r="HT11" s="897"/>
      <c r="HU11" s="897"/>
      <c r="HV11" s="897"/>
      <c r="HW11" s="897"/>
      <c r="HX11" s="897"/>
      <c r="HY11" s="897"/>
      <c r="HZ11" s="897"/>
      <c r="IA11" s="897"/>
      <c r="IB11" s="897"/>
      <c r="IC11" s="897"/>
      <c r="ID11" s="897"/>
      <c r="IE11" s="897"/>
      <c r="IF11" s="897"/>
      <c r="IG11" s="897"/>
      <c r="IH11" s="897"/>
      <c r="II11" s="897"/>
      <c r="IJ11" s="897"/>
      <c r="IK11" s="897"/>
      <c r="IL11" s="897"/>
      <c r="IM11" s="897"/>
      <c r="IN11" s="897"/>
      <c r="IO11" s="897"/>
      <c r="IP11" s="897"/>
      <c r="IQ11" s="897"/>
      <c r="IR11" s="897"/>
    </row>
    <row r="12" spans="1:252" s="898" customFormat="1" ht="30" customHeight="1" x14ac:dyDescent="0.2">
      <c r="A12" s="899"/>
      <c r="B12" s="900"/>
      <c r="C12" s="892"/>
      <c r="D12" s="901" t="s">
        <v>448</v>
      </c>
      <c r="E12" s="902" t="s">
        <v>812</v>
      </c>
      <c r="F12" s="909">
        <v>10000</v>
      </c>
      <c r="G12" s="909">
        <v>0</v>
      </c>
      <c r="H12" s="1235">
        <f>G12/F12</f>
        <v>0</v>
      </c>
      <c r="I12" s="897"/>
      <c r="J12" s="897"/>
      <c r="K12" s="897"/>
      <c r="L12" s="897"/>
      <c r="M12" s="897"/>
      <c r="N12" s="897"/>
      <c r="O12" s="897"/>
      <c r="P12" s="897"/>
      <c r="Q12" s="897"/>
      <c r="R12" s="897"/>
      <c r="S12" s="897"/>
      <c r="T12" s="897"/>
      <c r="U12" s="897"/>
      <c r="V12" s="897"/>
      <c r="W12" s="897"/>
      <c r="X12" s="897"/>
      <c r="Y12" s="897"/>
      <c r="Z12" s="897"/>
      <c r="AA12" s="897"/>
      <c r="AB12" s="897"/>
      <c r="AC12" s="897"/>
      <c r="AD12" s="897"/>
      <c r="AE12" s="897"/>
      <c r="AF12" s="897"/>
      <c r="AG12" s="897"/>
      <c r="AH12" s="897"/>
      <c r="AI12" s="897"/>
      <c r="AJ12" s="897"/>
      <c r="AK12" s="897"/>
      <c r="AL12" s="897"/>
      <c r="AM12" s="897"/>
      <c r="AN12" s="897"/>
      <c r="AO12" s="897"/>
      <c r="AP12" s="897"/>
      <c r="AQ12" s="897"/>
      <c r="AR12" s="897"/>
      <c r="AS12" s="897"/>
      <c r="AT12" s="897"/>
      <c r="AU12" s="897"/>
      <c r="AV12" s="897"/>
      <c r="AW12" s="897"/>
      <c r="AX12" s="897"/>
      <c r="AY12" s="897"/>
      <c r="AZ12" s="897"/>
      <c r="BA12" s="897"/>
      <c r="BB12" s="897"/>
      <c r="BC12" s="897"/>
      <c r="BD12" s="897"/>
      <c r="BE12" s="897"/>
      <c r="BF12" s="897"/>
      <c r="BG12" s="897"/>
      <c r="BH12" s="897"/>
      <c r="BI12" s="897"/>
      <c r="BJ12" s="897"/>
      <c r="BK12" s="897"/>
      <c r="BL12" s="897"/>
      <c r="BM12" s="897"/>
      <c r="BN12" s="897"/>
      <c r="BO12" s="897"/>
      <c r="BP12" s="897"/>
      <c r="BQ12" s="897"/>
      <c r="BR12" s="897"/>
      <c r="BS12" s="897"/>
      <c r="BT12" s="897"/>
      <c r="BU12" s="897"/>
      <c r="BV12" s="897"/>
      <c r="BW12" s="897"/>
      <c r="BX12" s="897"/>
      <c r="BY12" s="897"/>
      <c r="BZ12" s="897"/>
      <c r="CA12" s="897"/>
      <c r="CB12" s="897"/>
      <c r="CC12" s="897"/>
      <c r="CD12" s="897"/>
      <c r="CE12" s="897"/>
      <c r="CF12" s="897"/>
      <c r="CG12" s="897"/>
      <c r="CH12" s="897"/>
      <c r="CI12" s="897"/>
      <c r="CJ12" s="897"/>
      <c r="CK12" s="897"/>
      <c r="CL12" s="897"/>
      <c r="CM12" s="897"/>
      <c r="CN12" s="897"/>
      <c r="CO12" s="897"/>
      <c r="CP12" s="897"/>
      <c r="CQ12" s="897"/>
      <c r="CR12" s="897"/>
      <c r="CS12" s="897"/>
      <c r="CT12" s="897"/>
      <c r="CU12" s="897"/>
      <c r="CV12" s="897"/>
      <c r="CW12" s="897"/>
      <c r="CX12" s="897"/>
      <c r="CY12" s="897"/>
      <c r="CZ12" s="897"/>
      <c r="DA12" s="897"/>
      <c r="DB12" s="897"/>
      <c r="DC12" s="897"/>
      <c r="DD12" s="897"/>
      <c r="DE12" s="897"/>
      <c r="DF12" s="897"/>
      <c r="DG12" s="897"/>
      <c r="DH12" s="897"/>
      <c r="DI12" s="897"/>
      <c r="DJ12" s="897"/>
      <c r="DK12" s="897"/>
      <c r="DL12" s="897"/>
      <c r="DM12" s="897"/>
      <c r="DN12" s="897"/>
      <c r="DO12" s="897"/>
      <c r="DP12" s="897"/>
      <c r="DQ12" s="897"/>
      <c r="DR12" s="897"/>
      <c r="DS12" s="897"/>
      <c r="DT12" s="897"/>
      <c r="DU12" s="897"/>
      <c r="DV12" s="897"/>
      <c r="DW12" s="897"/>
      <c r="DX12" s="897"/>
      <c r="DY12" s="897"/>
      <c r="DZ12" s="897"/>
      <c r="EA12" s="897"/>
      <c r="EB12" s="897"/>
      <c r="EC12" s="897"/>
      <c r="ED12" s="897"/>
      <c r="EE12" s="897"/>
      <c r="EF12" s="897"/>
      <c r="EG12" s="897"/>
      <c r="EH12" s="897"/>
      <c r="EI12" s="897"/>
      <c r="EJ12" s="897"/>
      <c r="EK12" s="897"/>
      <c r="EL12" s="897"/>
      <c r="EM12" s="897"/>
      <c r="EN12" s="897"/>
      <c r="EO12" s="897"/>
      <c r="EP12" s="897"/>
      <c r="EQ12" s="897"/>
      <c r="ER12" s="897"/>
      <c r="ES12" s="897"/>
      <c r="ET12" s="897"/>
      <c r="EU12" s="897"/>
      <c r="EV12" s="897"/>
      <c r="EW12" s="897"/>
      <c r="EX12" s="897"/>
      <c r="EY12" s="897"/>
      <c r="EZ12" s="897"/>
      <c r="FA12" s="897"/>
      <c r="FB12" s="897"/>
      <c r="FC12" s="897"/>
      <c r="FD12" s="897"/>
      <c r="FE12" s="897"/>
      <c r="FF12" s="897"/>
      <c r="FG12" s="897"/>
      <c r="FH12" s="897"/>
      <c r="FI12" s="897"/>
      <c r="FJ12" s="897"/>
      <c r="FK12" s="897"/>
      <c r="FL12" s="897"/>
      <c r="FM12" s="897"/>
      <c r="FN12" s="897"/>
      <c r="FO12" s="897"/>
      <c r="FP12" s="897"/>
      <c r="FQ12" s="897"/>
      <c r="FR12" s="897"/>
      <c r="FS12" s="897"/>
      <c r="FT12" s="897"/>
      <c r="FU12" s="897"/>
      <c r="FV12" s="897"/>
      <c r="FW12" s="897"/>
      <c r="FX12" s="897"/>
      <c r="FY12" s="897"/>
      <c r="FZ12" s="897"/>
      <c r="GA12" s="897"/>
      <c r="GB12" s="897"/>
      <c r="GC12" s="897"/>
      <c r="GD12" s="897"/>
      <c r="GE12" s="897"/>
      <c r="GF12" s="897"/>
      <c r="GG12" s="897"/>
      <c r="GH12" s="897"/>
      <c r="GI12" s="897"/>
      <c r="GJ12" s="897"/>
      <c r="GK12" s="897"/>
      <c r="GL12" s="897"/>
      <c r="GM12" s="897"/>
      <c r="GN12" s="897"/>
      <c r="GO12" s="897"/>
      <c r="GP12" s="897"/>
      <c r="GQ12" s="897"/>
      <c r="GR12" s="897"/>
      <c r="GS12" s="897"/>
      <c r="GT12" s="897"/>
      <c r="GU12" s="897"/>
      <c r="GV12" s="897"/>
      <c r="GW12" s="897"/>
      <c r="GX12" s="897"/>
      <c r="GY12" s="897"/>
      <c r="GZ12" s="897"/>
      <c r="HA12" s="897"/>
      <c r="HB12" s="897"/>
      <c r="HC12" s="897"/>
      <c r="HD12" s="897"/>
      <c r="HE12" s="897"/>
      <c r="HF12" s="897"/>
      <c r="HG12" s="897"/>
      <c r="HH12" s="897"/>
      <c r="HI12" s="897"/>
      <c r="HJ12" s="897"/>
      <c r="HK12" s="897"/>
      <c r="HL12" s="897"/>
      <c r="HM12" s="897"/>
      <c r="HN12" s="897"/>
      <c r="HO12" s="897"/>
      <c r="HP12" s="897"/>
      <c r="HQ12" s="897"/>
      <c r="HR12" s="897"/>
      <c r="HS12" s="897"/>
      <c r="HT12" s="897"/>
      <c r="HU12" s="897"/>
      <c r="HV12" s="897"/>
      <c r="HW12" s="897"/>
      <c r="HX12" s="897"/>
      <c r="HY12" s="897"/>
      <c r="HZ12" s="897"/>
      <c r="IA12" s="897"/>
      <c r="IB12" s="897"/>
      <c r="IC12" s="897"/>
      <c r="ID12" s="897"/>
      <c r="IE12" s="897"/>
      <c r="IF12" s="897"/>
      <c r="IG12" s="897"/>
      <c r="IH12" s="897"/>
      <c r="II12" s="897"/>
      <c r="IJ12" s="897"/>
      <c r="IK12" s="897"/>
      <c r="IL12" s="897"/>
      <c r="IM12" s="897"/>
      <c r="IN12" s="897"/>
      <c r="IO12" s="897"/>
      <c r="IP12" s="897"/>
      <c r="IQ12" s="897"/>
      <c r="IR12" s="897"/>
    </row>
    <row r="13" spans="1:252" s="889" customFormat="1" ht="24" customHeight="1" x14ac:dyDescent="0.2">
      <c r="A13" s="910" t="s">
        <v>20</v>
      </c>
      <c r="B13" s="910"/>
      <c r="C13" s="911"/>
      <c r="D13" s="912"/>
      <c r="E13" s="913" t="s">
        <v>439</v>
      </c>
      <c r="F13" s="914">
        <f>F14</f>
        <v>31500</v>
      </c>
      <c r="G13" s="915">
        <f>G14</f>
        <v>1185.5999999999999</v>
      </c>
      <c r="H13" s="1239">
        <f>G13/F13</f>
        <v>3.7638095238095234E-2</v>
      </c>
      <c r="K13" s="888"/>
      <c r="L13" s="888"/>
      <c r="M13" s="888"/>
      <c r="N13" s="888"/>
      <c r="O13" s="888"/>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8"/>
      <c r="BX13" s="888"/>
      <c r="BY13" s="888"/>
      <c r="BZ13" s="888"/>
      <c r="CA13" s="888"/>
      <c r="CB13" s="888"/>
      <c r="CC13" s="888"/>
      <c r="CD13" s="888"/>
      <c r="CE13" s="888"/>
      <c r="CF13" s="888"/>
      <c r="CG13" s="888"/>
      <c r="CH13" s="888"/>
      <c r="CI13" s="888"/>
      <c r="CJ13" s="888"/>
      <c r="CK13" s="888"/>
      <c r="CL13" s="888"/>
      <c r="CM13" s="888"/>
      <c r="CN13" s="888"/>
      <c r="CO13" s="888"/>
      <c r="CP13" s="888"/>
      <c r="CQ13" s="888"/>
      <c r="CR13" s="888"/>
      <c r="CS13" s="888"/>
      <c r="CT13" s="888"/>
      <c r="CU13" s="888"/>
      <c r="CV13" s="888"/>
      <c r="CW13" s="888"/>
      <c r="CX13" s="888"/>
      <c r="CY13" s="888"/>
      <c r="CZ13" s="888"/>
      <c r="DA13" s="888"/>
      <c r="DB13" s="888"/>
      <c r="DC13" s="888"/>
      <c r="DD13" s="888"/>
      <c r="DE13" s="888"/>
      <c r="DF13" s="888"/>
      <c r="DG13" s="888"/>
      <c r="DH13" s="888"/>
      <c r="DI13" s="888"/>
      <c r="DJ13" s="888"/>
      <c r="DK13" s="888"/>
      <c r="DL13" s="888"/>
      <c r="DM13" s="888"/>
      <c r="DN13" s="888"/>
      <c r="DO13" s="888"/>
      <c r="DP13" s="888"/>
      <c r="DQ13" s="888"/>
      <c r="DR13" s="888"/>
      <c r="DS13" s="888"/>
      <c r="DT13" s="888"/>
      <c r="DU13" s="888"/>
      <c r="DV13" s="888"/>
      <c r="DW13" s="888"/>
      <c r="DX13" s="888"/>
      <c r="DY13" s="888"/>
      <c r="DZ13" s="888"/>
      <c r="EA13" s="888"/>
      <c r="EB13" s="888"/>
      <c r="EC13" s="888"/>
      <c r="ED13" s="888"/>
      <c r="EE13" s="888"/>
      <c r="EF13" s="888"/>
      <c r="EG13" s="888"/>
      <c r="EH13" s="888"/>
      <c r="EI13" s="888"/>
      <c r="EJ13" s="888"/>
      <c r="EK13" s="888"/>
      <c r="EL13" s="888"/>
      <c r="EM13" s="888"/>
      <c r="EN13" s="888"/>
      <c r="EO13" s="888"/>
      <c r="EP13" s="888"/>
      <c r="EQ13" s="888"/>
      <c r="ER13" s="888"/>
      <c r="ES13" s="888"/>
      <c r="ET13" s="888"/>
      <c r="EU13" s="888"/>
      <c r="EV13" s="888"/>
      <c r="EW13" s="888"/>
      <c r="EX13" s="888"/>
      <c r="EY13" s="888"/>
      <c r="EZ13" s="888"/>
      <c r="FA13" s="888"/>
      <c r="FB13" s="888"/>
      <c r="FC13" s="888"/>
      <c r="FD13" s="888"/>
      <c r="FE13" s="888"/>
      <c r="FF13" s="888"/>
      <c r="FG13" s="888"/>
      <c r="FH13" s="888"/>
      <c r="FI13" s="888"/>
      <c r="FJ13" s="888"/>
      <c r="FK13" s="888"/>
      <c r="FL13" s="888"/>
      <c r="FM13" s="888"/>
      <c r="FN13" s="888"/>
      <c r="FO13" s="888"/>
      <c r="FP13" s="888"/>
      <c r="FQ13" s="888"/>
      <c r="FR13" s="888"/>
      <c r="FS13" s="888"/>
      <c r="FT13" s="888"/>
      <c r="FU13" s="888"/>
      <c r="FV13" s="888"/>
      <c r="FW13" s="888"/>
      <c r="FX13" s="888"/>
      <c r="FY13" s="888"/>
      <c r="FZ13" s="888"/>
      <c r="GA13" s="888"/>
      <c r="GB13" s="888"/>
      <c r="GC13" s="888"/>
      <c r="GD13" s="888"/>
      <c r="GE13" s="888"/>
      <c r="GF13" s="888"/>
      <c r="GG13" s="888"/>
      <c r="GH13" s="888"/>
      <c r="GI13" s="888"/>
      <c r="GJ13" s="888"/>
      <c r="GK13" s="888"/>
      <c r="GL13" s="888"/>
      <c r="GM13" s="888"/>
      <c r="GN13" s="888"/>
      <c r="GO13" s="888"/>
      <c r="GP13" s="888"/>
      <c r="GQ13" s="888"/>
      <c r="GR13" s="888"/>
      <c r="GS13" s="888"/>
      <c r="GT13" s="888"/>
      <c r="GU13" s="888"/>
      <c r="GV13" s="888"/>
      <c r="GW13" s="888"/>
      <c r="GX13" s="888"/>
      <c r="GY13" s="888"/>
      <c r="GZ13" s="888"/>
      <c r="HA13" s="888"/>
      <c r="HB13" s="888"/>
      <c r="HC13" s="888"/>
      <c r="HD13" s="888"/>
      <c r="HE13" s="888"/>
      <c r="HF13" s="888"/>
      <c r="HG13" s="888"/>
      <c r="HH13" s="888"/>
      <c r="HI13" s="888"/>
      <c r="HJ13" s="888"/>
      <c r="HK13" s="888"/>
      <c r="HL13" s="888"/>
      <c r="HM13" s="888"/>
      <c r="HN13" s="888"/>
      <c r="HO13" s="888"/>
      <c r="HP13" s="888"/>
      <c r="HQ13" s="888"/>
      <c r="HR13" s="888"/>
      <c r="HS13" s="888"/>
      <c r="HT13" s="888"/>
      <c r="HU13" s="888"/>
      <c r="HV13" s="888"/>
      <c r="HW13" s="888"/>
      <c r="HX13" s="888"/>
      <c r="HY13" s="888"/>
      <c r="HZ13" s="888"/>
      <c r="IA13" s="888"/>
      <c r="IB13" s="888"/>
      <c r="IC13" s="888"/>
      <c r="ID13" s="888"/>
      <c r="IE13" s="888"/>
      <c r="IF13" s="888"/>
      <c r="IG13" s="888"/>
      <c r="IH13" s="888"/>
      <c r="II13" s="888"/>
      <c r="IJ13" s="888"/>
      <c r="IK13" s="888"/>
      <c r="IL13" s="888"/>
      <c r="IM13" s="888"/>
      <c r="IN13" s="888"/>
      <c r="IO13" s="888"/>
      <c r="IP13" s="888"/>
      <c r="IQ13" s="888"/>
      <c r="IR13" s="888"/>
    </row>
    <row r="14" spans="1:252" s="889" customFormat="1" ht="17.100000000000001" customHeight="1" x14ac:dyDescent="0.2">
      <c r="A14" s="916"/>
      <c r="B14" s="1048" t="s">
        <v>22</v>
      </c>
      <c r="C14" s="1045"/>
      <c r="D14" s="1045"/>
      <c r="E14" s="1046" t="s">
        <v>23</v>
      </c>
      <c r="F14" s="1047">
        <f>F15+F18</f>
        <v>31500</v>
      </c>
      <c r="G14" s="1047">
        <f>G15+G18</f>
        <v>1185.5999999999999</v>
      </c>
      <c r="H14" s="1240">
        <f>G14/F14</f>
        <v>3.7638095238095234E-2</v>
      </c>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8"/>
      <c r="AY14" s="888"/>
      <c r="AZ14" s="888"/>
      <c r="BA14" s="888"/>
      <c r="BB14" s="888"/>
      <c r="BC14" s="888"/>
      <c r="BD14" s="888"/>
      <c r="BE14" s="888"/>
      <c r="BF14" s="888"/>
      <c r="BG14" s="888"/>
      <c r="BH14" s="888"/>
      <c r="BI14" s="888"/>
      <c r="BJ14" s="888"/>
      <c r="BK14" s="888"/>
      <c r="BL14" s="888"/>
      <c r="BM14" s="888"/>
      <c r="BN14" s="888"/>
      <c r="BO14" s="888"/>
      <c r="BP14" s="888"/>
      <c r="BQ14" s="888"/>
      <c r="BR14" s="888"/>
      <c r="BS14" s="888"/>
      <c r="BT14" s="888"/>
      <c r="BU14" s="888"/>
      <c r="BV14" s="888"/>
      <c r="BW14" s="888"/>
      <c r="BX14" s="888"/>
      <c r="BY14" s="888"/>
      <c r="BZ14" s="888"/>
      <c r="CA14" s="888"/>
      <c r="CB14" s="888"/>
      <c r="CC14" s="888"/>
      <c r="CD14" s="888"/>
      <c r="CE14" s="888"/>
      <c r="CF14" s="888"/>
      <c r="CG14" s="888"/>
      <c r="CH14" s="888"/>
      <c r="CI14" s="888"/>
      <c r="CJ14" s="888"/>
      <c r="CK14" s="888"/>
      <c r="CL14" s="888"/>
      <c r="CM14" s="888"/>
      <c r="CN14" s="888"/>
      <c r="CO14" s="888"/>
      <c r="CP14" s="888"/>
      <c r="CQ14" s="888"/>
      <c r="CR14" s="888"/>
      <c r="CS14" s="888"/>
      <c r="CT14" s="888"/>
      <c r="CU14" s="888"/>
      <c r="CV14" s="888"/>
      <c r="CW14" s="888"/>
      <c r="CX14" s="888"/>
      <c r="CY14" s="888"/>
      <c r="CZ14" s="888"/>
      <c r="DA14" s="888"/>
      <c r="DB14" s="888"/>
      <c r="DC14" s="888"/>
      <c r="DD14" s="888"/>
      <c r="DE14" s="888"/>
      <c r="DF14" s="888"/>
      <c r="DG14" s="888"/>
      <c r="DH14" s="888"/>
      <c r="DI14" s="888"/>
      <c r="DJ14" s="888"/>
      <c r="DK14" s="888"/>
      <c r="DL14" s="888"/>
      <c r="DM14" s="888"/>
      <c r="DN14" s="888"/>
      <c r="DO14" s="888"/>
      <c r="DP14" s="888"/>
      <c r="DQ14" s="888"/>
      <c r="DR14" s="888"/>
      <c r="DS14" s="888"/>
      <c r="DT14" s="888"/>
      <c r="DU14" s="888"/>
      <c r="DV14" s="888"/>
      <c r="DW14" s="888"/>
      <c r="DX14" s="888"/>
      <c r="DY14" s="888"/>
      <c r="DZ14" s="888"/>
      <c r="EA14" s="888"/>
      <c r="EB14" s="888"/>
      <c r="EC14" s="888"/>
      <c r="ED14" s="888"/>
      <c r="EE14" s="888"/>
      <c r="EF14" s="888"/>
      <c r="EG14" s="888"/>
      <c r="EH14" s="888"/>
      <c r="EI14" s="888"/>
      <c r="EJ14" s="888"/>
      <c r="EK14" s="888"/>
      <c r="EL14" s="888"/>
      <c r="EM14" s="888"/>
      <c r="EN14" s="888"/>
      <c r="EO14" s="888"/>
      <c r="EP14" s="888"/>
      <c r="EQ14" s="888"/>
      <c r="ER14" s="888"/>
      <c r="ES14" s="888"/>
      <c r="ET14" s="888"/>
      <c r="EU14" s="888"/>
      <c r="EV14" s="888"/>
      <c r="EW14" s="888"/>
      <c r="EX14" s="888"/>
      <c r="EY14" s="888"/>
      <c r="EZ14" s="888"/>
      <c r="FA14" s="888"/>
      <c r="FB14" s="888"/>
      <c r="FC14" s="888"/>
      <c r="FD14" s="888"/>
      <c r="FE14" s="888"/>
      <c r="FF14" s="888"/>
      <c r="FG14" s="888"/>
      <c r="FH14" s="888"/>
      <c r="FI14" s="888"/>
      <c r="FJ14" s="888"/>
      <c r="FK14" s="888"/>
      <c r="FL14" s="888"/>
      <c r="FM14" s="888"/>
      <c r="FN14" s="888"/>
      <c r="FO14" s="888"/>
      <c r="FP14" s="888"/>
      <c r="FQ14" s="888"/>
      <c r="FR14" s="888"/>
      <c r="FS14" s="888"/>
      <c r="FT14" s="888"/>
      <c r="FU14" s="888"/>
      <c r="FV14" s="888"/>
      <c r="FW14" s="888"/>
      <c r="FX14" s="888"/>
      <c r="FY14" s="888"/>
      <c r="FZ14" s="888"/>
      <c r="GA14" s="888"/>
      <c r="GB14" s="888"/>
      <c r="GC14" s="888"/>
      <c r="GD14" s="888"/>
      <c r="GE14" s="888"/>
      <c r="GF14" s="888"/>
      <c r="GG14" s="888"/>
      <c r="GH14" s="888"/>
      <c r="GI14" s="888"/>
      <c r="GJ14" s="888"/>
      <c r="GK14" s="888"/>
      <c r="GL14" s="888"/>
      <c r="GM14" s="888"/>
      <c r="GN14" s="888"/>
      <c r="GO14" s="888"/>
      <c r="GP14" s="888"/>
      <c r="GQ14" s="888"/>
      <c r="GR14" s="888"/>
      <c r="GS14" s="888"/>
      <c r="GT14" s="888"/>
      <c r="GU14" s="888"/>
      <c r="GV14" s="888"/>
      <c r="GW14" s="888"/>
      <c r="GX14" s="888"/>
      <c r="GY14" s="888"/>
      <c r="GZ14" s="888"/>
      <c r="HA14" s="888"/>
      <c r="HB14" s="888"/>
      <c r="HC14" s="888"/>
      <c r="HD14" s="888"/>
      <c r="HE14" s="888"/>
      <c r="HF14" s="888"/>
      <c r="HG14" s="888"/>
      <c r="HH14" s="888"/>
      <c r="HI14" s="888"/>
      <c r="HJ14" s="888"/>
      <c r="HK14" s="888"/>
      <c r="HL14" s="888"/>
      <c r="HM14" s="888"/>
      <c r="HN14" s="888"/>
      <c r="HO14" s="888"/>
      <c r="HP14" s="888"/>
      <c r="HQ14" s="888"/>
      <c r="HR14" s="888"/>
      <c r="HS14" s="888"/>
      <c r="HT14" s="888"/>
      <c r="HU14" s="888"/>
      <c r="HV14" s="888"/>
      <c r="HW14" s="888"/>
      <c r="HX14" s="888"/>
      <c r="HY14" s="888"/>
      <c r="HZ14" s="888"/>
      <c r="IA14" s="888"/>
      <c r="IB14" s="888"/>
      <c r="IC14" s="888"/>
      <c r="ID14" s="888"/>
      <c r="IE14" s="888"/>
      <c r="IF14" s="888"/>
      <c r="IG14" s="888"/>
      <c r="IH14" s="888"/>
      <c r="II14" s="888"/>
      <c r="IJ14" s="888"/>
      <c r="IK14" s="888"/>
      <c r="IL14" s="888"/>
      <c r="IM14" s="888"/>
      <c r="IN14" s="888"/>
      <c r="IO14" s="888"/>
      <c r="IP14" s="888"/>
      <c r="IQ14" s="888"/>
      <c r="IR14" s="888"/>
    </row>
    <row r="15" spans="1:252" s="889" customFormat="1" ht="17.100000000000001" customHeight="1" x14ac:dyDescent="0.2">
      <c r="A15" s="917"/>
      <c r="B15" s="917"/>
      <c r="C15" s="918" t="s">
        <v>212</v>
      </c>
      <c r="D15" s="918"/>
      <c r="E15" s="919" t="s">
        <v>213</v>
      </c>
      <c r="F15" s="920">
        <f>F16+F17</f>
        <v>3500</v>
      </c>
      <c r="G15" s="920">
        <f>G16+G17</f>
        <v>0</v>
      </c>
      <c r="H15" s="1237">
        <f>G15/F15</f>
        <v>0</v>
      </c>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8"/>
      <c r="AY15" s="888"/>
      <c r="AZ15" s="888"/>
      <c r="BA15" s="888"/>
      <c r="BB15" s="888"/>
      <c r="BC15" s="888"/>
      <c r="BD15" s="888"/>
      <c r="BE15" s="888"/>
      <c r="BF15" s="888"/>
      <c r="BG15" s="888"/>
      <c r="BH15" s="888"/>
      <c r="BI15" s="888"/>
      <c r="BJ15" s="888"/>
      <c r="BK15" s="888"/>
      <c r="BL15" s="888"/>
      <c r="BM15" s="888"/>
      <c r="BN15" s="888"/>
      <c r="BO15" s="888"/>
      <c r="BP15" s="888"/>
      <c r="BQ15" s="888"/>
      <c r="BR15" s="888"/>
      <c r="BS15" s="888"/>
      <c r="BT15" s="888"/>
      <c r="BU15" s="888"/>
      <c r="BV15" s="888"/>
      <c r="BW15" s="888"/>
      <c r="BX15" s="888"/>
      <c r="BY15" s="888"/>
      <c r="BZ15" s="888"/>
      <c r="CA15" s="888"/>
      <c r="CB15" s="888"/>
      <c r="CC15" s="888"/>
      <c r="CD15" s="888"/>
      <c r="CE15" s="888"/>
      <c r="CF15" s="888"/>
      <c r="CG15" s="888"/>
      <c r="CH15" s="888"/>
      <c r="CI15" s="888"/>
      <c r="CJ15" s="888"/>
      <c r="CK15" s="888"/>
      <c r="CL15" s="888"/>
      <c r="CM15" s="888"/>
      <c r="CN15" s="888"/>
      <c r="CO15" s="888"/>
      <c r="CP15" s="888"/>
      <c r="CQ15" s="888"/>
      <c r="CR15" s="888"/>
      <c r="CS15" s="888"/>
      <c r="CT15" s="888"/>
      <c r="CU15" s="888"/>
      <c r="CV15" s="888"/>
      <c r="CW15" s="888"/>
      <c r="CX15" s="888"/>
      <c r="CY15" s="888"/>
      <c r="CZ15" s="888"/>
      <c r="DA15" s="888"/>
      <c r="DB15" s="888"/>
      <c r="DC15" s="888"/>
      <c r="DD15" s="888"/>
      <c r="DE15" s="888"/>
      <c r="DF15" s="888"/>
      <c r="DG15" s="888"/>
      <c r="DH15" s="888"/>
      <c r="DI15" s="888"/>
      <c r="DJ15" s="888"/>
      <c r="DK15" s="888"/>
      <c r="DL15" s="888"/>
      <c r="DM15" s="888"/>
      <c r="DN15" s="888"/>
      <c r="DO15" s="888"/>
      <c r="DP15" s="888"/>
      <c r="DQ15" s="888"/>
      <c r="DR15" s="888"/>
      <c r="DS15" s="888"/>
      <c r="DT15" s="888"/>
      <c r="DU15" s="888"/>
      <c r="DV15" s="888"/>
      <c r="DW15" s="888"/>
      <c r="DX15" s="888"/>
      <c r="DY15" s="888"/>
      <c r="DZ15" s="888"/>
      <c r="EA15" s="888"/>
      <c r="EB15" s="888"/>
      <c r="EC15" s="888"/>
      <c r="ED15" s="888"/>
      <c r="EE15" s="888"/>
      <c r="EF15" s="888"/>
      <c r="EG15" s="888"/>
      <c r="EH15" s="888"/>
      <c r="EI15" s="888"/>
      <c r="EJ15" s="888"/>
      <c r="EK15" s="888"/>
      <c r="EL15" s="888"/>
      <c r="EM15" s="888"/>
      <c r="EN15" s="888"/>
      <c r="EO15" s="888"/>
      <c r="EP15" s="888"/>
      <c r="EQ15" s="888"/>
      <c r="ER15" s="888"/>
      <c r="ES15" s="888"/>
      <c r="ET15" s="888"/>
      <c r="EU15" s="888"/>
      <c r="EV15" s="888"/>
      <c r="EW15" s="888"/>
      <c r="EX15" s="888"/>
      <c r="EY15" s="888"/>
      <c r="EZ15" s="888"/>
      <c r="FA15" s="888"/>
      <c r="FB15" s="888"/>
      <c r="FC15" s="888"/>
      <c r="FD15" s="888"/>
      <c r="FE15" s="888"/>
      <c r="FF15" s="888"/>
      <c r="FG15" s="888"/>
      <c r="FH15" s="888"/>
      <c r="FI15" s="888"/>
      <c r="FJ15" s="888"/>
      <c r="FK15" s="888"/>
      <c r="FL15" s="888"/>
      <c r="FM15" s="888"/>
      <c r="FN15" s="888"/>
      <c r="FO15" s="888"/>
      <c r="FP15" s="888"/>
      <c r="FQ15" s="888"/>
      <c r="FR15" s="888"/>
      <c r="FS15" s="888"/>
      <c r="FT15" s="888"/>
      <c r="FU15" s="888"/>
      <c r="FV15" s="888"/>
      <c r="FW15" s="888"/>
      <c r="FX15" s="888"/>
      <c r="FY15" s="888"/>
      <c r="FZ15" s="888"/>
      <c r="GA15" s="888"/>
      <c r="GB15" s="888"/>
      <c r="GC15" s="888"/>
      <c r="GD15" s="888"/>
      <c r="GE15" s="888"/>
      <c r="GF15" s="888"/>
      <c r="GG15" s="888"/>
      <c r="GH15" s="888"/>
      <c r="GI15" s="888"/>
      <c r="GJ15" s="888"/>
      <c r="GK15" s="888"/>
      <c r="GL15" s="888"/>
      <c r="GM15" s="888"/>
      <c r="GN15" s="888"/>
      <c r="GO15" s="888"/>
      <c r="GP15" s="888"/>
      <c r="GQ15" s="888"/>
      <c r="GR15" s="888"/>
      <c r="GS15" s="888"/>
      <c r="GT15" s="888"/>
      <c r="GU15" s="888"/>
      <c r="GV15" s="888"/>
      <c r="GW15" s="888"/>
      <c r="GX15" s="888"/>
      <c r="GY15" s="888"/>
      <c r="GZ15" s="888"/>
      <c r="HA15" s="888"/>
      <c r="HB15" s="888"/>
      <c r="HC15" s="888"/>
      <c r="HD15" s="888"/>
      <c r="HE15" s="888"/>
      <c r="HF15" s="888"/>
      <c r="HG15" s="888"/>
      <c r="HH15" s="888"/>
      <c r="HI15" s="888"/>
      <c r="HJ15" s="888"/>
      <c r="HK15" s="888"/>
      <c r="HL15" s="888"/>
      <c r="HM15" s="888"/>
      <c r="HN15" s="888"/>
      <c r="HO15" s="888"/>
      <c r="HP15" s="888"/>
      <c r="HQ15" s="888"/>
      <c r="HR15" s="888"/>
      <c r="HS15" s="888"/>
      <c r="HT15" s="888"/>
      <c r="HU15" s="888"/>
      <c r="HV15" s="888"/>
      <c r="HW15" s="888"/>
      <c r="HX15" s="888"/>
      <c r="HY15" s="888"/>
      <c r="HZ15" s="888"/>
      <c r="IA15" s="888"/>
      <c r="IB15" s="888"/>
      <c r="IC15" s="888"/>
      <c r="ID15" s="888"/>
      <c r="IE15" s="888"/>
      <c r="IF15" s="888"/>
      <c r="IG15" s="888"/>
      <c r="IH15" s="888"/>
      <c r="II15" s="888"/>
      <c r="IJ15" s="888"/>
      <c r="IK15" s="888"/>
      <c r="IL15" s="888"/>
      <c r="IM15" s="888"/>
      <c r="IN15" s="888"/>
      <c r="IO15" s="888"/>
      <c r="IP15" s="888"/>
      <c r="IQ15" s="888"/>
      <c r="IR15" s="888"/>
    </row>
    <row r="16" spans="1:252" s="898" customFormat="1" ht="24.75" customHeight="1" x14ac:dyDescent="0.2">
      <c r="A16" s="921"/>
      <c r="B16" s="921"/>
      <c r="C16" s="922"/>
      <c r="D16" s="923" t="s">
        <v>446</v>
      </c>
      <c r="E16" s="924" t="s">
        <v>759</v>
      </c>
      <c r="F16" s="925">
        <v>3000</v>
      </c>
      <c r="G16" s="925">
        <v>0</v>
      </c>
      <c r="H16" s="1238">
        <f t="shared" ref="H16:H25" si="0">G16/F16</f>
        <v>0</v>
      </c>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7"/>
      <c r="AJ16" s="897"/>
      <c r="AK16" s="897"/>
      <c r="AL16" s="897"/>
      <c r="AM16" s="897"/>
      <c r="AN16" s="897"/>
      <c r="AO16" s="897"/>
      <c r="AP16" s="897"/>
      <c r="AQ16" s="897"/>
      <c r="AR16" s="897"/>
      <c r="AS16" s="897"/>
      <c r="AT16" s="897"/>
      <c r="AU16" s="897"/>
      <c r="AV16" s="897"/>
      <c r="AW16" s="897"/>
      <c r="AX16" s="897"/>
      <c r="AY16" s="897"/>
      <c r="AZ16" s="897"/>
      <c r="BA16" s="897"/>
      <c r="BB16" s="897"/>
      <c r="BC16" s="897"/>
      <c r="BD16" s="897"/>
      <c r="BE16" s="897"/>
      <c r="BF16" s="897"/>
      <c r="BG16" s="897"/>
      <c r="BH16" s="897"/>
      <c r="BI16" s="897"/>
      <c r="BJ16" s="897"/>
      <c r="BK16" s="897"/>
      <c r="BL16" s="897"/>
      <c r="BM16" s="897"/>
      <c r="BN16" s="897"/>
      <c r="BO16" s="897"/>
      <c r="BP16" s="897"/>
      <c r="BQ16" s="897"/>
      <c r="BR16" s="897"/>
      <c r="BS16" s="897"/>
      <c r="BT16" s="897"/>
      <c r="BU16" s="897"/>
      <c r="BV16" s="897"/>
      <c r="BW16" s="897"/>
      <c r="BX16" s="897"/>
      <c r="BY16" s="897"/>
      <c r="BZ16" s="897"/>
      <c r="CA16" s="897"/>
      <c r="CB16" s="897"/>
      <c r="CC16" s="897"/>
      <c r="CD16" s="897"/>
      <c r="CE16" s="897"/>
      <c r="CF16" s="897"/>
      <c r="CG16" s="897"/>
      <c r="CH16" s="897"/>
      <c r="CI16" s="897"/>
      <c r="CJ16" s="897"/>
      <c r="CK16" s="897"/>
      <c r="CL16" s="897"/>
      <c r="CM16" s="897"/>
      <c r="CN16" s="897"/>
      <c r="CO16" s="897"/>
      <c r="CP16" s="897"/>
      <c r="CQ16" s="897"/>
      <c r="CR16" s="897"/>
      <c r="CS16" s="897"/>
      <c r="CT16" s="897"/>
      <c r="CU16" s="897"/>
      <c r="CV16" s="897"/>
      <c r="CW16" s="897"/>
      <c r="CX16" s="897"/>
      <c r="CY16" s="897"/>
      <c r="CZ16" s="897"/>
      <c r="DA16" s="897"/>
      <c r="DB16" s="897"/>
      <c r="DC16" s="897"/>
      <c r="DD16" s="897"/>
      <c r="DE16" s="897"/>
      <c r="DF16" s="897"/>
      <c r="DG16" s="897"/>
      <c r="DH16" s="897"/>
      <c r="DI16" s="897"/>
      <c r="DJ16" s="897"/>
      <c r="DK16" s="897"/>
      <c r="DL16" s="897"/>
      <c r="DM16" s="897"/>
      <c r="DN16" s="897"/>
      <c r="DO16" s="897"/>
      <c r="DP16" s="897"/>
      <c r="DQ16" s="897"/>
      <c r="DR16" s="897"/>
      <c r="DS16" s="897"/>
      <c r="DT16" s="897"/>
      <c r="DU16" s="897"/>
      <c r="DV16" s="897"/>
      <c r="DW16" s="897"/>
      <c r="DX16" s="897"/>
      <c r="DY16" s="897"/>
      <c r="DZ16" s="897"/>
      <c r="EA16" s="897"/>
      <c r="EB16" s="897"/>
      <c r="EC16" s="897"/>
      <c r="ED16" s="897"/>
      <c r="EE16" s="897"/>
      <c r="EF16" s="897"/>
      <c r="EG16" s="897"/>
      <c r="EH16" s="897"/>
      <c r="EI16" s="897"/>
      <c r="EJ16" s="897"/>
      <c r="EK16" s="897"/>
      <c r="EL16" s="897"/>
      <c r="EM16" s="897"/>
      <c r="EN16" s="897"/>
      <c r="EO16" s="897"/>
      <c r="EP16" s="897"/>
      <c r="EQ16" s="897"/>
      <c r="ER16" s="897"/>
      <c r="ES16" s="897"/>
      <c r="ET16" s="897"/>
      <c r="EU16" s="897"/>
      <c r="EV16" s="897"/>
      <c r="EW16" s="897"/>
      <c r="EX16" s="897"/>
      <c r="EY16" s="897"/>
      <c r="EZ16" s="897"/>
      <c r="FA16" s="897"/>
      <c r="FB16" s="897"/>
      <c r="FC16" s="897"/>
      <c r="FD16" s="897"/>
      <c r="FE16" s="897"/>
      <c r="FF16" s="897"/>
      <c r="FG16" s="897"/>
      <c r="FH16" s="897"/>
      <c r="FI16" s="897"/>
      <c r="FJ16" s="897"/>
      <c r="FK16" s="897"/>
      <c r="FL16" s="897"/>
      <c r="FM16" s="897"/>
      <c r="FN16" s="897"/>
      <c r="FO16" s="897"/>
      <c r="FP16" s="897"/>
      <c r="FQ16" s="897"/>
      <c r="FR16" s="897"/>
      <c r="FS16" s="897"/>
      <c r="FT16" s="897"/>
      <c r="FU16" s="897"/>
      <c r="FV16" s="897"/>
      <c r="FW16" s="897"/>
      <c r="FX16" s="897"/>
      <c r="FY16" s="897"/>
      <c r="FZ16" s="897"/>
      <c r="GA16" s="897"/>
      <c r="GB16" s="897"/>
      <c r="GC16" s="897"/>
      <c r="GD16" s="897"/>
      <c r="GE16" s="897"/>
      <c r="GF16" s="897"/>
      <c r="GG16" s="897"/>
      <c r="GH16" s="897"/>
      <c r="GI16" s="897"/>
      <c r="GJ16" s="897"/>
      <c r="GK16" s="897"/>
      <c r="GL16" s="897"/>
      <c r="GM16" s="897"/>
      <c r="GN16" s="897"/>
      <c r="GO16" s="897"/>
      <c r="GP16" s="897"/>
      <c r="GQ16" s="897"/>
      <c r="GR16" s="897"/>
      <c r="GS16" s="897"/>
      <c r="GT16" s="897"/>
      <c r="GU16" s="897"/>
      <c r="GV16" s="897"/>
      <c r="GW16" s="897"/>
      <c r="GX16" s="897"/>
      <c r="GY16" s="897"/>
      <c r="GZ16" s="897"/>
      <c r="HA16" s="897"/>
      <c r="HB16" s="897"/>
      <c r="HC16" s="897"/>
      <c r="HD16" s="897"/>
      <c r="HE16" s="897"/>
      <c r="HF16" s="897"/>
      <c r="HG16" s="897"/>
      <c r="HH16" s="897"/>
      <c r="HI16" s="897"/>
      <c r="HJ16" s="897"/>
      <c r="HK16" s="897"/>
      <c r="HL16" s="897"/>
      <c r="HM16" s="897"/>
      <c r="HN16" s="897"/>
      <c r="HO16" s="897"/>
      <c r="HP16" s="897"/>
      <c r="HQ16" s="897"/>
      <c r="HR16" s="897"/>
      <c r="HS16" s="897"/>
      <c r="HT16" s="897"/>
      <c r="HU16" s="897"/>
      <c r="HV16" s="897"/>
      <c r="HW16" s="897"/>
      <c r="HX16" s="897"/>
      <c r="HY16" s="897"/>
      <c r="HZ16" s="897"/>
      <c r="IA16" s="897"/>
      <c r="IB16" s="897"/>
      <c r="IC16" s="897"/>
      <c r="ID16" s="897"/>
      <c r="IE16" s="897"/>
      <c r="IF16" s="897"/>
      <c r="IG16" s="897"/>
      <c r="IH16" s="897"/>
      <c r="II16" s="897"/>
      <c r="IJ16" s="897"/>
      <c r="IK16" s="897"/>
      <c r="IL16" s="897"/>
      <c r="IM16" s="897"/>
      <c r="IN16" s="897"/>
      <c r="IO16" s="897"/>
      <c r="IP16" s="897"/>
      <c r="IQ16" s="897"/>
      <c r="IR16" s="897"/>
    </row>
    <row r="17" spans="1:252" s="898" customFormat="1" ht="18.75" customHeight="1" x14ac:dyDescent="0.2">
      <c r="A17" s="921"/>
      <c r="B17" s="921"/>
      <c r="C17" s="922"/>
      <c r="D17" s="926" t="s">
        <v>462</v>
      </c>
      <c r="E17" s="927" t="s">
        <v>640</v>
      </c>
      <c r="F17" s="928">
        <v>500</v>
      </c>
      <c r="G17" s="928">
        <v>0</v>
      </c>
      <c r="H17" s="1238">
        <f t="shared" si="0"/>
        <v>0</v>
      </c>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7"/>
      <c r="AJ17" s="897"/>
      <c r="AK17" s="897"/>
      <c r="AL17" s="897"/>
      <c r="AM17" s="897"/>
      <c r="AN17" s="897"/>
      <c r="AO17" s="897"/>
      <c r="AP17" s="897"/>
      <c r="AQ17" s="897"/>
      <c r="AR17" s="897"/>
      <c r="AS17" s="897"/>
      <c r="AT17" s="897"/>
      <c r="AU17" s="897"/>
      <c r="AV17" s="897"/>
      <c r="AW17" s="897"/>
      <c r="AX17" s="897"/>
      <c r="AY17" s="897"/>
      <c r="AZ17" s="897"/>
      <c r="BA17" s="897"/>
      <c r="BB17" s="897"/>
      <c r="BC17" s="897"/>
      <c r="BD17" s="897"/>
      <c r="BE17" s="897"/>
      <c r="BF17" s="897"/>
      <c r="BG17" s="897"/>
      <c r="BH17" s="897"/>
      <c r="BI17" s="897"/>
      <c r="BJ17" s="897"/>
      <c r="BK17" s="897"/>
      <c r="BL17" s="897"/>
      <c r="BM17" s="897"/>
      <c r="BN17" s="897"/>
      <c r="BO17" s="897"/>
      <c r="BP17" s="897"/>
      <c r="BQ17" s="897"/>
      <c r="BR17" s="897"/>
      <c r="BS17" s="897"/>
      <c r="BT17" s="897"/>
      <c r="BU17" s="897"/>
      <c r="BV17" s="897"/>
      <c r="BW17" s="897"/>
      <c r="BX17" s="897"/>
      <c r="BY17" s="897"/>
      <c r="BZ17" s="897"/>
      <c r="CA17" s="897"/>
      <c r="CB17" s="897"/>
      <c r="CC17" s="897"/>
      <c r="CD17" s="897"/>
      <c r="CE17" s="897"/>
      <c r="CF17" s="897"/>
      <c r="CG17" s="897"/>
      <c r="CH17" s="897"/>
      <c r="CI17" s="897"/>
      <c r="CJ17" s="897"/>
      <c r="CK17" s="897"/>
      <c r="CL17" s="897"/>
      <c r="CM17" s="897"/>
      <c r="CN17" s="897"/>
      <c r="CO17" s="897"/>
      <c r="CP17" s="897"/>
      <c r="CQ17" s="897"/>
      <c r="CR17" s="897"/>
      <c r="CS17" s="897"/>
      <c r="CT17" s="897"/>
      <c r="CU17" s="897"/>
      <c r="CV17" s="897"/>
      <c r="CW17" s="897"/>
      <c r="CX17" s="897"/>
      <c r="CY17" s="897"/>
      <c r="CZ17" s="897"/>
      <c r="DA17" s="897"/>
      <c r="DB17" s="897"/>
      <c r="DC17" s="897"/>
      <c r="DD17" s="897"/>
      <c r="DE17" s="897"/>
      <c r="DF17" s="897"/>
      <c r="DG17" s="897"/>
      <c r="DH17" s="897"/>
      <c r="DI17" s="897"/>
      <c r="DJ17" s="897"/>
      <c r="DK17" s="897"/>
      <c r="DL17" s="897"/>
      <c r="DM17" s="897"/>
      <c r="DN17" s="897"/>
      <c r="DO17" s="897"/>
      <c r="DP17" s="897"/>
      <c r="DQ17" s="897"/>
      <c r="DR17" s="897"/>
      <c r="DS17" s="897"/>
      <c r="DT17" s="897"/>
      <c r="DU17" s="897"/>
      <c r="DV17" s="897"/>
      <c r="DW17" s="897"/>
      <c r="DX17" s="897"/>
      <c r="DY17" s="897"/>
      <c r="DZ17" s="897"/>
      <c r="EA17" s="897"/>
      <c r="EB17" s="897"/>
      <c r="EC17" s="897"/>
      <c r="ED17" s="897"/>
      <c r="EE17" s="897"/>
      <c r="EF17" s="897"/>
      <c r="EG17" s="897"/>
      <c r="EH17" s="897"/>
      <c r="EI17" s="897"/>
      <c r="EJ17" s="897"/>
      <c r="EK17" s="897"/>
      <c r="EL17" s="897"/>
      <c r="EM17" s="897"/>
      <c r="EN17" s="897"/>
      <c r="EO17" s="897"/>
      <c r="EP17" s="897"/>
      <c r="EQ17" s="897"/>
      <c r="ER17" s="897"/>
      <c r="ES17" s="897"/>
      <c r="ET17" s="897"/>
      <c r="EU17" s="897"/>
      <c r="EV17" s="897"/>
      <c r="EW17" s="897"/>
      <c r="EX17" s="897"/>
      <c r="EY17" s="897"/>
      <c r="EZ17" s="897"/>
      <c r="FA17" s="897"/>
      <c r="FB17" s="897"/>
      <c r="FC17" s="897"/>
      <c r="FD17" s="897"/>
      <c r="FE17" s="897"/>
      <c r="FF17" s="897"/>
      <c r="FG17" s="897"/>
      <c r="FH17" s="897"/>
      <c r="FI17" s="897"/>
      <c r="FJ17" s="897"/>
      <c r="FK17" s="897"/>
      <c r="FL17" s="897"/>
      <c r="FM17" s="897"/>
      <c r="FN17" s="897"/>
      <c r="FO17" s="897"/>
      <c r="FP17" s="897"/>
      <c r="FQ17" s="897"/>
      <c r="FR17" s="897"/>
      <c r="FS17" s="897"/>
      <c r="FT17" s="897"/>
      <c r="FU17" s="897"/>
      <c r="FV17" s="897"/>
      <c r="FW17" s="897"/>
      <c r="FX17" s="897"/>
      <c r="FY17" s="897"/>
      <c r="FZ17" s="897"/>
      <c r="GA17" s="897"/>
      <c r="GB17" s="897"/>
      <c r="GC17" s="897"/>
      <c r="GD17" s="897"/>
      <c r="GE17" s="897"/>
      <c r="GF17" s="897"/>
      <c r="GG17" s="897"/>
      <c r="GH17" s="897"/>
      <c r="GI17" s="897"/>
      <c r="GJ17" s="897"/>
      <c r="GK17" s="897"/>
      <c r="GL17" s="897"/>
      <c r="GM17" s="897"/>
      <c r="GN17" s="897"/>
      <c r="GO17" s="897"/>
      <c r="GP17" s="897"/>
      <c r="GQ17" s="897"/>
      <c r="GR17" s="897"/>
      <c r="GS17" s="897"/>
      <c r="GT17" s="897"/>
      <c r="GU17" s="897"/>
      <c r="GV17" s="897"/>
      <c r="GW17" s="897"/>
      <c r="GX17" s="897"/>
      <c r="GY17" s="897"/>
      <c r="GZ17" s="897"/>
      <c r="HA17" s="897"/>
      <c r="HB17" s="897"/>
      <c r="HC17" s="897"/>
      <c r="HD17" s="897"/>
      <c r="HE17" s="897"/>
      <c r="HF17" s="897"/>
      <c r="HG17" s="897"/>
      <c r="HH17" s="897"/>
      <c r="HI17" s="897"/>
      <c r="HJ17" s="897"/>
      <c r="HK17" s="897"/>
      <c r="HL17" s="897"/>
      <c r="HM17" s="897"/>
      <c r="HN17" s="897"/>
      <c r="HO17" s="897"/>
      <c r="HP17" s="897"/>
      <c r="HQ17" s="897"/>
      <c r="HR17" s="897"/>
      <c r="HS17" s="897"/>
      <c r="HT17" s="897"/>
      <c r="HU17" s="897"/>
      <c r="HV17" s="897"/>
      <c r="HW17" s="897"/>
      <c r="HX17" s="897"/>
      <c r="HY17" s="897"/>
      <c r="HZ17" s="897"/>
      <c r="IA17" s="897"/>
      <c r="IB17" s="897"/>
      <c r="IC17" s="897"/>
      <c r="ID17" s="897"/>
      <c r="IE17" s="897"/>
      <c r="IF17" s="897"/>
      <c r="IG17" s="897"/>
      <c r="IH17" s="897"/>
      <c r="II17" s="897"/>
      <c r="IJ17" s="897"/>
      <c r="IK17" s="897"/>
      <c r="IL17" s="897"/>
      <c r="IM17" s="897"/>
      <c r="IN17" s="897"/>
      <c r="IO17" s="897"/>
      <c r="IP17" s="897"/>
      <c r="IQ17" s="897"/>
      <c r="IR17" s="897"/>
    </row>
    <row r="18" spans="1:252" s="898" customFormat="1" ht="17.100000000000001" customHeight="1" x14ac:dyDescent="0.2">
      <c r="A18" s="921"/>
      <c r="B18" s="921"/>
      <c r="C18" s="918" t="s">
        <v>214</v>
      </c>
      <c r="D18" s="918"/>
      <c r="E18" s="919" t="s">
        <v>215</v>
      </c>
      <c r="F18" s="920">
        <f>F19+F20+F21+F22+F23+F24+F25</f>
        <v>28000</v>
      </c>
      <c r="G18" s="920">
        <f>G19+G20+G21+G22+G23+G24+G25</f>
        <v>1185.5999999999999</v>
      </c>
      <c r="H18" s="1237">
        <f t="shared" si="0"/>
        <v>4.234285714285714E-2</v>
      </c>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7"/>
      <c r="AZ18" s="897"/>
      <c r="BA18" s="897"/>
      <c r="BB18" s="897"/>
      <c r="BC18" s="897"/>
      <c r="BD18" s="897"/>
      <c r="BE18" s="897"/>
      <c r="BF18" s="897"/>
      <c r="BG18" s="897"/>
      <c r="BH18" s="897"/>
      <c r="BI18" s="897"/>
      <c r="BJ18" s="897"/>
      <c r="BK18" s="897"/>
      <c r="BL18" s="897"/>
      <c r="BM18" s="897"/>
      <c r="BN18" s="897"/>
      <c r="BO18" s="897"/>
      <c r="BP18" s="897"/>
      <c r="BQ18" s="897"/>
      <c r="BR18" s="897"/>
      <c r="BS18" s="897"/>
      <c r="BT18" s="897"/>
      <c r="BU18" s="897"/>
      <c r="BV18" s="897"/>
      <c r="BW18" s="897"/>
      <c r="BX18" s="897"/>
      <c r="BY18" s="897"/>
      <c r="BZ18" s="897"/>
      <c r="CA18" s="897"/>
      <c r="CB18" s="897"/>
      <c r="CC18" s="897"/>
      <c r="CD18" s="897"/>
      <c r="CE18" s="897"/>
      <c r="CF18" s="897"/>
      <c r="CG18" s="897"/>
      <c r="CH18" s="897"/>
      <c r="CI18" s="897"/>
      <c r="CJ18" s="897"/>
      <c r="CK18" s="897"/>
      <c r="CL18" s="897"/>
      <c r="CM18" s="897"/>
      <c r="CN18" s="897"/>
      <c r="CO18" s="897"/>
      <c r="CP18" s="897"/>
      <c r="CQ18" s="897"/>
      <c r="CR18" s="897"/>
      <c r="CS18" s="897"/>
      <c r="CT18" s="897"/>
      <c r="CU18" s="897"/>
      <c r="CV18" s="897"/>
      <c r="CW18" s="897"/>
      <c r="CX18" s="897"/>
      <c r="CY18" s="897"/>
      <c r="CZ18" s="897"/>
      <c r="DA18" s="897"/>
      <c r="DB18" s="897"/>
      <c r="DC18" s="897"/>
      <c r="DD18" s="897"/>
      <c r="DE18" s="897"/>
      <c r="DF18" s="897"/>
      <c r="DG18" s="897"/>
      <c r="DH18" s="897"/>
      <c r="DI18" s="897"/>
      <c r="DJ18" s="897"/>
      <c r="DK18" s="897"/>
      <c r="DL18" s="897"/>
      <c r="DM18" s="897"/>
      <c r="DN18" s="897"/>
      <c r="DO18" s="897"/>
      <c r="DP18" s="897"/>
      <c r="DQ18" s="897"/>
      <c r="DR18" s="897"/>
      <c r="DS18" s="897"/>
      <c r="DT18" s="897"/>
      <c r="DU18" s="897"/>
      <c r="DV18" s="897"/>
      <c r="DW18" s="897"/>
      <c r="DX18" s="897"/>
      <c r="DY18" s="897"/>
      <c r="DZ18" s="897"/>
      <c r="EA18" s="897"/>
      <c r="EB18" s="897"/>
      <c r="EC18" s="897"/>
      <c r="ED18" s="897"/>
      <c r="EE18" s="897"/>
      <c r="EF18" s="897"/>
      <c r="EG18" s="897"/>
      <c r="EH18" s="897"/>
      <c r="EI18" s="897"/>
      <c r="EJ18" s="897"/>
      <c r="EK18" s="897"/>
      <c r="EL18" s="897"/>
      <c r="EM18" s="897"/>
      <c r="EN18" s="897"/>
      <c r="EO18" s="897"/>
      <c r="EP18" s="897"/>
      <c r="EQ18" s="897"/>
      <c r="ER18" s="897"/>
      <c r="ES18" s="897"/>
      <c r="ET18" s="897"/>
      <c r="EU18" s="897"/>
      <c r="EV18" s="897"/>
      <c r="EW18" s="897"/>
      <c r="EX18" s="897"/>
      <c r="EY18" s="897"/>
      <c r="EZ18" s="897"/>
      <c r="FA18" s="897"/>
      <c r="FB18" s="897"/>
      <c r="FC18" s="897"/>
      <c r="FD18" s="897"/>
      <c r="FE18" s="897"/>
      <c r="FF18" s="897"/>
      <c r="FG18" s="897"/>
      <c r="FH18" s="897"/>
      <c r="FI18" s="897"/>
      <c r="FJ18" s="897"/>
      <c r="FK18" s="897"/>
      <c r="FL18" s="897"/>
      <c r="FM18" s="897"/>
      <c r="FN18" s="897"/>
      <c r="FO18" s="897"/>
      <c r="FP18" s="897"/>
      <c r="FQ18" s="897"/>
      <c r="FR18" s="897"/>
      <c r="FS18" s="897"/>
      <c r="FT18" s="897"/>
      <c r="FU18" s="897"/>
      <c r="FV18" s="897"/>
      <c r="FW18" s="897"/>
      <c r="FX18" s="897"/>
      <c r="FY18" s="897"/>
      <c r="FZ18" s="897"/>
      <c r="GA18" s="897"/>
      <c r="GB18" s="897"/>
      <c r="GC18" s="897"/>
      <c r="GD18" s="897"/>
      <c r="GE18" s="897"/>
      <c r="GF18" s="897"/>
      <c r="GG18" s="897"/>
      <c r="GH18" s="897"/>
      <c r="GI18" s="897"/>
      <c r="GJ18" s="897"/>
      <c r="GK18" s="897"/>
      <c r="GL18" s="897"/>
      <c r="GM18" s="897"/>
      <c r="GN18" s="897"/>
      <c r="GO18" s="897"/>
      <c r="GP18" s="897"/>
      <c r="GQ18" s="897"/>
      <c r="GR18" s="897"/>
      <c r="GS18" s="897"/>
      <c r="GT18" s="897"/>
      <c r="GU18" s="897"/>
      <c r="GV18" s="897"/>
      <c r="GW18" s="897"/>
      <c r="GX18" s="897"/>
      <c r="GY18" s="897"/>
      <c r="GZ18" s="897"/>
      <c r="HA18" s="897"/>
      <c r="HB18" s="897"/>
      <c r="HC18" s="897"/>
      <c r="HD18" s="897"/>
      <c r="HE18" s="897"/>
      <c r="HF18" s="897"/>
      <c r="HG18" s="897"/>
      <c r="HH18" s="897"/>
      <c r="HI18" s="897"/>
      <c r="HJ18" s="897"/>
      <c r="HK18" s="897"/>
      <c r="HL18" s="897"/>
      <c r="HM18" s="897"/>
      <c r="HN18" s="897"/>
      <c r="HO18" s="897"/>
      <c r="HP18" s="897"/>
      <c r="HQ18" s="897"/>
      <c r="HR18" s="897"/>
      <c r="HS18" s="897"/>
      <c r="HT18" s="897"/>
      <c r="HU18" s="897"/>
      <c r="HV18" s="897"/>
      <c r="HW18" s="897"/>
      <c r="HX18" s="897"/>
      <c r="HY18" s="897"/>
      <c r="HZ18" s="897"/>
      <c r="IA18" s="897"/>
      <c r="IB18" s="897"/>
      <c r="IC18" s="897"/>
      <c r="ID18" s="897"/>
      <c r="IE18" s="897"/>
      <c r="IF18" s="897"/>
      <c r="IG18" s="897"/>
      <c r="IH18" s="897"/>
      <c r="II18" s="897"/>
      <c r="IJ18" s="897"/>
      <c r="IK18" s="897"/>
      <c r="IL18" s="897"/>
      <c r="IM18" s="897"/>
      <c r="IN18" s="897"/>
      <c r="IO18" s="897"/>
      <c r="IP18" s="897"/>
      <c r="IQ18" s="897"/>
      <c r="IR18" s="897"/>
    </row>
    <row r="19" spans="1:252" s="898" customFormat="1" ht="20.25" customHeight="1" x14ac:dyDescent="0.2">
      <c r="A19" s="921"/>
      <c r="B19" s="921"/>
      <c r="C19" s="929"/>
      <c r="D19" s="926" t="s">
        <v>445</v>
      </c>
      <c r="E19" s="927" t="s">
        <v>472</v>
      </c>
      <c r="F19" s="928">
        <v>3000</v>
      </c>
      <c r="G19" s="928">
        <v>1185.5999999999999</v>
      </c>
      <c r="H19" s="1238">
        <f t="shared" si="0"/>
        <v>0.3952</v>
      </c>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897"/>
      <c r="AM19" s="897"/>
      <c r="AN19" s="897"/>
      <c r="AO19" s="897"/>
      <c r="AP19" s="897"/>
      <c r="AQ19" s="897"/>
      <c r="AR19" s="897"/>
      <c r="AS19" s="897"/>
      <c r="AT19" s="897"/>
      <c r="AU19" s="897"/>
      <c r="AV19" s="897"/>
      <c r="AW19" s="897"/>
      <c r="AX19" s="897"/>
      <c r="AY19" s="897"/>
      <c r="AZ19" s="897"/>
      <c r="BA19" s="897"/>
      <c r="BB19" s="897"/>
      <c r="BC19" s="897"/>
      <c r="BD19" s="897"/>
      <c r="BE19" s="897"/>
      <c r="BF19" s="897"/>
      <c r="BG19" s="897"/>
      <c r="BH19" s="897"/>
      <c r="BI19" s="897"/>
      <c r="BJ19" s="897"/>
      <c r="BK19" s="897"/>
      <c r="BL19" s="897"/>
      <c r="BM19" s="897"/>
      <c r="BN19" s="897"/>
      <c r="BO19" s="897"/>
      <c r="BP19" s="897"/>
      <c r="BQ19" s="897"/>
      <c r="BR19" s="897"/>
      <c r="BS19" s="897"/>
      <c r="BT19" s="897"/>
      <c r="BU19" s="897"/>
      <c r="BV19" s="897"/>
      <c r="BW19" s="897"/>
      <c r="BX19" s="897"/>
      <c r="BY19" s="897"/>
      <c r="BZ19" s="897"/>
      <c r="CA19" s="897"/>
      <c r="CB19" s="897"/>
      <c r="CC19" s="897"/>
      <c r="CD19" s="897"/>
      <c r="CE19" s="897"/>
      <c r="CF19" s="897"/>
      <c r="CG19" s="897"/>
      <c r="CH19" s="897"/>
      <c r="CI19" s="897"/>
      <c r="CJ19" s="897"/>
      <c r="CK19" s="897"/>
      <c r="CL19" s="897"/>
      <c r="CM19" s="897"/>
      <c r="CN19" s="897"/>
      <c r="CO19" s="897"/>
      <c r="CP19" s="897"/>
      <c r="CQ19" s="897"/>
      <c r="CR19" s="897"/>
      <c r="CS19" s="897"/>
      <c r="CT19" s="897"/>
      <c r="CU19" s="897"/>
      <c r="CV19" s="897"/>
      <c r="CW19" s="897"/>
      <c r="CX19" s="897"/>
      <c r="CY19" s="897"/>
      <c r="CZ19" s="897"/>
      <c r="DA19" s="897"/>
      <c r="DB19" s="897"/>
      <c r="DC19" s="897"/>
      <c r="DD19" s="897"/>
      <c r="DE19" s="897"/>
      <c r="DF19" s="897"/>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97"/>
      <c r="ED19" s="897"/>
      <c r="EE19" s="897"/>
      <c r="EF19" s="897"/>
      <c r="EG19" s="897"/>
      <c r="EH19" s="897"/>
      <c r="EI19" s="897"/>
      <c r="EJ19" s="897"/>
      <c r="EK19" s="897"/>
      <c r="EL19" s="897"/>
      <c r="EM19" s="897"/>
      <c r="EN19" s="897"/>
      <c r="EO19" s="897"/>
      <c r="EP19" s="897"/>
      <c r="EQ19" s="897"/>
      <c r="ER19" s="897"/>
      <c r="ES19" s="897"/>
      <c r="ET19" s="897"/>
      <c r="EU19" s="897"/>
      <c r="EV19" s="897"/>
      <c r="EW19" s="897"/>
      <c r="EX19" s="897"/>
      <c r="EY19" s="897"/>
      <c r="EZ19" s="897"/>
      <c r="FA19" s="897"/>
      <c r="FB19" s="897"/>
      <c r="FC19" s="897"/>
      <c r="FD19" s="897"/>
      <c r="FE19" s="897"/>
      <c r="FF19" s="897"/>
      <c r="FG19" s="897"/>
      <c r="FH19" s="897"/>
      <c r="FI19" s="897"/>
      <c r="FJ19" s="897"/>
      <c r="FK19" s="897"/>
      <c r="FL19" s="897"/>
      <c r="FM19" s="897"/>
      <c r="FN19" s="897"/>
      <c r="FO19" s="897"/>
      <c r="FP19" s="897"/>
      <c r="FQ19" s="897"/>
      <c r="FR19" s="897"/>
      <c r="FS19" s="897"/>
      <c r="FT19" s="897"/>
      <c r="FU19" s="897"/>
      <c r="FV19" s="897"/>
      <c r="FW19" s="897"/>
      <c r="FX19" s="897"/>
      <c r="FY19" s="897"/>
      <c r="FZ19" s="897"/>
      <c r="GA19" s="897"/>
      <c r="GB19" s="897"/>
      <c r="GC19" s="897"/>
      <c r="GD19" s="897"/>
      <c r="GE19" s="897"/>
      <c r="GF19" s="897"/>
      <c r="GG19" s="897"/>
      <c r="GH19" s="897"/>
      <c r="GI19" s="897"/>
      <c r="GJ19" s="897"/>
      <c r="GK19" s="897"/>
      <c r="GL19" s="897"/>
      <c r="GM19" s="897"/>
      <c r="GN19" s="897"/>
      <c r="GO19" s="897"/>
      <c r="GP19" s="897"/>
      <c r="GQ19" s="897"/>
      <c r="GR19" s="897"/>
      <c r="GS19" s="897"/>
      <c r="GT19" s="897"/>
      <c r="GU19" s="897"/>
      <c r="GV19" s="897"/>
      <c r="GW19" s="897"/>
      <c r="GX19" s="897"/>
      <c r="GY19" s="897"/>
      <c r="GZ19" s="897"/>
      <c r="HA19" s="897"/>
      <c r="HB19" s="897"/>
      <c r="HC19" s="897"/>
      <c r="HD19" s="897"/>
      <c r="HE19" s="897"/>
      <c r="HF19" s="897"/>
      <c r="HG19" s="897"/>
      <c r="HH19" s="897"/>
      <c r="HI19" s="897"/>
      <c r="HJ19" s="897"/>
      <c r="HK19" s="897"/>
      <c r="HL19" s="897"/>
      <c r="HM19" s="897"/>
      <c r="HN19" s="897"/>
      <c r="HO19" s="897"/>
      <c r="HP19" s="897"/>
      <c r="HQ19" s="897"/>
      <c r="HR19" s="897"/>
      <c r="HS19" s="897"/>
      <c r="HT19" s="897"/>
      <c r="HU19" s="897"/>
      <c r="HV19" s="897"/>
      <c r="HW19" s="897"/>
      <c r="HX19" s="897"/>
      <c r="HY19" s="897"/>
      <c r="HZ19" s="897"/>
      <c r="IA19" s="897"/>
      <c r="IB19" s="897"/>
      <c r="IC19" s="897"/>
      <c r="ID19" s="897"/>
      <c r="IE19" s="897"/>
      <c r="IF19" s="897"/>
      <c r="IG19" s="897"/>
      <c r="IH19" s="897"/>
      <c r="II19" s="897"/>
      <c r="IJ19" s="897"/>
      <c r="IK19" s="897"/>
      <c r="IL19" s="897"/>
      <c r="IM19" s="897"/>
      <c r="IN19" s="897"/>
      <c r="IO19" s="897"/>
      <c r="IP19" s="897"/>
      <c r="IQ19" s="897"/>
      <c r="IR19" s="897"/>
    </row>
    <row r="20" spans="1:252" s="898" customFormat="1" ht="16.5" customHeight="1" x14ac:dyDescent="0.2">
      <c r="A20" s="921"/>
      <c r="B20" s="921"/>
      <c r="C20" s="922"/>
      <c r="D20" s="923" t="s">
        <v>442</v>
      </c>
      <c r="E20" s="924" t="s">
        <v>641</v>
      </c>
      <c r="F20" s="925">
        <v>4000</v>
      </c>
      <c r="G20" s="925">
        <v>0</v>
      </c>
      <c r="H20" s="1238">
        <f t="shared" si="0"/>
        <v>0</v>
      </c>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7"/>
      <c r="BD20" s="897"/>
      <c r="BE20" s="897"/>
      <c r="BF20" s="897"/>
      <c r="BG20" s="897"/>
      <c r="BH20" s="897"/>
      <c r="BI20" s="897"/>
      <c r="BJ20" s="897"/>
      <c r="BK20" s="897"/>
      <c r="BL20" s="897"/>
      <c r="BM20" s="897"/>
      <c r="BN20" s="897"/>
      <c r="BO20" s="897"/>
      <c r="BP20" s="897"/>
      <c r="BQ20" s="897"/>
      <c r="BR20" s="897"/>
      <c r="BS20" s="897"/>
      <c r="BT20" s="897"/>
      <c r="BU20" s="897"/>
      <c r="BV20" s="897"/>
      <c r="BW20" s="897"/>
      <c r="BX20" s="897"/>
      <c r="BY20" s="897"/>
      <c r="BZ20" s="897"/>
      <c r="CA20" s="897"/>
      <c r="CB20" s="897"/>
      <c r="CC20" s="897"/>
      <c r="CD20" s="897"/>
      <c r="CE20" s="897"/>
      <c r="CF20" s="897"/>
      <c r="CG20" s="897"/>
      <c r="CH20" s="897"/>
      <c r="CI20" s="897"/>
      <c r="CJ20" s="897"/>
      <c r="CK20" s="897"/>
      <c r="CL20" s="897"/>
      <c r="CM20" s="897"/>
      <c r="CN20" s="897"/>
      <c r="CO20" s="897"/>
      <c r="CP20" s="897"/>
      <c r="CQ20" s="897"/>
      <c r="CR20" s="897"/>
      <c r="CS20" s="897"/>
      <c r="CT20" s="897"/>
      <c r="CU20" s="897"/>
      <c r="CV20" s="897"/>
      <c r="CW20" s="897"/>
      <c r="CX20" s="897"/>
      <c r="CY20" s="897"/>
      <c r="CZ20" s="897"/>
      <c r="DA20" s="897"/>
      <c r="DB20" s="897"/>
      <c r="DC20" s="897"/>
      <c r="DD20" s="897"/>
      <c r="DE20" s="897"/>
      <c r="DF20" s="897"/>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97"/>
      <c r="ED20" s="897"/>
      <c r="EE20" s="897"/>
      <c r="EF20" s="897"/>
      <c r="EG20" s="897"/>
      <c r="EH20" s="897"/>
      <c r="EI20" s="897"/>
      <c r="EJ20" s="897"/>
      <c r="EK20" s="897"/>
      <c r="EL20" s="897"/>
      <c r="EM20" s="897"/>
      <c r="EN20" s="897"/>
      <c r="EO20" s="897"/>
      <c r="EP20" s="897"/>
      <c r="EQ20" s="897"/>
      <c r="ER20" s="897"/>
      <c r="ES20" s="897"/>
      <c r="ET20" s="897"/>
      <c r="EU20" s="897"/>
      <c r="EV20" s="897"/>
      <c r="EW20" s="897"/>
      <c r="EX20" s="897"/>
      <c r="EY20" s="897"/>
      <c r="EZ20" s="897"/>
      <c r="FA20" s="897"/>
      <c r="FB20" s="897"/>
      <c r="FC20" s="897"/>
      <c r="FD20" s="897"/>
      <c r="FE20" s="897"/>
      <c r="FF20" s="897"/>
      <c r="FG20" s="897"/>
      <c r="FH20" s="897"/>
      <c r="FI20" s="897"/>
      <c r="FJ20" s="897"/>
      <c r="FK20" s="897"/>
      <c r="FL20" s="897"/>
      <c r="FM20" s="897"/>
      <c r="FN20" s="897"/>
      <c r="FO20" s="897"/>
      <c r="FP20" s="897"/>
      <c r="FQ20" s="897"/>
      <c r="FR20" s="897"/>
      <c r="FS20" s="897"/>
      <c r="FT20" s="897"/>
      <c r="FU20" s="897"/>
      <c r="FV20" s="897"/>
      <c r="FW20" s="897"/>
      <c r="FX20" s="897"/>
      <c r="FY20" s="897"/>
      <c r="FZ20" s="897"/>
      <c r="GA20" s="897"/>
      <c r="GB20" s="897"/>
      <c r="GC20" s="897"/>
      <c r="GD20" s="897"/>
      <c r="GE20" s="897"/>
      <c r="GF20" s="897"/>
      <c r="GG20" s="897"/>
      <c r="GH20" s="897"/>
      <c r="GI20" s="897"/>
      <c r="GJ20" s="897"/>
      <c r="GK20" s="897"/>
      <c r="GL20" s="897"/>
      <c r="GM20" s="897"/>
      <c r="GN20" s="897"/>
      <c r="GO20" s="897"/>
      <c r="GP20" s="897"/>
      <c r="GQ20" s="897"/>
      <c r="GR20" s="897"/>
      <c r="GS20" s="897"/>
      <c r="GT20" s="897"/>
      <c r="GU20" s="897"/>
      <c r="GV20" s="897"/>
      <c r="GW20" s="897"/>
      <c r="GX20" s="897"/>
      <c r="GY20" s="897"/>
      <c r="GZ20" s="897"/>
      <c r="HA20" s="897"/>
      <c r="HB20" s="897"/>
      <c r="HC20" s="897"/>
      <c r="HD20" s="897"/>
      <c r="HE20" s="897"/>
      <c r="HF20" s="897"/>
      <c r="HG20" s="897"/>
      <c r="HH20" s="897"/>
      <c r="HI20" s="897"/>
      <c r="HJ20" s="897"/>
      <c r="HK20" s="897"/>
      <c r="HL20" s="897"/>
      <c r="HM20" s="897"/>
      <c r="HN20" s="897"/>
      <c r="HO20" s="897"/>
      <c r="HP20" s="897"/>
      <c r="HQ20" s="897"/>
      <c r="HR20" s="897"/>
      <c r="HS20" s="897"/>
      <c r="HT20" s="897"/>
      <c r="HU20" s="897"/>
      <c r="HV20" s="897"/>
      <c r="HW20" s="897"/>
      <c r="HX20" s="897"/>
      <c r="HY20" s="897"/>
      <c r="HZ20" s="897"/>
      <c r="IA20" s="897"/>
      <c r="IB20" s="897"/>
      <c r="IC20" s="897"/>
      <c r="ID20" s="897"/>
      <c r="IE20" s="897"/>
      <c r="IF20" s="897"/>
      <c r="IG20" s="897"/>
      <c r="IH20" s="897"/>
      <c r="II20" s="897"/>
      <c r="IJ20" s="897"/>
      <c r="IK20" s="897"/>
      <c r="IL20" s="897"/>
      <c r="IM20" s="897"/>
      <c r="IN20" s="897"/>
      <c r="IO20" s="897"/>
      <c r="IP20" s="897"/>
      <c r="IQ20" s="897"/>
      <c r="IR20" s="897"/>
    </row>
    <row r="21" spans="1:252" s="898" customFormat="1" ht="26.25" customHeight="1" x14ac:dyDescent="0.2">
      <c r="A21" s="921"/>
      <c r="B21" s="921"/>
      <c r="C21" s="922"/>
      <c r="D21" s="923" t="s">
        <v>443</v>
      </c>
      <c r="E21" s="924" t="s">
        <v>642</v>
      </c>
      <c r="F21" s="925">
        <v>2000</v>
      </c>
      <c r="G21" s="925">
        <v>0</v>
      </c>
      <c r="H21" s="1238">
        <f t="shared" si="0"/>
        <v>0</v>
      </c>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7"/>
      <c r="AY21" s="897"/>
      <c r="AZ21" s="897"/>
      <c r="BA21" s="897"/>
      <c r="BB21" s="897"/>
      <c r="BC21" s="897"/>
      <c r="BD21" s="897"/>
      <c r="BE21" s="897"/>
      <c r="BF21" s="897"/>
      <c r="BG21" s="897"/>
      <c r="BH21" s="897"/>
      <c r="BI21" s="897"/>
      <c r="BJ21" s="897"/>
      <c r="BK21" s="897"/>
      <c r="BL21" s="897"/>
      <c r="BM21" s="897"/>
      <c r="BN21" s="897"/>
      <c r="BO21" s="897"/>
      <c r="BP21" s="897"/>
      <c r="BQ21" s="897"/>
      <c r="BR21" s="897"/>
      <c r="BS21" s="897"/>
      <c r="BT21" s="897"/>
      <c r="BU21" s="897"/>
      <c r="BV21" s="897"/>
      <c r="BW21" s="897"/>
      <c r="BX21" s="897"/>
      <c r="BY21" s="897"/>
      <c r="BZ21" s="897"/>
      <c r="CA21" s="897"/>
      <c r="CB21" s="897"/>
      <c r="CC21" s="897"/>
      <c r="CD21" s="897"/>
      <c r="CE21" s="897"/>
      <c r="CF21" s="897"/>
      <c r="CG21" s="897"/>
      <c r="CH21" s="897"/>
      <c r="CI21" s="897"/>
      <c r="CJ21" s="897"/>
      <c r="CK21" s="897"/>
      <c r="CL21" s="897"/>
      <c r="CM21" s="897"/>
      <c r="CN21" s="897"/>
      <c r="CO21" s="897"/>
      <c r="CP21" s="897"/>
      <c r="CQ21" s="897"/>
      <c r="CR21" s="897"/>
      <c r="CS21" s="897"/>
      <c r="CT21" s="897"/>
      <c r="CU21" s="897"/>
      <c r="CV21" s="897"/>
      <c r="CW21" s="897"/>
      <c r="CX21" s="897"/>
      <c r="CY21" s="897"/>
      <c r="CZ21" s="897"/>
      <c r="DA21" s="897"/>
      <c r="DB21" s="897"/>
      <c r="DC21" s="897"/>
      <c r="DD21" s="897"/>
      <c r="DE21" s="897"/>
      <c r="DF21" s="897"/>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97"/>
      <c r="ED21" s="897"/>
      <c r="EE21" s="897"/>
      <c r="EF21" s="897"/>
      <c r="EG21" s="897"/>
      <c r="EH21" s="897"/>
      <c r="EI21" s="897"/>
      <c r="EJ21" s="897"/>
      <c r="EK21" s="897"/>
      <c r="EL21" s="897"/>
      <c r="EM21" s="897"/>
      <c r="EN21" s="897"/>
      <c r="EO21" s="897"/>
      <c r="EP21" s="897"/>
      <c r="EQ21" s="897"/>
      <c r="ER21" s="897"/>
      <c r="ES21" s="897"/>
      <c r="ET21" s="897"/>
      <c r="EU21" s="897"/>
      <c r="EV21" s="897"/>
      <c r="EW21" s="897"/>
      <c r="EX21" s="897"/>
      <c r="EY21" s="897"/>
      <c r="EZ21" s="897"/>
      <c r="FA21" s="897"/>
      <c r="FB21" s="897"/>
      <c r="FC21" s="897"/>
      <c r="FD21" s="897"/>
      <c r="FE21" s="897"/>
      <c r="FF21" s="897"/>
      <c r="FG21" s="897"/>
      <c r="FH21" s="897"/>
      <c r="FI21" s="897"/>
      <c r="FJ21" s="897"/>
      <c r="FK21" s="897"/>
      <c r="FL21" s="897"/>
      <c r="FM21" s="897"/>
      <c r="FN21" s="897"/>
      <c r="FO21" s="897"/>
      <c r="FP21" s="897"/>
      <c r="FQ21" s="897"/>
      <c r="FR21" s="897"/>
      <c r="FS21" s="897"/>
      <c r="FT21" s="897"/>
      <c r="FU21" s="897"/>
      <c r="FV21" s="897"/>
      <c r="FW21" s="897"/>
      <c r="FX21" s="897"/>
      <c r="FY21" s="897"/>
      <c r="FZ21" s="897"/>
      <c r="GA21" s="897"/>
      <c r="GB21" s="897"/>
      <c r="GC21" s="897"/>
      <c r="GD21" s="897"/>
      <c r="GE21" s="897"/>
      <c r="GF21" s="897"/>
      <c r="GG21" s="897"/>
      <c r="GH21" s="897"/>
      <c r="GI21" s="897"/>
      <c r="GJ21" s="897"/>
      <c r="GK21" s="897"/>
      <c r="GL21" s="897"/>
      <c r="GM21" s="897"/>
      <c r="GN21" s="897"/>
      <c r="GO21" s="897"/>
      <c r="GP21" s="897"/>
      <c r="GQ21" s="897"/>
      <c r="GR21" s="897"/>
      <c r="GS21" s="897"/>
      <c r="GT21" s="897"/>
      <c r="GU21" s="897"/>
      <c r="GV21" s="897"/>
      <c r="GW21" s="897"/>
      <c r="GX21" s="897"/>
      <c r="GY21" s="897"/>
      <c r="GZ21" s="897"/>
      <c r="HA21" s="897"/>
      <c r="HB21" s="897"/>
      <c r="HC21" s="897"/>
      <c r="HD21" s="897"/>
      <c r="HE21" s="897"/>
      <c r="HF21" s="897"/>
      <c r="HG21" s="897"/>
      <c r="HH21" s="897"/>
      <c r="HI21" s="897"/>
      <c r="HJ21" s="897"/>
      <c r="HK21" s="897"/>
      <c r="HL21" s="897"/>
      <c r="HM21" s="897"/>
      <c r="HN21" s="897"/>
      <c r="HO21" s="897"/>
      <c r="HP21" s="897"/>
      <c r="HQ21" s="897"/>
      <c r="HR21" s="897"/>
      <c r="HS21" s="897"/>
      <c r="HT21" s="897"/>
      <c r="HU21" s="897"/>
      <c r="HV21" s="897"/>
      <c r="HW21" s="897"/>
      <c r="HX21" s="897"/>
      <c r="HY21" s="897"/>
      <c r="HZ21" s="897"/>
      <c r="IA21" s="897"/>
      <c r="IB21" s="897"/>
      <c r="IC21" s="897"/>
      <c r="ID21" s="897"/>
      <c r="IE21" s="897"/>
      <c r="IF21" s="897"/>
      <c r="IG21" s="897"/>
      <c r="IH21" s="897"/>
      <c r="II21" s="897"/>
      <c r="IJ21" s="897"/>
      <c r="IK21" s="897"/>
      <c r="IL21" s="897"/>
      <c r="IM21" s="897"/>
      <c r="IN21" s="897"/>
      <c r="IO21" s="897"/>
      <c r="IP21" s="897"/>
      <c r="IQ21" s="897"/>
      <c r="IR21" s="897"/>
    </row>
    <row r="22" spans="1:252" s="898" customFormat="1" ht="17.25" customHeight="1" x14ac:dyDescent="0.2">
      <c r="A22" s="921"/>
      <c r="B22" s="921"/>
      <c r="C22" s="922"/>
      <c r="D22" s="923" t="s">
        <v>447</v>
      </c>
      <c r="E22" s="924" t="s">
        <v>565</v>
      </c>
      <c r="F22" s="925">
        <v>2000</v>
      </c>
      <c r="G22" s="925">
        <v>0</v>
      </c>
      <c r="H22" s="1238">
        <f t="shared" si="0"/>
        <v>0</v>
      </c>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7"/>
      <c r="AY22" s="897"/>
      <c r="AZ22" s="897"/>
      <c r="BA22" s="897"/>
      <c r="BB22" s="897"/>
      <c r="BC22" s="897"/>
      <c r="BD22" s="897"/>
      <c r="BE22" s="897"/>
      <c r="BF22" s="897"/>
      <c r="BG22" s="897"/>
      <c r="BH22" s="897"/>
      <c r="BI22" s="897"/>
      <c r="BJ22" s="897"/>
      <c r="BK22" s="897"/>
      <c r="BL22" s="897"/>
      <c r="BM22" s="897"/>
      <c r="BN22" s="897"/>
      <c r="BO22" s="897"/>
      <c r="BP22" s="897"/>
      <c r="BQ22" s="897"/>
      <c r="BR22" s="897"/>
      <c r="BS22" s="897"/>
      <c r="BT22" s="897"/>
      <c r="BU22" s="897"/>
      <c r="BV22" s="897"/>
      <c r="BW22" s="897"/>
      <c r="BX22" s="897"/>
      <c r="BY22" s="897"/>
      <c r="BZ22" s="897"/>
      <c r="CA22" s="897"/>
      <c r="CB22" s="897"/>
      <c r="CC22" s="897"/>
      <c r="CD22" s="897"/>
      <c r="CE22" s="897"/>
      <c r="CF22" s="897"/>
      <c r="CG22" s="897"/>
      <c r="CH22" s="897"/>
      <c r="CI22" s="897"/>
      <c r="CJ22" s="897"/>
      <c r="CK22" s="897"/>
      <c r="CL22" s="897"/>
      <c r="CM22" s="897"/>
      <c r="CN22" s="897"/>
      <c r="CO22" s="897"/>
      <c r="CP22" s="897"/>
      <c r="CQ22" s="897"/>
      <c r="CR22" s="897"/>
      <c r="CS22" s="897"/>
      <c r="CT22" s="897"/>
      <c r="CU22" s="897"/>
      <c r="CV22" s="897"/>
      <c r="CW22" s="897"/>
      <c r="CX22" s="897"/>
      <c r="CY22" s="897"/>
      <c r="CZ22" s="897"/>
      <c r="DA22" s="897"/>
      <c r="DB22" s="897"/>
      <c r="DC22" s="897"/>
      <c r="DD22" s="897"/>
      <c r="DE22" s="897"/>
      <c r="DF22" s="897"/>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97"/>
      <c r="ED22" s="897"/>
      <c r="EE22" s="897"/>
      <c r="EF22" s="897"/>
      <c r="EG22" s="897"/>
      <c r="EH22" s="897"/>
      <c r="EI22" s="897"/>
      <c r="EJ22" s="897"/>
      <c r="EK22" s="897"/>
      <c r="EL22" s="897"/>
      <c r="EM22" s="897"/>
      <c r="EN22" s="897"/>
      <c r="EO22" s="897"/>
      <c r="EP22" s="897"/>
      <c r="EQ22" s="897"/>
      <c r="ER22" s="897"/>
      <c r="ES22" s="897"/>
      <c r="ET22" s="897"/>
      <c r="EU22" s="897"/>
      <c r="EV22" s="897"/>
      <c r="EW22" s="897"/>
      <c r="EX22" s="897"/>
      <c r="EY22" s="897"/>
      <c r="EZ22" s="897"/>
      <c r="FA22" s="897"/>
      <c r="FB22" s="897"/>
      <c r="FC22" s="897"/>
      <c r="FD22" s="897"/>
      <c r="FE22" s="897"/>
      <c r="FF22" s="897"/>
      <c r="FG22" s="897"/>
      <c r="FH22" s="897"/>
      <c r="FI22" s="897"/>
      <c r="FJ22" s="897"/>
      <c r="FK22" s="897"/>
      <c r="FL22" s="897"/>
      <c r="FM22" s="897"/>
      <c r="FN22" s="897"/>
      <c r="FO22" s="897"/>
      <c r="FP22" s="897"/>
      <c r="FQ22" s="897"/>
      <c r="FR22" s="897"/>
      <c r="FS22" s="897"/>
      <c r="FT22" s="897"/>
      <c r="FU22" s="897"/>
      <c r="FV22" s="897"/>
      <c r="FW22" s="897"/>
      <c r="FX22" s="897"/>
      <c r="FY22" s="897"/>
      <c r="FZ22" s="897"/>
      <c r="GA22" s="897"/>
      <c r="GB22" s="897"/>
      <c r="GC22" s="897"/>
      <c r="GD22" s="897"/>
      <c r="GE22" s="897"/>
      <c r="GF22" s="897"/>
      <c r="GG22" s="897"/>
      <c r="GH22" s="897"/>
      <c r="GI22" s="897"/>
      <c r="GJ22" s="897"/>
      <c r="GK22" s="897"/>
      <c r="GL22" s="897"/>
      <c r="GM22" s="897"/>
      <c r="GN22" s="897"/>
      <c r="GO22" s="897"/>
      <c r="GP22" s="897"/>
      <c r="GQ22" s="897"/>
      <c r="GR22" s="897"/>
      <c r="GS22" s="897"/>
      <c r="GT22" s="897"/>
      <c r="GU22" s="897"/>
      <c r="GV22" s="897"/>
      <c r="GW22" s="897"/>
      <c r="GX22" s="897"/>
      <c r="GY22" s="897"/>
      <c r="GZ22" s="897"/>
      <c r="HA22" s="897"/>
      <c r="HB22" s="897"/>
      <c r="HC22" s="897"/>
      <c r="HD22" s="897"/>
      <c r="HE22" s="897"/>
      <c r="HF22" s="897"/>
      <c r="HG22" s="897"/>
      <c r="HH22" s="897"/>
      <c r="HI22" s="897"/>
      <c r="HJ22" s="897"/>
      <c r="HK22" s="897"/>
      <c r="HL22" s="897"/>
      <c r="HM22" s="897"/>
      <c r="HN22" s="897"/>
      <c r="HO22" s="897"/>
      <c r="HP22" s="897"/>
      <c r="HQ22" s="897"/>
      <c r="HR22" s="897"/>
      <c r="HS22" s="897"/>
      <c r="HT22" s="897"/>
      <c r="HU22" s="897"/>
      <c r="HV22" s="897"/>
      <c r="HW22" s="897"/>
      <c r="HX22" s="897"/>
      <c r="HY22" s="897"/>
      <c r="HZ22" s="897"/>
      <c r="IA22" s="897"/>
      <c r="IB22" s="897"/>
      <c r="IC22" s="897"/>
      <c r="ID22" s="897"/>
      <c r="IE22" s="897"/>
      <c r="IF22" s="897"/>
      <c r="IG22" s="897"/>
      <c r="IH22" s="897"/>
      <c r="II22" s="897"/>
      <c r="IJ22" s="897"/>
      <c r="IK22" s="897"/>
      <c r="IL22" s="897"/>
      <c r="IM22" s="897"/>
      <c r="IN22" s="897"/>
      <c r="IO22" s="897"/>
      <c r="IP22" s="897"/>
      <c r="IQ22" s="897"/>
      <c r="IR22" s="897"/>
    </row>
    <row r="23" spans="1:252" s="898" customFormat="1" ht="32.25" customHeight="1" x14ac:dyDescent="0.2">
      <c r="A23" s="921"/>
      <c r="B23" s="921"/>
      <c r="C23" s="922"/>
      <c r="D23" s="923" t="s">
        <v>444</v>
      </c>
      <c r="E23" s="924" t="s">
        <v>643</v>
      </c>
      <c r="F23" s="925">
        <v>5000</v>
      </c>
      <c r="G23" s="925">
        <v>0</v>
      </c>
      <c r="H23" s="1238">
        <f t="shared" si="0"/>
        <v>0</v>
      </c>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897"/>
      <c r="AM23" s="897"/>
      <c r="AN23" s="897"/>
      <c r="AO23" s="897"/>
      <c r="AP23" s="897"/>
      <c r="AQ23" s="897"/>
      <c r="AR23" s="897"/>
      <c r="AS23" s="897"/>
      <c r="AT23" s="897"/>
      <c r="AU23" s="897"/>
      <c r="AV23" s="897"/>
      <c r="AW23" s="897"/>
      <c r="AX23" s="897"/>
      <c r="AY23" s="897"/>
      <c r="AZ23" s="897"/>
      <c r="BA23" s="897"/>
      <c r="BB23" s="897"/>
      <c r="BC23" s="897"/>
      <c r="BD23" s="897"/>
      <c r="BE23" s="897"/>
      <c r="BF23" s="897"/>
      <c r="BG23" s="897"/>
      <c r="BH23" s="897"/>
      <c r="BI23" s="897"/>
      <c r="BJ23" s="897"/>
      <c r="BK23" s="897"/>
      <c r="BL23" s="897"/>
      <c r="BM23" s="897"/>
      <c r="BN23" s="897"/>
      <c r="BO23" s="897"/>
      <c r="BP23" s="897"/>
      <c r="BQ23" s="897"/>
      <c r="BR23" s="897"/>
      <c r="BS23" s="897"/>
      <c r="BT23" s="897"/>
      <c r="BU23" s="897"/>
      <c r="BV23" s="897"/>
      <c r="BW23" s="897"/>
      <c r="BX23" s="897"/>
      <c r="BY23" s="897"/>
      <c r="BZ23" s="897"/>
      <c r="CA23" s="897"/>
      <c r="CB23" s="897"/>
      <c r="CC23" s="897"/>
      <c r="CD23" s="897"/>
      <c r="CE23" s="897"/>
      <c r="CF23" s="897"/>
      <c r="CG23" s="897"/>
      <c r="CH23" s="897"/>
      <c r="CI23" s="897"/>
      <c r="CJ23" s="897"/>
      <c r="CK23" s="897"/>
      <c r="CL23" s="897"/>
      <c r="CM23" s="897"/>
      <c r="CN23" s="897"/>
      <c r="CO23" s="897"/>
      <c r="CP23" s="897"/>
      <c r="CQ23" s="897"/>
      <c r="CR23" s="897"/>
      <c r="CS23" s="897"/>
      <c r="CT23" s="897"/>
      <c r="CU23" s="897"/>
      <c r="CV23" s="897"/>
      <c r="CW23" s="897"/>
      <c r="CX23" s="897"/>
      <c r="CY23" s="897"/>
      <c r="CZ23" s="897"/>
      <c r="DA23" s="897"/>
      <c r="DB23" s="897"/>
      <c r="DC23" s="897"/>
      <c r="DD23" s="897"/>
      <c r="DE23" s="897"/>
      <c r="DF23" s="897"/>
      <c r="DG23" s="897"/>
      <c r="DH23" s="897"/>
      <c r="DI23" s="897"/>
      <c r="DJ23" s="897"/>
      <c r="DK23" s="897"/>
      <c r="DL23" s="897"/>
      <c r="DM23" s="897"/>
      <c r="DN23" s="897"/>
      <c r="DO23" s="897"/>
      <c r="DP23" s="897"/>
      <c r="DQ23" s="897"/>
      <c r="DR23" s="897"/>
      <c r="DS23" s="897"/>
      <c r="DT23" s="897"/>
      <c r="DU23" s="897"/>
      <c r="DV23" s="897"/>
      <c r="DW23" s="897"/>
      <c r="DX23" s="897"/>
      <c r="DY23" s="897"/>
      <c r="DZ23" s="897"/>
      <c r="EA23" s="897"/>
      <c r="EB23" s="897"/>
      <c r="EC23" s="897"/>
      <c r="ED23" s="897"/>
      <c r="EE23" s="897"/>
      <c r="EF23" s="897"/>
      <c r="EG23" s="897"/>
      <c r="EH23" s="897"/>
      <c r="EI23" s="897"/>
      <c r="EJ23" s="897"/>
      <c r="EK23" s="897"/>
      <c r="EL23" s="897"/>
      <c r="EM23" s="897"/>
      <c r="EN23" s="897"/>
      <c r="EO23" s="897"/>
      <c r="EP23" s="897"/>
      <c r="EQ23" s="897"/>
      <c r="ER23" s="897"/>
      <c r="ES23" s="897"/>
      <c r="ET23" s="897"/>
      <c r="EU23" s="897"/>
      <c r="EV23" s="897"/>
      <c r="EW23" s="897"/>
      <c r="EX23" s="897"/>
      <c r="EY23" s="897"/>
      <c r="EZ23" s="897"/>
      <c r="FA23" s="897"/>
      <c r="FB23" s="897"/>
      <c r="FC23" s="897"/>
      <c r="FD23" s="897"/>
      <c r="FE23" s="897"/>
      <c r="FF23" s="897"/>
      <c r="FG23" s="897"/>
      <c r="FH23" s="897"/>
      <c r="FI23" s="897"/>
      <c r="FJ23" s="897"/>
      <c r="FK23" s="897"/>
      <c r="FL23" s="897"/>
      <c r="FM23" s="897"/>
      <c r="FN23" s="897"/>
      <c r="FO23" s="897"/>
      <c r="FP23" s="897"/>
      <c r="FQ23" s="897"/>
      <c r="FR23" s="897"/>
      <c r="FS23" s="897"/>
      <c r="FT23" s="897"/>
      <c r="FU23" s="897"/>
      <c r="FV23" s="897"/>
      <c r="FW23" s="897"/>
      <c r="FX23" s="897"/>
      <c r="FY23" s="897"/>
      <c r="FZ23" s="897"/>
      <c r="GA23" s="897"/>
      <c r="GB23" s="897"/>
      <c r="GC23" s="897"/>
      <c r="GD23" s="897"/>
      <c r="GE23" s="897"/>
      <c r="GF23" s="897"/>
      <c r="GG23" s="897"/>
      <c r="GH23" s="897"/>
      <c r="GI23" s="897"/>
      <c r="GJ23" s="897"/>
      <c r="GK23" s="897"/>
      <c r="GL23" s="897"/>
      <c r="GM23" s="897"/>
      <c r="GN23" s="897"/>
      <c r="GO23" s="897"/>
      <c r="GP23" s="897"/>
      <c r="GQ23" s="897"/>
      <c r="GR23" s="897"/>
      <c r="GS23" s="897"/>
      <c r="GT23" s="897"/>
      <c r="GU23" s="897"/>
      <c r="GV23" s="897"/>
      <c r="GW23" s="897"/>
      <c r="GX23" s="897"/>
      <c r="GY23" s="897"/>
      <c r="GZ23" s="897"/>
      <c r="HA23" s="897"/>
      <c r="HB23" s="897"/>
      <c r="HC23" s="897"/>
      <c r="HD23" s="897"/>
      <c r="HE23" s="897"/>
      <c r="HF23" s="897"/>
      <c r="HG23" s="897"/>
      <c r="HH23" s="897"/>
      <c r="HI23" s="897"/>
      <c r="HJ23" s="897"/>
      <c r="HK23" s="897"/>
      <c r="HL23" s="897"/>
      <c r="HM23" s="897"/>
      <c r="HN23" s="897"/>
      <c r="HO23" s="897"/>
      <c r="HP23" s="897"/>
      <c r="HQ23" s="897"/>
      <c r="HR23" s="897"/>
      <c r="HS23" s="897"/>
      <c r="HT23" s="897"/>
      <c r="HU23" s="897"/>
      <c r="HV23" s="897"/>
      <c r="HW23" s="897"/>
      <c r="HX23" s="897"/>
      <c r="HY23" s="897"/>
      <c r="HZ23" s="897"/>
      <c r="IA23" s="897"/>
      <c r="IB23" s="897"/>
      <c r="IC23" s="897"/>
      <c r="ID23" s="897"/>
      <c r="IE23" s="897"/>
      <c r="IF23" s="897"/>
      <c r="IG23" s="897"/>
      <c r="IH23" s="897"/>
      <c r="II23" s="897"/>
      <c r="IJ23" s="897"/>
      <c r="IK23" s="897"/>
      <c r="IL23" s="897"/>
      <c r="IM23" s="897"/>
      <c r="IN23" s="897"/>
      <c r="IO23" s="897"/>
      <c r="IP23" s="897"/>
      <c r="IQ23" s="897"/>
      <c r="IR23" s="897"/>
    </row>
    <row r="24" spans="1:252" s="898" customFormat="1" ht="49.5" customHeight="1" x14ac:dyDescent="0.2">
      <c r="A24" s="930"/>
      <c r="B24" s="931"/>
      <c r="C24" s="932"/>
      <c r="D24" s="933" t="s">
        <v>450</v>
      </c>
      <c r="E24" s="934" t="s">
        <v>760</v>
      </c>
      <c r="F24" s="935">
        <v>10000</v>
      </c>
      <c r="G24" s="935">
        <v>0</v>
      </c>
      <c r="H24" s="1238">
        <f t="shared" si="0"/>
        <v>0</v>
      </c>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897"/>
      <c r="BA24" s="897"/>
      <c r="BB24" s="897"/>
      <c r="BC24" s="897"/>
      <c r="BD24" s="897"/>
      <c r="BE24" s="897"/>
      <c r="BF24" s="897"/>
      <c r="BG24" s="897"/>
      <c r="BH24" s="897"/>
      <c r="BI24" s="897"/>
      <c r="BJ24" s="897"/>
      <c r="BK24" s="897"/>
      <c r="BL24" s="897"/>
      <c r="BM24" s="897"/>
      <c r="BN24" s="897"/>
      <c r="BO24" s="897"/>
      <c r="BP24" s="897"/>
      <c r="BQ24" s="897"/>
      <c r="BR24" s="897"/>
      <c r="BS24" s="897"/>
      <c r="BT24" s="897"/>
      <c r="BU24" s="897"/>
      <c r="BV24" s="897"/>
      <c r="BW24" s="897"/>
      <c r="BX24" s="897"/>
      <c r="BY24" s="897"/>
      <c r="BZ24" s="897"/>
      <c r="CA24" s="897"/>
      <c r="CB24" s="897"/>
      <c r="CC24" s="897"/>
      <c r="CD24" s="897"/>
      <c r="CE24" s="897"/>
      <c r="CF24" s="897"/>
      <c r="CG24" s="897"/>
      <c r="CH24" s="897"/>
      <c r="CI24" s="897"/>
      <c r="CJ24" s="897"/>
      <c r="CK24" s="897"/>
      <c r="CL24" s="897"/>
      <c r="CM24" s="897"/>
      <c r="CN24" s="897"/>
      <c r="CO24" s="897"/>
      <c r="CP24" s="897"/>
      <c r="CQ24" s="897"/>
      <c r="CR24" s="897"/>
      <c r="CS24" s="897"/>
      <c r="CT24" s="897"/>
      <c r="CU24" s="897"/>
      <c r="CV24" s="897"/>
      <c r="CW24" s="897"/>
      <c r="CX24" s="897"/>
      <c r="CY24" s="897"/>
      <c r="CZ24" s="897"/>
      <c r="DA24" s="897"/>
      <c r="DB24" s="897"/>
      <c r="DC24" s="897"/>
      <c r="DD24" s="897"/>
      <c r="DE24" s="897"/>
      <c r="DF24" s="897"/>
      <c r="DG24" s="897"/>
      <c r="DH24" s="897"/>
      <c r="DI24" s="897"/>
      <c r="DJ24" s="897"/>
      <c r="DK24" s="897"/>
      <c r="DL24" s="897"/>
      <c r="DM24" s="897"/>
      <c r="DN24" s="897"/>
      <c r="DO24" s="897"/>
      <c r="DP24" s="897"/>
      <c r="DQ24" s="897"/>
      <c r="DR24" s="897"/>
      <c r="DS24" s="897"/>
      <c r="DT24" s="897"/>
      <c r="DU24" s="897"/>
      <c r="DV24" s="897"/>
      <c r="DW24" s="897"/>
      <c r="DX24" s="897"/>
      <c r="DY24" s="897"/>
      <c r="DZ24" s="897"/>
      <c r="EA24" s="897"/>
      <c r="EB24" s="897"/>
      <c r="EC24" s="897"/>
      <c r="ED24" s="897"/>
      <c r="EE24" s="897"/>
      <c r="EF24" s="897"/>
      <c r="EG24" s="897"/>
      <c r="EH24" s="897"/>
      <c r="EI24" s="897"/>
      <c r="EJ24" s="897"/>
      <c r="EK24" s="897"/>
      <c r="EL24" s="897"/>
      <c r="EM24" s="897"/>
      <c r="EN24" s="897"/>
      <c r="EO24" s="897"/>
      <c r="EP24" s="897"/>
      <c r="EQ24" s="897"/>
      <c r="ER24" s="897"/>
      <c r="ES24" s="897"/>
      <c r="ET24" s="897"/>
      <c r="EU24" s="897"/>
      <c r="EV24" s="897"/>
      <c r="EW24" s="897"/>
      <c r="EX24" s="897"/>
      <c r="EY24" s="897"/>
      <c r="EZ24" s="897"/>
      <c r="FA24" s="897"/>
      <c r="FB24" s="897"/>
      <c r="FC24" s="897"/>
      <c r="FD24" s="897"/>
      <c r="FE24" s="897"/>
      <c r="FF24" s="897"/>
      <c r="FG24" s="897"/>
      <c r="FH24" s="897"/>
      <c r="FI24" s="897"/>
      <c r="FJ24" s="897"/>
      <c r="FK24" s="897"/>
      <c r="FL24" s="897"/>
      <c r="FM24" s="897"/>
      <c r="FN24" s="897"/>
      <c r="FO24" s="897"/>
      <c r="FP24" s="897"/>
      <c r="FQ24" s="897"/>
      <c r="FR24" s="897"/>
      <c r="FS24" s="897"/>
      <c r="FT24" s="897"/>
      <c r="FU24" s="897"/>
      <c r="FV24" s="897"/>
      <c r="FW24" s="897"/>
      <c r="FX24" s="897"/>
      <c r="FY24" s="897"/>
      <c r="FZ24" s="897"/>
      <c r="GA24" s="897"/>
      <c r="GB24" s="897"/>
      <c r="GC24" s="897"/>
      <c r="GD24" s="897"/>
      <c r="GE24" s="897"/>
      <c r="GF24" s="897"/>
      <c r="GG24" s="897"/>
      <c r="GH24" s="897"/>
      <c r="GI24" s="897"/>
      <c r="GJ24" s="897"/>
      <c r="GK24" s="897"/>
      <c r="GL24" s="897"/>
      <c r="GM24" s="897"/>
      <c r="GN24" s="897"/>
      <c r="GO24" s="897"/>
      <c r="GP24" s="897"/>
      <c r="GQ24" s="897"/>
      <c r="GR24" s="897"/>
      <c r="GS24" s="897"/>
      <c r="GT24" s="897"/>
      <c r="GU24" s="897"/>
      <c r="GV24" s="897"/>
      <c r="GW24" s="897"/>
      <c r="GX24" s="897"/>
      <c r="GY24" s="897"/>
      <c r="GZ24" s="897"/>
      <c r="HA24" s="897"/>
      <c r="HB24" s="897"/>
      <c r="HC24" s="897"/>
      <c r="HD24" s="897"/>
      <c r="HE24" s="897"/>
      <c r="HF24" s="897"/>
      <c r="HG24" s="897"/>
      <c r="HH24" s="897"/>
      <c r="HI24" s="897"/>
      <c r="HJ24" s="897"/>
      <c r="HK24" s="897"/>
      <c r="HL24" s="897"/>
      <c r="HM24" s="897"/>
      <c r="HN24" s="897"/>
      <c r="HO24" s="897"/>
      <c r="HP24" s="897"/>
      <c r="HQ24" s="897"/>
      <c r="HR24" s="897"/>
      <c r="HS24" s="897"/>
      <c r="HT24" s="897"/>
      <c r="HU24" s="897"/>
      <c r="HV24" s="897"/>
      <c r="HW24" s="897"/>
      <c r="HX24" s="897"/>
      <c r="HY24" s="897"/>
      <c r="HZ24" s="897"/>
      <c r="IA24" s="897"/>
      <c r="IB24" s="897"/>
      <c r="IC24" s="897"/>
      <c r="ID24" s="897"/>
      <c r="IE24" s="897"/>
      <c r="IF24" s="897"/>
      <c r="IG24" s="897"/>
      <c r="IH24" s="897"/>
      <c r="II24" s="897"/>
      <c r="IJ24" s="897"/>
      <c r="IK24" s="897"/>
      <c r="IL24" s="897"/>
      <c r="IM24" s="897"/>
      <c r="IN24" s="897"/>
      <c r="IO24" s="897"/>
      <c r="IP24" s="897"/>
      <c r="IQ24" s="897"/>
      <c r="IR24" s="897"/>
    </row>
    <row r="25" spans="1:252" s="898" customFormat="1" ht="23.25" customHeight="1" x14ac:dyDescent="0.2">
      <c r="A25" s="936"/>
      <c r="B25" s="936"/>
      <c r="C25" s="937"/>
      <c r="D25" s="893" t="s">
        <v>761</v>
      </c>
      <c r="E25" s="938" t="s">
        <v>762</v>
      </c>
      <c r="F25" s="939">
        <v>2000</v>
      </c>
      <c r="G25" s="939">
        <v>0</v>
      </c>
      <c r="H25" s="1238">
        <f t="shared" si="0"/>
        <v>0</v>
      </c>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M25" s="897"/>
      <c r="AN25" s="897"/>
      <c r="AO25" s="897"/>
      <c r="AP25" s="897"/>
      <c r="AQ25" s="897"/>
      <c r="AR25" s="897"/>
      <c r="AS25" s="897"/>
      <c r="AT25" s="897"/>
      <c r="AU25" s="897"/>
      <c r="AV25" s="897"/>
      <c r="AW25" s="897"/>
      <c r="AX25" s="897"/>
      <c r="AY25" s="897"/>
      <c r="AZ25" s="897"/>
      <c r="BA25" s="897"/>
      <c r="BB25" s="897"/>
      <c r="BC25" s="897"/>
      <c r="BD25" s="897"/>
      <c r="BE25" s="897"/>
      <c r="BF25" s="897"/>
      <c r="BG25" s="897"/>
      <c r="BH25" s="897"/>
      <c r="BI25" s="897"/>
      <c r="BJ25" s="897"/>
      <c r="BK25" s="897"/>
      <c r="BL25" s="897"/>
      <c r="BM25" s="897"/>
      <c r="BN25" s="897"/>
      <c r="BO25" s="897"/>
      <c r="BP25" s="897"/>
      <c r="BQ25" s="897"/>
      <c r="BR25" s="897"/>
      <c r="BS25" s="897"/>
      <c r="BT25" s="897"/>
      <c r="BU25" s="897"/>
      <c r="BV25" s="897"/>
      <c r="BW25" s="897"/>
      <c r="BX25" s="897"/>
      <c r="BY25" s="897"/>
      <c r="BZ25" s="897"/>
      <c r="CA25" s="897"/>
      <c r="CB25" s="897"/>
      <c r="CC25" s="897"/>
      <c r="CD25" s="897"/>
      <c r="CE25" s="897"/>
      <c r="CF25" s="897"/>
      <c r="CG25" s="897"/>
      <c r="CH25" s="897"/>
      <c r="CI25" s="897"/>
      <c r="CJ25" s="897"/>
      <c r="CK25" s="897"/>
      <c r="CL25" s="897"/>
      <c r="CM25" s="897"/>
      <c r="CN25" s="897"/>
      <c r="CO25" s="897"/>
      <c r="CP25" s="897"/>
      <c r="CQ25" s="897"/>
      <c r="CR25" s="897"/>
      <c r="CS25" s="897"/>
      <c r="CT25" s="897"/>
      <c r="CU25" s="897"/>
      <c r="CV25" s="897"/>
      <c r="CW25" s="897"/>
      <c r="CX25" s="897"/>
      <c r="CY25" s="897"/>
      <c r="CZ25" s="897"/>
      <c r="DA25" s="897"/>
      <c r="DB25" s="897"/>
      <c r="DC25" s="897"/>
      <c r="DD25" s="897"/>
      <c r="DE25" s="897"/>
      <c r="DF25" s="897"/>
      <c r="DG25" s="897"/>
      <c r="DH25" s="897"/>
      <c r="DI25" s="897"/>
      <c r="DJ25" s="897"/>
      <c r="DK25" s="897"/>
      <c r="DL25" s="897"/>
      <c r="DM25" s="897"/>
      <c r="DN25" s="897"/>
      <c r="DO25" s="897"/>
      <c r="DP25" s="897"/>
      <c r="DQ25" s="897"/>
      <c r="DR25" s="897"/>
      <c r="DS25" s="897"/>
      <c r="DT25" s="897"/>
      <c r="DU25" s="897"/>
      <c r="DV25" s="897"/>
      <c r="DW25" s="897"/>
      <c r="DX25" s="897"/>
      <c r="DY25" s="897"/>
      <c r="DZ25" s="897"/>
      <c r="EA25" s="897"/>
      <c r="EB25" s="897"/>
      <c r="EC25" s="897"/>
      <c r="ED25" s="897"/>
      <c r="EE25" s="897"/>
      <c r="EF25" s="897"/>
      <c r="EG25" s="897"/>
      <c r="EH25" s="897"/>
      <c r="EI25" s="897"/>
      <c r="EJ25" s="897"/>
      <c r="EK25" s="897"/>
      <c r="EL25" s="897"/>
      <c r="EM25" s="897"/>
      <c r="EN25" s="897"/>
      <c r="EO25" s="897"/>
      <c r="EP25" s="897"/>
      <c r="EQ25" s="897"/>
      <c r="ER25" s="897"/>
      <c r="ES25" s="897"/>
      <c r="ET25" s="897"/>
      <c r="EU25" s="897"/>
      <c r="EV25" s="897"/>
      <c r="EW25" s="897"/>
      <c r="EX25" s="897"/>
      <c r="EY25" s="897"/>
      <c r="EZ25" s="897"/>
      <c r="FA25" s="897"/>
      <c r="FB25" s="897"/>
      <c r="FC25" s="897"/>
      <c r="FD25" s="897"/>
      <c r="FE25" s="897"/>
      <c r="FF25" s="897"/>
      <c r="FG25" s="897"/>
      <c r="FH25" s="897"/>
      <c r="FI25" s="897"/>
      <c r="FJ25" s="897"/>
      <c r="FK25" s="897"/>
      <c r="FL25" s="897"/>
      <c r="FM25" s="897"/>
      <c r="FN25" s="897"/>
      <c r="FO25" s="897"/>
      <c r="FP25" s="897"/>
      <c r="FQ25" s="897"/>
      <c r="FR25" s="897"/>
      <c r="FS25" s="897"/>
      <c r="FT25" s="897"/>
      <c r="FU25" s="897"/>
      <c r="FV25" s="897"/>
      <c r="FW25" s="897"/>
      <c r="FX25" s="897"/>
      <c r="FY25" s="897"/>
      <c r="FZ25" s="897"/>
      <c r="GA25" s="897"/>
      <c r="GB25" s="897"/>
      <c r="GC25" s="897"/>
      <c r="GD25" s="897"/>
      <c r="GE25" s="897"/>
      <c r="GF25" s="897"/>
      <c r="GG25" s="897"/>
      <c r="GH25" s="897"/>
      <c r="GI25" s="897"/>
      <c r="GJ25" s="897"/>
      <c r="GK25" s="897"/>
      <c r="GL25" s="897"/>
      <c r="GM25" s="897"/>
      <c r="GN25" s="897"/>
      <c r="GO25" s="897"/>
      <c r="GP25" s="897"/>
      <c r="GQ25" s="897"/>
      <c r="GR25" s="897"/>
      <c r="GS25" s="897"/>
      <c r="GT25" s="897"/>
      <c r="GU25" s="897"/>
      <c r="GV25" s="897"/>
      <c r="GW25" s="897"/>
      <c r="GX25" s="897"/>
      <c r="GY25" s="897"/>
      <c r="GZ25" s="897"/>
      <c r="HA25" s="897"/>
      <c r="HB25" s="897"/>
      <c r="HC25" s="897"/>
      <c r="HD25" s="897"/>
      <c r="HE25" s="897"/>
      <c r="HF25" s="897"/>
      <c r="HG25" s="897"/>
      <c r="HH25" s="897"/>
      <c r="HI25" s="897"/>
      <c r="HJ25" s="897"/>
      <c r="HK25" s="897"/>
      <c r="HL25" s="897"/>
      <c r="HM25" s="897"/>
      <c r="HN25" s="897"/>
      <c r="HO25" s="897"/>
      <c r="HP25" s="897"/>
      <c r="HQ25" s="897"/>
      <c r="HR25" s="897"/>
      <c r="HS25" s="897"/>
      <c r="HT25" s="897"/>
      <c r="HU25" s="897"/>
      <c r="HV25" s="897"/>
      <c r="HW25" s="897"/>
      <c r="HX25" s="897"/>
      <c r="HY25" s="897"/>
      <c r="HZ25" s="897"/>
      <c r="IA25" s="897"/>
      <c r="IB25" s="897"/>
      <c r="IC25" s="897"/>
      <c r="ID25" s="897"/>
      <c r="IE25" s="897"/>
      <c r="IF25" s="897"/>
      <c r="IG25" s="897"/>
      <c r="IH25" s="897"/>
      <c r="II25" s="897"/>
      <c r="IJ25" s="897"/>
      <c r="IK25" s="897"/>
      <c r="IL25" s="897"/>
      <c r="IM25" s="897"/>
      <c r="IN25" s="897"/>
      <c r="IO25" s="897"/>
      <c r="IP25" s="897"/>
      <c r="IQ25" s="897"/>
      <c r="IR25" s="897"/>
    </row>
    <row r="26" spans="1:252" s="889" customFormat="1" ht="17.100000000000001" customHeight="1" x14ac:dyDescent="0.2">
      <c r="A26" s="910" t="s">
        <v>234</v>
      </c>
      <c r="B26" s="910"/>
      <c r="C26" s="910"/>
      <c r="D26" s="910"/>
      <c r="E26" s="941" t="s">
        <v>235</v>
      </c>
      <c r="F26" s="942">
        <f>F27</f>
        <v>9700</v>
      </c>
      <c r="G26" s="942">
        <f>G27</f>
        <v>2699.74</v>
      </c>
      <c r="H26" s="1241">
        <f>G26/F26</f>
        <v>0.27832371134020617</v>
      </c>
      <c r="J26" s="943"/>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c r="AM26" s="888"/>
      <c r="AN26" s="888"/>
      <c r="AO26" s="888"/>
      <c r="AP26" s="888"/>
      <c r="AQ26" s="888"/>
      <c r="AR26" s="888"/>
      <c r="AS26" s="888"/>
      <c r="AT26" s="888"/>
      <c r="AU26" s="888"/>
      <c r="AV26" s="888"/>
      <c r="AW26" s="888"/>
      <c r="AX26" s="888"/>
      <c r="AY26" s="888"/>
      <c r="AZ26" s="888"/>
      <c r="BA26" s="888"/>
      <c r="BB26" s="888"/>
      <c r="BC26" s="888"/>
      <c r="BD26" s="888"/>
      <c r="BE26" s="888"/>
      <c r="BF26" s="888"/>
      <c r="BG26" s="888"/>
      <c r="BH26" s="888"/>
      <c r="BI26" s="888"/>
      <c r="BJ26" s="888"/>
      <c r="BK26" s="888"/>
      <c r="BL26" s="888"/>
      <c r="BM26" s="888"/>
      <c r="BN26" s="888"/>
      <c r="BO26" s="888"/>
      <c r="BP26" s="888"/>
      <c r="BQ26" s="888"/>
      <c r="BR26" s="888"/>
      <c r="BS26" s="888"/>
      <c r="BT26" s="888"/>
      <c r="BU26" s="888"/>
      <c r="BV26" s="888"/>
      <c r="BW26" s="888"/>
      <c r="BX26" s="888"/>
      <c r="BY26" s="888"/>
      <c r="BZ26" s="888"/>
      <c r="CA26" s="888"/>
      <c r="CB26" s="888"/>
      <c r="CC26" s="888"/>
      <c r="CD26" s="888"/>
      <c r="CE26" s="888"/>
      <c r="CF26" s="888"/>
      <c r="CG26" s="888"/>
      <c r="CH26" s="888"/>
      <c r="CI26" s="888"/>
      <c r="CJ26" s="888"/>
      <c r="CK26" s="888"/>
      <c r="CL26" s="888"/>
      <c r="CM26" s="888"/>
      <c r="CN26" s="888"/>
      <c r="CO26" s="888"/>
      <c r="CP26" s="888"/>
      <c r="CQ26" s="888"/>
      <c r="CR26" s="888"/>
      <c r="CS26" s="888"/>
      <c r="CT26" s="888"/>
      <c r="CU26" s="888"/>
      <c r="CV26" s="888"/>
      <c r="CW26" s="888"/>
      <c r="CX26" s="888"/>
      <c r="CY26" s="888"/>
      <c r="CZ26" s="888"/>
      <c r="DA26" s="888"/>
      <c r="DB26" s="888"/>
      <c r="DC26" s="888"/>
      <c r="DD26" s="888"/>
      <c r="DE26" s="888"/>
      <c r="DF26" s="888"/>
      <c r="DG26" s="888"/>
      <c r="DH26" s="888"/>
      <c r="DI26" s="888"/>
      <c r="DJ26" s="888"/>
      <c r="DK26" s="888"/>
      <c r="DL26" s="888"/>
      <c r="DM26" s="888"/>
      <c r="DN26" s="888"/>
      <c r="DO26" s="888"/>
      <c r="DP26" s="888"/>
      <c r="DQ26" s="888"/>
      <c r="DR26" s="888"/>
      <c r="DS26" s="888"/>
      <c r="DT26" s="888"/>
      <c r="DU26" s="888"/>
      <c r="DV26" s="888"/>
      <c r="DW26" s="888"/>
      <c r="DX26" s="888"/>
      <c r="DY26" s="888"/>
      <c r="DZ26" s="888"/>
      <c r="EA26" s="888"/>
      <c r="EB26" s="888"/>
      <c r="EC26" s="888"/>
      <c r="ED26" s="888"/>
      <c r="EE26" s="888"/>
      <c r="EF26" s="888"/>
      <c r="EG26" s="888"/>
      <c r="EH26" s="888"/>
      <c r="EI26" s="888"/>
      <c r="EJ26" s="888"/>
      <c r="EK26" s="888"/>
      <c r="EL26" s="888"/>
      <c r="EM26" s="888"/>
      <c r="EN26" s="888"/>
      <c r="EO26" s="888"/>
      <c r="EP26" s="888"/>
      <c r="EQ26" s="888"/>
      <c r="ER26" s="888"/>
      <c r="ES26" s="888"/>
      <c r="ET26" s="888"/>
      <c r="EU26" s="888"/>
      <c r="EV26" s="888"/>
      <c r="EW26" s="888"/>
      <c r="EX26" s="888"/>
      <c r="EY26" s="888"/>
      <c r="EZ26" s="888"/>
      <c r="FA26" s="888"/>
      <c r="FB26" s="888"/>
      <c r="FC26" s="888"/>
      <c r="FD26" s="888"/>
      <c r="FE26" s="888"/>
      <c r="FF26" s="888"/>
      <c r="FG26" s="888"/>
      <c r="FH26" s="888"/>
      <c r="FI26" s="888"/>
      <c r="FJ26" s="888"/>
      <c r="FK26" s="888"/>
      <c r="FL26" s="888"/>
      <c r="FM26" s="888"/>
      <c r="FN26" s="888"/>
      <c r="FO26" s="888"/>
      <c r="FP26" s="888"/>
      <c r="FQ26" s="888"/>
      <c r="FR26" s="888"/>
      <c r="FS26" s="888"/>
      <c r="FT26" s="888"/>
      <c r="FU26" s="888"/>
      <c r="FV26" s="888"/>
      <c r="FW26" s="888"/>
      <c r="FX26" s="888"/>
      <c r="FY26" s="888"/>
      <c r="FZ26" s="888"/>
      <c r="GA26" s="888"/>
      <c r="GB26" s="888"/>
      <c r="GC26" s="888"/>
      <c r="GD26" s="888"/>
      <c r="GE26" s="888"/>
      <c r="GF26" s="888"/>
      <c r="GG26" s="888"/>
      <c r="GH26" s="888"/>
      <c r="GI26" s="888"/>
      <c r="GJ26" s="888"/>
      <c r="GK26" s="888"/>
      <c r="GL26" s="888"/>
      <c r="GM26" s="888"/>
      <c r="GN26" s="888"/>
      <c r="GO26" s="888"/>
      <c r="GP26" s="888"/>
      <c r="GQ26" s="888"/>
      <c r="GR26" s="888"/>
      <c r="GS26" s="888"/>
      <c r="GT26" s="888"/>
      <c r="GU26" s="888"/>
      <c r="GV26" s="888"/>
      <c r="GW26" s="888"/>
      <c r="GX26" s="888"/>
      <c r="GY26" s="888"/>
      <c r="GZ26" s="888"/>
      <c r="HA26" s="888"/>
      <c r="HB26" s="888"/>
      <c r="HC26" s="888"/>
      <c r="HD26" s="888"/>
      <c r="HE26" s="888"/>
      <c r="HF26" s="888"/>
      <c r="HG26" s="888"/>
      <c r="HH26" s="888"/>
      <c r="HI26" s="888"/>
      <c r="HJ26" s="888"/>
      <c r="HK26" s="888"/>
      <c r="HL26" s="888"/>
      <c r="HM26" s="888"/>
      <c r="HN26" s="888"/>
      <c r="HO26" s="888"/>
      <c r="HP26" s="888"/>
      <c r="HQ26" s="888"/>
      <c r="HR26" s="888"/>
      <c r="HS26" s="888"/>
      <c r="HT26" s="888"/>
      <c r="HU26" s="888"/>
      <c r="HV26" s="888"/>
      <c r="HW26" s="888"/>
      <c r="HX26" s="888"/>
      <c r="HY26" s="888"/>
      <c r="HZ26" s="888"/>
      <c r="IA26" s="888"/>
      <c r="IB26" s="888"/>
      <c r="IC26" s="888"/>
      <c r="ID26" s="888"/>
      <c r="IE26" s="888"/>
      <c r="IF26" s="888"/>
      <c r="IG26" s="888"/>
      <c r="IH26" s="888"/>
      <c r="II26" s="888"/>
      <c r="IJ26" s="888"/>
      <c r="IK26" s="888"/>
      <c r="IL26" s="888"/>
      <c r="IM26" s="888"/>
      <c r="IN26" s="888"/>
      <c r="IO26" s="888"/>
      <c r="IP26" s="888"/>
      <c r="IQ26" s="888"/>
      <c r="IR26" s="888"/>
    </row>
    <row r="27" spans="1:252" s="889" customFormat="1" ht="17.100000000000001" customHeight="1" x14ac:dyDescent="0.2">
      <c r="A27" s="916"/>
      <c r="B27" s="1048" t="s">
        <v>236</v>
      </c>
      <c r="C27" s="1053"/>
      <c r="D27" s="1053"/>
      <c r="E27" s="1054" t="s">
        <v>10</v>
      </c>
      <c r="F27" s="1055">
        <f>F30+F34+F28</f>
        <v>9700</v>
      </c>
      <c r="G27" s="1055">
        <f>G30+G34+G28</f>
        <v>2699.74</v>
      </c>
      <c r="H27" s="1242">
        <f>G27/F27</f>
        <v>0.27832371134020617</v>
      </c>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8"/>
      <c r="AN27" s="888"/>
      <c r="AO27" s="888"/>
      <c r="AP27" s="888"/>
      <c r="AQ27" s="888"/>
      <c r="AR27" s="888"/>
      <c r="AS27" s="888"/>
      <c r="AT27" s="888"/>
      <c r="AU27" s="888"/>
      <c r="AV27" s="888"/>
      <c r="AW27" s="888"/>
      <c r="AX27" s="888"/>
      <c r="AY27" s="888"/>
      <c r="AZ27" s="888"/>
      <c r="BA27" s="888"/>
      <c r="BB27" s="888"/>
      <c r="BC27" s="888"/>
      <c r="BD27" s="888"/>
      <c r="BE27" s="888"/>
      <c r="BF27" s="888"/>
      <c r="BG27" s="888"/>
      <c r="BH27" s="888"/>
      <c r="BI27" s="888"/>
      <c r="BJ27" s="888"/>
      <c r="BK27" s="888"/>
      <c r="BL27" s="888"/>
      <c r="BM27" s="888"/>
      <c r="BN27" s="888"/>
      <c r="BO27" s="888"/>
      <c r="BP27" s="888"/>
      <c r="BQ27" s="888"/>
      <c r="BR27" s="888"/>
      <c r="BS27" s="888"/>
      <c r="BT27" s="888"/>
      <c r="BU27" s="888"/>
      <c r="BV27" s="888"/>
      <c r="BW27" s="888"/>
      <c r="BX27" s="888"/>
      <c r="BY27" s="888"/>
      <c r="BZ27" s="888"/>
      <c r="CA27" s="888"/>
      <c r="CB27" s="888"/>
      <c r="CC27" s="888"/>
      <c r="CD27" s="888"/>
      <c r="CE27" s="888"/>
      <c r="CF27" s="888"/>
      <c r="CG27" s="888"/>
      <c r="CH27" s="888"/>
      <c r="CI27" s="888"/>
      <c r="CJ27" s="888"/>
      <c r="CK27" s="888"/>
      <c r="CL27" s="888"/>
      <c r="CM27" s="888"/>
      <c r="CN27" s="888"/>
      <c r="CO27" s="888"/>
      <c r="CP27" s="888"/>
      <c r="CQ27" s="888"/>
      <c r="CR27" s="888"/>
      <c r="CS27" s="888"/>
      <c r="CT27" s="888"/>
      <c r="CU27" s="888"/>
      <c r="CV27" s="888"/>
      <c r="CW27" s="888"/>
      <c r="CX27" s="888"/>
      <c r="CY27" s="888"/>
      <c r="CZ27" s="888"/>
      <c r="DA27" s="888"/>
      <c r="DB27" s="888"/>
      <c r="DC27" s="888"/>
      <c r="DD27" s="888"/>
      <c r="DE27" s="888"/>
      <c r="DF27" s="888"/>
      <c r="DG27" s="888"/>
      <c r="DH27" s="888"/>
      <c r="DI27" s="888"/>
      <c r="DJ27" s="888"/>
      <c r="DK27" s="888"/>
      <c r="DL27" s="888"/>
      <c r="DM27" s="888"/>
      <c r="DN27" s="888"/>
      <c r="DO27" s="888"/>
      <c r="DP27" s="888"/>
      <c r="DQ27" s="888"/>
      <c r="DR27" s="888"/>
      <c r="DS27" s="888"/>
      <c r="DT27" s="888"/>
      <c r="DU27" s="888"/>
      <c r="DV27" s="888"/>
      <c r="DW27" s="888"/>
      <c r="DX27" s="888"/>
      <c r="DY27" s="888"/>
      <c r="DZ27" s="888"/>
      <c r="EA27" s="888"/>
      <c r="EB27" s="888"/>
      <c r="EC27" s="888"/>
      <c r="ED27" s="888"/>
      <c r="EE27" s="888"/>
      <c r="EF27" s="888"/>
      <c r="EG27" s="888"/>
      <c r="EH27" s="888"/>
      <c r="EI27" s="888"/>
      <c r="EJ27" s="888"/>
      <c r="EK27" s="888"/>
      <c r="EL27" s="888"/>
      <c r="EM27" s="888"/>
      <c r="EN27" s="888"/>
      <c r="EO27" s="888"/>
      <c r="EP27" s="888"/>
      <c r="EQ27" s="888"/>
      <c r="ER27" s="888"/>
      <c r="ES27" s="888"/>
      <c r="ET27" s="888"/>
      <c r="EU27" s="888"/>
      <c r="EV27" s="888"/>
      <c r="EW27" s="888"/>
      <c r="EX27" s="888"/>
      <c r="EY27" s="888"/>
      <c r="EZ27" s="888"/>
      <c r="FA27" s="888"/>
      <c r="FB27" s="888"/>
      <c r="FC27" s="888"/>
      <c r="FD27" s="888"/>
      <c r="FE27" s="888"/>
      <c r="FF27" s="888"/>
      <c r="FG27" s="888"/>
      <c r="FH27" s="888"/>
      <c r="FI27" s="888"/>
      <c r="FJ27" s="888"/>
      <c r="FK27" s="888"/>
      <c r="FL27" s="888"/>
      <c r="FM27" s="888"/>
      <c r="FN27" s="888"/>
      <c r="FO27" s="888"/>
      <c r="FP27" s="888"/>
      <c r="FQ27" s="888"/>
      <c r="FR27" s="888"/>
      <c r="FS27" s="888"/>
      <c r="FT27" s="888"/>
      <c r="FU27" s="888"/>
      <c r="FV27" s="888"/>
      <c r="FW27" s="888"/>
      <c r="FX27" s="888"/>
      <c r="FY27" s="888"/>
      <c r="FZ27" s="888"/>
      <c r="GA27" s="888"/>
      <c r="GB27" s="888"/>
      <c r="GC27" s="888"/>
      <c r="GD27" s="888"/>
      <c r="GE27" s="888"/>
      <c r="GF27" s="888"/>
      <c r="GG27" s="888"/>
      <c r="GH27" s="888"/>
      <c r="GI27" s="888"/>
      <c r="GJ27" s="888"/>
      <c r="GK27" s="888"/>
      <c r="GL27" s="888"/>
      <c r="GM27" s="888"/>
      <c r="GN27" s="888"/>
      <c r="GO27" s="888"/>
      <c r="GP27" s="888"/>
      <c r="GQ27" s="888"/>
      <c r="GR27" s="888"/>
      <c r="GS27" s="888"/>
      <c r="GT27" s="888"/>
      <c r="GU27" s="888"/>
      <c r="GV27" s="888"/>
      <c r="GW27" s="888"/>
      <c r="GX27" s="888"/>
      <c r="GY27" s="888"/>
      <c r="GZ27" s="888"/>
      <c r="HA27" s="888"/>
      <c r="HB27" s="888"/>
      <c r="HC27" s="888"/>
      <c r="HD27" s="888"/>
      <c r="HE27" s="888"/>
      <c r="HF27" s="888"/>
      <c r="HG27" s="888"/>
      <c r="HH27" s="888"/>
      <c r="HI27" s="888"/>
      <c r="HJ27" s="888"/>
      <c r="HK27" s="888"/>
      <c r="HL27" s="888"/>
      <c r="HM27" s="888"/>
      <c r="HN27" s="888"/>
      <c r="HO27" s="888"/>
      <c r="HP27" s="888"/>
      <c r="HQ27" s="888"/>
      <c r="HR27" s="888"/>
      <c r="HS27" s="888"/>
      <c r="HT27" s="888"/>
      <c r="HU27" s="888"/>
      <c r="HV27" s="888"/>
      <c r="HW27" s="888"/>
      <c r="HX27" s="888"/>
      <c r="HY27" s="888"/>
      <c r="HZ27" s="888"/>
      <c r="IA27" s="888"/>
      <c r="IB27" s="888"/>
      <c r="IC27" s="888"/>
      <c r="ID27" s="888"/>
      <c r="IE27" s="888"/>
      <c r="IF27" s="888"/>
      <c r="IG27" s="888"/>
      <c r="IH27" s="888"/>
      <c r="II27" s="888"/>
      <c r="IJ27" s="888"/>
      <c r="IK27" s="888"/>
      <c r="IL27" s="888"/>
      <c r="IM27" s="888"/>
      <c r="IN27" s="888"/>
      <c r="IO27" s="888"/>
      <c r="IP27" s="888"/>
      <c r="IQ27" s="888"/>
      <c r="IR27" s="888"/>
    </row>
    <row r="28" spans="1:252" s="889" customFormat="1" ht="17.100000000000001" customHeight="1" x14ac:dyDescent="0.2">
      <c r="A28" s="916"/>
      <c r="B28" s="944"/>
      <c r="C28" s="945" t="s">
        <v>218</v>
      </c>
      <c r="D28" s="946"/>
      <c r="E28" s="947" t="s">
        <v>219</v>
      </c>
      <c r="F28" s="948">
        <f>F29</f>
        <v>1500</v>
      </c>
      <c r="G28" s="948">
        <f>G29</f>
        <v>0</v>
      </c>
      <c r="H28" s="1243">
        <f>G28/F28</f>
        <v>0</v>
      </c>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8"/>
      <c r="AY28" s="888"/>
      <c r="AZ28" s="888"/>
      <c r="BA28" s="888"/>
      <c r="BB28" s="888"/>
      <c r="BC28" s="888"/>
      <c r="BD28" s="888"/>
      <c r="BE28" s="888"/>
      <c r="BF28" s="888"/>
      <c r="BG28" s="888"/>
      <c r="BH28" s="888"/>
      <c r="BI28" s="888"/>
      <c r="BJ28" s="888"/>
      <c r="BK28" s="888"/>
      <c r="BL28" s="888"/>
      <c r="BM28" s="888"/>
      <c r="BN28" s="888"/>
      <c r="BO28" s="888"/>
      <c r="BP28" s="888"/>
      <c r="BQ28" s="888"/>
      <c r="BR28" s="888"/>
      <c r="BS28" s="888"/>
      <c r="BT28" s="888"/>
      <c r="BU28" s="888"/>
      <c r="BV28" s="888"/>
      <c r="BW28" s="888"/>
      <c r="BX28" s="888"/>
      <c r="BY28" s="888"/>
      <c r="BZ28" s="888"/>
      <c r="CA28" s="888"/>
      <c r="CB28" s="888"/>
      <c r="CC28" s="888"/>
      <c r="CD28" s="888"/>
      <c r="CE28" s="888"/>
      <c r="CF28" s="888"/>
      <c r="CG28" s="888"/>
      <c r="CH28" s="888"/>
      <c r="CI28" s="888"/>
      <c r="CJ28" s="888"/>
      <c r="CK28" s="888"/>
      <c r="CL28" s="888"/>
      <c r="CM28" s="888"/>
      <c r="CN28" s="888"/>
      <c r="CO28" s="888"/>
      <c r="CP28" s="888"/>
      <c r="CQ28" s="888"/>
      <c r="CR28" s="888"/>
      <c r="CS28" s="888"/>
      <c r="CT28" s="888"/>
      <c r="CU28" s="888"/>
      <c r="CV28" s="888"/>
      <c r="CW28" s="888"/>
      <c r="CX28" s="888"/>
      <c r="CY28" s="888"/>
      <c r="CZ28" s="888"/>
      <c r="DA28" s="888"/>
      <c r="DB28" s="888"/>
      <c r="DC28" s="888"/>
      <c r="DD28" s="888"/>
      <c r="DE28" s="888"/>
      <c r="DF28" s="888"/>
      <c r="DG28" s="888"/>
      <c r="DH28" s="888"/>
      <c r="DI28" s="888"/>
      <c r="DJ28" s="888"/>
      <c r="DK28" s="888"/>
      <c r="DL28" s="888"/>
      <c r="DM28" s="888"/>
      <c r="DN28" s="888"/>
      <c r="DO28" s="888"/>
      <c r="DP28" s="888"/>
      <c r="DQ28" s="888"/>
      <c r="DR28" s="888"/>
      <c r="DS28" s="888"/>
      <c r="DT28" s="888"/>
      <c r="DU28" s="888"/>
      <c r="DV28" s="888"/>
      <c r="DW28" s="888"/>
      <c r="DX28" s="888"/>
      <c r="DY28" s="888"/>
      <c r="DZ28" s="888"/>
      <c r="EA28" s="888"/>
      <c r="EB28" s="888"/>
      <c r="EC28" s="888"/>
      <c r="ED28" s="888"/>
      <c r="EE28" s="888"/>
      <c r="EF28" s="888"/>
      <c r="EG28" s="888"/>
      <c r="EH28" s="888"/>
      <c r="EI28" s="888"/>
      <c r="EJ28" s="888"/>
      <c r="EK28" s="888"/>
      <c r="EL28" s="888"/>
      <c r="EM28" s="888"/>
      <c r="EN28" s="888"/>
      <c r="EO28" s="888"/>
      <c r="EP28" s="888"/>
      <c r="EQ28" s="888"/>
      <c r="ER28" s="888"/>
      <c r="ES28" s="888"/>
      <c r="ET28" s="888"/>
      <c r="EU28" s="888"/>
      <c r="EV28" s="888"/>
      <c r="EW28" s="888"/>
      <c r="EX28" s="888"/>
      <c r="EY28" s="888"/>
      <c r="EZ28" s="888"/>
      <c r="FA28" s="888"/>
      <c r="FB28" s="888"/>
      <c r="FC28" s="888"/>
      <c r="FD28" s="888"/>
      <c r="FE28" s="888"/>
      <c r="FF28" s="888"/>
      <c r="FG28" s="888"/>
      <c r="FH28" s="888"/>
      <c r="FI28" s="888"/>
      <c r="FJ28" s="888"/>
      <c r="FK28" s="888"/>
      <c r="FL28" s="888"/>
      <c r="FM28" s="888"/>
      <c r="FN28" s="888"/>
      <c r="FO28" s="888"/>
      <c r="FP28" s="888"/>
      <c r="FQ28" s="888"/>
      <c r="FR28" s="888"/>
      <c r="FS28" s="888"/>
      <c r="FT28" s="888"/>
      <c r="FU28" s="888"/>
      <c r="FV28" s="888"/>
      <c r="FW28" s="888"/>
      <c r="FX28" s="888"/>
      <c r="FY28" s="888"/>
      <c r="FZ28" s="888"/>
      <c r="GA28" s="888"/>
      <c r="GB28" s="888"/>
      <c r="GC28" s="888"/>
      <c r="GD28" s="888"/>
      <c r="GE28" s="888"/>
      <c r="GF28" s="888"/>
      <c r="GG28" s="888"/>
      <c r="GH28" s="888"/>
      <c r="GI28" s="888"/>
      <c r="GJ28" s="888"/>
      <c r="GK28" s="888"/>
      <c r="GL28" s="888"/>
      <c r="GM28" s="888"/>
      <c r="GN28" s="888"/>
      <c r="GO28" s="888"/>
      <c r="GP28" s="888"/>
      <c r="GQ28" s="888"/>
      <c r="GR28" s="888"/>
      <c r="GS28" s="888"/>
      <c r="GT28" s="888"/>
      <c r="GU28" s="888"/>
      <c r="GV28" s="888"/>
      <c r="GW28" s="888"/>
      <c r="GX28" s="888"/>
      <c r="GY28" s="888"/>
      <c r="GZ28" s="888"/>
      <c r="HA28" s="888"/>
      <c r="HB28" s="888"/>
      <c r="HC28" s="888"/>
      <c r="HD28" s="888"/>
      <c r="HE28" s="888"/>
      <c r="HF28" s="888"/>
      <c r="HG28" s="888"/>
      <c r="HH28" s="888"/>
      <c r="HI28" s="888"/>
      <c r="HJ28" s="888"/>
      <c r="HK28" s="888"/>
      <c r="HL28" s="888"/>
      <c r="HM28" s="888"/>
      <c r="HN28" s="888"/>
      <c r="HO28" s="888"/>
      <c r="HP28" s="888"/>
      <c r="HQ28" s="888"/>
      <c r="HR28" s="888"/>
      <c r="HS28" s="888"/>
      <c r="HT28" s="888"/>
      <c r="HU28" s="888"/>
      <c r="HV28" s="888"/>
      <c r="HW28" s="888"/>
      <c r="HX28" s="888"/>
      <c r="HY28" s="888"/>
      <c r="HZ28" s="888"/>
      <c r="IA28" s="888"/>
      <c r="IB28" s="888"/>
      <c r="IC28" s="888"/>
      <c r="ID28" s="888"/>
      <c r="IE28" s="888"/>
      <c r="IF28" s="888"/>
      <c r="IG28" s="888"/>
      <c r="IH28" s="888"/>
      <c r="II28" s="888"/>
      <c r="IJ28" s="888"/>
      <c r="IK28" s="888"/>
      <c r="IL28" s="888"/>
      <c r="IM28" s="888"/>
      <c r="IN28" s="888"/>
      <c r="IO28" s="888"/>
      <c r="IP28" s="888"/>
      <c r="IQ28" s="888"/>
      <c r="IR28" s="888"/>
    </row>
    <row r="29" spans="1:252" s="889" customFormat="1" ht="17.100000000000001" customHeight="1" x14ac:dyDescent="0.2">
      <c r="A29" s="916"/>
      <c r="B29" s="944"/>
      <c r="C29" s="949"/>
      <c r="D29" s="950" t="s">
        <v>462</v>
      </c>
      <c r="E29" s="951" t="s">
        <v>763</v>
      </c>
      <c r="F29" s="952">
        <v>1500</v>
      </c>
      <c r="G29" s="952">
        <v>0</v>
      </c>
      <c r="H29" s="1244">
        <f t="shared" ref="H29:H35" si="1">G29/F29</f>
        <v>0</v>
      </c>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8"/>
      <c r="BX29" s="888"/>
      <c r="BY29" s="888"/>
      <c r="BZ29" s="888"/>
      <c r="CA29" s="888"/>
      <c r="CB29" s="888"/>
      <c r="CC29" s="888"/>
      <c r="CD29" s="888"/>
      <c r="CE29" s="888"/>
      <c r="CF29" s="888"/>
      <c r="CG29" s="888"/>
      <c r="CH29" s="888"/>
      <c r="CI29" s="888"/>
      <c r="CJ29" s="888"/>
      <c r="CK29" s="888"/>
      <c r="CL29" s="888"/>
      <c r="CM29" s="888"/>
      <c r="CN29" s="888"/>
      <c r="CO29" s="888"/>
      <c r="CP29" s="888"/>
      <c r="CQ29" s="888"/>
      <c r="CR29" s="888"/>
      <c r="CS29" s="888"/>
      <c r="CT29" s="888"/>
      <c r="CU29" s="888"/>
      <c r="CV29" s="888"/>
      <c r="CW29" s="888"/>
      <c r="CX29" s="888"/>
      <c r="CY29" s="888"/>
      <c r="CZ29" s="888"/>
      <c r="DA29" s="888"/>
      <c r="DB29" s="888"/>
      <c r="DC29" s="888"/>
      <c r="DD29" s="888"/>
      <c r="DE29" s="888"/>
      <c r="DF29" s="888"/>
      <c r="DG29" s="888"/>
      <c r="DH29" s="888"/>
      <c r="DI29" s="888"/>
      <c r="DJ29" s="888"/>
      <c r="DK29" s="888"/>
      <c r="DL29" s="888"/>
      <c r="DM29" s="888"/>
      <c r="DN29" s="888"/>
      <c r="DO29" s="888"/>
      <c r="DP29" s="888"/>
      <c r="DQ29" s="888"/>
      <c r="DR29" s="888"/>
      <c r="DS29" s="888"/>
      <c r="DT29" s="888"/>
      <c r="DU29" s="888"/>
      <c r="DV29" s="888"/>
      <c r="DW29" s="888"/>
      <c r="DX29" s="888"/>
      <c r="DY29" s="888"/>
      <c r="DZ29" s="888"/>
      <c r="EA29" s="888"/>
      <c r="EB29" s="888"/>
      <c r="EC29" s="888"/>
      <c r="ED29" s="888"/>
      <c r="EE29" s="888"/>
      <c r="EF29" s="888"/>
      <c r="EG29" s="888"/>
      <c r="EH29" s="888"/>
      <c r="EI29" s="888"/>
      <c r="EJ29" s="888"/>
      <c r="EK29" s="888"/>
      <c r="EL29" s="888"/>
      <c r="EM29" s="888"/>
      <c r="EN29" s="888"/>
      <c r="EO29" s="888"/>
      <c r="EP29" s="888"/>
      <c r="EQ29" s="888"/>
      <c r="ER29" s="888"/>
      <c r="ES29" s="888"/>
      <c r="ET29" s="888"/>
      <c r="EU29" s="888"/>
      <c r="EV29" s="888"/>
      <c r="EW29" s="888"/>
      <c r="EX29" s="888"/>
      <c r="EY29" s="888"/>
      <c r="EZ29" s="888"/>
      <c r="FA29" s="888"/>
      <c r="FB29" s="888"/>
      <c r="FC29" s="888"/>
      <c r="FD29" s="888"/>
      <c r="FE29" s="888"/>
      <c r="FF29" s="888"/>
      <c r="FG29" s="888"/>
      <c r="FH29" s="888"/>
      <c r="FI29" s="888"/>
      <c r="FJ29" s="888"/>
      <c r="FK29" s="888"/>
      <c r="FL29" s="888"/>
      <c r="FM29" s="888"/>
      <c r="FN29" s="888"/>
      <c r="FO29" s="888"/>
      <c r="FP29" s="888"/>
      <c r="FQ29" s="888"/>
      <c r="FR29" s="888"/>
      <c r="FS29" s="888"/>
      <c r="FT29" s="888"/>
      <c r="FU29" s="888"/>
      <c r="FV29" s="888"/>
      <c r="FW29" s="888"/>
      <c r="FX29" s="888"/>
      <c r="FY29" s="888"/>
      <c r="FZ29" s="888"/>
      <c r="GA29" s="888"/>
      <c r="GB29" s="888"/>
      <c r="GC29" s="888"/>
      <c r="GD29" s="888"/>
      <c r="GE29" s="888"/>
      <c r="GF29" s="888"/>
      <c r="GG29" s="888"/>
      <c r="GH29" s="888"/>
      <c r="GI29" s="888"/>
      <c r="GJ29" s="888"/>
      <c r="GK29" s="888"/>
      <c r="GL29" s="888"/>
      <c r="GM29" s="888"/>
      <c r="GN29" s="888"/>
      <c r="GO29" s="888"/>
      <c r="GP29" s="888"/>
      <c r="GQ29" s="888"/>
      <c r="GR29" s="888"/>
      <c r="GS29" s="888"/>
      <c r="GT29" s="888"/>
      <c r="GU29" s="888"/>
      <c r="GV29" s="888"/>
      <c r="GW29" s="888"/>
      <c r="GX29" s="888"/>
      <c r="GY29" s="888"/>
      <c r="GZ29" s="888"/>
      <c r="HA29" s="888"/>
      <c r="HB29" s="888"/>
      <c r="HC29" s="888"/>
      <c r="HD29" s="888"/>
      <c r="HE29" s="888"/>
      <c r="HF29" s="888"/>
      <c r="HG29" s="888"/>
      <c r="HH29" s="888"/>
      <c r="HI29" s="888"/>
      <c r="HJ29" s="888"/>
      <c r="HK29" s="888"/>
      <c r="HL29" s="888"/>
      <c r="HM29" s="888"/>
      <c r="HN29" s="888"/>
      <c r="HO29" s="888"/>
      <c r="HP29" s="888"/>
      <c r="HQ29" s="888"/>
      <c r="HR29" s="888"/>
      <c r="HS29" s="888"/>
      <c r="HT29" s="888"/>
      <c r="HU29" s="888"/>
      <c r="HV29" s="888"/>
      <c r="HW29" s="888"/>
      <c r="HX29" s="888"/>
      <c r="HY29" s="888"/>
      <c r="HZ29" s="888"/>
      <c r="IA29" s="888"/>
      <c r="IB29" s="888"/>
      <c r="IC29" s="888"/>
      <c r="ID29" s="888"/>
      <c r="IE29" s="888"/>
      <c r="IF29" s="888"/>
      <c r="IG29" s="888"/>
      <c r="IH29" s="888"/>
      <c r="II29" s="888"/>
      <c r="IJ29" s="888"/>
      <c r="IK29" s="888"/>
      <c r="IL29" s="888"/>
      <c r="IM29" s="888"/>
      <c r="IN29" s="888"/>
      <c r="IO29" s="888"/>
      <c r="IP29" s="888"/>
      <c r="IQ29" s="888"/>
      <c r="IR29" s="888"/>
    </row>
    <row r="30" spans="1:252" s="889" customFormat="1" ht="17.100000000000001" customHeight="1" x14ac:dyDescent="0.2">
      <c r="A30" s="916"/>
      <c r="B30" s="944"/>
      <c r="C30" s="953" t="s">
        <v>212</v>
      </c>
      <c r="D30" s="954"/>
      <c r="E30" s="955" t="s">
        <v>213</v>
      </c>
      <c r="F30" s="956">
        <f>F31+F32+F33</f>
        <v>6500</v>
      </c>
      <c r="G30" s="956">
        <f>G31+G32+G33</f>
        <v>999.74</v>
      </c>
      <c r="H30" s="1243">
        <f t="shared" si="1"/>
        <v>0.15380615384615384</v>
      </c>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888"/>
      <c r="AR30" s="888"/>
      <c r="AS30" s="888"/>
      <c r="AT30" s="888"/>
      <c r="AU30" s="888"/>
      <c r="AV30" s="888"/>
      <c r="AW30" s="888"/>
      <c r="AX30" s="888"/>
      <c r="AY30" s="888"/>
      <c r="AZ30" s="888"/>
      <c r="BA30" s="888"/>
      <c r="BB30" s="888"/>
      <c r="BC30" s="888"/>
      <c r="BD30" s="888"/>
      <c r="BE30" s="888"/>
      <c r="BF30" s="888"/>
      <c r="BG30" s="888"/>
      <c r="BH30" s="888"/>
      <c r="BI30" s="888"/>
      <c r="BJ30" s="888"/>
      <c r="BK30" s="888"/>
      <c r="BL30" s="888"/>
      <c r="BM30" s="888"/>
      <c r="BN30" s="888"/>
      <c r="BO30" s="888"/>
      <c r="BP30" s="888"/>
      <c r="BQ30" s="888"/>
      <c r="BR30" s="888"/>
      <c r="BS30" s="888"/>
      <c r="BT30" s="888"/>
      <c r="BU30" s="888"/>
      <c r="BV30" s="888"/>
      <c r="BW30" s="888"/>
      <c r="BX30" s="888"/>
      <c r="BY30" s="888"/>
      <c r="BZ30" s="888"/>
      <c r="CA30" s="888"/>
      <c r="CB30" s="888"/>
      <c r="CC30" s="888"/>
      <c r="CD30" s="888"/>
      <c r="CE30" s="888"/>
      <c r="CF30" s="888"/>
      <c r="CG30" s="888"/>
      <c r="CH30" s="888"/>
      <c r="CI30" s="888"/>
      <c r="CJ30" s="888"/>
      <c r="CK30" s="888"/>
      <c r="CL30" s="888"/>
      <c r="CM30" s="888"/>
      <c r="CN30" s="888"/>
      <c r="CO30" s="888"/>
      <c r="CP30" s="888"/>
      <c r="CQ30" s="888"/>
      <c r="CR30" s="888"/>
      <c r="CS30" s="888"/>
      <c r="CT30" s="888"/>
      <c r="CU30" s="888"/>
      <c r="CV30" s="888"/>
      <c r="CW30" s="888"/>
      <c r="CX30" s="888"/>
      <c r="CY30" s="888"/>
      <c r="CZ30" s="888"/>
      <c r="DA30" s="888"/>
      <c r="DB30" s="888"/>
      <c r="DC30" s="888"/>
      <c r="DD30" s="888"/>
      <c r="DE30" s="888"/>
      <c r="DF30" s="888"/>
      <c r="DG30" s="888"/>
      <c r="DH30" s="888"/>
      <c r="DI30" s="888"/>
      <c r="DJ30" s="888"/>
      <c r="DK30" s="888"/>
      <c r="DL30" s="888"/>
      <c r="DM30" s="888"/>
      <c r="DN30" s="888"/>
      <c r="DO30" s="888"/>
      <c r="DP30" s="888"/>
      <c r="DQ30" s="888"/>
      <c r="DR30" s="888"/>
      <c r="DS30" s="888"/>
      <c r="DT30" s="888"/>
      <c r="DU30" s="888"/>
      <c r="DV30" s="888"/>
      <c r="DW30" s="888"/>
      <c r="DX30" s="888"/>
      <c r="DY30" s="888"/>
      <c r="DZ30" s="888"/>
      <c r="EA30" s="888"/>
      <c r="EB30" s="888"/>
      <c r="EC30" s="888"/>
      <c r="ED30" s="888"/>
      <c r="EE30" s="888"/>
      <c r="EF30" s="888"/>
      <c r="EG30" s="888"/>
      <c r="EH30" s="888"/>
      <c r="EI30" s="888"/>
      <c r="EJ30" s="888"/>
      <c r="EK30" s="888"/>
      <c r="EL30" s="888"/>
      <c r="EM30" s="888"/>
      <c r="EN30" s="888"/>
      <c r="EO30" s="888"/>
      <c r="EP30" s="888"/>
      <c r="EQ30" s="888"/>
      <c r="ER30" s="888"/>
      <c r="ES30" s="888"/>
      <c r="ET30" s="888"/>
      <c r="EU30" s="888"/>
      <c r="EV30" s="888"/>
      <c r="EW30" s="888"/>
      <c r="EX30" s="888"/>
      <c r="EY30" s="888"/>
      <c r="EZ30" s="888"/>
      <c r="FA30" s="888"/>
      <c r="FB30" s="888"/>
      <c r="FC30" s="888"/>
      <c r="FD30" s="888"/>
      <c r="FE30" s="888"/>
      <c r="FF30" s="888"/>
      <c r="FG30" s="888"/>
      <c r="FH30" s="888"/>
      <c r="FI30" s="888"/>
      <c r="FJ30" s="888"/>
      <c r="FK30" s="888"/>
      <c r="FL30" s="888"/>
      <c r="FM30" s="888"/>
      <c r="FN30" s="888"/>
      <c r="FO30" s="888"/>
      <c r="FP30" s="888"/>
      <c r="FQ30" s="888"/>
      <c r="FR30" s="888"/>
      <c r="FS30" s="888"/>
      <c r="FT30" s="888"/>
      <c r="FU30" s="888"/>
      <c r="FV30" s="888"/>
      <c r="FW30" s="888"/>
      <c r="FX30" s="888"/>
      <c r="FY30" s="888"/>
      <c r="FZ30" s="888"/>
      <c r="GA30" s="888"/>
      <c r="GB30" s="888"/>
      <c r="GC30" s="888"/>
      <c r="GD30" s="888"/>
      <c r="GE30" s="888"/>
      <c r="GF30" s="888"/>
      <c r="GG30" s="888"/>
      <c r="GH30" s="888"/>
      <c r="GI30" s="888"/>
      <c r="GJ30" s="888"/>
      <c r="GK30" s="888"/>
      <c r="GL30" s="888"/>
      <c r="GM30" s="888"/>
      <c r="GN30" s="888"/>
      <c r="GO30" s="888"/>
      <c r="GP30" s="888"/>
      <c r="GQ30" s="888"/>
      <c r="GR30" s="888"/>
      <c r="GS30" s="888"/>
      <c r="GT30" s="888"/>
      <c r="GU30" s="888"/>
      <c r="GV30" s="888"/>
      <c r="GW30" s="888"/>
      <c r="GX30" s="888"/>
      <c r="GY30" s="888"/>
      <c r="GZ30" s="888"/>
      <c r="HA30" s="888"/>
      <c r="HB30" s="888"/>
      <c r="HC30" s="888"/>
      <c r="HD30" s="888"/>
      <c r="HE30" s="888"/>
      <c r="HF30" s="888"/>
      <c r="HG30" s="888"/>
      <c r="HH30" s="888"/>
      <c r="HI30" s="888"/>
      <c r="HJ30" s="888"/>
      <c r="HK30" s="888"/>
      <c r="HL30" s="888"/>
      <c r="HM30" s="888"/>
      <c r="HN30" s="888"/>
      <c r="HO30" s="888"/>
      <c r="HP30" s="888"/>
      <c r="HQ30" s="888"/>
      <c r="HR30" s="888"/>
      <c r="HS30" s="888"/>
      <c r="HT30" s="888"/>
      <c r="HU30" s="888"/>
      <c r="HV30" s="888"/>
      <c r="HW30" s="888"/>
      <c r="HX30" s="888"/>
      <c r="HY30" s="888"/>
      <c r="HZ30" s="888"/>
      <c r="IA30" s="888"/>
      <c r="IB30" s="888"/>
      <c r="IC30" s="888"/>
      <c r="ID30" s="888"/>
      <c r="IE30" s="888"/>
      <c r="IF30" s="888"/>
      <c r="IG30" s="888"/>
      <c r="IH30" s="888"/>
      <c r="II30" s="888"/>
      <c r="IJ30" s="888"/>
      <c r="IK30" s="888"/>
      <c r="IL30" s="888"/>
      <c r="IM30" s="888"/>
      <c r="IN30" s="888"/>
      <c r="IO30" s="888"/>
      <c r="IP30" s="888"/>
      <c r="IQ30" s="888"/>
      <c r="IR30" s="888"/>
    </row>
    <row r="31" spans="1:252" s="889" customFormat="1" ht="17.100000000000001" customHeight="1" x14ac:dyDescent="0.2">
      <c r="A31" s="916"/>
      <c r="B31" s="944"/>
      <c r="C31" s="1485"/>
      <c r="D31" s="957" t="s">
        <v>446</v>
      </c>
      <c r="E31" s="958" t="s">
        <v>764</v>
      </c>
      <c r="F31" s="959">
        <v>1500</v>
      </c>
      <c r="G31" s="959">
        <v>0</v>
      </c>
      <c r="H31" s="1244">
        <f t="shared" si="1"/>
        <v>0</v>
      </c>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8"/>
      <c r="AM31" s="888"/>
      <c r="AN31" s="888"/>
      <c r="AO31" s="888"/>
      <c r="AP31" s="888"/>
      <c r="AQ31" s="888"/>
      <c r="AR31" s="888"/>
      <c r="AS31" s="888"/>
      <c r="AT31" s="888"/>
      <c r="AU31" s="888"/>
      <c r="AV31" s="888"/>
      <c r="AW31" s="888"/>
      <c r="AX31" s="888"/>
      <c r="AY31" s="888"/>
      <c r="AZ31" s="888"/>
      <c r="BA31" s="888"/>
      <c r="BB31" s="888"/>
      <c r="BC31" s="888"/>
      <c r="BD31" s="888"/>
      <c r="BE31" s="888"/>
      <c r="BF31" s="888"/>
      <c r="BG31" s="888"/>
      <c r="BH31" s="888"/>
      <c r="BI31" s="888"/>
      <c r="BJ31" s="888"/>
      <c r="BK31" s="888"/>
      <c r="BL31" s="888"/>
      <c r="BM31" s="888"/>
      <c r="BN31" s="888"/>
      <c r="BO31" s="888"/>
      <c r="BP31" s="888"/>
      <c r="BQ31" s="888"/>
      <c r="BR31" s="888"/>
      <c r="BS31" s="888"/>
      <c r="BT31" s="888"/>
      <c r="BU31" s="888"/>
      <c r="BV31" s="888"/>
      <c r="BW31" s="888"/>
      <c r="BX31" s="888"/>
      <c r="BY31" s="888"/>
      <c r="BZ31" s="888"/>
      <c r="CA31" s="888"/>
      <c r="CB31" s="888"/>
      <c r="CC31" s="888"/>
      <c r="CD31" s="888"/>
      <c r="CE31" s="888"/>
      <c r="CF31" s="888"/>
      <c r="CG31" s="888"/>
      <c r="CH31" s="888"/>
      <c r="CI31" s="888"/>
      <c r="CJ31" s="888"/>
      <c r="CK31" s="888"/>
      <c r="CL31" s="888"/>
      <c r="CM31" s="888"/>
      <c r="CN31" s="888"/>
      <c r="CO31" s="888"/>
      <c r="CP31" s="888"/>
      <c r="CQ31" s="888"/>
      <c r="CR31" s="888"/>
      <c r="CS31" s="888"/>
      <c r="CT31" s="888"/>
      <c r="CU31" s="888"/>
      <c r="CV31" s="888"/>
      <c r="CW31" s="888"/>
      <c r="CX31" s="888"/>
      <c r="CY31" s="888"/>
      <c r="CZ31" s="888"/>
      <c r="DA31" s="888"/>
      <c r="DB31" s="888"/>
      <c r="DC31" s="888"/>
      <c r="DD31" s="888"/>
      <c r="DE31" s="888"/>
      <c r="DF31" s="888"/>
      <c r="DG31" s="888"/>
      <c r="DH31" s="888"/>
      <c r="DI31" s="888"/>
      <c r="DJ31" s="888"/>
      <c r="DK31" s="888"/>
      <c r="DL31" s="888"/>
      <c r="DM31" s="888"/>
      <c r="DN31" s="888"/>
      <c r="DO31" s="888"/>
      <c r="DP31" s="888"/>
      <c r="DQ31" s="888"/>
      <c r="DR31" s="888"/>
      <c r="DS31" s="888"/>
      <c r="DT31" s="888"/>
      <c r="DU31" s="888"/>
      <c r="DV31" s="888"/>
      <c r="DW31" s="888"/>
      <c r="DX31" s="888"/>
      <c r="DY31" s="888"/>
      <c r="DZ31" s="888"/>
      <c r="EA31" s="888"/>
      <c r="EB31" s="888"/>
      <c r="EC31" s="888"/>
      <c r="ED31" s="888"/>
      <c r="EE31" s="888"/>
      <c r="EF31" s="888"/>
      <c r="EG31" s="888"/>
      <c r="EH31" s="888"/>
      <c r="EI31" s="888"/>
      <c r="EJ31" s="888"/>
      <c r="EK31" s="888"/>
      <c r="EL31" s="888"/>
      <c r="EM31" s="888"/>
      <c r="EN31" s="888"/>
      <c r="EO31" s="888"/>
      <c r="EP31" s="888"/>
      <c r="EQ31" s="888"/>
      <c r="ER31" s="888"/>
      <c r="ES31" s="888"/>
      <c r="ET31" s="888"/>
      <c r="EU31" s="888"/>
      <c r="EV31" s="888"/>
      <c r="EW31" s="888"/>
      <c r="EX31" s="888"/>
      <c r="EY31" s="888"/>
      <c r="EZ31" s="888"/>
      <c r="FA31" s="888"/>
      <c r="FB31" s="888"/>
      <c r="FC31" s="888"/>
      <c r="FD31" s="888"/>
      <c r="FE31" s="888"/>
      <c r="FF31" s="888"/>
      <c r="FG31" s="888"/>
      <c r="FH31" s="888"/>
      <c r="FI31" s="888"/>
      <c r="FJ31" s="888"/>
      <c r="FK31" s="888"/>
      <c r="FL31" s="888"/>
      <c r="FM31" s="888"/>
      <c r="FN31" s="888"/>
      <c r="FO31" s="888"/>
      <c r="FP31" s="888"/>
      <c r="FQ31" s="888"/>
      <c r="FR31" s="888"/>
      <c r="FS31" s="888"/>
      <c r="FT31" s="888"/>
      <c r="FU31" s="888"/>
      <c r="FV31" s="888"/>
      <c r="FW31" s="888"/>
      <c r="FX31" s="888"/>
      <c r="FY31" s="888"/>
      <c r="FZ31" s="888"/>
      <c r="GA31" s="888"/>
      <c r="GB31" s="888"/>
      <c r="GC31" s="888"/>
      <c r="GD31" s="888"/>
      <c r="GE31" s="888"/>
      <c r="GF31" s="888"/>
      <c r="GG31" s="888"/>
      <c r="GH31" s="888"/>
      <c r="GI31" s="888"/>
      <c r="GJ31" s="888"/>
      <c r="GK31" s="888"/>
      <c r="GL31" s="888"/>
      <c r="GM31" s="888"/>
      <c r="GN31" s="888"/>
      <c r="GO31" s="888"/>
      <c r="GP31" s="888"/>
      <c r="GQ31" s="888"/>
      <c r="GR31" s="888"/>
      <c r="GS31" s="888"/>
      <c r="GT31" s="888"/>
      <c r="GU31" s="888"/>
      <c r="GV31" s="888"/>
      <c r="GW31" s="888"/>
      <c r="GX31" s="888"/>
      <c r="GY31" s="888"/>
      <c r="GZ31" s="888"/>
      <c r="HA31" s="888"/>
      <c r="HB31" s="888"/>
      <c r="HC31" s="888"/>
      <c r="HD31" s="888"/>
      <c r="HE31" s="888"/>
      <c r="HF31" s="888"/>
      <c r="HG31" s="888"/>
      <c r="HH31" s="888"/>
      <c r="HI31" s="888"/>
      <c r="HJ31" s="888"/>
      <c r="HK31" s="888"/>
      <c r="HL31" s="888"/>
      <c r="HM31" s="888"/>
      <c r="HN31" s="888"/>
      <c r="HO31" s="888"/>
      <c r="HP31" s="888"/>
      <c r="HQ31" s="888"/>
      <c r="HR31" s="888"/>
      <c r="HS31" s="888"/>
      <c r="HT31" s="888"/>
      <c r="HU31" s="888"/>
      <c r="HV31" s="888"/>
      <c r="HW31" s="888"/>
      <c r="HX31" s="888"/>
      <c r="HY31" s="888"/>
      <c r="HZ31" s="888"/>
      <c r="IA31" s="888"/>
      <c r="IB31" s="888"/>
      <c r="IC31" s="888"/>
      <c r="ID31" s="888"/>
      <c r="IE31" s="888"/>
      <c r="IF31" s="888"/>
      <c r="IG31" s="888"/>
      <c r="IH31" s="888"/>
      <c r="II31" s="888"/>
      <c r="IJ31" s="888"/>
      <c r="IK31" s="888"/>
      <c r="IL31" s="888"/>
      <c r="IM31" s="888"/>
      <c r="IN31" s="888"/>
      <c r="IO31" s="888"/>
      <c r="IP31" s="888"/>
      <c r="IQ31" s="888"/>
      <c r="IR31" s="888"/>
    </row>
    <row r="32" spans="1:252" s="889" customFormat="1" ht="17.100000000000001" customHeight="1" x14ac:dyDescent="0.2">
      <c r="A32" s="916"/>
      <c r="B32" s="944"/>
      <c r="C32" s="1486"/>
      <c r="D32" s="960" t="s">
        <v>443</v>
      </c>
      <c r="E32" s="961" t="s">
        <v>765</v>
      </c>
      <c r="F32" s="962">
        <v>1000</v>
      </c>
      <c r="G32" s="962">
        <v>999.74</v>
      </c>
      <c r="H32" s="1244">
        <f t="shared" si="1"/>
        <v>0.99973999999999996</v>
      </c>
      <c r="K32" s="888"/>
      <c r="L32" s="888"/>
      <c r="M32" s="888"/>
      <c r="N32" s="888"/>
      <c r="O32" s="888"/>
      <c r="P32" s="888"/>
      <c r="Q32" s="888"/>
      <c r="R32" s="888"/>
      <c r="S32" s="888"/>
      <c r="T32" s="888"/>
      <c r="U32" s="888"/>
      <c r="V32" s="888"/>
      <c r="W32" s="888"/>
      <c r="X32" s="888"/>
      <c r="Y32" s="888"/>
      <c r="Z32" s="888"/>
      <c r="AA32" s="888"/>
      <c r="AB32" s="888"/>
      <c r="AC32" s="888"/>
      <c r="AD32" s="888"/>
      <c r="AE32" s="888"/>
      <c r="AF32" s="888"/>
      <c r="AG32" s="888"/>
      <c r="AH32" s="888"/>
      <c r="AI32" s="888"/>
      <c r="AJ32" s="888"/>
      <c r="AK32" s="888"/>
      <c r="AL32" s="888"/>
      <c r="AM32" s="888"/>
      <c r="AN32" s="888"/>
      <c r="AO32" s="888"/>
      <c r="AP32" s="888"/>
      <c r="AQ32" s="888"/>
      <c r="AR32" s="888"/>
      <c r="AS32" s="888"/>
      <c r="AT32" s="888"/>
      <c r="AU32" s="888"/>
      <c r="AV32" s="888"/>
      <c r="AW32" s="888"/>
      <c r="AX32" s="888"/>
      <c r="AY32" s="888"/>
      <c r="AZ32" s="888"/>
      <c r="BA32" s="888"/>
      <c r="BB32" s="888"/>
      <c r="BC32" s="888"/>
      <c r="BD32" s="888"/>
      <c r="BE32" s="888"/>
      <c r="BF32" s="888"/>
      <c r="BG32" s="888"/>
      <c r="BH32" s="888"/>
      <c r="BI32" s="888"/>
      <c r="BJ32" s="888"/>
      <c r="BK32" s="888"/>
      <c r="BL32" s="888"/>
      <c r="BM32" s="888"/>
      <c r="BN32" s="888"/>
      <c r="BO32" s="888"/>
      <c r="BP32" s="888"/>
      <c r="BQ32" s="888"/>
      <c r="BR32" s="888"/>
      <c r="BS32" s="888"/>
      <c r="BT32" s="888"/>
      <c r="BU32" s="888"/>
      <c r="BV32" s="888"/>
      <c r="BW32" s="888"/>
      <c r="BX32" s="888"/>
      <c r="BY32" s="888"/>
      <c r="BZ32" s="888"/>
      <c r="CA32" s="888"/>
      <c r="CB32" s="888"/>
      <c r="CC32" s="888"/>
      <c r="CD32" s="888"/>
      <c r="CE32" s="888"/>
      <c r="CF32" s="888"/>
      <c r="CG32" s="888"/>
      <c r="CH32" s="888"/>
      <c r="CI32" s="888"/>
      <c r="CJ32" s="888"/>
      <c r="CK32" s="888"/>
      <c r="CL32" s="888"/>
      <c r="CM32" s="888"/>
      <c r="CN32" s="888"/>
      <c r="CO32" s="888"/>
      <c r="CP32" s="888"/>
      <c r="CQ32" s="888"/>
      <c r="CR32" s="888"/>
      <c r="CS32" s="888"/>
      <c r="CT32" s="888"/>
      <c r="CU32" s="888"/>
      <c r="CV32" s="888"/>
      <c r="CW32" s="888"/>
      <c r="CX32" s="888"/>
      <c r="CY32" s="888"/>
      <c r="CZ32" s="888"/>
      <c r="DA32" s="888"/>
      <c r="DB32" s="888"/>
      <c r="DC32" s="888"/>
      <c r="DD32" s="888"/>
      <c r="DE32" s="888"/>
      <c r="DF32" s="888"/>
      <c r="DG32" s="888"/>
      <c r="DH32" s="888"/>
      <c r="DI32" s="888"/>
      <c r="DJ32" s="888"/>
      <c r="DK32" s="888"/>
      <c r="DL32" s="888"/>
      <c r="DM32" s="888"/>
      <c r="DN32" s="888"/>
      <c r="DO32" s="888"/>
      <c r="DP32" s="888"/>
      <c r="DQ32" s="888"/>
      <c r="DR32" s="888"/>
      <c r="DS32" s="888"/>
      <c r="DT32" s="888"/>
      <c r="DU32" s="888"/>
      <c r="DV32" s="888"/>
      <c r="DW32" s="888"/>
      <c r="DX32" s="888"/>
      <c r="DY32" s="888"/>
      <c r="DZ32" s="888"/>
      <c r="EA32" s="888"/>
      <c r="EB32" s="888"/>
      <c r="EC32" s="888"/>
      <c r="ED32" s="888"/>
      <c r="EE32" s="888"/>
      <c r="EF32" s="888"/>
      <c r="EG32" s="888"/>
      <c r="EH32" s="888"/>
      <c r="EI32" s="888"/>
      <c r="EJ32" s="888"/>
      <c r="EK32" s="888"/>
      <c r="EL32" s="888"/>
      <c r="EM32" s="888"/>
      <c r="EN32" s="888"/>
      <c r="EO32" s="888"/>
      <c r="EP32" s="888"/>
      <c r="EQ32" s="888"/>
      <c r="ER32" s="888"/>
      <c r="ES32" s="888"/>
      <c r="ET32" s="888"/>
      <c r="EU32" s="888"/>
      <c r="EV32" s="888"/>
      <c r="EW32" s="888"/>
      <c r="EX32" s="888"/>
      <c r="EY32" s="888"/>
      <c r="EZ32" s="888"/>
      <c r="FA32" s="888"/>
      <c r="FB32" s="888"/>
      <c r="FC32" s="888"/>
      <c r="FD32" s="888"/>
      <c r="FE32" s="888"/>
      <c r="FF32" s="888"/>
      <c r="FG32" s="888"/>
      <c r="FH32" s="888"/>
      <c r="FI32" s="888"/>
      <c r="FJ32" s="888"/>
      <c r="FK32" s="888"/>
      <c r="FL32" s="888"/>
      <c r="FM32" s="888"/>
      <c r="FN32" s="888"/>
      <c r="FO32" s="888"/>
      <c r="FP32" s="888"/>
      <c r="FQ32" s="888"/>
      <c r="FR32" s="888"/>
      <c r="FS32" s="888"/>
      <c r="FT32" s="888"/>
      <c r="FU32" s="888"/>
      <c r="FV32" s="888"/>
      <c r="FW32" s="888"/>
      <c r="FX32" s="888"/>
      <c r="FY32" s="888"/>
      <c r="FZ32" s="888"/>
      <c r="GA32" s="888"/>
      <c r="GB32" s="888"/>
      <c r="GC32" s="888"/>
      <c r="GD32" s="888"/>
      <c r="GE32" s="888"/>
      <c r="GF32" s="888"/>
      <c r="GG32" s="888"/>
      <c r="GH32" s="888"/>
      <c r="GI32" s="888"/>
      <c r="GJ32" s="888"/>
      <c r="GK32" s="888"/>
      <c r="GL32" s="888"/>
      <c r="GM32" s="888"/>
      <c r="GN32" s="888"/>
      <c r="GO32" s="888"/>
      <c r="GP32" s="888"/>
      <c r="GQ32" s="888"/>
      <c r="GR32" s="888"/>
      <c r="GS32" s="888"/>
      <c r="GT32" s="888"/>
      <c r="GU32" s="888"/>
      <c r="GV32" s="888"/>
      <c r="GW32" s="888"/>
      <c r="GX32" s="888"/>
      <c r="GY32" s="888"/>
      <c r="GZ32" s="888"/>
      <c r="HA32" s="888"/>
      <c r="HB32" s="888"/>
      <c r="HC32" s="888"/>
      <c r="HD32" s="888"/>
      <c r="HE32" s="888"/>
      <c r="HF32" s="888"/>
      <c r="HG32" s="888"/>
      <c r="HH32" s="888"/>
      <c r="HI32" s="888"/>
      <c r="HJ32" s="888"/>
      <c r="HK32" s="888"/>
      <c r="HL32" s="888"/>
      <c r="HM32" s="888"/>
      <c r="HN32" s="888"/>
      <c r="HO32" s="888"/>
      <c r="HP32" s="888"/>
      <c r="HQ32" s="888"/>
      <c r="HR32" s="888"/>
      <c r="HS32" s="888"/>
      <c r="HT32" s="888"/>
      <c r="HU32" s="888"/>
      <c r="HV32" s="888"/>
      <c r="HW32" s="888"/>
      <c r="HX32" s="888"/>
      <c r="HY32" s="888"/>
      <c r="HZ32" s="888"/>
      <c r="IA32" s="888"/>
      <c r="IB32" s="888"/>
      <c r="IC32" s="888"/>
      <c r="ID32" s="888"/>
      <c r="IE32" s="888"/>
      <c r="IF32" s="888"/>
      <c r="IG32" s="888"/>
      <c r="IH32" s="888"/>
      <c r="II32" s="888"/>
      <c r="IJ32" s="888"/>
      <c r="IK32" s="888"/>
      <c r="IL32" s="888"/>
      <c r="IM32" s="888"/>
      <c r="IN32" s="888"/>
      <c r="IO32" s="888"/>
      <c r="IP32" s="888"/>
      <c r="IQ32" s="888"/>
      <c r="IR32" s="888"/>
    </row>
    <row r="33" spans="1:252" s="889" customFormat="1" ht="18.75" customHeight="1" x14ac:dyDescent="0.2">
      <c r="A33" s="916"/>
      <c r="B33" s="944"/>
      <c r="C33" s="1486"/>
      <c r="D33" s="963" t="s">
        <v>449</v>
      </c>
      <c r="E33" s="961" t="s">
        <v>766</v>
      </c>
      <c r="F33" s="962">
        <v>4000</v>
      </c>
      <c r="G33" s="962">
        <v>0</v>
      </c>
      <c r="H33" s="1244">
        <f t="shared" si="1"/>
        <v>0</v>
      </c>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8"/>
      <c r="AL33" s="888"/>
      <c r="AM33" s="888"/>
      <c r="AN33" s="888"/>
      <c r="AO33" s="888"/>
      <c r="AP33" s="888"/>
      <c r="AQ33" s="888"/>
      <c r="AR33" s="888"/>
      <c r="AS33" s="888"/>
      <c r="AT33" s="888"/>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8"/>
      <c r="BX33" s="888"/>
      <c r="BY33" s="888"/>
      <c r="BZ33" s="888"/>
      <c r="CA33" s="888"/>
      <c r="CB33" s="888"/>
      <c r="CC33" s="888"/>
      <c r="CD33" s="888"/>
      <c r="CE33" s="888"/>
      <c r="CF33" s="888"/>
      <c r="CG33" s="888"/>
      <c r="CH33" s="888"/>
      <c r="CI33" s="888"/>
      <c r="CJ33" s="888"/>
      <c r="CK33" s="888"/>
      <c r="CL33" s="888"/>
      <c r="CM33" s="888"/>
      <c r="CN33" s="888"/>
      <c r="CO33" s="888"/>
      <c r="CP33" s="888"/>
      <c r="CQ33" s="888"/>
      <c r="CR33" s="888"/>
      <c r="CS33" s="888"/>
      <c r="CT33" s="888"/>
      <c r="CU33" s="888"/>
      <c r="CV33" s="888"/>
      <c r="CW33" s="888"/>
      <c r="CX33" s="888"/>
      <c r="CY33" s="888"/>
      <c r="CZ33" s="888"/>
      <c r="DA33" s="888"/>
      <c r="DB33" s="888"/>
      <c r="DC33" s="888"/>
      <c r="DD33" s="888"/>
      <c r="DE33" s="888"/>
      <c r="DF33" s="888"/>
      <c r="DG33" s="888"/>
      <c r="DH33" s="888"/>
      <c r="DI33" s="888"/>
      <c r="DJ33" s="888"/>
      <c r="DK33" s="888"/>
      <c r="DL33" s="888"/>
      <c r="DM33" s="888"/>
      <c r="DN33" s="888"/>
      <c r="DO33" s="888"/>
      <c r="DP33" s="888"/>
      <c r="DQ33" s="888"/>
      <c r="DR33" s="888"/>
      <c r="DS33" s="888"/>
      <c r="DT33" s="888"/>
      <c r="DU33" s="888"/>
      <c r="DV33" s="888"/>
      <c r="DW33" s="888"/>
      <c r="DX33" s="888"/>
      <c r="DY33" s="888"/>
      <c r="DZ33" s="888"/>
      <c r="EA33" s="888"/>
      <c r="EB33" s="888"/>
      <c r="EC33" s="888"/>
      <c r="ED33" s="888"/>
      <c r="EE33" s="888"/>
      <c r="EF33" s="888"/>
      <c r="EG33" s="888"/>
      <c r="EH33" s="888"/>
      <c r="EI33" s="888"/>
      <c r="EJ33" s="888"/>
      <c r="EK33" s="888"/>
      <c r="EL33" s="888"/>
      <c r="EM33" s="888"/>
      <c r="EN33" s="888"/>
      <c r="EO33" s="888"/>
      <c r="EP33" s="888"/>
      <c r="EQ33" s="888"/>
      <c r="ER33" s="888"/>
      <c r="ES33" s="888"/>
      <c r="ET33" s="888"/>
      <c r="EU33" s="888"/>
      <c r="EV33" s="888"/>
      <c r="EW33" s="888"/>
      <c r="EX33" s="888"/>
      <c r="EY33" s="888"/>
      <c r="EZ33" s="888"/>
      <c r="FA33" s="888"/>
      <c r="FB33" s="888"/>
      <c r="FC33" s="888"/>
      <c r="FD33" s="888"/>
      <c r="FE33" s="888"/>
      <c r="FF33" s="888"/>
      <c r="FG33" s="888"/>
      <c r="FH33" s="888"/>
      <c r="FI33" s="888"/>
      <c r="FJ33" s="888"/>
      <c r="FK33" s="888"/>
      <c r="FL33" s="888"/>
      <c r="FM33" s="888"/>
      <c r="FN33" s="888"/>
      <c r="FO33" s="888"/>
      <c r="FP33" s="888"/>
      <c r="FQ33" s="888"/>
      <c r="FR33" s="888"/>
      <c r="FS33" s="888"/>
      <c r="FT33" s="888"/>
      <c r="FU33" s="888"/>
      <c r="FV33" s="888"/>
      <c r="FW33" s="888"/>
      <c r="FX33" s="888"/>
      <c r="FY33" s="888"/>
      <c r="FZ33" s="888"/>
      <c r="GA33" s="888"/>
      <c r="GB33" s="888"/>
      <c r="GC33" s="888"/>
      <c r="GD33" s="888"/>
      <c r="GE33" s="888"/>
      <c r="GF33" s="888"/>
      <c r="GG33" s="888"/>
      <c r="GH33" s="888"/>
      <c r="GI33" s="888"/>
      <c r="GJ33" s="888"/>
      <c r="GK33" s="888"/>
      <c r="GL33" s="888"/>
      <c r="GM33" s="888"/>
      <c r="GN33" s="888"/>
      <c r="GO33" s="888"/>
      <c r="GP33" s="888"/>
      <c r="GQ33" s="888"/>
      <c r="GR33" s="888"/>
      <c r="GS33" s="888"/>
      <c r="GT33" s="888"/>
      <c r="GU33" s="888"/>
      <c r="GV33" s="888"/>
      <c r="GW33" s="888"/>
      <c r="GX33" s="888"/>
      <c r="GY33" s="888"/>
      <c r="GZ33" s="888"/>
      <c r="HA33" s="888"/>
      <c r="HB33" s="888"/>
      <c r="HC33" s="888"/>
      <c r="HD33" s="888"/>
      <c r="HE33" s="888"/>
      <c r="HF33" s="888"/>
      <c r="HG33" s="888"/>
      <c r="HH33" s="888"/>
      <c r="HI33" s="888"/>
      <c r="HJ33" s="888"/>
      <c r="HK33" s="888"/>
      <c r="HL33" s="888"/>
      <c r="HM33" s="888"/>
      <c r="HN33" s="888"/>
      <c r="HO33" s="888"/>
      <c r="HP33" s="888"/>
      <c r="HQ33" s="888"/>
      <c r="HR33" s="888"/>
      <c r="HS33" s="888"/>
      <c r="HT33" s="888"/>
      <c r="HU33" s="888"/>
      <c r="HV33" s="888"/>
      <c r="HW33" s="888"/>
      <c r="HX33" s="888"/>
      <c r="HY33" s="888"/>
      <c r="HZ33" s="888"/>
      <c r="IA33" s="888"/>
      <c r="IB33" s="888"/>
      <c r="IC33" s="888"/>
      <c r="ID33" s="888"/>
      <c r="IE33" s="888"/>
      <c r="IF33" s="888"/>
      <c r="IG33" s="888"/>
      <c r="IH33" s="888"/>
      <c r="II33" s="888"/>
      <c r="IJ33" s="888"/>
      <c r="IK33" s="888"/>
      <c r="IL33" s="888"/>
      <c r="IM33" s="888"/>
      <c r="IN33" s="888"/>
      <c r="IO33" s="888"/>
      <c r="IP33" s="888"/>
      <c r="IQ33" s="888"/>
      <c r="IR33" s="888"/>
    </row>
    <row r="34" spans="1:252" s="889" customFormat="1" ht="17.100000000000001" customHeight="1" x14ac:dyDescent="0.2">
      <c r="A34" s="917"/>
      <c r="B34" s="917"/>
      <c r="C34" s="904" t="s">
        <v>214</v>
      </c>
      <c r="D34" s="964"/>
      <c r="E34" s="965" t="s">
        <v>215</v>
      </c>
      <c r="F34" s="966">
        <f>F35</f>
        <v>1700</v>
      </c>
      <c r="G34" s="966">
        <f>G35</f>
        <v>1700</v>
      </c>
      <c r="H34" s="1243">
        <f t="shared" si="1"/>
        <v>1</v>
      </c>
      <c r="K34" s="888"/>
      <c r="L34" s="888"/>
      <c r="M34" s="888"/>
      <c r="N34" s="888"/>
      <c r="O34" s="888"/>
      <c r="P34" s="888"/>
      <c r="Q34" s="888"/>
      <c r="R34" s="888"/>
      <c r="S34" s="888"/>
      <c r="T34" s="888"/>
      <c r="U34" s="888"/>
      <c r="V34" s="888"/>
      <c r="W34" s="888"/>
      <c r="X34" s="888"/>
      <c r="Y34" s="888"/>
      <c r="Z34" s="888"/>
      <c r="AA34" s="888"/>
      <c r="AB34" s="888"/>
      <c r="AC34" s="888"/>
      <c r="AD34" s="888"/>
      <c r="AE34" s="888"/>
      <c r="AF34" s="888"/>
      <c r="AG34" s="888"/>
      <c r="AH34" s="888"/>
      <c r="AI34" s="888"/>
      <c r="AJ34" s="888"/>
      <c r="AK34" s="888"/>
      <c r="AL34" s="888"/>
      <c r="AM34" s="888"/>
      <c r="AN34" s="888"/>
      <c r="AO34" s="888"/>
      <c r="AP34" s="888"/>
      <c r="AQ34" s="888"/>
      <c r="AR34" s="888"/>
      <c r="AS34" s="888"/>
      <c r="AT34" s="888"/>
      <c r="AU34" s="888"/>
      <c r="AV34" s="888"/>
      <c r="AW34" s="888"/>
      <c r="AX34" s="888"/>
      <c r="AY34" s="888"/>
      <c r="AZ34" s="888"/>
      <c r="BA34" s="888"/>
      <c r="BB34" s="888"/>
      <c r="BC34" s="888"/>
      <c r="BD34" s="888"/>
      <c r="BE34" s="888"/>
      <c r="BF34" s="888"/>
      <c r="BG34" s="888"/>
      <c r="BH34" s="888"/>
      <c r="BI34" s="888"/>
      <c r="BJ34" s="888"/>
      <c r="BK34" s="888"/>
      <c r="BL34" s="888"/>
      <c r="BM34" s="888"/>
      <c r="BN34" s="888"/>
      <c r="BO34" s="888"/>
      <c r="BP34" s="888"/>
      <c r="BQ34" s="888"/>
      <c r="BR34" s="888"/>
      <c r="BS34" s="888"/>
      <c r="BT34" s="888"/>
      <c r="BU34" s="888"/>
      <c r="BV34" s="888"/>
      <c r="BW34" s="888"/>
      <c r="BX34" s="888"/>
      <c r="BY34" s="888"/>
      <c r="BZ34" s="888"/>
      <c r="CA34" s="888"/>
      <c r="CB34" s="888"/>
      <c r="CC34" s="888"/>
      <c r="CD34" s="888"/>
      <c r="CE34" s="888"/>
      <c r="CF34" s="888"/>
      <c r="CG34" s="888"/>
      <c r="CH34" s="888"/>
      <c r="CI34" s="888"/>
      <c r="CJ34" s="888"/>
      <c r="CK34" s="888"/>
      <c r="CL34" s="888"/>
      <c r="CM34" s="888"/>
      <c r="CN34" s="888"/>
      <c r="CO34" s="888"/>
      <c r="CP34" s="888"/>
      <c r="CQ34" s="888"/>
      <c r="CR34" s="888"/>
      <c r="CS34" s="888"/>
      <c r="CT34" s="888"/>
      <c r="CU34" s="888"/>
      <c r="CV34" s="888"/>
      <c r="CW34" s="888"/>
      <c r="CX34" s="888"/>
      <c r="CY34" s="888"/>
      <c r="CZ34" s="888"/>
      <c r="DA34" s="888"/>
      <c r="DB34" s="888"/>
      <c r="DC34" s="888"/>
      <c r="DD34" s="888"/>
      <c r="DE34" s="888"/>
      <c r="DF34" s="888"/>
      <c r="DG34" s="888"/>
      <c r="DH34" s="888"/>
      <c r="DI34" s="888"/>
      <c r="DJ34" s="888"/>
      <c r="DK34" s="888"/>
      <c r="DL34" s="888"/>
      <c r="DM34" s="888"/>
      <c r="DN34" s="888"/>
      <c r="DO34" s="888"/>
      <c r="DP34" s="888"/>
      <c r="DQ34" s="888"/>
      <c r="DR34" s="888"/>
      <c r="DS34" s="888"/>
      <c r="DT34" s="888"/>
      <c r="DU34" s="888"/>
      <c r="DV34" s="888"/>
      <c r="DW34" s="888"/>
      <c r="DX34" s="888"/>
      <c r="DY34" s="888"/>
      <c r="DZ34" s="888"/>
      <c r="EA34" s="888"/>
      <c r="EB34" s="888"/>
      <c r="EC34" s="888"/>
      <c r="ED34" s="888"/>
      <c r="EE34" s="888"/>
      <c r="EF34" s="888"/>
      <c r="EG34" s="888"/>
      <c r="EH34" s="888"/>
      <c r="EI34" s="888"/>
      <c r="EJ34" s="888"/>
      <c r="EK34" s="888"/>
      <c r="EL34" s="888"/>
      <c r="EM34" s="888"/>
      <c r="EN34" s="888"/>
      <c r="EO34" s="888"/>
      <c r="EP34" s="888"/>
      <c r="EQ34" s="888"/>
      <c r="ER34" s="888"/>
      <c r="ES34" s="888"/>
      <c r="ET34" s="888"/>
      <c r="EU34" s="888"/>
      <c r="EV34" s="888"/>
      <c r="EW34" s="888"/>
      <c r="EX34" s="888"/>
      <c r="EY34" s="888"/>
      <c r="EZ34" s="888"/>
      <c r="FA34" s="888"/>
      <c r="FB34" s="888"/>
      <c r="FC34" s="888"/>
      <c r="FD34" s="888"/>
      <c r="FE34" s="888"/>
      <c r="FF34" s="888"/>
      <c r="FG34" s="888"/>
      <c r="FH34" s="888"/>
      <c r="FI34" s="888"/>
      <c r="FJ34" s="888"/>
      <c r="FK34" s="888"/>
      <c r="FL34" s="888"/>
      <c r="FM34" s="888"/>
      <c r="FN34" s="888"/>
      <c r="FO34" s="888"/>
      <c r="FP34" s="888"/>
      <c r="FQ34" s="888"/>
      <c r="FR34" s="888"/>
      <c r="FS34" s="888"/>
      <c r="FT34" s="888"/>
      <c r="FU34" s="888"/>
      <c r="FV34" s="888"/>
      <c r="FW34" s="888"/>
      <c r="FX34" s="888"/>
      <c r="FY34" s="888"/>
      <c r="FZ34" s="888"/>
      <c r="GA34" s="888"/>
      <c r="GB34" s="888"/>
      <c r="GC34" s="888"/>
      <c r="GD34" s="888"/>
      <c r="GE34" s="888"/>
      <c r="GF34" s="888"/>
      <c r="GG34" s="888"/>
      <c r="GH34" s="888"/>
      <c r="GI34" s="888"/>
      <c r="GJ34" s="888"/>
      <c r="GK34" s="888"/>
      <c r="GL34" s="888"/>
      <c r="GM34" s="888"/>
      <c r="GN34" s="888"/>
      <c r="GO34" s="888"/>
      <c r="GP34" s="888"/>
      <c r="GQ34" s="888"/>
      <c r="GR34" s="888"/>
      <c r="GS34" s="888"/>
      <c r="GT34" s="888"/>
      <c r="GU34" s="888"/>
      <c r="GV34" s="888"/>
      <c r="GW34" s="888"/>
      <c r="GX34" s="888"/>
      <c r="GY34" s="888"/>
      <c r="GZ34" s="888"/>
      <c r="HA34" s="888"/>
      <c r="HB34" s="888"/>
      <c r="HC34" s="888"/>
      <c r="HD34" s="888"/>
      <c r="HE34" s="888"/>
      <c r="HF34" s="888"/>
      <c r="HG34" s="888"/>
      <c r="HH34" s="888"/>
      <c r="HI34" s="888"/>
      <c r="HJ34" s="888"/>
      <c r="HK34" s="888"/>
      <c r="HL34" s="888"/>
      <c r="HM34" s="888"/>
      <c r="HN34" s="888"/>
      <c r="HO34" s="888"/>
      <c r="HP34" s="888"/>
      <c r="HQ34" s="888"/>
      <c r="HR34" s="888"/>
      <c r="HS34" s="888"/>
      <c r="HT34" s="888"/>
      <c r="HU34" s="888"/>
      <c r="HV34" s="888"/>
      <c r="HW34" s="888"/>
      <c r="HX34" s="888"/>
      <c r="HY34" s="888"/>
      <c r="HZ34" s="888"/>
      <c r="IA34" s="888"/>
      <c r="IB34" s="888"/>
      <c r="IC34" s="888"/>
      <c r="ID34" s="888"/>
      <c r="IE34" s="888"/>
      <c r="IF34" s="888"/>
      <c r="IG34" s="888"/>
      <c r="IH34" s="888"/>
      <c r="II34" s="888"/>
      <c r="IJ34" s="888"/>
      <c r="IK34" s="888"/>
      <c r="IL34" s="888"/>
      <c r="IM34" s="888"/>
      <c r="IN34" s="888"/>
      <c r="IO34" s="888"/>
      <c r="IP34" s="888"/>
      <c r="IQ34" s="888"/>
      <c r="IR34" s="888"/>
    </row>
    <row r="35" spans="1:252" s="898" customFormat="1" ht="23.25" customHeight="1" x14ac:dyDescent="0.2">
      <c r="A35" s="921"/>
      <c r="B35" s="921"/>
      <c r="C35" s="967"/>
      <c r="D35" s="923" t="s">
        <v>443</v>
      </c>
      <c r="E35" s="968" t="s">
        <v>765</v>
      </c>
      <c r="F35" s="969">
        <v>1700</v>
      </c>
      <c r="G35" s="969">
        <v>1700</v>
      </c>
      <c r="H35" s="1244">
        <f t="shared" si="1"/>
        <v>1</v>
      </c>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7"/>
      <c r="BV35" s="897"/>
      <c r="BW35" s="897"/>
      <c r="BX35" s="897"/>
      <c r="BY35" s="897"/>
      <c r="BZ35" s="897"/>
      <c r="CA35" s="897"/>
      <c r="CB35" s="897"/>
      <c r="CC35" s="897"/>
      <c r="CD35" s="897"/>
      <c r="CE35" s="897"/>
      <c r="CF35" s="897"/>
      <c r="CG35" s="897"/>
      <c r="CH35" s="897"/>
      <c r="CI35" s="897"/>
      <c r="CJ35" s="897"/>
      <c r="CK35" s="897"/>
      <c r="CL35" s="897"/>
      <c r="CM35" s="897"/>
      <c r="CN35" s="897"/>
      <c r="CO35" s="897"/>
      <c r="CP35" s="897"/>
      <c r="CQ35" s="897"/>
      <c r="CR35" s="897"/>
      <c r="CS35" s="897"/>
      <c r="CT35" s="897"/>
      <c r="CU35" s="897"/>
      <c r="CV35" s="897"/>
      <c r="CW35" s="897"/>
      <c r="CX35" s="897"/>
      <c r="CY35" s="897"/>
      <c r="CZ35" s="897"/>
      <c r="DA35" s="897"/>
      <c r="DB35" s="897"/>
      <c r="DC35" s="897"/>
      <c r="DD35" s="897"/>
      <c r="DE35" s="897"/>
      <c r="DF35" s="897"/>
      <c r="DG35" s="897"/>
      <c r="DH35" s="897"/>
      <c r="DI35" s="897"/>
      <c r="DJ35" s="897"/>
      <c r="DK35" s="897"/>
      <c r="DL35" s="897"/>
      <c r="DM35" s="897"/>
      <c r="DN35" s="897"/>
      <c r="DO35" s="897"/>
      <c r="DP35" s="897"/>
      <c r="DQ35" s="897"/>
      <c r="DR35" s="897"/>
      <c r="DS35" s="897"/>
      <c r="DT35" s="897"/>
      <c r="DU35" s="897"/>
      <c r="DV35" s="897"/>
      <c r="DW35" s="897"/>
      <c r="DX35" s="897"/>
      <c r="DY35" s="897"/>
      <c r="DZ35" s="897"/>
      <c r="EA35" s="897"/>
      <c r="EB35" s="897"/>
      <c r="EC35" s="897"/>
      <c r="ED35" s="897"/>
      <c r="EE35" s="897"/>
      <c r="EF35" s="897"/>
      <c r="EG35" s="897"/>
      <c r="EH35" s="897"/>
      <c r="EI35" s="897"/>
      <c r="EJ35" s="897"/>
      <c r="EK35" s="897"/>
      <c r="EL35" s="897"/>
      <c r="EM35" s="897"/>
      <c r="EN35" s="897"/>
      <c r="EO35" s="897"/>
      <c r="EP35" s="897"/>
      <c r="EQ35" s="897"/>
      <c r="ER35" s="897"/>
      <c r="ES35" s="897"/>
      <c r="ET35" s="897"/>
      <c r="EU35" s="897"/>
      <c r="EV35" s="897"/>
      <c r="EW35" s="897"/>
      <c r="EX35" s="897"/>
      <c r="EY35" s="897"/>
      <c r="EZ35" s="897"/>
      <c r="FA35" s="897"/>
      <c r="FB35" s="897"/>
      <c r="FC35" s="897"/>
      <c r="FD35" s="897"/>
      <c r="FE35" s="897"/>
      <c r="FF35" s="897"/>
      <c r="FG35" s="897"/>
      <c r="FH35" s="897"/>
      <c r="FI35" s="897"/>
      <c r="FJ35" s="897"/>
      <c r="FK35" s="897"/>
      <c r="FL35" s="897"/>
      <c r="FM35" s="897"/>
      <c r="FN35" s="897"/>
      <c r="FO35" s="897"/>
      <c r="FP35" s="897"/>
      <c r="FQ35" s="897"/>
      <c r="FR35" s="897"/>
      <c r="FS35" s="897"/>
      <c r="FT35" s="897"/>
      <c r="FU35" s="897"/>
      <c r="FV35" s="897"/>
      <c r="FW35" s="897"/>
      <c r="FX35" s="897"/>
      <c r="FY35" s="897"/>
      <c r="FZ35" s="897"/>
      <c r="GA35" s="897"/>
      <c r="GB35" s="897"/>
      <c r="GC35" s="897"/>
      <c r="GD35" s="897"/>
      <c r="GE35" s="897"/>
      <c r="GF35" s="897"/>
      <c r="GG35" s="897"/>
      <c r="GH35" s="897"/>
      <c r="GI35" s="897"/>
      <c r="GJ35" s="897"/>
      <c r="GK35" s="897"/>
      <c r="GL35" s="897"/>
      <c r="GM35" s="897"/>
      <c r="GN35" s="897"/>
      <c r="GO35" s="897"/>
      <c r="GP35" s="897"/>
      <c r="GQ35" s="897"/>
      <c r="GR35" s="897"/>
      <c r="GS35" s="897"/>
      <c r="GT35" s="897"/>
      <c r="GU35" s="897"/>
      <c r="GV35" s="897"/>
      <c r="GW35" s="897"/>
      <c r="GX35" s="897"/>
      <c r="GY35" s="897"/>
      <c r="GZ35" s="897"/>
      <c r="HA35" s="897"/>
      <c r="HB35" s="897"/>
      <c r="HC35" s="897"/>
      <c r="HD35" s="897"/>
      <c r="HE35" s="897"/>
      <c r="HF35" s="897"/>
      <c r="HG35" s="897"/>
      <c r="HH35" s="897"/>
      <c r="HI35" s="897"/>
      <c r="HJ35" s="897"/>
      <c r="HK35" s="897"/>
      <c r="HL35" s="897"/>
      <c r="HM35" s="897"/>
      <c r="HN35" s="897"/>
      <c r="HO35" s="897"/>
      <c r="HP35" s="897"/>
      <c r="HQ35" s="897"/>
      <c r="HR35" s="897"/>
      <c r="HS35" s="897"/>
      <c r="HT35" s="897"/>
      <c r="HU35" s="897"/>
      <c r="HV35" s="897"/>
      <c r="HW35" s="897"/>
      <c r="HX35" s="897"/>
      <c r="HY35" s="897"/>
      <c r="HZ35" s="897"/>
      <c r="IA35" s="897"/>
      <c r="IB35" s="897"/>
      <c r="IC35" s="897"/>
      <c r="ID35" s="897"/>
      <c r="IE35" s="897"/>
      <c r="IF35" s="897"/>
      <c r="IG35" s="897"/>
      <c r="IH35" s="897"/>
      <c r="II35" s="897"/>
      <c r="IJ35" s="897"/>
      <c r="IK35" s="897"/>
      <c r="IL35" s="897"/>
      <c r="IM35" s="897"/>
      <c r="IN35" s="897"/>
      <c r="IO35" s="897"/>
      <c r="IP35" s="897"/>
      <c r="IQ35" s="897"/>
      <c r="IR35" s="897"/>
    </row>
    <row r="36" spans="1:252" s="898" customFormat="1" ht="18" customHeight="1" x14ac:dyDescent="0.2">
      <c r="A36" s="970" t="s">
        <v>26</v>
      </c>
      <c r="B36" s="970"/>
      <c r="C36" s="970"/>
      <c r="D36" s="970"/>
      <c r="E36" s="971" t="s">
        <v>27</v>
      </c>
      <c r="F36" s="890">
        <f t="shared" ref="F36:G38" si="2">F37</f>
        <v>10000</v>
      </c>
      <c r="G36" s="890">
        <f t="shared" si="2"/>
        <v>0</v>
      </c>
      <c r="H36" s="1245">
        <f t="shared" ref="H36:H43" si="3">G36/F36</f>
        <v>0</v>
      </c>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7"/>
      <c r="AY36" s="897"/>
      <c r="AZ36" s="897"/>
      <c r="BA36" s="897"/>
      <c r="BB36" s="897"/>
      <c r="BC36" s="897"/>
      <c r="BD36" s="897"/>
      <c r="BE36" s="897"/>
      <c r="BF36" s="897"/>
      <c r="BG36" s="897"/>
      <c r="BH36" s="897"/>
      <c r="BI36" s="897"/>
      <c r="BJ36" s="897"/>
      <c r="BK36" s="897"/>
      <c r="BL36" s="897"/>
      <c r="BM36" s="897"/>
      <c r="BN36" s="897"/>
      <c r="BO36" s="897"/>
      <c r="BP36" s="897"/>
      <c r="BQ36" s="897"/>
      <c r="BR36" s="897"/>
      <c r="BS36" s="897"/>
      <c r="BT36" s="897"/>
      <c r="BU36" s="897"/>
      <c r="BV36" s="897"/>
      <c r="BW36" s="897"/>
      <c r="BX36" s="897"/>
      <c r="BY36" s="897"/>
      <c r="BZ36" s="897"/>
      <c r="CA36" s="897"/>
      <c r="CB36" s="897"/>
      <c r="CC36" s="897"/>
      <c r="CD36" s="897"/>
      <c r="CE36" s="897"/>
      <c r="CF36" s="897"/>
      <c r="CG36" s="897"/>
      <c r="CH36" s="897"/>
      <c r="CI36" s="897"/>
      <c r="CJ36" s="897"/>
      <c r="CK36" s="897"/>
      <c r="CL36" s="897"/>
      <c r="CM36" s="897"/>
      <c r="CN36" s="897"/>
      <c r="CO36" s="897"/>
      <c r="CP36" s="897"/>
      <c r="CQ36" s="897"/>
      <c r="CR36" s="897"/>
      <c r="CS36" s="897"/>
      <c r="CT36" s="897"/>
      <c r="CU36" s="897"/>
      <c r="CV36" s="897"/>
      <c r="CW36" s="897"/>
      <c r="CX36" s="897"/>
      <c r="CY36" s="897"/>
      <c r="CZ36" s="897"/>
      <c r="DA36" s="897"/>
      <c r="DB36" s="897"/>
      <c r="DC36" s="897"/>
      <c r="DD36" s="897"/>
      <c r="DE36" s="897"/>
      <c r="DF36" s="897"/>
      <c r="DG36" s="897"/>
      <c r="DH36" s="897"/>
      <c r="DI36" s="897"/>
      <c r="DJ36" s="897"/>
      <c r="DK36" s="897"/>
      <c r="DL36" s="897"/>
      <c r="DM36" s="897"/>
      <c r="DN36" s="897"/>
      <c r="DO36" s="897"/>
      <c r="DP36" s="897"/>
      <c r="DQ36" s="897"/>
      <c r="DR36" s="897"/>
      <c r="DS36" s="897"/>
      <c r="DT36" s="897"/>
      <c r="DU36" s="897"/>
      <c r="DV36" s="897"/>
      <c r="DW36" s="897"/>
      <c r="DX36" s="897"/>
      <c r="DY36" s="897"/>
      <c r="DZ36" s="897"/>
      <c r="EA36" s="897"/>
      <c r="EB36" s="897"/>
      <c r="EC36" s="897"/>
      <c r="ED36" s="897"/>
      <c r="EE36" s="897"/>
      <c r="EF36" s="897"/>
      <c r="EG36" s="897"/>
      <c r="EH36" s="897"/>
      <c r="EI36" s="897"/>
      <c r="EJ36" s="897"/>
      <c r="EK36" s="897"/>
      <c r="EL36" s="897"/>
      <c r="EM36" s="897"/>
      <c r="EN36" s="897"/>
      <c r="EO36" s="897"/>
      <c r="EP36" s="897"/>
      <c r="EQ36" s="897"/>
      <c r="ER36" s="897"/>
      <c r="ES36" s="897"/>
      <c r="ET36" s="897"/>
      <c r="EU36" s="897"/>
      <c r="EV36" s="897"/>
      <c r="EW36" s="897"/>
      <c r="EX36" s="897"/>
      <c r="EY36" s="897"/>
      <c r="EZ36" s="897"/>
      <c r="FA36" s="897"/>
      <c r="FB36" s="897"/>
      <c r="FC36" s="897"/>
      <c r="FD36" s="897"/>
      <c r="FE36" s="897"/>
      <c r="FF36" s="897"/>
      <c r="FG36" s="897"/>
      <c r="FH36" s="897"/>
      <c r="FI36" s="897"/>
      <c r="FJ36" s="897"/>
      <c r="FK36" s="897"/>
      <c r="FL36" s="897"/>
      <c r="FM36" s="897"/>
      <c r="FN36" s="897"/>
      <c r="FO36" s="897"/>
      <c r="FP36" s="897"/>
      <c r="FQ36" s="897"/>
      <c r="FR36" s="897"/>
      <c r="FS36" s="897"/>
      <c r="FT36" s="897"/>
      <c r="FU36" s="897"/>
      <c r="FV36" s="897"/>
      <c r="FW36" s="897"/>
      <c r="FX36" s="897"/>
      <c r="FY36" s="897"/>
      <c r="FZ36" s="897"/>
      <c r="GA36" s="897"/>
      <c r="GB36" s="897"/>
      <c r="GC36" s="897"/>
      <c r="GD36" s="897"/>
      <c r="GE36" s="897"/>
      <c r="GF36" s="897"/>
      <c r="GG36" s="897"/>
      <c r="GH36" s="897"/>
      <c r="GI36" s="897"/>
      <c r="GJ36" s="897"/>
      <c r="GK36" s="897"/>
      <c r="GL36" s="897"/>
      <c r="GM36" s="897"/>
      <c r="GN36" s="897"/>
      <c r="GO36" s="897"/>
      <c r="GP36" s="897"/>
      <c r="GQ36" s="897"/>
      <c r="GR36" s="897"/>
      <c r="GS36" s="897"/>
      <c r="GT36" s="897"/>
      <c r="GU36" s="897"/>
      <c r="GV36" s="897"/>
      <c r="GW36" s="897"/>
      <c r="GX36" s="897"/>
      <c r="GY36" s="897"/>
      <c r="GZ36" s="897"/>
      <c r="HA36" s="897"/>
      <c r="HB36" s="897"/>
      <c r="HC36" s="897"/>
      <c r="HD36" s="897"/>
      <c r="HE36" s="897"/>
      <c r="HF36" s="897"/>
      <c r="HG36" s="897"/>
      <c r="HH36" s="897"/>
      <c r="HI36" s="897"/>
      <c r="HJ36" s="897"/>
      <c r="HK36" s="897"/>
      <c r="HL36" s="897"/>
      <c r="HM36" s="897"/>
      <c r="HN36" s="897"/>
      <c r="HO36" s="897"/>
      <c r="HP36" s="897"/>
      <c r="HQ36" s="897"/>
      <c r="HR36" s="897"/>
      <c r="HS36" s="897"/>
      <c r="HT36" s="897"/>
      <c r="HU36" s="897"/>
      <c r="HV36" s="897"/>
      <c r="HW36" s="897"/>
      <c r="HX36" s="897"/>
      <c r="HY36" s="897"/>
      <c r="HZ36" s="897"/>
      <c r="IA36" s="897"/>
      <c r="IB36" s="897"/>
      <c r="IC36" s="897"/>
      <c r="ID36" s="897"/>
      <c r="IE36" s="897"/>
      <c r="IF36" s="897"/>
      <c r="IG36" s="897"/>
      <c r="IH36" s="897"/>
      <c r="II36" s="897"/>
      <c r="IJ36" s="897"/>
      <c r="IK36" s="897"/>
      <c r="IL36" s="897"/>
      <c r="IM36" s="897"/>
      <c r="IN36" s="897"/>
      <c r="IO36" s="897"/>
      <c r="IP36" s="897"/>
      <c r="IQ36" s="897"/>
      <c r="IR36" s="897"/>
    </row>
    <row r="37" spans="1:252" s="898" customFormat="1" ht="18" customHeight="1" x14ac:dyDescent="0.2">
      <c r="A37" s="891"/>
      <c r="B37" s="972" t="s">
        <v>28</v>
      </c>
      <c r="C37" s="972"/>
      <c r="D37" s="972"/>
      <c r="E37" s="973" t="s">
        <v>29</v>
      </c>
      <c r="F37" s="974">
        <f t="shared" si="2"/>
        <v>10000</v>
      </c>
      <c r="G37" s="974">
        <f t="shared" si="2"/>
        <v>0</v>
      </c>
      <c r="H37" s="1246">
        <f t="shared" si="3"/>
        <v>0</v>
      </c>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7"/>
      <c r="AK37" s="897"/>
      <c r="AL37" s="897"/>
      <c r="AM37" s="897"/>
      <c r="AN37" s="897"/>
      <c r="AO37" s="897"/>
      <c r="AP37" s="897"/>
      <c r="AQ37" s="897"/>
      <c r="AR37" s="897"/>
      <c r="AS37" s="897"/>
      <c r="AT37" s="897"/>
      <c r="AU37" s="897"/>
      <c r="AV37" s="897"/>
      <c r="AW37" s="897"/>
      <c r="AX37" s="897"/>
      <c r="AY37" s="897"/>
      <c r="AZ37" s="897"/>
      <c r="BA37" s="897"/>
      <c r="BB37" s="897"/>
      <c r="BC37" s="897"/>
      <c r="BD37" s="897"/>
      <c r="BE37" s="897"/>
      <c r="BF37" s="897"/>
      <c r="BG37" s="897"/>
      <c r="BH37" s="897"/>
      <c r="BI37" s="897"/>
      <c r="BJ37" s="897"/>
      <c r="BK37" s="897"/>
      <c r="BL37" s="897"/>
      <c r="BM37" s="897"/>
      <c r="BN37" s="897"/>
      <c r="BO37" s="897"/>
      <c r="BP37" s="897"/>
      <c r="BQ37" s="897"/>
      <c r="BR37" s="897"/>
      <c r="BS37" s="897"/>
      <c r="BT37" s="897"/>
      <c r="BU37" s="897"/>
      <c r="BV37" s="897"/>
      <c r="BW37" s="897"/>
      <c r="BX37" s="897"/>
      <c r="BY37" s="897"/>
      <c r="BZ37" s="897"/>
      <c r="CA37" s="897"/>
      <c r="CB37" s="897"/>
      <c r="CC37" s="897"/>
      <c r="CD37" s="897"/>
      <c r="CE37" s="897"/>
      <c r="CF37" s="897"/>
      <c r="CG37" s="897"/>
      <c r="CH37" s="897"/>
      <c r="CI37" s="897"/>
      <c r="CJ37" s="897"/>
      <c r="CK37" s="897"/>
      <c r="CL37" s="897"/>
      <c r="CM37" s="897"/>
      <c r="CN37" s="897"/>
      <c r="CO37" s="897"/>
      <c r="CP37" s="897"/>
      <c r="CQ37" s="897"/>
      <c r="CR37" s="897"/>
      <c r="CS37" s="897"/>
      <c r="CT37" s="897"/>
      <c r="CU37" s="897"/>
      <c r="CV37" s="897"/>
      <c r="CW37" s="897"/>
      <c r="CX37" s="897"/>
      <c r="CY37" s="897"/>
      <c r="CZ37" s="897"/>
      <c r="DA37" s="897"/>
      <c r="DB37" s="897"/>
      <c r="DC37" s="897"/>
      <c r="DD37" s="897"/>
      <c r="DE37" s="897"/>
      <c r="DF37" s="897"/>
      <c r="DG37" s="897"/>
      <c r="DH37" s="897"/>
      <c r="DI37" s="897"/>
      <c r="DJ37" s="897"/>
      <c r="DK37" s="897"/>
      <c r="DL37" s="897"/>
      <c r="DM37" s="897"/>
      <c r="DN37" s="897"/>
      <c r="DO37" s="897"/>
      <c r="DP37" s="897"/>
      <c r="DQ37" s="897"/>
      <c r="DR37" s="897"/>
      <c r="DS37" s="897"/>
      <c r="DT37" s="897"/>
      <c r="DU37" s="897"/>
      <c r="DV37" s="897"/>
      <c r="DW37" s="897"/>
      <c r="DX37" s="897"/>
      <c r="DY37" s="897"/>
      <c r="DZ37" s="897"/>
      <c r="EA37" s="897"/>
      <c r="EB37" s="897"/>
      <c r="EC37" s="897"/>
      <c r="ED37" s="897"/>
      <c r="EE37" s="897"/>
      <c r="EF37" s="897"/>
      <c r="EG37" s="897"/>
      <c r="EH37" s="897"/>
      <c r="EI37" s="897"/>
      <c r="EJ37" s="897"/>
      <c r="EK37" s="897"/>
      <c r="EL37" s="897"/>
      <c r="EM37" s="897"/>
      <c r="EN37" s="897"/>
      <c r="EO37" s="897"/>
      <c r="EP37" s="897"/>
      <c r="EQ37" s="897"/>
      <c r="ER37" s="897"/>
      <c r="ES37" s="897"/>
      <c r="ET37" s="897"/>
      <c r="EU37" s="897"/>
      <c r="EV37" s="897"/>
      <c r="EW37" s="897"/>
      <c r="EX37" s="897"/>
      <c r="EY37" s="897"/>
      <c r="EZ37" s="897"/>
      <c r="FA37" s="897"/>
      <c r="FB37" s="897"/>
      <c r="FC37" s="897"/>
      <c r="FD37" s="897"/>
      <c r="FE37" s="897"/>
      <c r="FF37" s="897"/>
      <c r="FG37" s="897"/>
      <c r="FH37" s="897"/>
      <c r="FI37" s="897"/>
      <c r="FJ37" s="897"/>
      <c r="FK37" s="897"/>
      <c r="FL37" s="897"/>
      <c r="FM37" s="897"/>
      <c r="FN37" s="897"/>
      <c r="FO37" s="897"/>
      <c r="FP37" s="897"/>
      <c r="FQ37" s="897"/>
      <c r="FR37" s="897"/>
      <c r="FS37" s="897"/>
      <c r="FT37" s="897"/>
      <c r="FU37" s="897"/>
      <c r="FV37" s="897"/>
      <c r="FW37" s="897"/>
      <c r="FX37" s="897"/>
      <c r="FY37" s="897"/>
      <c r="FZ37" s="897"/>
      <c r="GA37" s="897"/>
      <c r="GB37" s="897"/>
      <c r="GC37" s="897"/>
      <c r="GD37" s="897"/>
      <c r="GE37" s="897"/>
      <c r="GF37" s="897"/>
      <c r="GG37" s="897"/>
      <c r="GH37" s="897"/>
      <c r="GI37" s="897"/>
      <c r="GJ37" s="897"/>
      <c r="GK37" s="897"/>
      <c r="GL37" s="897"/>
      <c r="GM37" s="897"/>
      <c r="GN37" s="897"/>
      <c r="GO37" s="897"/>
      <c r="GP37" s="897"/>
      <c r="GQ37" s="897"/>
      <c r="GR37" s="897"/>
      <c r="GS37" s="897"/>
      <c r="GT37" s="897"/>
      <c r="GU37" s="897"/>
      <c r="GV37" s="897"/>
      <c r="GW37" s="897"/>
      <c r="GX37" s="897"/>
      <c r="GY37" s="897"/>
      <c r="GZ37" s="897"/>
      <c r="HA37" s="897"/>
      <c r="HB37" s="897"/>
      <c r="HC37" s="897"/>
      <c r="HD37" s="897"/>
      <c r="HE37" s="897"/>
      <c r="HF37" s="897"/>
      <c r="HG37" s="897"/>
      <c r="HH37" s="897"/>
      <c r="HI37" s="897"/>
      <c r="HJ37" s="897"/>
      <c r="HK37" s="897"/>
      <c r="HL37" s="897"/>
      <c r="HM37" s="897"/>
      <c r="HN37" s="897"/>
      <c r="HO37" s="897"/>
      <c r="HP37" s="897"/>
      <c r="HQ37" s="897"/>
      <c r="HR37" s="897"/>
      <c r="HS37" s="897"/>
      <c r="HT37" s="897"/>
      <c r="HU37" s="897"/>
      <c r="HV37" s="897"/>
      <c r="HW37" s="897"/>
      <c r="HX37" s="897"/>
      <c r="HY37" s="897"/>
      <c r="HZ37" s="897"/>
      <c r="IA37" s="897"/>
      <c r="IB37" s="897"/>
      <c r="IC37" s="897"/>
      <c r="ID37" s="897"/>
      <c r="IE37" s="897"/>
      <c r="IF37" s="897"/>
      <c r="IG37" s="897"/>
      <c r="IH37" s="897"/>
      <c r="II37" s="897"/>
      <c r="IJ37" s="897"/>
      <c r="IK37" s="897"/>
      <c r="IL37" s="897"/>
      <c r="IM37" s="897"/>
      <c r="IN37" s="897"/>
      <c r="IO37" s="897"/>
      <c r="IP37" s="897"/>
      <c r="IQ37" s="897"/>
      <c r="IR37" s="897"/>
    </row>
    <row r="38" spans="1:252" s="898" customFormat="1" ht="20.25" customHeight="1" x14ac:dyDescent="0.2">
      <c r="A38" s="921"/>
      <c r="B38" s="900"/>
      <c r="C38" s="975" t="s">
        <v>214</v>
      </c>
      <c r="D38" s="936"/>
      <c r="E38" s="976" t="s">
        <v>215</v>
      </c>
      <c r="F38" s="894">
        <f t="shared" si="2"/>
        <v>10000</v>
      </c>
      <c r="G38" s="894">
        <f t="shared" si="2"/>
        <v>0</v>
      </c>
      <c r="H38" s="1247">
        <f t="shared" si="3"/>
        <v>0</v>
      </c>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897"/>
      <c r="AL38" s="897"/>
      <c r="AM38" s="897"/>
      <c r="AN38" s="897"/>
      <c r="AO38" s="897"/>
      <c r="AP38" s="897"/>
      <c r="AQ38" s="897"/>
      <c r="AR38" s="897"/>
      <c r="AS38" s="897"/>
      <c r="AT38" s="897"/>
      <c r="AU38" s="897"/>
      <c r="AV38" s="897"/>
      <c r="AW38" s="897"/>
      <c r="AX38" s="897"/>
      <c r="AY38" s="897"/>
      <c r="AZ38" s="897"/>
      <c r="BA38" s="897"/>
      <c r="BB38" s="897"/>
      <c r="BC38" s="897"/>
      <c r="BD38" s="897"/>
      <c r="BE38" s="897"/>
      <c r="BF38" s="897"/>
      <c r="BG38" s="897"/>
      <c r="BH38" s="897"/>
      <c r="BI38" s="897"/>
      <c r="BJ38" s="897"/>
      <c r="BK38" s="897"/>
      <c r="BL38" s="897"/>
      <c r="BM38" s="897"/>
      <c r="BN38" s="897"/>
      <c r="BO38" s="897"/>
      <c r="BP38" s="897"/>
      <c r="BQ38" s="897"/>
      <c r="BR38" s="897"/>
      <c r="BS38" s="897"/>
      <c r="BT38" s="897"/>
      <c r="BU38" s="897"/>
      <c r="BV38" s="897"/>
      <c r="BW38" s="897"/>
      <c r="BX38" s="897"/>
      <c r="BY38" s="897"/>
      <c r="BZ38" s="897"/>
      <c r="CA38" s="897"/>
      <c r="CB38" s="897"/>
      <c r="CC38" s="897"/>
      <c r="CD38" s="897"/>
      <c r="CE38" s="897"/>
      <c r="CF38" s="897"/>
      <c r="CG38" s="897"/>
      <c r="CH38" s="897"/>
      <c r="CI38" s="897"/>
      <c r="CJ38" s="897"/>
      <c r="CK38" s="897"/>
      <c r="CL38" s="897"/>
      <c r="CM38" s="897"/>
      <c r="CN38" s="897"/>
      <c r="CO38" s="897"/>
      <c r="CP38" s="897"/>
      <c r="CQ38" s="897"/>
      <c r="CR38" s="897"/>
      <c r="CS38" s="897"/>
      <c r="CT38" s="897"/>
      <c r="CU38" s="897"/>
      <c r="CV38" s="897"/>
      <c r="CW38" s="897"/>
      <c r="CX38" s="897"/>
      <c r="CY38" s="897"/>
      <c r="CZ38" s="897"/>
      <c r="DA38" s="897"/>
      <c r="DB38" s="897"/>
      <c r="DC38" s="897"/>
      <c r="DD38" s="897"/>
      <c r="DE38" s="897"/>
      <c r="DF38" s="897"/>
      <c r="DG38" s="897"/>
      <c r="DH38" s="897"/>
      <c r="DI38" s="897"/>
      <c r="DJ38" s="897"/>
      <c r="DK38" s="897"/>
      <c r="DL38" s="897"/>
      <c r="DM38" s="897"/>
      <c r="DN38" s="897"/>
      <c r="DO38" s="897"/>
      <c r="DP38" s="897"/>
      <c r="DQ38" s="897"/>
      <c r="DR38" s="897"/>
      <c r="DS38" s="897"/>
      <c r="DT38" s="897"/>
      <c r="DU38" s="897"/>
      <c r="DV38" s="897"/>
      <c r="DW38" s="897"/>
      <c r="DX38" s="897"/>
      <c r="DY38" s="897"/>
      <c r="DZ38" s="897"/>
      <c r="EA38" s="897"/>
      <c r="EB38" s="897"/>
      <c r="EC38" s="897"/>
      <c r="ED38" s="897"/>
      <c r="EE38" s="897"/>
      <c r="EF38" s="897"/>
      <c r="EG38" s="897"/>
      <c r="EH38" s="897"/>
      <c r="EI38" s="897"/>
      <c r="EJ38" s="897"/>
      <c r="EK38" s="897"/>
      <c r="EL38" s="897"/>
      <c r="EM38" s="897"/>
      <c r="EN38" s="897"/>
      <c r="EO38" s="897"/>
      <c r="EP38" s="897"/>
      <c r="EQ38" s="897"/>
      <c r="ER38" s="897"/>
      <c r="ES38" s="897"/>
      <c r="ET38" s="897"/>
      <c r="EU38" s="897"/>
      <c r="EV38" s="897"/>
      <c r="EW38" s="897"/>
      <c r="EX38" s="897"/>
      <c r="EY38" s="897"/>
      <c r="EZ38" s="897"/>
      <c r="FA38" s="897"/>
      <c r="FB38" s="897"/>
      <c r="FC38" s="897"/>
      <c r="FD38" s="897"/>
      <c r="FE38" s="897"/>
      <c r="FF38" s="897"/>
      <c r="FG38" s="897"/>
      <c r="FH38" s="897"/>
      <c r="FI38" s="897"/>
      <c r="FJ38" s="897"/>
      <c r="FK38" s="897"/>
      <c r="FL38" s="897"/>
      <c r="FM38" s="897"/>
      <c r="FN38" s="897"/>
      <c r="FO38" s="897"/>
      <c r="FP38" s="897"/>
      <c r="FQ38" s="897"/>
      <c r="FR38" s="897"/>
      <c r="FS38" s="897"/>
      <c r="FT38" s="897"/>
      <c r="FU38" s="897"/>
      <c r="FV38" s="897"/>
      <c r="FW38" s="897"/>
      <c r="FX38" s="897"/>
      <c r="FY38" s="897"/>
      <c r="FZ38" s="897"/>
      <c r="GA38" s="897"/>
      <c r="GB38" s="897"/>
      <c r="GC38" s="897"/>
      <c r="GD38" s="897"/>
      <c r="GE38" s="897"/>
      <c r="GF38" s="897"/>
      <c r="GG38" s="897"/>
      <c r="GH38" s="897"/>
      <c r="GI38" s="897"/>
      <c r="GJ38" s="897"/>
      <c r="GK38" s="897"/>
      <c r="GL38" s="897"/>
      <c r="GM38" s="897"/>
      <c r="GN38" s="897"/>
      <c r="GO38" s="897"/>
      <c r="GP38" s="897"/>
      <c r="GQ38" s="897"/>
      <c r="GR38" s="897"/>
      <c r="GS38" s="897"/>
      <c r="GT38" s="897"/>
      <c r="GU38" s="897"/>
      <c r="GV38" s="897"/>
      <c r="GW38" s="897"/>
      <c r="GX38" s="897"/>
      <c r="GY38" s="897"/>
      <c r="GZ38" s="897"/>
      <c r="HA38" s="897"/>
      <c r="HB38" s="897"/>
      <c r="HC38" s="897"/>
      <c r="HD38" s="897"/>
      <c r="HE38" s="897"/>
      <c r="HF38" s="897"/>
      <c r="HG38" s="897"/>
      <c r="HH38" s="897"/>
      <c r="HI38" s="897"/>
      <c r="HJ38" s="897"/>
      <c r="HK38" s="897"/>
      <c r="HL38" s="897"/>
      <c r="HM38" s="897"/>
      <c r="HN38" s="897"/>
      <c r="HO38" s="897"/>
      <c r="HP38" s="897"/>
      <c r="HQ38" s="897"/>
      <c r="HR38" s="897"/>
      <c r="HS38" s="897"/>
      <c r="HT38" s="897"/>
      <c r="HU38" s="897"/>
      <c r="HV38" s="897"/>
      <c r="HW38" s="897"/>
      <c r="HX38" s="897"/>
      <c r="HY38" s="897"/>
      <c r="HZ38" s="897"/>
      <c r="IA38" s="897"/>
      <c r="IB38" s="897"/>
      <c r="IC38" s="897"/>
      <c r="ID38" s="897"/>
      <c r="IE38" s="897"/>
      <c r="IF38" s="897"/>
      <c r="IG38" s="897"/>
      <c r="IH38" s="897"/>
      <c r="II38" s="897"/>
      <c r="IJ38" s="897"/>
      <c r="IK38" s="897"/>
      <c r="IL38" s="897"/>
      <c r="IM38" s="897"/>
      <c r="IN38" s="897"/>
      <c r="IO38" s="897"/>
      <c r="IP38" s="897"/>
      <c r="IQ38" s="897"/>
      <c r="IR38" s="897"/>
    </row>
    <row r="39" spans="1:252" s="898" customFormat="1" ht="48.75" customHeight="1" x14ac:dyDescent="0.2">
      <c r="A39" s="921"/>
      <c r="B39" s="921"/>
      <c r="C39" s="922"/>
      <c r="D39" s="977" t="s">
        <v>644</v>
      </c>
      <c r="E39" s="978" t="s">
        <v>767</v>
      </c>
      <c r="F39" s="939">
        <v>10000</v>
      </c>
      <c r="G39" s="939">
        <v>0</v>
      </c>
      <c r="H39" s="1248">
        <f t="shared" si="3"/>
        <v>0</v>
      </c>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897"/>
      <c r="AL39" s="897"/>
      <c r="AM39" s="897"/>
      <c r="AN39" s="897"/>
      <c r="AO39" s="897"/>
      <c r="AP39" s="897"/>
      <c r="AQ39" s="897"/>
      <c r="AR39" s="897"/>
      <c r="AS39" s="897"/>
      <c r="AT39" s="897"/>
      <c r="AU39" s="897"/>
      <c r="AV39" s="897"/>
      <c r="AW39" s="897"/>
      <c r="AX39" s="897"/>
      <c r="AY39" s="897"/>
      <c r="AZ39" s="897"/>
      <c r="BA39" s="897"/>
      <c r="BB39" s="897"/>
      <c r="BC39" s="897"/>
      <c r="BD39" s="897"/>
      <c r="BE39" s="897"/>
      <c r="BF39" s="897"/>
      <c r="BG39" s="897"/>
      <c r="BH39" s="897"/>
      <c r="BI39" s="897"/>
      <c r="BJ39" s="897"/>
      <c r="BK39" s="897"/>
      <c r="BL39" s="897"/>
      <c r="BM39" s="897"/>
      <c r="BN39" s="897"/>
      <c r="BO39" s="897"/>
      <c r="BP39" s="897"/>
      <c r="BQ39" s="897"/>
      <c r="BR39" s="897"/>
      <c r="BS39" s="897"/>
      <c r="BT39" s="897"/>
      <c r="BU39" s="897"/>
      <c r="BV39" s="897"/>
      <c r="BW39" s="897"/>
      <c r="BX39" s="897"/>
      <c r="BY39" s="897"/>
      <c r="BZ39" s="897"/>
      <c r="CA39" s="897"/>
      <c r="CB39" s="897"/>
      <c r="CC39" s="897"/>
      <c r="CD39" s="897"/>
      <c r="CE39" s="897"/>
      <c r="CF39" s="897"/>
      <c r="CG39" s="897"/>
      <c r="CH39" s="897"/>
      <c r="CI39" s="897"/>
      <c r="CJ39" s="897"/>
      <c r="CK39" s="897"/>
      <c r="CL39" s="897"/>
      <c r="CM39" s="897"/>
      <c r="CN39" s="897"/>
      <c r="CO39" s="897"/>
      <c r="CP39" s="897"/>
      <c r="CQ39" s="897"/>
      <c r="CR39" s="897"/>
      <c r="CS39" s="897"/>
      <c r="CT39" s="897"/>
      <c r="CU39" s="897"/>
      <c r="CV39" s="897"/>
      <c r="CW39" s="897"/>
      <c r="CX39" s="897"/>
      <c r="CY39" s="897"/>
      <c r="CZ39" s="897"/>
      <c r="DA39" s="897"/>
      <c r="DB39" s="897"/>
      <c r="DC39" s="897"/>
      <c r="DD39" s="897"/>
      <c r="DE39" s="897"/>
      <c r="DF39" s="897"/>
      <c r="DG39" s="897"/>
      <c r="DH39" s="897"/>
      <c r="DI39" s="897"/>
      <c r="DJ39" s="897"/>
      <c r="DK39" s="897"/>
      <c r="DL39" s="897"/>
      <c r="DM39" s="897"/>
      <c r="DN39" s="897"/>
      <c r="DO39" s="897"/>
      <c r="DP39" s="897"/>
      <c r="DQ39" s="897"/>
      <c r="DR39" s="897"/>
      <c r="DS39" s="897"/>
      <c r="DT39" s="897"/>
      <c r="DU39" s="897"/>
      <c r="DV39" s="897"/>
      <c r="DW39" s="897"/>
      <c r="DX39" s="897"/>
      <c r="DY39" s="897"/>
      <c r="DZ39" s="897"/>
      <c r="EA39" s="897"/>
      <c r="EB39" s="897"/>
      <c r="EC39" s="897"/>
      <c r="ED39" s="897"/>
      <c r="EE39" s="897"/>
      <c r="EF39" s="897"/>
      <c r="EG39" s="897"/>
      <c r="EH39" s="897"/>
      <c r="EI39" s="897"/>
      <c r="EJ39" s="897"/>
      <c r="EK39" s="897"/>
      <c r="EL39" s="897"/>
      <c r="EM39" s="897"/>
      <c r="EN39" s="897"/>
      <c r="EO39" s="897"/>
      <c r="EP39" s="897"/>
      <c r="EQ39" s="897"/>
      <c r="ER39" s="897"/>
      <c r="ES39" s="897"/>
      <c r="ET39" s="897"/>
      <c r="EU39" s="897"/>
      <c r="EV39" s="897"/>
      <c r="EW39" s="897"/>
      <c r="EX39" s="897"/>
      <c r="EY39" s="897"/>
      <c r="EZ39" s="897"/>
      <c r="FA39" s="897"/>
      <c r="FB39" s="897"/>
      <c r="FC39" s="897"/>
      <c r="FD39" s="897"/>
      <c r="FE39" s="897"/>
      <c r="FF39" s="897"/>
      <c r="FG39" s="897"/>
      <c r="FH39" s="897"/>
      <c r="FI39" s="897"/>
      <c r="FJ39" s="897"/>
      <c r="FK39" s="897"/>
      <c r="FL39" s="897"/>
      <c r="FM39" s="897"/>
      <c r="FN39" s="897"/>
      <c r="FO39" s="897"/>
      <c r="FP39" s="897"/>
      <c r="FQ39" s="897"/>
      <c r="FR39" s="897"/>
      <c r="FS39" s="897"/>
      <c r="FT39" s="897"/>
      <c r="FU39" s="897"/>
      <c r="FV39" s="897"/>
      <c r="FW39" s="897"/>
      <c r="FX39" s="897"/>
      <c r="FY39" s="897"/>
      <c r="FZ39" s="897"/>
      <c r="GA39" s="897"/>
      <c r="GB39" s="897"/>
      <c r="GC39" s="897"/>
      <c r="GD39" s="897"/>
      <c r="GE39" s="897"/>
      <c r="GF39" s="897"/>
      <c r="GG39" s="897"/>
      <c r="GH39" s="897"/>
      <c r="GI39" s="897"/>
      <c r="GJ39" s="897"/>
      <c r="GK39" s="897"/>
      <c r="GL39" s="897"/>
      <c r="GM39" s="897"/>
      <c r="GN39" s="897"/>
      <c r="GO39" s="897"/>
      <c r="GP39" s="897"/>
      <c r="GQ39" s="897"/>
      <c r="GR39" s="897"/>
      <c r="GS39" s="897"/>
      <c r="GT39" s="897"/>
      <c r="GU39" s="897"/>
      <c r="GV39" s="897"/>
      <c r="GW39" s="897"/>
      <c r="GX39" s="897"/>
      <c r="GY39" s="897"/>
      <c r="GZ39" s="897"/>
      <c r="HA39" s="897"/>
      <c r="HB39" s="897"/>
      <c r="HC39" s="897"/>
      <c r="HD39" s="897"/>
      <c r="HE39" s="897"/>
      <c r="HF39" s="897"/>
      <c r="HG39" s="897"/>
      <c r="HH39" s="897"/>
      <c r="HI39" s="897"/>
      <c r="HJ39" s="897"/>
      <c r="HK39" s="897"/>
      <c r="HL39" s="897"/>
      <c r="HM39" s="897"/>
      <c r="HN39" s="897"/>
      <c r="HO39" s="897"/>
      <c r="HP39" s="897"/>
      <c r="HQ39" s="897"/>
      <c r="HR39" s="897"/>
      <c r="HS39" s="897"/>
      <c r="HT39" s="897"/>
      <c r="HU39" s="897"/>
      <c r="HV39" s="897"/>
      <c r="HW39" s="897"/>
      <c r="HX39" s="897"/>
      <c r="HY39" s="897"/>
      <c r="HZ39" s="897"/>
      <c r="IA39" s="897"/>
      <c r="IB39" s="897"/>
      <c r="IC39" s="897"/>
      <c r="ID39" s="897"/>
      <c r="IE39" s="897"/>
      <c r="IF39" s="897"/>
      <c r="IG39" s="897"/>
      <c r="IH39" s="897"/>
      <c r="II39" s="897"/>
      <c r="IJ39" s="897"/>
      <c r="IK39" s="897"/>
      <c r="IL39" s="897"/>
      <c r="IM39" s="897"/>
      <c r="IN39" s="897"/>
      <c r="IO39" s="897"/>
      <c r="IP39" s="897"/>
      <c r="IQ39" s="897"/>
      <c r="IR39" s="897"/>
    </row>
    <row r="40" spans="1:252" s="889" customFormat="1" ht="27" customHeight="1" x14ac:dyDescent="0.2">
      <c r="A40" s="910" t="s">
        <v>54</v>
      </c>
      <c r="B40" s="910"/>
      <c r="C40" s="910"/>
      <c r="D40" s="910"/>
      <c r="E40" s="941" t="s">
        <v>451</v>
      </c>
      <c r="F40" s="914">
        <f>F41</f>
        <v>45549.05</v>
      </c>
      <c r="G40" s="914">
        <f>G41</f>
        <v>22310.6</v>
      </c>
      <c r="H40" s="1249">
        <f t="shared" si="3"/>
        <v>0.48981482599527315</v>
      </c>
      <c r="K40" s="888"/>
      <c r="L40" s="888"/>
      <c r="M40" s="888"/>
      <c r="N40" s="888"/>
      <c r="O40" s="888"/>
      <c r="P40" s="888"/>
      <c r="Q40" s="888"/>
      <c r="R40" s="888"/>
      <c r="S40" s="888"/>
      <c r="T40" s="888"/>
      <c r="U40" s="888"/>
      <c r="V40" s="888"/>
      <c r="W40" s="888"/>
      <c r="X40" s="888"/>
      <c r="Y40" s="888"/>
      <c r="Z40" s="888"/>
      <c r="AA40" s="888"/>
      <c r="AB40" s="888"/>
      <c r="AC40" s="888"/>
      <c r="AD40" s="888"/>
      <c r="AE40" s="888"/>
      <c r="AF40" s="888"/>
      <c r="AG40" s="888"/>
      <c r="AH40" s="888"/>
      <c r="AI40" s="888"/>
      <c r="AJ40" s="888"/>
      <c r="AK40" s="888"/>
      <c r="AL40" s="888"/>
      <c r="AM40" s="888"/>
      <c r="AN40" s="888"/>
      <c r="AO40" s="888"/>
      <c r="AP40" s="888"/>
      <c r="AQ40" s="888"/>
      <c r="AR40" s="888"/>
      <c r="AS40" s="888"/>
      <c r="AT40" s="888"/>
      <c r="AU40" s="888"/>
      <c r="AV40" s="888"/>
      <c r="AW40" s="888"/>
      <c r="AX40" s="888"/>
      <c r="AY40" s="888"/>
      <c r="AZ40" s="888"/>
      <c r="BA40" s="888"/>
      <c r="BB40" s="888"/>
      <c r="BC40" s="888"/>
      <c r="BD40" s="888"/>
      <c r="BE40" s="888"/>
      <c r="BF40" s="888"/>
      <c r="BG40" s="888"/>
      <c r="BH40" s="888"/>
      <c r="BI40" s="888"/>
      <c r="BJ40" s="888"/>
      <c r="BK40" s="888"/>
      <c r="BL40" s="888"/>
      <c r="BM40" s="888"/>
      <c r="BN40" s="888"/>
      <c r="BO40" s="888"/>
      <c r="BP40" s="888"/>
      <c r="BQ40" s="888"/>
      <c r="BR40" s="888"/>
      <c r="BS40" s="888"/>
      <c r="BT40" s="888"/>
      <c r="BU40" s="888"/>
      <c r="BV40" s="888"/>
      <c r="BW40" s="888"/>
      <c r="BX40" s="888"/>
      <c r="BY40" s="888"/>
      <c r="BZ40" s="888"/>
      <c r="CA40" s="888"/>
      <c r="CB40" s="888"/>
      <c r="CC40" s="888"/>
      <c r="CD40" s="888"/>
      <c r="CE40" s="888"/>
      <c r="CF40" s="888"/>
      <c r="CG40" s="888"/>
      <c r="CH40" s="888"/>
      <c r="CI40" s="888"/>
      <c r="CJ40" s="888"/>
      <c r="CK40" s="888"/>
      <c r="CL40" s="888"/>
      <c r="CM40" s="888"/>
      <c r="CN40" s="888"/>
      <c r="CO40" s="888"/>
      <c r="CP40" s="888"/>
      <c r="CQ40" s="888"/>
      <c r="CR40" s="888"/>
      <c r="CS40" s="888"/>
      <c r="CT40" s="888"/>
      <c r="CU40" s="888"/>
      <c r="CV40" s="888"/>
      <c r="CW40" s="888"/>
      <c r="CX40" s="888"/>
      <c r="CY40" s="888"/>
      <c r="CZ40" s="888"/>
      <c r="DA40" s="888"/>
      <c r="DB40" s="888"/>
      <c r="DC40" s="888"/>
      <c r="DD40" s="888"/>
      <c r="DE40" s="888"/>
      <c r="DF40" s="888"/>
      <c r="DG40" s="888"/>
      <c r="DH40" s="888"/>
      <c r="DI40" s="888"/>
      <c r="DJ40" s="888"/>
      <c r="DK40" s="888"/>
      <c r="DL40" s="888"/>
      <c r="DM40" s="888"/>
      <c r="DN40" s="888"/>
      <c r="DO40" s="888"/>
      <c r="DP40" s="888"/>
      <c r="DQ40" s="888"/>
      <c r="DR40" s="888"/>
      <c r="DS40" s="888"/>
      <c r="DT40" s="888"/>
      <c r="DU40" s="888"/>
      <c r="DV40" s="888"/>
      <c r="DW40" s="888"/>
      <c r="DX40" s="888"/>
      <c r="DY40" s="888"/>
      <c r="DZ40" s="888"/>
      <c r="EA40" s="888"/>
      <c r="EB40" s="888"/>
      <c r="EC40" s="888"/>
      <c r="ED40" s="888"/>
      <c r="EE40" s="888"/>
      <c r="EF40" s="888"/>
      <c r="EG40" s="888"/>
      <c r="EH40" s="888"/>
      <c r="EI40" s="888"/>
      <c r="EJ40" s="888"/>
      <c r="EK40" s="888"/>
      <c r="EL40" s="888"/>
      <c r="EM40" s="888"/>
      <c r="EN40" s="888"/>
      <c r="EO40" s="888"/>
      <c r="EP40" s="888"/>
      <c r="EQ40" s="888"/>
      <c r="ER40" s="888"/>
      <c r="ES40" s="888"/>
      <c r="ET40" s="888"/>
      <c r="EU40" s="888"/>
      <c r="EV40" s="888"/>
      <c r="EW40" s="888"/>
      <c r="EX40" s="888"/>
      <c r="EY40" s="888"/>
      <c r="EZ40" s="888"/>
      <c r="FA40" s="888"/>
      <c r="FB40" s="888"/>
      <c r="FC40" s="888"/>
      <c r="FD40" s="888"/>
      <c r="FE40" s="888"/>
      <c r="FF40" s="888"/>
      <c r="FG40" s="888"/>
      <c r="FH40" s="888"/>
      <c r="FI40" s="888"/>
      <c r="FJ40" s="888"/>
      <c r="FK40" s="888"/>
      <c r="FL40" s="888"/>
      <c r="FM40" s="888"/>
      <c r="FN40" s="888"/>
      <c r="FO40" s="888"/>
      <c r="FP40" s="888"/>
      <c r="FQ40" s="888"/>
      <c r="FR40" s="888"/>
      <c r="FS40" s="888"/>
      <c r="FT40" s="888"/>
      <c r="FU40" s="888"/>
      <c r="FV40" s="888"/>
      <c r="FW40" s="888"/>
      <c r="FX40" s="888"/>
      <c r="FY40" s="888"/>
      <c r="FZ40" s="888"/>
      <c r="GA40" s="888"/>
      <c r="GB40" s="888"/>
      <c r="GC40" s="888"/>
      <c r="GD40" s="888"/>
      <c r="GE40" s="888"/>
      <c r="GF40" s="888"/>
      <c r="GG40" s="888"/>
      <c r="GH40" s="888"/>
      <c r="GI40" s="888"/>
      <c r="GJ40" s="888"/>
      <c r="GK40" s="888"/>
      <c r="GL40" s="888"/>
      <c r="GM40" s="888"/>
      <c r="GN40" s="888"/>
      <c r="GO40" s="888"/>
      <c r="GP40" s="888"/>
      <c r="GQ40" s="888"/>
      <c r="GR40" s="888"/>
      <c r="GS40" s="888"/>
      <c r="GT40" s="888"/>
      <c r="GU40" s="888"/>
      <c r="GV40" s="888"/>
      <c r="GW40" s="888"/>
      <c r="GX40" s="888"/>
      <c r="GY40" s="888"/>
      <c r="GZ40" s="888"/>
      <c r="HA40" s="888"/>
      <c r="HB40" s="888"/>
      <c r="HC40" s="888"/>
      <c r="HD40" s="888"/>
      <c r="HE40" s="888"/>
      <c r="HF40" s="888"/>
      <c r="HG40" s="888"/>
      <c r="HH40" s="888"/>
      <c r="HI40" s="888"/>
      <c r="HJ40" s="888"/>
      <c r="HK40" s="888"/>
      <c r="HL40" s="888"/>
      <c r="HM40" s="888"/>
      <c r="HN40" s="888"/>
      <c r="HO40" s="888"/>
      <c r="HP40" s="888"/>
      <c r="HQ40" s="888"/>
      <c r="HR40" s="888"/>
      <c r="HS40" s="888"/>
      <c r="HT40" s="888"/>
      <c r="HU40" s="888"/>
      <c r="HV40" s="888"/>
      <c r="HW40" s="888"/>
      <c r="HX40" s="888"/>
      <c r="HY40" s="888"/>
      <c r="HZ40" s="888"/>
      <c r="IA40" s="888"/>
      <c r="IB40" s="888"/>
      <c r="IC40" s="888"/>
      <c r="ID40" s="888"/>
      <c r="IE40" s="888"/>
      <c r="IF40" s="888"/>
      <c r="IG40" s="888"/>
      <c r="IH40" s="888"/>
      <c r="II40" s="888"/>
      <c r="IJ40" s="888"/>
      <c r="IK40" s="888"/>
      <c r="IL40" s="888"/>
      <c r="IM40" s="888"/>
      <c r="IN40" s="888"/>
      <c r="IO40" s="888"/>
      <c r="IP40" s="888"/>
      <c r="IQ40" s="888"/>
      <c r="IR40" s="888"/>
    </row>
    <row r="41" spans="1:252" s="889" customFormat="1" ht="17.100000000000001" customHeight="1" x14ac:dyDescent="0.2">
      <c r="A41" s="916"/>
      <c r="B41" s="1048" t="s">
        <v>56</v>
      </c>
      <c r="C41" s="1045"/>
      <c r="D41" s="1045"/>
      <c r="E41" s="1046" t="s">
        <v>57</v>
      </c>
      <c r="F41" s="1047">
        <f>F42+F47</f>
        <v>45549.05</v>
      </c>
      <c r="G41" s="1047">
        <f>G42+G47</f>
        <v>22310.6</v>
      </c>
      <c r="H41" s="1250">
        <f t="shared" si="3"/>
        <v>0.48981482599527315</v>
      </c>
      <c r="K41" s="888"/>
      <c r="L41" s="888"/>
      <c r="M41" s="888"/>
      <c r="N41" s="888"/>
      <c r="O41" s="888"/>
      <c r="P41" s="888"/>
      <c r="Q41" s="888"/>
      <c r="R41" s="888"/>
      <c r="S41" s="888"/>
      <c r="T41" s="888"/>
      <c r="U41" s="888"/>
      <c r="V41" s="888"/>
      <c r="W41" s="888"/>
      <c r="X41" s="888"/>
      <c r="Y41" s="888"/>
      <c r="Z41" s="888"/>
      <c r="AA41" s="888"/>
      <c r="AB41" s="888"/>
      <c r="AC41" s="888"/>
      <c r="AD41" s="888"/>
      <c r="AE41" s="888"/>
      <c r="AF41" s="888"/>
      <c r="AG41" s="888"/>
      <c r="AH41" s="888"/>
      <c r="AI41" s="888"/>
      <c r="AJ41" s="888"/>
      <c r="AK41" s="888"/>
      <c r="AL41" s="888"/>
      <c r="AM41" s="888"/>
      <c r="AN41" s="888"/>
      <c r="AO41" s="888"/>
      <c r="AP41" s="888"/>
      <c r="AQ41" s="888"/>
      <c r="AR41" s="888"/>
      <c r="AS41" s="888"/>
      <c r="AT41" s="888"/>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8"/>
      <c r="BX41" s="888"/>
      <c r="BY41" s="888"/>
      <c r="BZ41" s="888"/>
      <c r="CA41" s="888"/>
      <c r="CB41" s="888"/>
      <c r="CC41" s="888"/>
      <c r="CD41" s="888"/>
      <c r="CE41" s="888"/>
      <c r="CF41" s="888"/>
      <c r="CG41" s="888"/>
      <c r="CH41" s="888"/>
      <c r="CI41" s="888"/>
      <c r="CJ41" s="888"/>
      <c r="CK41" s="888"/>
      <c r="CL41" s="888"/>
      <c r="CM41" s="888"/>
      <c r="CN41" s="888"/>
      <c r="CO41" s="888"/>
      <c r="CP41" s="888"/>
      <c r="CQ41" s="888"/>
      <c r="CR41" s="888"/>
      <c r="CS41" s="888"/>
      <c r="CT41" s="888"/>
      <c r="CU41" s="888"/>
      <c r="CV41" s="888"/>
      <c r="CW41" s="888"/>
      <c r="CX41" s="888"/>
      <c r="CY41" s="888"/>
      <c r="CZ41" s="888"/>
      <c r="DA41" s="888"/>
      <c r="DB41" s="888"/>
      <c r="DC41" s="888"/>
      <c r="DD41" s="888"/>
      <c r="DE41" s="888"/>
      <c r="DF41" s="888"/>
      <c r="DG41" s="888"/>
      <c r="DH41" s="888"/>
      <c r="DI41" s="888"/>
      <c r="DJ41" s="888"/>
      <c r="DK41" s="888"/>
      <c r="DL41" s="888"/>
      <c r="DM41" s="888"/>
      <c r="DN41" s="888"/>
      <c r="DO41" s="888"/>
      <c r="DP41" s="888"/>
      <c r="DQ41" s="888"/>
      <c r="DR41" s="888"/>
      <c r="DS41" s="888"/>
      <c r="DT41" s="888"/>
      <c r="DU41" s="888"/>
      <c r="DV41" s="888"/>
      <c r="DW41" s="888"/>
      <c r="DX41" s="888"/>
      <c r="DY41" s="888"/>
      <c r="DZ41" s="888"/>
      <c r="EA41" s="888"/>
      <c r="EB41" s="888"/>
      <c r="EC41" s="888"/>
      <c r="ED41" s="888"/>
      <c r="EE41" s="888"/>
      <c r="EF41" s="888"/>
      <c r="EG41" s="888"/>
      <c r="EH41" s="888"/>
      <c r="EI41" s="888"/>
      <c r="EJ41" s="888"/>
      <c r="EK41" s="888"/>
      <c r="EL41" s="888"/>
      <c r="EM41" s="888"/>
      <c r="EN41" s="888"/>
      <c r="EO41" s="888"/>
      <c r="EP41" s="888"/>
      <c r="EQ41" s="888"/>
      <c r="ER41" s="888"/>
      <c r="ES41" s="888"/>
      <c r="ET41" s="888"/>
      <c r="EU41" s="888"/>
      <c r="EV41" s="888"/>
      <c r="EW41" s="888"/>
      <c r="EX41" s="888"/>
      <c r="EY41" s="888"/>
      <c r="EZ41" s="888"/>
      <c r="FA41" s="888"/>
      <c r="FB41" s="888"/>
      <c r="FC41" s="888"/>
      <c r="FD41" s="888"/>
      <c r="FE41" s="888"/>
      <c r="FF41" s="888"/>
      <c r="FG41" s="888"/>
      <c r="FH41" s="888"/>
      <c r="FI41" s="888"/>
      <c r="FJ41" s="888"/>
      <c r="FK41" s="888"/>
      <c r="FL41" s="888"/>
      <c r="FM41" s="888"/>
      <c r="FN41" s="888"/>
      <c r="FO41" s="888"/>
      <c r="FP41" s="888"/>
      <c r="FQ41" s="888"/>
      <c r="FR41" s="888"/>
      <c r="FS41" s="888"/>
      <c r="FT41" s="888"/>
      <c r="FU41" s="888"/>
      <c r="FV41" s="888"/>
      <c r="FW41" s="888"/>
      <c r="FX41" s="888"/>
      <c r="FY41" s="888"/>
      <c r="FZ41" s="888"/>
      <c r="GA41" s="888"/>
      <c r="GB41" s="888"/>
      <c r="GC41" s="888"/>
      <c r="GD41" s="888"/>
      <c r="GE41" s="888"/>
      <c r="GF41" s="888"/>
      <c r="GG41" s="888"/>
      <c r="GH41" s="888"/>
      <c r="GI41" s="888"/>
      <c r="GJ41" s="888"/>
      <c r="GK41" s="888"/>
      <c r="GL41" s="888"/>
      <c r="GM41" s="888"/>
      <c r="GN41" s="888"/>
      <c r="GO41" s="888"/>
      <c r="GP41" s="888"/>
      <c r="GQ41" s="888"/>
      <c r="GR41" s="888"/>
      <c r="GS41" s="888"/>
      <c r="GT41" s="888"/>
      <c r="GU41" s="888"/>
      <c r="GV41" s="888"/>
      <c r="GW41" s="888"/>
      <c r="GX41" s="888"/>
      <c r="GY41" s="888"/>
      <c r="GZ41" s="888"/>
      <c r="HA41" s="888"/>
      <c r="HB41" s="888"/>
      <c r="HC41" s="888"/>
      <c r="HD41" s="888"/>
      <c r="HE41" s="888"/>
      <c r="HF41" s="888"/>
      <c r="HG41" s="888"/>
      <c r="HH41" s="888"/>
      <c r="HI41" s="888"/>
      <c r="HJ41" s="888"/>
      <c r="HK41" s="888"/>
      <c r="HL41" s="888"/>
      <c r="HM41" s="888"/>
      <c r="HN41" s="888"/>
      <c r="HO41" s="888"/>
      <c r="HP41" s="888"/>
      <c r="HQ41" s="888"/>
      <c r="HR41" s="888"/>
      <c r="HS41" s="888"/>
      <c r="HT41" s="888"/>
      <c r="HU41" s="888"/>
      <c r="HV41" s="888"/>
      <c r="HW41" s="888"/>
      <c r="HX41" s="888"/>
      <c r="HY41" s="888"/>
      <c r="HZ41" s="888"/>
      <c r="IA41" s="888"/>
      <c r="IB41" s="888"/>
      <c r="IC41" s="888"/>
      <c r="ID41" s="888"/>
      <c r="IE41" s="888"/>
      <c r="IF41" s="888"/>
      <c r="IG41" s="888"/>
      <c r="IH41" s="888"/>
      <c r="II41" s="888"/>
      <c r="IJ41" s="888"/>
      <c r="IK41" s="888"/>
      <c r="IL41" s="888"/>
      <c r="IM41" s="888"/>
      <c r="IN41" s="888"/>
      <c r="IO41" s="888"/>
      <c r="IP41" s="888"/>
      <c r="IQ41" s="888"/>
      <c r="IR41" s="888"/>
    </row>
    <row r="42" spans="1:252" s="889" customFormat="1" ht="17.100000000000001" customHeight="1" x14ac:dyDescent="0.2">
      <c r="A42" s="917"/>
      <c r="B42" s="917"/>
      <c r="C42" s="918" t="s">
        <v>212</v>
      </c>
      <c r="D42" s="918"/>
      <c r="E42" s="919" t="s">
        <v>213</v>
      </c>
      <c r="F42" s="920">
        <f>F43+F44+F45+F46</f>
        <v>16000</v>
      </c>
      <c r="G42" s="920">
        <f>G43+G44+G45+G46</f>
        <v>4000</v>
      </c>
      <c r="H42" s="1237">
        <f t="shared" si="3"/>
        <v>0.25</v>
      </c>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8"/>
      <c r="AY42" s="888"/>
      <c r="AZ42" s="888"/>
      <c r="BA42" s="888"/>
      <c r="BB42" s="888"/>
      <c r="BC42" s="888"/>
      <c r="BD42" s="888"/>
      <c r="BE42" s="888"/>
      <c r="BF42" s="888"/>
      <c r="BG42" s="888"/>
      <c r="BH42" s="888"/>
      <c r="BI42" s="888"/>
      <c r="BJ42" s="888"/>
      <c r="BK42" s="888"/>
      <c r="BL42" s="888"/>
      <c r="BM42" s="888"/>
      <c r="BN42" s="888"/>
      <c r="BO42" s="888"/>
      <c r="BP42" s="888"/>
      <c r="BQ42" s="888"/>
      <c r="BR42" s="888"/>
      <c r="BS42" s="888"/>
      <c r="BT42" s="888"/>
      <c r="BU42" s="888"/>
      <c r="BV42" s="888"/>
      <c r="BW42" s="888"/>
      <c r="BX42" s="888"/>
      <c r="BY42" s="888"/>
      <c r="BZ42" s="888"/>
      <c r="CA42" s="888"/>
      <c r="CB42" s="888"/>
      <c r="CC42" s="888"/>
      <c r="CD42" s="888"/>
      <c r="CE42" s="888"/>
      <c r="CF42" s="888"/>
      <c r="CG42" s="888"/>
      <c r="CH42" s="888"/>
      <c r="CI42" s="888"/>
      <c r="CJ42" s="888"/>
      <c r="CK42" s="888"/>
      <c r="CL42" s="888"/>
      <c r="CM42" s="888"/>
      <c r="CN42" s="888"/>
      <c r="CO42" s="888"/>
      <c r="CP42" s="888"/>
      <c r="CQ42" s="888"/>
      <c r="CR42" s="888"/>
      <c r="CS42" s="888"/>
      <c r="CT42" s="888"/>
      <c r="CU42" s="888"/>
      <c r="CV42" s="888"/>
      <c r="CW42" s="888"/>
      <c r="CX42" s="888"/>
      <c r="CY42" s="888"/>
      <c r="CZ42" s="888"/>
      <c r="DA42" s="888"/>
      <c r="DB42" s="888"/>
      <c r="DC42" s="888"/>
      <c r="DD42" s="888"/>
      <c r="DE42" s="888"/>
      <c r="DF42" s="888"/>
      <c r="DG42" s="888"/>
      <c r="DH42" s="888"/>
      <c r="DI42" s="888"/>
      <c r="DJ42" s="888"/>
      <c r="DK42" s="888"/>
      <c r="DL42" s="888"/>
      <c r="DM42" s="888"/>
      <c r="DN42" s="888"/>
      <c r="DO42" s="888"/>
      <c r="DP42" s="888"/>
      <c r="DQ42" s="888"/>
      <c r="DR42" s="888"/>
      <c r="DS42" s="888"/>
      <c r="DT42" s="888"/>
      <c r="DU42" s="888"/>
      <c r="DV42" s="888"/>
      <c r="DW42" s="888"/>
      <c r="DX42" s="888"/>
      <c r="DY42" s="888"/>
      <c r="DZ42" s="888"/>
      <c r="EA42" s="888"/>
      <c r="EB42" s="888"/>
      <c r="EC42" s="888"/>
      <c r="ED42" s="888"/>
      <c r="EE42" s="888"/>
      <c r="EF42" s="888"/>
      <c r="EG42" s="888"/>
      <c r="EH42" s="888"/>
      <c r="EI42" s="888"/>
      <c r="EJ42" s="888"/>
      <c r="EK42" s="888"/>
      <c r="EL42" s="888"/>
      <c r="EM42" s="888"/>
      <c r="EN42" s="888"/>
      <c r="EO42" s="888"/>
      <c r="EP42" s="888"/>
      <c r="EQ42" s="888"/>
      <c r="ER42" s="888"/>
      <c r="ES42" s="888"/>
      <c r="ET42" s="888"/>
      <c r="EU42" s="888"/>
      <c r="EV42" s="888"/>
      <c r="EW42" s="888"/>
      <c r="EX42" s="888"/>
      <c r="EY42" s="888"/>
      <c r="EZ42" s="888"/>
      <c r="FA42" s="888"/>
      <c r="FB42" s="888"/>
      <c r="FC42" s="888"/>
      <c r="FD42" s="888"/>
      <c r="FE42" s="888"/>
      <c r="FF42" s="888"/>
      <c r="FG42" s="888"/>
      <c r="FH42" s="888"/>
      <c r="FI42" s="888"/>
      <c r="FJ42" s="888"/>
      <c r="FK42" s="888"/>
      <c r="FL42" s="888"/>
      <c r="FM42" s="888"/>
      <c r="FN42" s="888"/>
      <c r="FO42" s="888"/>
      <c r="FP42" s="888"/>
      <c r="FQ42" s="888"/>
      <c r="FR42" s="888"/>
      <c r="FS42" s="888"/>
      <c r="FT42" s="888"/>
      <c r="FU42" s="888"/>
      <c r="FV42" s="888"/>
      <c r="FW42" s="888"/>
      <c r="FX42" s="888"/>
      <c r="FY42" s="888"/>
      <c r="FZ42" s="888"/>
      <c r="GA42" s="888"/>
      <c r="GB42" s="888"/>
      <c r="GC42" s="888"/>
      <c r="GD42" s="888"/>
      <c r="GE42" s="888"/>
      <c r="GF42" s="888"/>
      <c r="GG42" s="888"/>
      <c r="GH42" s="888"/>
      <c r="GI42" s="888"/>
      <c r="GJ42" s="888"/>
      <c r="GK42" s="888"/>
      <c r="GL42" s="888"/>
      <c r="GM42" s="888"/>
      <c r="GN42" s="888"/>
      <c r="GO42" s="888"/>
      <c r="GP42" s="888"/>
      <c r="GQ42" s="888"/>
      <c r="GR42" s="888"/>
      <c r="GS42" s="888"/>
      <c r="GT42" s="888"/>
      <c r="GU42" s="888"/>
      <c r="GV42" s="888"/>
      <c r="GW42" s="888"/>
      <c r="GX42" s="888"/>
      <c r="GY42" s="888"/>
      <c r="GZ42" s="888"/>
      <c r="HA42" s="888"/>
      <c r="HB42" s="888"/>
      <c r="HC42" s="888"/>
      <c r="HD42" s="888"/>
      <c r="HE42" s="888"/>
      <c r="HF42" s="888"/>
      <c r="HG42" s="888"/>
      <c r="HH42" s="888"/>
      <c r="HI42" s="888"/>
      <c r="HJ42" s="888"/>
      <c r="HK42" s="888"/>
      <c r="HL42" s="888"/>
      <c r="HM42" s="888"/>
      <c r="HN42" s="888"/>
      <c r="HO42" s="888"/>
      <c r="HP42" s="888"/>
      <c r="HQ42" s="888"/>
      <c r="HR42" s="888"/>
      <c r="HS42" s="888"/>
      <c r="HT42" s="888"/>
      <c r="HU42" s="888"/>
      <c r="HV42" s="888"/>
      <c r="HW42" s="888"/>
      <c r="HX42" s="888"/>
      <c r="HY42" s="888"/>
      <c r="HZ42" s="888"/>
      <c r="IA42" s="888"/>
      <c r="IB42" s="888"/>
      <c r="IC42" s="888"/>
      <c r="ID42" s="888"/>
      <c r="IE42" s="888"/>
      <c r="IF42" s="888"/>
      <c r="IG42" s="888"/>
      <c r="IH42" s="888"/>
      <c r="II42" s="888"/>
      <c r="IJ42" s="888"/>
      <c r="IK42" s="888"/>
      <c r="IL42" s="888"/>
      <c r="IM42" s="888"/>
      <c r="IN42" s="888"/>
      <c r="IO42" s="888"/>
      <c r="IP42" s="888"/>
      <c r="IQ42" s="888"/>
      <c r="IR42" s="888"/>
    </row>
    <row r="43" spans="1:252" s="889" customFormat="1" ht="17.100000000000001" customHeight="1" x14ac:dyDescent="0.2">
      <c r="A43" s="917"/>
      <c r="B43" s="917"/>
      <c r="C43" s="929"/>
      <c r="D43" s="926" t="s">
        <v>440</v>
      </c>
      <c r="E43" s="927" t="s">
        <v>768</v>
      </c>
      <c r="F43" s="928">
        <v>1000</v>
      </c>
      <c r="G43" s="928">
        <v>0</v>
      </c>
      <c r="H43" s="1238">
        <f t="shared" si="3"/>
        <v>0</v>
      </c>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8"/>
      <c r="AY43" s="888"/>
      <c r="AZ43" s="888"/>
      <c r="BA43" s="888"/>
      <c r="BB43" s="888"/>
      <c r="BC43" s="888"/>
      <c r="BD43" s="888"/>
      <c r="BE43" s="888"/>
      <c r="BF43" s="888"/>
      <c r="BG43" s="888"/>
      <c r="BH43" s="888"/>
      <c r="BI43" s="888"/>
      <c r="BJ43" s="888"/>
      <c r="BK43" s="888"/>
      <c r="BL43" s="888"/>
      <c r="BM43" s="888"/>
      <c r="BN43" s="888"/>
      <c r="BO43" s="888"/>
      <c r="BP43" s="888"/>
      <c r="BQ43" s="888"/>
      <c r="BR43" s="888"/>
      <c r="BS43" s="888"/>
      <c r="BT43" s="888"/>
      <c r="BU43" s="888"/>
      <c r="BV43" s="888"/>
      <c r="BW43" s="888"/>
      <c r="BX43" s="888"/>
      <c r="BY43" s="888"/>
      <c r="BZ43" s="888"/>
      <c r="CA43" s="888"/>
      <c r="CB43" s="888"/>
      <c r="CC43" s="888"/>
      <c r="CD43" s="888"/>
      <c r="CE43" s="888"/>
      <c r="CF43" s="888"/>
      <c r="CG43" s="888"/>
      <c r="CH43" s="888"/>
      <c r="CI43" s="888"/>
      <c r="CJ43" s="888"/>
      <c r="CK43" s="888"/>
      <c r="CL43" s="888"/>
      <c r="CM43" s="888"/>
      <c r="CN43" s="888"/>
      <c r="CO43" s="888"/>
      <c r="CP43" s="888"/>
      <c r="CQ43" s="888"/>
      <c r="CR43" s="888"/>
      <c r="CS43" s="888"/>
      <c r="CT43" s="888"/>
      <c r="CU43" s="888"/>
      <c r="CV43" s="888"/>
      <c r="CW43" s="888"/>
      <c r="CX43" s="888"/>
      <c r="CY43" s="888"/>
      <c r="CZ43" s="888"/>
      <c r="DA43" s="888"/>
      <c r="DB43" s="888"/>
      <c r="DC43" s="888"/>
      <c r="DD43" s="888"/>
      <c r="DE43" s="888"/>
      <c r="DF43" s="888"/>
      <c r="DG43" s="888"/>
      <c r="DH43" s="888"/>
      <c r="DI43" s="888"/>
      <c r="DJ43" s="888"/>
      <c r="DK43" s="888"/>
      <c r="DL43" s="888"/>
      <c r="DM43" s="888"/>
      <c r="DN43" s="888"/>
      <c r="DO43" s="888"/>
      <c r="DP43" s="888"/>
      <c r="DQ43" s="888"/>
      <c r="DR43" s="888"/>
      <c r="DS43" s="888"/>
      <c r="DT43" s="888"/>
      <c r="DU43" s="888"/>
      <c r="DV43" s="888"/>
      <c r="DW43" s="888"/>
      <c r="DX43" s="888"/>
      <c r="DY43" s="888"/>
      <c r="DZ43" s="888"/>
      <c r="EA43" s="888"/>
      <c r="EB43" s="888"/>
      <c r="EC43" s="888"/>
      <c r="ED43" s="888"/>
      <c r="EE43" s="888"/>
      <c r="EF43" s="888"/>
      <c r="EG43" s="888"/>
      <c r="EH43" s="888"/>
      <c r="EI43" s="888"/>
      <c r="EJ43" s="888"/>
      <c r="EK43" s="888"/>
      <c r="EL43" s="888"/>
      <c r="EM43" s="888"/>
      <c r="EN43" s="888"/>
      <c r="EO43" s="888"/>
      <c r="EP43" s="888"/>
      <c r="EQ43" s="888"/>
      <c r="ER43" s="888"/>
      <c r="ES43" s="888"/>
      <c r="ET43" s="888"/>
      <c r="EU43" s="888"/>
      <c r="EV43" s="888"/>
      <c r="EW43" s="888"/>
      <c r="EX43" s="888"/>
      <c r="EY43" s="888"/>
      <c r="EZ43" s="888"/>
      <c r="FA43" s="888"/>
      <c r="FB43" s="888"/>
      <c r="FC43" s="888"/>
      <c r="FD43" s="888"/>
      <c r="FE43" s="888"/>
      <c r="FF43" s="888"/>
      <c r="FG43" s="888"/>
      <c r="FH43" s="888"/>
      <c r="FI43" s="888"/>
      <c r="FJ43" s="888"/>
      <c r="FK43" s="888"/>
      <c r="FL43" s="888"/>
      <c r="FM43" s="888"/>
      <c r="FN43" s="888"/>
      <c r="FO43" s="888"/>
      <c r="FP43" s="888"/>
      <c r="FQ43" s="888"/>
      <c r="FR43" s="888"/>
      <c r="FS43" s="888"/>
      <c r="FT43" s="888"/>
      <c r="FU43" s="888"/>
      <c r="FV43" s="888"/>
      <c r="FW43" s="888"/>
      <c r="FX43" s="888"/>
      <c r="FY43" s="888"/>
      <c r="FZ43" s="888"/>
      <c r="GA43" s="888"/>
      <c r="GB43" s="888"/>
      <c r="GC43" s="888"/>
      <c r="GD43" s="888"/>
      <c r="GE43" s="888"/>
      <c r="GF43" s="888"/>
      <c r="GG43" s="888"/>
      <c r="GH43" s="888"/>
      <c r="GI43" s="888"/>
      <c r="GJ43" s="888"/>
      <c r="GK43" s="888"/>
      <c r="GL43" s="888"/>
      <c r="GM43" s="888"/>
      <c r="GN43" s="888"/>
      <c r="GO43" s="888"/>
      <c r="GP43" s="888"/>
      <c r="GQ43" s="888"/>
      <c r="GR43" s="888"/>
      <c r="GS43" s="888"/>
      <c r="GT43" s="888"/>
      <c r="GU43" s="888"/>
      <c r="GV43" s="888"/>
      <c r="GW43" s="888"/>
      <c r="GX43" s="888"/>
      <c r="GY43" s="888"/>
      <c r="GZ43" s="888"/>
      <c r="HA43" s="888"/>
      <c r="HB43" s="888"/>
      <c r="HC43" s="888"/>
      <c r="HD43" s="888"/>
      <c r="HE43" s="888"/>
      <c r="HF43" s="888"/>
      <c r="HG43" s="888"/>
      <c r="HH43" s="888"/>
      <c r="HI43" s="888"/>
      <c r="HJ43" s="888"/>
      <c r="HK43" s="888"/>
      <c r="HL43" s="888"/>
      <c r="HM43" s="888"/>
      <c r="HN43" s="888"/>
      <c r="HO43" s="888"/>
      <c r="HP43" s="888"/>
      <c r="HQ43" s="888"/>
      <c r="HR43" s="888"/>
      <c r="HS43" s="888"/>
      <c r="HT43" s="888"/>
      <c r="HU43" s="888"/>
      <c r="HV43" s="888"/>
      <c r="HW43" s="888"/>
      <c r="HX43" s="888"/>
      <c r="HY43" s="888"/>
      <c r="HZ43" s="888"/>
      <c r="IA43" s="888"/>
      <c r="IB43" s="888"/>
      <c r="IC43" s="888"/>
      <c r="ID43" s="888"/>
      <c r="IE43" s="888"/>
      <c r="IF43" s="888"/>
      <c r="IG43" s="888"/>
      <c r="IH43" s="888"/>
      <c r="II43" s="888"/>
      <c r="IJ43" s="888"/>
      <c r="IK43" s="888"/>
      <c r="IL43" s="888"/>
      <c r="IM43" s="888"/>
      <c r="IN43" s="888"/>
      <c r="IO43" s="888"/>
      <c r="IP43" s="888"/>
      <c r="IQ43" s="888"/>
      <c r="IR43" s="888"/>
    </row>
    <row r="44" spans="1:252" s="898" customFormat="1" ht="28.5" customHeight="1" x14ac:dyDescent="0.2">
      <c r="A44" s="921"/>
      <c r="B44" s="921"/>
      <c r="C44" s="922"/>
      <c r="D44" s="926" t="s">
        <v>445</v>
      </c>
      <c r="E44" s="927" t="s">
        <v>769</v>
      </c>
      <c r="F44" s="928">
        <v>4000</v>
      </c>
      <c r="G44" s="928">
        <v>4000</v>
      </c>
      <c r="H44" s="1238">
        <f t="shared" ref="H44:H46" si="4">G44/F44</f>
        <v>1</v>
      </c>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897"/>
      <c r="AY44" s="897"/>
      <c r="AZ44" s="897"/>
      <c r="BA44" s="897"/>
      <c r="BB44" s="897"/>
      <c r="BC44" s="897"/>
      <c r="BD44" s="897"/>
      <c r="BE44" s="897"/>
      <c r="BF44" s="897"/>
      <c r="BG44" s="897"/>
      <c r="BH44" s="897"/>
      <c r="BI44" s="897"/>
      <c r="BJ44" s="897"/>
      <c r="BK44" s="897"/>
      <c r="BL44" s="897"/>
      <c r="BM44" s="897"/>
      <c r="BN44" s="897"/>
      <c r="BO44" s="897"/>
      <c r="BP44" s="897"/>
      <c r="BQ44" s="897"/>
      <c r="BR44" s="897"/>
      <c r="BS44" s="897"/>
      <c r="BT44" s="897"/>
      <c r="BU44" s="897"/>
      <c r="BV44" s="897"/>
      <c r="BW44" s="897"/>
      <c r="BX44" s="897"/>
      <c r="BY44" s="897"/>
      <c r="BZ44" s="897"/>
      <c r="CA44" s="897"/>
      <c r="CB44" s="897"/>
      <c r="CC44" s="897"/>
      <c r="CD44" s="897"/>
      <c r="CE44" s="897"/>
      <c r="CF44" s="897"/>
      <c r="CG44" s="897"/>
      <c r="CH44" s="897"/>
      <c r="CI44" s="897"/>
      <c r="CJ44" s="897"/>
      <c r="CK44" s="897"/>
      <c r="CL44" s="897"/>
      <c r="CM44" s="897"/>
      <c r="CN44" s="897"/>
      <c r="CO44" s="897"/>
      <c r="CP44" s="897"/>
      <c r="CQ44" s="897"/>
      <c r="CR44" s="897"/>
      <c r="CS44" s="897"/>
      <c r="CT44" s="897"/>
      <c r="CU44" s="897"/>
      <c r="CV44" s="897"/>
      <c r="CW44" s="897"/>
      <c r="CX44" s="897"/>
      <c r="CY44" s="897"/>
      <c r="CZ44" s="897"/>
      <c r="DA44" s="897"/>
      <c r="DB44" s="897"/>
      <c r="DC44" s="897"/>
      <c r="DD44" s="897"/>
      <c r="DE44" s="897"/>
      <c r="DF44" s="897"/>
      <c r="DG44" s="897"/>
      <c r="DH44" s="897"/>
      <c r="DI44" s="897"/>
      <c r="DJ44" s="897"/>
      <c r="DK44" s="897"/>
      <c r="DL44" s="897"/>
      <c r="DM44" s="897"/>
      <c r="DN44" s="897"/>
      <c r="DO44" s="897"/>
      <c r="DP44" s="897"/>
      <c r="DQ44" s="897"/>
      <c r="DR44" s="897"/>
      <c r="DS44" s="897"/>
      <c r="DT44" s="897"/>
      <c r="DU44" s="897"/>
      <c r="DV44" s="897"/>
      <c r="DW44" s="897"/>
      <c r="DX44" s="897"/>
      <c r="DY44" s="897"/>
      <c r="DZ44" s="897"/>
      <c r="EA44" s="897"/>
      <c r="EB44" s="897"/>
      <c r="EC44" s="897"/>
      <c r="ED44" s="897"/>
      <c r="EE44" s="897"/>
      <c r="EF44" s="897"/>
      <c r="EG44" s="897"/>
      <c r="EH44" s="897"/>
      <c r="EI44" s="897"/>
      <c r="EJ44" s="897"/>
      <c r="EK44" s="897"/>
      <c r="EL44" s="897"/>
      <c r="EM44" s="897"/>
      <c r="EN44" s="897"/>
      <c r="EO44" s="897"/>
      <c r="EP44" s="897"/>
      <c r="EQ44" s="897"/>
      <c r="ER44" s="897"/>
      <c r="ES44" s="897"/>
      <c r="ET44" s="897"/>
      <c r="EU44" s="897"/>
      <c r="EV44" s="897"/>
      <c r="EW44" s="897"/>
      <c r="EX44" s="897"/>
      <c r="EY44" s="897"/>
      <c r="EZ44" s="897"/>
      <c r="FA44" s="897"/>
      <c r="FB44" s="897"/>
      <c r="FC44" s="897"/>
      <c r="FD44" s="897"/>
      <c r="FE44" s="897"/>
      <c r="FF44" s="897"/>
      <c r="FG44" s="897"/>
      <c r="FH44" s="897"/>
      <c r="FI44" s="897"/>
      <c r="FJ44" s="897"/>
      <c r="FK44" s="897"/>
      <c r="FL44" s="897"/>
      <c r="FM44" s="897"/>
      <c r="FN44" s="897"/>
      <c r="FO44" s="897"/>
      <c r="FP44" s="897"/>
      <c r="FQ44" s="897"/>
      <c r="FR44" s="897"/>
      <c r="FS44" s="897"/>
      <c r="FT44" s="897"/>
      <c r="FU44" s="897"/>
      <c r="FV44" s="897"/>
      <c r="FW44" s="897"/>
      <c r="FX44" s="897"/>
      <c r="FY44" s="897"/>
      <c r="FZ44" s="897"/>
      <c r="GA44" s="897"/>
      <c r="GB44" s="897"/>
      <c r="GC44" s="897"/>
      <c r="GD44" s="897"/>
      <c r="GE44" s="897"/>
      <c r="GF44" s="897"/>
      <c r="GG44" s="897"/>
      <c r="GH44" s="897"/>
      <c r="GI44" s="897"/>
      <c r="GJ44" s="897"/>
      <c r="GK44" s="897"/>
      <c r="GL44" s="897"/>
      <c r="GM44" s="897"/>
      <c r="GN44" s="897"/>
      <c r="GO44" s="897"/>
      <c r="GP44" s="897"/>
      <c r="GQ44" s="897"/>
      <c r="GR44" s="897"/>
      <c r="GS44" s="897"/>
      <c r="GT44" s="897"/>
      <c r="GU44" s="897"/>
      <c r="GV44" s="897"/>
      <c r="GW44" s="897"/>
      <c r="GX44" s="897"/>
      <c r="GY44" s="897"/>
      <c r="GZ44" s="897"/>
      <c r="HA44" s="897"/>
      <c r="HB44" s="897"/>
      <c r="HC44" s="897"/>
      <c r="HD44" s="897"/>
      <c r="HE44" s="897"/>
      <c r="HF44" s="897"/>
      <c r="HG44" s="897"/>
      <c r="HH44" s="897"/>
      <c r="HI44" s="897"/>
      <c r="HJ44" s="897"/>
      <c r="HK44" s="897"/>
      <c r="HL44" s="897"/>
      <c r="HM44" s="897"/>
      <c r="HN44" s="897"/>
      <c r="HO44" s="897"/>
      <c r="HP44" s="897"/>
      <c r="HQ44" s="897"/>
      <c r="HR44" s="897"/>
      <c r="HS44" s="897"/>
      <c r="HT44" s="897"/>
      <c r="HU44" s="897"/>
      <c r="HV44" s="897"/>
      <c r="HW44" s="897"/>
      <c r="HX44" s="897"/>
      <c r="HY44" s="897"/>
      <c r="HZ44" s="897"/>
      <c r="IA44" s="897"/>
      <c r="IB44" s="897"/>
      <c r="IC44" s="897"/>
      <c r="ID44" s="897"/>
      <c r="IE44" s="897"/>
      <c r="IF44" s="897"/>
      <c r="IG44" s="897"/>
      <c r="IH44" s="897"/>
      <c r="II44" s="897"/>
      <c r="IJ44" s="897"/>
      <c r="IK44" s="897"/>
      <c r="IL44" s="897"/>
      <c r="IM44" s="897"/>
      <c r="IN44" s="897"/>
      <c r="IO44" s="897"/>
      <c r="IP44" s="897"/>
      <c r="IQ44" s="897"/>
      <c r="IR44" s="897"/>
    </row>
    <row r="45" spans="1:252" s="898" customFormat="1" ht="17.25" customHeight="1" x14ac:dyDescent="0.2">
      <c r="A45" s="921"/>
      <c r="B45" s="921"/>
      <c r="C45" s="922"/>
      <c r="D45" s="926" t="s">
        <v>447</v>
      </c>
      <c r="E45" s="927" t="s">
        <v>770</v>
      </c>
      <c r="F45" s="928">
        <v>1000</v>
      </c>
      <c r="G45" s="928">
        <v>0</v>
      </c>
      <c r="H45" s="1238">
        <f t="shared" si="4"/>
        <v>0</v>
      </c>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897"/>
      <c r="AY45" s="897"/>
      <c r="AZ45" s="897"/>
      <c r="BA45" s="897"/>
      <c r="BB45" s="897"/>
      <c r="BC45" s="897"/>
      <c r="BD45" s="897"/>
      <c r="BE45" s="897"/>
      <c r="BF45" s="897"/>
      <c r="BG45" s="897"/>
      <c r="BH45" s="897"/>
      <c r="BI45" s="897"/>
      <c r="BJ45" s="897"/>
      <c r="BK45" s="897"/>
      <c r="BL45" s="897"/>
      <c r="BM45" s="897"/>
      <c r="BN45" s="897"/>
      <c r="BO45" s="897"/>
      <c r="BP45" s="897"/>
      <c r="BQ45" s="897"/>
      <c r="BR45" s="897"/>
      <c r="BS45" s="897"/>
      <c r="BT45" s="897"/>
      <c r="BU45" s="897"/>
      <c r="BV45" s="897"/>
      <c r="BW45" s="897"/>
      <c r="BX45" s="897"/>
      <c r="BY45" s="897"/>
      <c r="BZ45" s="897"/>
      <c r="CA45" s="897"/>
      <c r="CB45" s="897"/>
      <c r="CC45" s="897"/>
      <c r="CD45" s="897"/>
      <c r="CE45" s="897"/>
      <c r="CF45" s="897"/>
      <c r="CG45" s="897"/>
      <c r="CH45" s="897"/>
      <c r="CI45" s="897"/>
      <c r="CJ45" s="897"/>
      <c r="CK45" s="897"/>
      <c r="CL45" s="897"/>
      <c r="CM45" s="897"/>
      <c r="CN45" s="897"/>
      <c r="CO45" s="897"/>
      <c r="CP45" s="897"/>
      <c r="CQ45" s="897"/>
      <c r="CR45" s="897"/>
      <c r="CS45" s="897"/>
      <c r="CT45" s="897"/>
      <c r="CU45" s="897"/>
      <c r="CV45" s="897"/>
      <c r="CW45" s="897"/>
      <c r="CX45" s="897"/>
      <c r="CY45" s="897"/>
      <c r="CZ45" s="897"/>
      <c r="DA45" s="897"/>
      <c r="DB45" s="897"/>
      <c r="DC45" s="897"/>
      <c r="DD45" s="897"/>
      <c r="DE45" s="897"/>
      <c r="DF45" s="897"/>
      <c r="DG45" s="897"/>
      <c r="DH45" s="897"/>
      <c r="DI45" s="897"/>
      <c r="DJ45" s="897"/>
      <c r="DK45" s="897"/>
      <c r="DL45" s="897"/>
      <c r="DM45" s="897"/>
      <c r="DN45" s="897"/>
      <c r="DO45" s="897"/>
      <c r="DP45" s="897"/>
      <c r="DQ45" s="897"/>
      <c r="DR45" s="897"/>
      <c r="DS45" s="897"/>
      <c r="DT45" s="897"/>
      <c r="DU45" s="897"/>
      <c r="DV45" s="897"/>
      <c r="DW45" s="897"/>
      <c r="DX45" s="897"/>
      <c r="DY45" s="897"/>
      <c r="DZ45" s="897"/>
      <c r="EA45" s="897"/>
      <c r="EB45" s="897"/>
      <c r="EC45" s="897"/>
      <c r="ED45" s="897"/>
      <c r="EE45" s="897"/>
      <c r="EF45" s="897"/>
      <c r="EG45" s="897"/>
      <c r="EH45" s="897"/>
      <c r="EI45" s="897"/>
      <c r="EJ45" s="897"/>
      <c r="EK45" s="897"/>
      <c r="EL45" s="897"/>
      <c r="EM45" s="897"/>
      <c r="EN45" s="897"/>
      <c r="EO45" s="897"/>
      <c r="EP45" s="897"/>
      <c r="EQ45" s="897"/>
      <c r="ER45" s="897"/>
      <c r="ES45" s="897"/>
      <c r="ET45" s="897"/>
      <c r="EU45" s="897"/>
      <c r="EV45" s="897"/>
      <c r="EW45" s="897"/>
      <c r="EX45" s="897"/>
      <c r="EY45" s="897"/>
      <c r="EZ45" s="897"/>
      <c r="FA45" s="897"/>
      <c r="FB45" s="897"/>
      <c r="FC45" s="897"/>
      <c r="FD45" s="897"/>
      <c r="FE45" s="897"/>
      <c r="FF45" s="897"/>
      <c r="FG45" s="897"/>
      <c r="FH45" s="897"/>
      <c r="FI45" s="897"/>
      <c r="FJ45" s="897"/>
      <c r="FK45" s="897"/>
      <c r="FL45" s="897"/>
      <c r="FM45" s="897"/>
      <c r="FN45" s="897"/>
      <c r="FO45" s="897"/>
      <c r="FP45" s="897"/>
      <c r="FQ45" s="897"/>
      <c r="FR45" s="897"/>
      <c r="FS45" s="897"/>
      <c r="FT45" s="897"/>
      <c r="FU45" s="897"/>
      <c r="FV45" s="897"/>
      <c r="FW45" s="897"/>
      <c r="FX45" s="897"/>
      <c r="FY45" s="897"/>
      <c r="FZ45" s="897"/>
      <c r="GA45" s="897"/>
      <c r="GB45" s="897"/>
      <c r="GC45" s="897"/>
      <c r="GD45" s="897"/>
      <c r="GE45" s="897"/>
      <c r="GF45" s="897"/>
      <c r="GG45" s="897"/>
      <c r="GH45" s="897"/>
      <c r="GI45" s="897"/>
      <c r="GJ45" s="897"/>
      <c r="GK45" s="897"/>
      <c r="GL45" s="897"/>
      <c r="GM45" s="897"/>
      <c r="GN45" s="897"/>
      <c r="GO45" s="897"/>
      <c r="GP45" s="897"/>
      <c r="GQ45" s="897"/>
      <c r="GR45" s="897"/>
      <c r="GS45" s="897"/>
      <c r="GT45" s="897"/>
      <c r="GU45" s="897"/>
      <c r="GV45" s="897"/>
      <c r="GW45" s="897"/>
      <c r="GX45" s="897"/>
      <c r="GY45" s="897"/>
      <c r="GZ45" s="897"/>
      <c r="HA45" s="897"/>
      <c r="HB45" s="897"/>
      <c r="HC45" s="897"/>
      <c r="HD45" s="897"/>
      <c r="HE45" s="897"/>
      <c r="HF45" s="897"/>
      <c r="HG45" s="897"/>
      <c r="HH45" s="897"/>
      <c r="HI45" s="897"/>
      <c r="HJ45" s="897"/>
      <c r="HK45" s="897"/>
      <c r="HL45" s="897"/>
      <c r="HM45" s="897"/>
      <c r="HN45" s="897"/>
      <c r="HO45" s="897"/>
      <c r="HP45" s="897"/>
      <c r="HQ45" s="897"/>
      <c r="HR45" s="897"/>
      <c r="HS45" s="897"/>
      <c r="HT45" s="897"/>
      <c r="HU45" s="897"/>
      <c r="HV45" s="897"/>
      <c r="HW45" s="897"/>
      <c r="HX45" s="897"/>
      <c r="HY45" s="897"/>
      <c r="HZ45" s="897"/>
      <c r="IA45" s="897"/>
      <c r="IB45" s="897"/>
      <c r="IC45" s="897"/>
      <c r="ID45" s="897"/>
      <c r="IE45" s="897"/>
      <c r="IF45" s="897"/>
      <c r="IG45" s="897"/>
      <c r="IH45" s="897"/>
      <c r="II45" s="897"/>
      <c r="IJ45" s="897"/>
      <c r="IK45" s="897"/>
      <c r="IL45" s="897"/>
      <c r="IM45" s="897"/>
      <c r="IN45" s="897"/>
      <c r="IO45" s="897"/>
      <c r="IP45" s="897"/>
      <c r="IQ45" s="897"/>
      <c r="IR45" s="897"/>
    </row>
    <row r="46" spans="1:252" s="898" customFormat="1" ht="17.25" customHeight="1" x14ac:dyDescent="0.2">
      <c r="A46" s="921"/>
      <c r="B46" s="921"/>
      <c r="C46" s="922"/>
      <c r="D46" s="926" t="s">
        <v>444</v>
      </c>
      <c r="E46" s="927" t="s">
        <v>645</v>
      </c>
      <c r="F46" s="979">
        <v>10000</v>
      </c>
      <c r="G46" s="979">
        <v>0</v>
      </c>
      <c r="H46" s="1238">
        <f t="shared" si="4"/>
        <v>0</v>
      </c>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897"/>
      <c r="AY46" s="897"/>
      <c r="AZ46" s="897"/>
      <c r="BA46" s="897"/>
      <c r="BB46" s="897"/>
      <c r="BC46" s="897"/>
      <c r="BD46" s="897"/>
      <c r="BE46" s="897"/>
      <c r="BF46" s="897"/>
      <c r="BG46" s="897"/>
      <c r="BH46" s="897"/>
      <c r="BI46" s="897"/>
      <c r="BJ46" s="897"/>
      <c r="BK46" s="897"/>
      <c r="BL46" s="897"/>
      <c r="BM46" s="897"/>
      <c r="BN46" s="897"/>
      <c r="BO46" s="897"/>
      <c r="BP46" s="897"/>
      <c r="BQ46" s="897"/>
      <c r="BR46" s="897"/>
      <c r="BS46" s="897"/>
      <c r="BT46" s="897"/>
      <c r="BU46" s="897"/>
      <c r="BV46" s="897"/>
      <c r="BW46" s="897"/>
      <c r="BX46" s="897"/>
      <c r="BY46" s="897"/>
      <c r="BZ46" s="897"/>
      <c r="CA46" s="897"/>
      <c r="CB46" s="897"/>
      <c r="CC46" s="897"/>
      <c r="CD46" s="897"/>
      <c r="CE46" s="897"/>
      <c r="CF46" s="897"/>
      <c r="CG46" s="897"/>
      <c r="CH46" s="897"/>
      <c r="CI46" s="897"/>
      <c r="CJ46" s="897"/>
      <c r="CK46" s="897"/>
      <c r="CL46" s="897"/>
      <c r="CM46" s="897"/>
      <c r="CN46" s="897"/>
      <c r="CO46" s="897"/>
      <c r="CP46" s="897"/>
      <c r="CQ46" s="897"/>
      <c r="CR46" s="897"/>
      <c r="CS46" s="897"/>
      <c r="CT46" s="897"/>
      <c r="CU46" s="897"/>
      <c r="CV46" s="897"/>
      <c r="CW46" s="897"/>
      <c r="CX46" s="897"/>
      <c r="CY46" s="897"/>
      <c r="CZ46" s="897"/>
      <c r="DA46" s="897"/>
      <c r="DB46" s="897"/>
      <c r="DC46" s="897"/>
      <c r="DD46" s="897"/>
      <c r="DE46" s="897"/>
      <c r="DF46" s="897"/>
      <c r="DG46" s="897"/>
      <c r="DH46" s="897"/>
      <c r="DI46" s="897"/>
      <c r="DJ46" s="897"/>
      <c r="DK46" s="897"/>
      <c r="DL46" s="897"/>
      <c r="DM46" s="897"/>
      <c r="DN46" s="897"/>
      <c r="DO46" s="897"/>
      <c r="DP46" s="897"/>
      <c r="DQ46" s="897"/>
      <c r="DR46" s="897"/>
      <c r="DS46" s="897"/>
      <c r="DT46" s="897"/>
      <c r="DU46" s="897"/>
      <c r="DV46" s="897"/>
      <c r="DW46" s="897"/>
      <c r="DX46" s="897"/>
      <c r="DY46" s="897"/>
      <c r="DZ46" s="897"/>
      <c r="EA46" s="897"/>
      <c r="EB46" s="897"/>
      <c r="EC46" s="897"/>
      <c r="ED46" s="897"/>
      <c r="EE46" s="897"/>
      <c r="EF46" s="897"/>
      <c r="EG46" s="897"/>
      <c r="EH46" s="897"/>
      <c r="EI46" s="897"/>
      <c r="EJ46" s="897"/>
      <c r="EK46" s="897"/>
      <c r="EL46" s="897"/>
      <c r="EM46" s="897"/>
      <c r="EN46" s="897"/>
      <c r="EO46" s="897"/>
      <c r="EP46" s="897"/>
      <c r="EQ46" s="897"/>
      <c r="ER46" s="897"/>
      <c r="ES46" s="897"/>
      <c r="ET46" s="897"/>
      <c r="EU46" s="897"/>
      <c r="EV46" s="897"/>
      <c r="EW46" s="897"/>
      <c r="EX46" s="897"/>
      <c r="EY46" s="897"/>
      <c r="EZ46" s="897"/>
      <c r="FA46" s="897"/>
      <c r="FB46" s="897"/>
      <c r="FC46" s="897"/>
      <c r="FD46" s="897"/>
      <c r="FE46" s="897"/>
      <c r="FF46" s="897"/>
      <c r="FG46" s="897"/>
      <c r="FH46" s="897"/>
      <c r="FI46" s="897"/>
      <c r="FJ46" s="897"/>
      <c r="FK46" s="897"/>
      <c r="FL46" s="897"/>
      <c r="FM46" s="897"/>
      <c r="FN46" s="897"/>
      <c r="FO46" s="897"/>
      <c r="FP46" s="897"/>
      <c r="FQ46" s="897"/>
      <c r="FR46" s="897"/>
      <c r="FS46" s="897"/>
      <c r="FT46" s="897"/>
      <c r="FU46" s="897"/>
      <c r="FV46" s="897"/>
      <c r="FW46" s="897"/>
      <c r="FX46" s="897"/>
      <c r="FY46" s="897"/>
      <c r="FZ46" s="897"/>
      <c r="GA46" s="897"/>
      <c r="GB46" s="897"/>
      <c r="GC46" s="897"/>
      <c r="GD46" s="897"/>
      <c r="GE46" s="897"/>
      <c r="GF46" s="897"/>
      <c r="GG46" s="897"/>
      <c r="GH46" s="897"/>
      <c r="GI46" s="897"/>
      <c r="GJ46" s="897"/>
      <c r="GK46" s="897"/>
      <c r="GL46" s="897"/>
      <c r="GM46" s="897"/>
      <c r="GN46" s="897"/>
      <c r="GO46" s="897"/>
      <c r="GP46" s="897"/>
      <c r="GQ46" s="897"/>
      <c r="GR46" s="897"/>
      <c r="GS46" s="897"/>
      <c r="GT46" s="897"/>
      <c r="GU46" s="897"/>
      <c r="GV46" s="897"/>
      <c r="GW46" s="897"/>
      <c r="GX46" s="897"/>
      <c r="GY46" s="897"/>
      <c r="GZ46" s="897"/>
      <c r="HA46" s="897"/>
      <c r="HB46" s="897"/>
      <c r="HC46" s="897"/>
      <c r="HD46" s="897"/>
      <c r="HE46" s="897"/>
      <c r="HF46" s="897"/>
      <c r="HG46" s="897"/>
      <c r="HH46" s="897"/>
      <c r="HI46" s="897"/>
      <c r="HJ46" s="897"/>
      <c r="HK46" s="897"/>
      <c r="HL46" s="897"/>
      <c r="HM46" s="897"/>
      <c r="HN46" s="897"/>
      <c r="HO46" s="897"/>
      <c r="HP46" s="897"/>
      <c r="HQ46" s="897"/>
      <c r="HR46" s="897"/>
      <c r="HS46" s="897"/>
      <c r="HT46" s="897"/>
      <c r="HU46" s="897"/>
      <c r="HV46" s="897"/>
      <c r="HW46" s="897"/>
      <c r="HX46" s="897"/>
      <c r="HY46" s="897"/>
      <c r="HZ46" s="897"/>
      <c r="IA46" s="897"/>
      <c r="IB46" s="897"/>
      <c r="IC46" s="897"/>
      <c r="ID46" s="897"/>
      <c r="IE46" s="897"/>
      <c r="IF46" s="897"/>
      <c r="IG46" s="897"/>
      <c r="IH46" s="897"/>
      <c r="II46" s="897"/>
      <c r="IJ46" s="897"/>
      <c r="IK46" s="897"/>
      <c r="IL46" s="897"/>
      <c r="IM46" s="897"/>
      <c r="IN46" s="897"/>
      <c r="IO46" s="897"/>
      <c r="IP46" s="897"/>
      <c r="IQ46" s="897"/>
      <c r="IR46" s="897"/>
    </row>
    <row r="47" spans="1:252" s="898" customFormat="1" ht="17.100000000000001" customHeight="1" x14ac:dyDescent="0.2">
      <c r="A47" s="921"/>
      <c r="B47" s="900"/>
      <c r="C47" s="980" t="s">
        <v>232</v>
      </c>
      <c r="D47" s="981"/>
      <c r="E47" s="982" t="s">
        <v>233</v>
      </c>
      <c r="F47" s="894">
        <f>F48</f>
        <v>29549.05</v>
      </c>
      <c r="G47" s="894">
        <f>G48</f>
        <v>18310.599999999999</v>
      </c>
      <c r="H47" s="1251">
        <f>G47/F47</f>
        <v>0.6196679757894078</v>
      </c>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897"/>
      <c r="AY47" s="897"/>
      <c r="AZ47" s="897"/>
      <c r="BA47" s="897"/>
      <c r="BB47" s="897"/>
      <c r="BC47" s="897"/>
      <c r="BD47" s="897"/>
      <c r="BE47" s="897"/>
      <c r="BF47" s="897"/>
      <c r="BG47" s="897"/>
      <c r="BH47" s="897"/>
      <c r="BI47" s="897"/>
      <c r="BJ47" s="897"/>
      <c r="BK47" s="897"/>
      <c r="BL47" s="897"/>
      <c r="BM47" s="897"/>
      <c r="BN47" s="897"/>
      <c r="BO47" s="897"/>
      <c r="BP47" s="897"/>
      <c r="BQ47" s="897"/>
      <c r="BR47" s="897"/>
      <c r="BS47" s="897"/>
      <c r="BT47" s="897"/>
      <c r="BU47" s="897"/>
      <c r="BV47" s="897"/>
      <c r="BW47" s="897"/>
      <c r="BX47" s="897"/>
      <c r="BY47" s="897"/>
      <c r="BZ47" s="897"/>
      <c r="CA47" s="897"/>
      <c r="CB47" s="897"/>
      <c r="CC47" s="897"/>
      <c r="CD47" s="897"/>
      <c r="CE47" s="897"/>
      <c r="CF47" s="897"/>
      <c r="CG47" s="897"/>
      <c r="CH47" s="897"/>
      <c r="CI47" s="897"/>
      <c r="CJ47" s="897"/>
      <c r="CK47" s="897"/>
      <c r="CL47" s="897"/>
      <c r="CM47" s="897"/>
      <c r="CN47" s="897"/>
      <c r="CO47" s="897"/>
      <c r="CP47" s="897"/>
      <c r="CQ47" s="897"/>
      <c r="CR47" s="897"/>
      <c r="CS47" s="897"/>
      <c r="CT47" s="897"/>
      <c r="CU47" s="897"/>
      <c r="CV47" s="897"/>
      <c r="CW47" s="897"/>
      <c r="CX47" s="897"/>
      <c r="CY47" s="897"/>
      <c r="CZ47" s="897"/>
      <c r="DA47" s="897"/>
      <c r="DB47" s="897"/>
      <c r="DC47" s="897"/>
      <c r="DD47" s="897"/>
      <c r="DE47" s="897"/>
      <c r="DF47" s="897"/>
      <c r="DG47" s="897"/>
      <c r="DH47" s="897"/>
      <c r="DI47" s="897"/>
      <c r="DJ47" s="897"/>
      <c r="DK47" s="897"/>
      <c r="DL47" s="897"/>
      <c r="DM47" s="897"/>
      <c r="DN47" s="897"/>
      <c r="DO47" s="897"/>
      <c r="DP47" s="897"/>
      <c r="DQ47" s="897"/>
      <c r="DR47" s="897"/>
      <c r="DS47" s="897"/>
      <c r="DT47" s="897"/>
      <c r="DU47" s="897"/>
      <c r="DV47" s="897"/>
      <c r="DW47" s="897"/>
      <c r="DX47" s="897"/>
      <c r="DY47" s="897"/>
      <c r="DZ47" s="897"/>
      <c r="EA47" s="897"/>
      <c r="EB47" s="897"/>
      <c r="EC47" s="897"/>
      <c r="ED47" s="897"/>
      <c r="EE47" s="897"/>
      <c r="EF47" s="897"/>
      <c r="EG47" s="897"/>
      <c r="EH47" s="897"/>
      <c r="EI47" s="897"/>
      <c r="EJ47" s="897"/>
      <c r="EK47" s="897"/>
      <c r="EL47" s="897"/>
      <c r="EM47" s="897"/>
      <c r="EN47" s="897"/>
      <c r="EO47" s="897"/>
      <c r="EP47" s="897"/>
      <c r="EQ47" s="897"/>
      <c r="ER47" s="897"/>
      <c r="ES47" s="897"/>
      <c r="ET47" s="897"/>
      <c r="EU47" s="897"/>
      <c r="EV47" s="897"/>
      <c r="EW47" s="897"/>
      <c r="EX47" s="897"/>
      <c r="EY47" s="897"/>
      <c r="EZ47" s="897"/>
      <c r="FA47" s="897"/>
      <c r="FB47" s="897"/>
      <c r="FC47" s="897"/>
      <c r="FD47" s="897"/>
      <c r="FE47" s="897"/>
      <c r="FF47" s="897"/>
      <c r="FG47" s="897"/>
      <c r="FH47" s="897"/>
      <c r="FI47" s="897"/>
      <c r="FJ47" s="897"/>
      <c r="FK47" s="897"/>
      <c r="FL47" s="897"/>
      <c r="FM47" s="897"/>
      <c r="FN47" s="897"/>
      <c r="FO47" s="897"/>
      <c r="FP47" s="897"/>
      <c r="FQ47" s="897"/>
      <c r="FR47" s="897"/>
      <c r="FS47" s="897"/>
      <c r="FT47" s="897"/>
      <c r="FU47" s="897"/>
      <c r="FV47" s="897"/>
      <c r="FW47" s="897"/>
      <c r="FX47" s="897"/>
      <c r="FY47" s="897"/>
      <c r="FZ47" s="897"/>
      <c r="GA47" s="897"/>
      <c r="GB47" s="897"/>
      <c r="GC47" s="897"/>
      <c r="GD47" s="897"/>
      <c r="GE47" s="897"/>
      <c r="GF47" s="897"/>
      <c r="GG47" s="897"/>
      <c r="GH47" s="897"/>
      <c r="GI47" s="897"/>
      <c r="GJ47" s="897"/>
      <c r="GK47" s="897"/>
      <c r="GL47" s="897"/>
      <c r="GM47" s="897"/>
      <c r="GN47" s="897"/>
      <c r="GO47" s="897"/>
      <c r="GP47" s="897"/>
      <c r="GQ47" s="897"/>
      <c r="GR47" s="897"/>
      <c r="GS47" s="897"/>
      <c r="GT47" s="897"/>
      <c r="GU47" s="897"/>
      <c r="GV47" s="897"/>
      <c r="GW47" s="897"/>
      <c r="GX47" s="897"/>
      <c r="GY47" s="897"/>
      <c r="GZ47" s="897"/>
      <c r="HA47" s="897"/>
      <c r="HB47" s="897"/>
      <c r="HC47" s="897"/>
      <c r="HD47" s="897"/>
      <c r="HE47" s="897"/>
      <c r="HF47" s="897"/>
      <c r="HG47" s="897"/>
      <c r="HH47" s="897"/>
      <c r="HI47" s="897"/>
      <c r="HJ47" s="897"/>
      <c r="HK47" s="897"/>
      <c r="HL47" s="897"/>
      <c r="HM47" s="897"/>
      <c r="HN47" s="897"/>
      <c r="HO47" s="897"/>
      <c r="HP47" s="897"/>
      <c r="HQ47" s="897"/>
      <c r="HR47" s="897"/>
      <c r="HS47" s="897"/>
      <c r="HT47" s="897"/>
      <c r="HU47" s="897"/>
      <c r="HV47" s="897"/>
      <c r="HW47" s="897"/>
      <c r="HX47" s="897"/>
      <c r="HY47" s="897"/>
      <c r="HZ47" s="897"/>
      <c r="IA47" s="897"/>
      <c r="IB47" s="897"/>
      <c r="IC47" s="897"/>
      <c r="ID47" s="897"/>
      <c r="IE47" s="897"/>
      <c r="IF47" s="897"/>
      <c r="IG47" s="897"/>
      <c r="IH47" s="897"/>
      <c r="II47" s="897"/>
      <c r="IJ47" s="897"/>
      <c r="IK47" s="897"/>
      <c r="IL47" s="897"/>
      <c r="IM47" s="897"/>
      <c r="IN47" s="897"/>
      <c r="IO47" s="897"/>
      <c r="IP47" s="897"/>
      <c r="IQ47" s="897"/>
      <c r="IR47" s="897"/>
    </row>
    <row r="48" spans="1:252" s="898" customFormat="1" ht="25.5" customHeight="1" x14ac:dyDescent="0.2">
      <c r="A48" s="921"/>
      <c r="B48" s="921"/>
      <c r="C48" s="922"/>
      <c r="D48" s="926" t="s">
        <v>447</v>
      </c>
      <c r="E48" s="927" t="s">
        <v>771</v>
      </c>
      <c r="F48" s="983">
        <v>29549.05</v>
      </c>
      <c r="G48" s="983">
        <v>18310.599999999999</v>
      </c>
      <c r="H48" s="1238">
        <f>G48/F48</f>
        <v>0.6196679757894078</v>
      </c>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7"/>
      <c r="AR48" s="897"/>
      <c r="AS48" s="897"/>
      <c r="AT48" s="897"/>
      <c r="AU48" s="897"/>
      <c r="AV48" s="897"/>
      <c r="AW48" s="897"/>
      <c r="AX48" s="897"/>
      <c r="AY48" s="897"/>
      <c r="AZ48" s="897"/>
      <c r="BA48" s="897"/>
      <c r="BB48" s="897"/>
      <c r="BC48" s="897"/>
      <c r="BD48" s="897"/>
      <c r="BE48" s="897"/>
      <c r="BF48" s="897"/>
      <c r="BG48" s="897"/>
      <c r="BH48" s="897"/>
      <c r="BI48" s="897"/>
      <c r="BJ48" s="897"/>
      <c r="BK48" s="897"/>
      <c r="BL48" s="897"/>
      <c r="BM48" s="897"/>
      <c r="BN48" s="897"/>
      <c r="BO48" s="897"/>
      <c r="BP48" s="897"/>
      <c r="BQ48" s="897"/>
      <c r="BR48" s="897"/>
      <c r="BS48" s="897"/>
      <c r="BT48" s="897"/>
      <c r="BU48" s="897"/>
      <c r="BV48" s="897"/>
      <c r="BW48" s="897"/>
      <c r="BX48" s="897"/>
      <c r="BY48" s="897"/>
      <c r="BZ48" s="897"/>
      <c r="CA48" s="897"/>
      <c r="CB48" s="897"/>
      <c r="CC48" s="897"/>
      <c r="CD48" s="897"/>
      <c r="CE48" s="897"/>
      <c r="CF48" s="897"/>
      <c r="CG48" s="897"/>
      <c r="CH48" s="897"/>
      <c r="CI48" s="897"/>
      <c r="CJ48" s="897"/>
      <c r="CK48" s="897"/>
      <c r="CL48" s="897"/>
      <c r="CM48" s="897"/>
      <c r="CN48" s="897"/>
      <c r="CO48" s="897"/>
      <c r="CP48" s="897"/>
      <c r="CQ48" s="897"/>
      <c r="CR48" s="897"/>
      <c r="CS48" s="897"/>
      <c r="CT48" s="897"/>
      <c r="CU48" s="897"/>
      <c r="CV48" s="897"/>
      <c r="CW48" s="897"/>
      <c r="CX48" s="897"/>
      <c r="CY48" s="897"/>
      <c r="CZ48" s="897"/>
      <c r="DA48" s="897"/>
      <c r="DB48" s="897"/>
      <c r="DC48" s="897"/>
      <c r="DD48" s="897"/>
      <c r="DE48" s="897"/>
      <c r="DF48" s="897"/>
      <c r="DG48" s="897"/>
      <c r="DH48" s="897"/>
      <c r="DI48" s="897"/>
      <c r="DJ48" s="897"/>
      <c r="DK48" s="897"/>
      <c r="DL48" s="897"/>
      <c r="DM48" s="897"/>
      <c r="DN48" s="897"/>
      <c r="DO48" s="897"/>
      <c r="DP48" s="897"/>
      <c r="DQ48" s="897"/>
      <c r="DR48" s="897"/>
      <c r="DS48" s="897"/>
      <c r="DT48" s="897"/>
      <c r="DU48" s="897"/>
      <c r="DV48" s="897"/>
      <c r="DW48" s="897"/>
      <c r="DX48" s="897"/>
      <c r="DY48" s="897"/>
      <c r="DZ48" s="897"/>
      <c r="EA48" s="897"/>
      <c r="EB48" s="897"/>
      <c r="EC48" s="897"/>
      <c r="ED48" s="897"/>
      <c r="EE48" s="897"/>
      <c r="EF48" s="897"/>
      <c r="EG48" s="897"/>
      <c r="EH48" s="897"/>
      <c r="EI48" s="897"/>
      <c r="EJ48" s="897"/>
      <c r="EK48" s="897"/>
      <c r="EL48" s="897"/>
      <c r="EM48" s="897"/>
      <c r="EN48" s="897"/>
      <c r="EO48" s="897"/>
      <c r="EP48" s="897"/>
      <c r="EQ48" s="897"/>
      <c r="ER48" s="897"/>
      <c r="ES48" s="897"/>
      <c r="ET48" s="897"/>
      <c r="EU48" s="897"/>
      <c r="EV48" s="897"/>
      <c r="EW48" s="897"/>
      <c r="EX48" s="897"/>
      <c r="EY48" s="897"/>
      <c r="EZ48" s="897"/>
      <c r="FA48" s="897"/>
      <c r="FB48" s="897"/>
      <c r="FC48" s="897"/>
      <c r="FD48" s="897"/>
      <c r="FE48" s="897"/>
      <c r="FF48" s="897"/>
      <c r="FG48" s="897"/>
      <c r="FH48" s="897"/>
      <c r="FI48" s="897"/>
      <c r="FJ48" s="897"/>
      <c r="FK48" s="897"/>
      <c r="FL48" s="897"/>
      <c r="FM48" s="897"/>
      <c r="FN48" s="897"/>
      <c r="FO48" s="897"/>
      <c r="FP48" s="897"/>
      <c r="FQ48" s="897"/>
      <c r="FR48" s="897"/>
      <c r="FS48" s="897"/>
      <c r="FT48" s="897"/>
      <c r="FU48" s="897"/>
      <c r="FV48" s="897"/>
      <c r="FW48" s="897"/>
      <c r="FX48" s="897"/>
      <c r="FY48" s="897"/>
      <c r="FZ48" s="897"/>
      <c r="GA48" s="897"/>
      <c r="GB48" s="897"/>
      <c r="GC48" s="897"/>
      <c r="GD48" s="897"/>
      <c r="GE48" s="897"/>
      <c r="GF48" s="897"/>
      <c r="GG48" s="897"/>
      <c r="GH48" s="897"/>
      <c r="GI48" s="897"/>
      <c r="GJ48" s="897"/>
      <c r="GK48" s="897"/>
      <c r="GL48" s="897"/>
      <c r="GM48" s="897"/>
      <c r="GN48" s="897"/>
      <c r="GO48" s="897"/>
      <c r="GP48" s="897"/>
      <c r="GQ48" s="897"/>
      <c r="GR48" s="897"/>
      <c r="GS48" s="897"/>
      <c r="GT48" s="897"/>
      <c r="GU48" s="897"/>
      <c r="GV48" s="897"/>
      <c r="GW48" s="897"/>
      <c r="GX48" s="897"/>
      <c r="GY48" s="897"/>
      <c r="GZ48" s="897"/>
      <c r="HA48" s="897"/>
      <c r="HB48" s="897"/>
      <c r="HC48" s="897"/>
      <c r="HD48" s="897"/>
      <c r="HE48" s="897"/>
      <c r="HF48" s="897"/>
      <c r="HG48" s="897"/>
      <c r="HH48" s="897"/>
      <c r="HI48" s="897"/>
      <c r="HJ48" s="897"/>
      <c r="HK48" s="897"/>
      <c r="HL48" s="897"/>
      <c r="HM48" s="897"/>
      <c r="HN48" s="897"/>
      <c r="HO48" s="897"/>
      <c r="HP48" s="897"/>
      <c r="HQ48" s="897"/>
      <c r="HR48" s="897"/>
      <c r="HS48" s="897"/>
      <c r="HT48" s="897"/>
      <c r="HU48" s="897"/>
      <c r="HV48" s="897"/>
      <c r="HW48" s="897"/>
      <c r="HX48" s="897"/>
      <c r="HY48" s="897"/>
      <c r="HZ48" s="897"/>
      <c r="IA48" s="897"/>
      <c r="IB48" s="897"/>
      <c r="IC48" s="897"/>
      <c r="ID48" s="897"/>
      <c r="IE48" s="897"/>
      <c r="IF48" s="897"/>
      <c r="IG48" s="897"/>
      <c r="IH48" s="897"/>
      <c r="II48" s="897"/>
      <c r="IJ48" s="897"/>
      <c r="IK48" s="897"/>
      <c r="IL48" s="897"/>
      <c r="IM48" s="897"/>
      <c r="IN48" s="897"/>
      <c r="IO48" s="897"/>
      <c r="IP48" s="897"/>
      <c r="IQ48" s="897"/>
      <c r="IR48" s="897"/>
    </row>
    <row r="49" spans="1:252" s="889" customFormat="1" ht="17.100000000000001" customHeight="1" x14ac:dyDescent="0.2">
      <c r="A49" s="910" t="s">
        <v>117</v>
      </c>
      <c r="B49" s="910"/>
      <c r="C49" s="910"/>
      <c r="D49" s="910"/>
      <c r="E49" s="941" t="s">
        <v>118</v>
      </c>
      <c r="F49" s="942">
        <f>F50</f>
        <v>15300</v>
      </c>
      <c r="G49" s="942">
        <f>G50</f>
        <v>0</v>
      </c>
      <c r="H49" s="1249">
        <f>G49/F49</f>
        <v>0</v>
      </c>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8"/>
      <c r="BX49" s="888"/>
      <c r="BY49" s="888"/>
      <c r="BZ49" s="888"/>
      <c r="CA49" s="888"/>
      <c r="CB49" s="888"/>
      <c r="CC49" s="888"/>
      <c r="CD49" s="888"/>
      <c r="CE49" s="888"/>
      <c r="CF49" s="888"/>
      <c r="CG49" s="888"/>
      <c r="CH49" s="888"/>
      <c r="CI49" s="888"/>
      <c r="CJ49" s="888"/>
      <c r="CK49" s="888"/>
      <c r="CL49" s="888"/>
      <c r="CM49" s="888"/>
      <c r="CN49" s="888"/>
      <c r="CO49" s="888"/>
      <c r="CP49" s="888"/>
      <c r="CQ49" s="888"/>
      <c r="CR49" s="888"/>
      <c r="CS49" s="888"/>
      <c r="CT49" s="888"/>
      <c r="CU49" s="888"/>
      <c r="CV49" s="888"/>
      <c r="CW49" s="888"/>
      <c r="CX49" s="888"/>
      <c r="CY49" s="888"/>
      <c r="CZ49" s="888"/>
      <c r="DA49" s="888"/>
      <c r="DB49" s="888"/>
      <c r="DC49" s="888"/>
      <c r="DD49" s="888"/>
      <c r="DE49" s="888"/>
      <c r="DF49" s="888"/>
      <c r="DG49" s="888"/>
      <c r="DH49" s="888"/>
      <c r="DI49" s="888"/>
      <c r="DJ49" s="888"/>
      <c r="DK49" s="888"/>
      <c r="DL49" s="888"/>
      <c r="DM49" s="888"/>
      <c r="DN49" s="888"/>
      <c r="DO49" s="888"/>
      <c r="DP49" s="888"/>
      <c r="DQ49" s="888"/>
      <c r="DR49" s="888"/>
      <c r="DS49" s="888"/>
      <c r="DT49" s="888"/>
      <c r="DU49" s="888"/>
      <c r="DV49" s="888"/>
      <c r="DW49" s="888"/>
      <c r="DX49" s="888"/>
      <c r="DY49" s="888"/>
      <c r="DZ49" s="888"/>
      <c r="EA49" s="888"/>
      <c r="EB49" s="888"/>
      <c r="EC49" s="888"/>
      <c r="ED49" s="888"/>
      <c r="EE49" s="888"/>
      <c r="EF49" s="888"/>
      <c r="EG49" s="888"/>
      <c r="EH49" s="888"/>
      <c r="EI49" s="888"/>
      <c r="EJ49" s="888"/>
      <c r="EK49" s="888"/>
      <c r="EL49" s="888"/>
      <c r="EM49" s="888"/>
      <c r="EN49" s="888"/>
      <c r="EO49" s="888"/>
      <c r="EP49" s="888"/>
      <c r="EQ49" s="888"/>
      <c r="ER49" s="888"/>
      <c r="ES49" s="888"/>
      <c r="ET49" s="888"/>
      <c r="EU49" s="888"/>
      <c r="EV49" s="888"/>
      <c r="EW49" s="888"/>
      <c r="EX49" s="888"/>
      <c r="EY49" s="888"/>
      <c r="EZ49" s="888"/>
      <c r="FA49" s="888"/>
      <c r="FB49" s="888"/>
      <c r="FC49" s="888"/>
      <c r="FD49" s="888"/>
      <c r="FE49" s="888"/>
      <c r="FF49" s="888"/>
      <c r="FG49" s="888"/>
      <c r="FH49" s="888"/>
      <c r="FI49" s="888"/>
      <c r="FJ49" s="888"/>
      <c r="FK49" s="888"/>
      <c r="FL49" s="888"/>
      <c r="FM49" s="888"/>
      <c r="FN49" s="888"/>
      <c r="FO49" s="888"/>
      <c r="FP49" s="888"/>
      <c r="FQ49" s="888"/>
      <c r="FR49" s="888"/>
      <c r="FS49" s="888"/>
      <c r="FT49" s="888"/>
      <c r="FU49" s="888"/>
      <c r="FV49" s="888"/>
      <c r="FW49" s="888"/>
      <c r="FX49" s="888"/>
      <c r="FY49" s="888"/>
      <c r="FZ49" s="888"/>
      <c r="GA49" s="888"/>
      <c r="GB49" s="888"/>
      <c r="GC49" s="888"/>
      <c r="GD49" s="888"/>
      <c r="GE49" s="888"/>
      <c r="GF49" s="888"/>
      <c r="GG49" s="888"/>
      <c r="GH49" s="888"/>
      <c r="GI49" s="888"/>
      <c r="GJ49" s="888"/>
      <c r="GK49" s="888"/>
      <c r="GL49" s="888"/>
      <c r="GM49" s="888"/>
      <c r="GN49" s="888"/>
      <c r="GO49" s="888"/>
      <c r="GP49" s="888"/>
      <c r="GQ49" s="888"/>
      <c r="GR49" s="888"/>
      <c r="GS49" s="888"/>
      <c r="GT49" s="888"/>
      <c r="GU49" s="888"/>
      <c r="GV49" s="888"/>
      <c r="GW49" s="888"/>
      <c r="GX49" s="888"/>
      <c r="GY49" s="888"/>
      <c r="GZ49" s="888"/>
      <c r="HA49" s="888"/>
      <c r="HB49" s="888"/>
      <c r="HC49" s="888"/>
      <c r="HD49" s="888"/>
      <c r="HE49" s="888"/>
      <c r="HF49" s="888"/>
      <c r="HG49" s="888"/>
      <c r="HH49" s="888"/>
      <c r="HI49" s="888"/>
      <c r="HJ49" s="888"/>
      <c r="HK49" s="888"/>
      <c r="HL49" s="888"/>
      <c r="HM49" s="888"/>
      <c r="HN49" s="888"/>
      <c r="HO49" s="888"/>
      <c r="HP49" s="888"/>
      <c r="HQ49" s="888"/>
      <c r="HR49" s="888"/>
      <c r="HS49" s="888"/>
      <c r="HT49" s="888"/>
      <c r="HU49" s="888"/>
      <c r="HV49" s="888"/>
      <c r="HW49" s="888"/>
      <c r="HX49" s="888"/>
      <c r="HY49" s="888"/>
      <c r="HZ49" s="888"/>
      <c r="IA49" s="888"/>
      <c r="IB49" s="888"/>
      <c r="IC49" s="888"/>
      <c r="ID49" s="888"/>
      <c r="IE49" s="888"/>
      <c r="IF49" s="888"/>
      <c r="IG49" s="888"/>
      <c r="IH49" s="888"/>
      <c r="II49" s="888"/>
      <c r="IJ49" s="888"/>
      <c r="IK49" s="888"/>
      <c r="IL49" s="888"/>
      <c r="IM49" s="888"/>
      <c r="IN49" s="888"/>
      <c r="IO49" s="888"/>
      <c r="IP49" s="888"/>
      <c r="IQ49" s="888"/>
      <c r="IR49" s="888"/>
    </row>
    <row r="50" spans="1:252" s="889" customFormat="1" ht="17.100000000000001" customHeight="1" x14ac:dyDescent="0.2">
      <c r="A50" s="984"/>
      <c r="B50" s="1048" t="s">
        <v>125</v>
      </c>
      <c r="C50" s="1048"/>
      <c r="D50" s="1048"/>
      <c r="E50" s="1046" t="s">
        <v>409</v>
      </c>
      <c r="F50" s="1047">
        <f>F51+F53</f>
        <v>15300</v>
      </c>
      <c r="G50" s="1047">
        <f>G51+G53</f>
        <v>0</v>
      </c>
      <c r="H50" s="1253">
        <f>G50/F50</f>
        <v>0</v>
      </c>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8"/>
      <c r="AY50" s="888"/>
      <c r="AZ50" s="888"/>
      <c r="BA50" s="888"/>
      <c r="BB50" s="888"/>
      <c r="BC50" s="888"/>
      <c r="BD50" s="888"/>
      <c r="BE50" s="888"/>
      <c r="BF50" s="888"/>
      <c r="BG50" s="888"/>
      <c r="BH50" s="888"/>
      <c r="BI50" s="888"/>
      <c r="BJ50" s="888"/>
      <c r="BK50" s="888"/>
      <c r="BL50" s="888"/>
      <c r="BM50" s="888"/>
      <c r="BN50" s="888"/>
      <c r="BO50" s="888"/>
      <c r="BP50" s="888"/>
      <c r="BQ50" s="888"/>
      <c r="BR50" s="888"/>
      <c r="BS50" s="888"/>
      <c r="BT50" s="888"/>
      <c r="BU50" s="888"/>
      <c r="BV50" s="888"/>
      <c r="BW50" s="888"/>
      <c r="BX50" s="888"/>
      <c r="BY50" s="888"/>
      <c r="BZ50" s="888"/>
      <c r="CA50" s="888"/>
      <c r="CB50" s="888"/>
      <c r="CC50" s="888"/>
      <c r="CD50" s="888"/>
      <c r="CE50" s="888"/>
      <c r="CF50" s="888"/>
      <c r="CG50" s="888"/>
      <c r="CH50" s="888"/>
      <c r="CI50" s="888"/>
      <c r="CJ50" s="888"/>
      <c r="CK50" s="888"/>
      <c r="CL50" s="888"/>
      <c r="CM50" s="888"/>
      <c r="CN50" s="888"/>
      <c r="CO50" s="888"/>
      <c r="CP50" s="888"/>
      <c r="CQ50" s="888"/>
      <c r="CR50" s="888"/>
      <c r="CS50" s="888"/>
      <c r="CT50" s="888"/>
      <c r="CU50" s="888"/>
      <c r="CV50" s="888"/>
      <c r="CW50" s="888"/>
      <c r="CX50" s="888"/>
      <c r="CY50" s="888"/>
      <c r="CZ50" s="888"/>
      <c r="DA50" s="888"/>
      <c r="DB50" s="888"/>
      <c r="DC50" s="888"/>
      <c r="DD50" s="888"/>
      <c r="DE50" s="888"/>
      <c r="DF50" s="888"/>
      <c r="DG50" s="888"/>
      <c r="DH50" s="888"/>
      <c r="DI50" s="888"/>
      <c r="DJ50" s="888"/>
      <c r="DK50" s="888"/>
      <c r="DL50" s="888"/>
      <c r="DM50" s="888"/>
      <c r="DN50" s="888"/>
      <c r="DO50" s="888"/>
      <c r="DP50" s="888"/>
      <c r="DQ50" s="888"/>
      <c r="DR50" s="888"/>
      <c r="DS50" s="888"/>
      <c r="DT50" s="888"/>
      <c r="DU50" s="888"/>
      <c r="DV50" s="888"/>
      <c r="DW50" s="888"/>
      <c r="DX50" s="888"/>
      <c r="DY50" s="888"/>
      <c r="DZ50" s="888"/>
      <c r="EA50" s="888"/>
      <c r="EB50" s="888"/>
      <c r="EC50" s="888"/>
      <c r="ED50" s="888"/>
      <c r="EE50" s="888"/>
      <c r="EF50" s="888"/>
      <c r="EG50" s="888"/>
      <c r="EH50" s="888"/>
      <c r="EI50" s="888"/>
      <c r="EJ50" s="888"/>
      <c r="EK50" s="888"/>
      <c r="EL50" s="888"/>
      <c r="EM50" s="888"/>
      <c r="EN50" s="888"/>
      <c r="EO50" s="888"/>
      <c r="EP50" s="888"/>
      <c r="EQ50" s="888"/>
      <c r="ER50" s="888"/>
      <c r="ES50" s="888"/>
      <c r="ET50" s="888"/>
      <c r="EU50" s="888"/>
      <c r="EV50" s="888"/>
      <c r="EW50" s="888"/>
      <c r="EX50" s="888"/>
      <c r="EY50" s="888"/>
      <c r="EZ50" s="888"/>
      <c r="FA50" s="888"/>
      <c r="FB50" s="888"/>
      <c r="FC50" s="888"/>
      <c r="FD50" s="888"/>
      <c r="FE50" s="888"/>
      <c r="FF50" s="888"/>
      <c r="FG50" s="888"/>
      <c r="FH50" s="888"/>
      <c r="FI50" s="888"/>
      <c r="FJ50" s="888"/>
      <c r="FK50" s="888"/>
      <c r="FL50" s="888"/>
      <c r="FM50" s="888"/>
      <c r="FN50" s="888"/>
      <c r="FO50" s="888"/>
      <c r="FP50" s="888"/>
      <c r="FQ50" s="888"/>
      <c r="FR50" s="888"/>
      <c r="FS50" s="888"/>
      <c r="FT50" s="888"/>
      <c r="FU50" s="888"/>
      <c r="FV50" s="888"/>
      <c r="FW50" s="888"/>
      <c r="FX50" s="888"/>
      <c r="FY50" s="888"/>
      <c r="FZ50" s="888"/>
      <c r="GA50" s="888"/>
      <c r="GB50" s="888"/>
      <c r="GC50" s="888"/>
      <c r="GD50" s="888"/>
      <c r="GE50" s="888"/>
      <c r="GF50" s="888"/>
      <c r="GG50" s="888"/>
      <c r="GH50" s="888"/>
      <c r="GI50" s="888"/>
      <c r="GJ50" s="888"/>
      <c r="GK50" s="888"/>
      <c r="GL50" s="888"/>
      <c r="GM50" s="888"/>
      <c r="GN50" s="888"/>
      <c r="GO50" s="888"/>
      <c r="GP50" s="888"/>
      <c r="GQ50" s="888"/>
      <c r="GR50" s="888"/>
      <c r="GS50" s="888"/>
      <c r="GT50" s="888"/>
      <c r="GU50" s="888"/>
      <c r="GV50" s="888"/>
      <c r="GW50" s="888"/>
      <c r="GX50" s="888"/>
      <c r="GY50" s="888"/>
      <c r="GZ50" s="888"/>
      <c r="HA50" s="888"/>
      <c r="HB50" s="888"/>
      <c r="HC50" s="888"/>
      <c r="HD50" s="888"/>
      <c r="HE50" s="888"/>
      <c r="HF50" s="888"/>
      <c r="HG50" s="888"/>
      <c r="HH50" s="888"/>
      <c r="HI50" s="888"/>
      <c r="HJ50" s="888"/>
      <c r="HK50" s="888"/>
      <c r="HL50" s="888"/>
      <c r="HM50" s="888"/>
      <c r="HN50" s="888"/>
      <c r="HO50" s="888"/>
      <c r="HP50" s="888"/>
      <c r="HQ50" s="888"/>
      <c r="HR50" s="888"/>
      <c r="HS50" s="888"/>
      <c r="HT50" s="888"/>
      <c r="HU50" s="888"/>
      <c r="HV50" s="888"/>
      <c r="HW50" s="888"/>
      <c r="HX50" s="888"/>
      <c r="HY50" s="888"/>
      <c r="HZ50" s="888"/>
      <c r="IA50" s="888"/>
      <c r="IB50" s="888"/>
      <c r="IC50" s="888"/>
      <c r="ID50" s="888"/>
      <c r="IE50" s="888"/>
      <c r="IF50" s="888"/>
      <c r="IG50" s="888"/>
      <c r="IH50" s="888"/>
      <c r="II50" s="888"/>
      <c r="IJ50" s="888"/>
      <c r="IK50" s="888"/>
      <c r="IL50" s="888"/>
      <c r="IM50" s="888"/>
      <c r="IN50" s="888"/>
      <c r="IO50" s="888"/>
      <c r="IP50" s="888"/>
      <c r="IQ50" s="888"/>
      <c r="IR50" s="888"/>
    </row>
    <row r="51" spans="1:252" s="889" customFormat="1" ht="17.100000000000001" customHeight="1" x14ac:dyDescent="0.2">
      <c r="A51" s="984"/>
      <c r="B51" s="985"/>
      <c r="C51" s="918" t="s">
        <v>212</v>
      </c>
      <c r="D51" s="918"/>
      <c r="E51" s="919" t="s">
        <v>213</v>
      </c>
      <c r="F51" s="920">
        <f>F52</f>
        <v>300</v>
      </c>
      <c r="G51" s="920">
        <f>G52</f>
        <v>0</v>
      </c>
      <c r="H51" s="1252">
        <f>G51/F51</f>
        <v>0</v>
      </c>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88"/>
      <c r="AR51" s="888"/>
      <c r="AS51" s="888"/>
      <c r="AT51" s="888"/>
      <c r="AU51" s="888"/>
      <c r="AV51" s="888"/>
      <c r="AW51" s="888"/>
      <c r="AX51" s="888"/>
      <c r="AY51" s="888"/>
      <c r="AZ51" s="888"/>
      <c r="BA51" s="888"/>
      <c r="BB51" s="888"/>
      <c r="BC51" s="888"/>
      <c r="BD51" s="888"/>
      <c r="BE51" s="888"/>
      <c r="BF51" s="888"/>
      <c r="BG51" s="888"/>
      <c r="BH51" s="888"/>
      <c r="BI51" s="888"/>
      <c r="BJ51" s="888"/>
      <c r="BK51" s="888"/>
      <c r="BL51" s="888"/>
      <c r="BM51" s="888"/>
      <c r="BN51" s="888"/>
      <c r="BO51" s="888"/>
      <c r="BP51" s="888"/>
      <c r="BQ51" s="888"/>
      <c r="BR51" s="888"/>
      <c r="BS51" s="888"/>
      <c r="BT51" s="888"/>
      <c r="BU51" s="888"/>
      <c r="BV51" s="888"/>
      <c r="BW51" s="888"/>
      <c r="BX51" s="888"/>
      <c r="BY51" s="888"/>
      <c r="BZ51" s="888"/>
      <c r="CA51" s="888"/>
      <c r="CB51" s="888"/>
      <c r="CC51" s="888"/>
      <c r="CD51" s="888"/>
      <c r="CE51" s="888"/>
      <c r="CF51" s="888"/>
      <c r="CG51" s="888"/>
      <c r="CH51" s="888"/>
      <c r="CI51" s="888"/>
      <c r="CJ51" s="888"/>
      <c r="CK51" s="888"/>
      <c r="CL51" s="888"/>
      <c r="CM51" s="888"/>
      <c r="CN51" s="888"/>
      <c r="CO51" s="888"/>
      <c r="CP51" s="888"/>
      <c r="CQ51" s="888"/>
      <c r="CR51" s="888"/>
      <c r="CS51" s="888"/>
      <c r="CT51" s="888"/>
      <c r="CU51" s="888"/>
      <c r="CV51" s="888"/>
      <c r="CW51" s="888"/>
      <c r="CX51" s="888"/>
      <c r="CY51" s="888"/>
      <c r="CZ51" s="888"/>
      <c r="DA51" s="888"/>
      <c r="DB51" s="888"/>
      <c r="DC51" s="888"/>
      <c r="DD51" s="888"/>
      <c r="DE51" s="888"/>
      <c r="DF51" s="888"/>
      <c r="DG51" s="888"/>
      <c r="DH51" s="888"/>
      <c r="DI51" s="888"/>
      <c r="DJ51" s="888"/>
      <c r="DK51" s="888"/>
      <c r="DL51" s="888"/>
      <c r="DM51" s="888"/>
      <c r="DN51" s="888"/>
      <c r="DO51" s="888"/>
      <c r="DP51" s="888"/>
      <c r="DQ51" s="888"/>
      <c r="DR51" s="888"/>
      <c r="DS51" s="888"/>
      <c r="DT51" s="888"/>
      <c r="DU51" s="888"/>
      <c r="DV51" s="888"/>
      <c r="DW51" s="888"/>
      <c r="DX51" s="888"/>
      <c r="DY51" s="888"/>
      <c r="DZ51" s="888"/>
      <c r="EA51" s="888"/>
      <c r="EB51" s="888"/>
      <c r="EC51" s="888"/>
      <c r="ED51" s="888"/>
      <c r="EE51" s="888"/>
      <c r="EF51" s="888"/>
      <c r="EG51" s="888"/>
      <c r="EH51" s="888"/>
      <c r="EI51" s="888"/>
      <c r="EJ51" s="888"/>
      <c r="EK51" s="888"/>
      <c r="EL51" s="888"/>
      <c r="EM51" s="888"/>
      <c r="EN51" s="888"/>
      <c r="EO51" s="888"/>
      <c r="EP51" s="888"/>
      <c r="EQ51" s="888"/>
      <c r="ER51" s="888"/>
      <c r="ES51" s="888"/>
      <c r="ET51" s="888"/>
      <c r="EU51" s="888"/>
      <c r="EV51" s="888"/>
      <c r="EW51" s="888"/>
      <c r="EX51" s="888"/>
      <c r="EY51" s="888"/>
      <c r="EZ51" s="888"/>
      <c r="FA51" s="888"/>
      <c r="FB51" s="888"/>
      <c r="FC51" s="888"/>
      <c r="FD51" s="888"/>
      <c r="FE51" s="888"/>
      <c r="FF51" s="888"/>
      <c r="FG51" s="888"/>
      <c r="FH51" s="888"/>
      <c r="FI51" s="888"/>
      <c r="FJ51" s="888"/>
      <c r="FK51" s="888"/>
      <c r="FL51" s="888"/>
      <c r="FM51" s="888"/>
      <c r="FN51" s="888"/>
      <c r="FO51" s="888"/>
      <c r="FP51" s="888"/>
      <c r="FQ51" s="888"/>
      <c r="FR51" s="888"/>
      <c r="FS51" s="888"/>
      <c r="FT51" s="888"/>
      <c r="FU51" s="888"/>
      <c r="FV51" s="888"/>
      <c r="FW51" s="888"/>
      <c r="FX51" s="888"/>
      <c r="FY51" s="888"/>
      <c r="FZ51" s="888"/>
      <c r="GA51" s="888"/>
      <c r="GB51" s="888"/>
      <c r="GC51" s="888"/>
      <c r="GD51" s="888"/>
      <c r="GE51" s="888"/>
      <c r="GF51" s="888"/>
      <c r="GG51" s="888"/>
      <c r="GH51" s="888"/>
      <c r="GI51" s="888"/>
      <c r="GJ51" s="888"/>
      <c r="GK51" s="888"/>
      <c r="GL51" s="888"/>
      <c r="GM51" s="888"/>
      <c r="GN51" s="888"/>
      <c r="GO51" s="888"/>
      <c r="GP51" s="888"/>
      <c r="GQ51" s="888"/>
      <c r="GR51" s="888"/>
      <c r="GS51" s="888"/>
      <c r="GT51" s="888"/>
      <c r="GU51" s="888"/>
      <c r="GV51" s="888"/>
      <c r="GW51" s="888"/>
      <c r="GX51" s="888"/>
      <c r="GY51" s="888"/>
      <c r="GZ51" s="888"/>
      <c r="HA51" s="888"/>
      <c r="HB51" s="888"/>
      <c r="HC51" s="888"/>
      <c r="HD51" s="888"/>
      <c r="HE51" s="888"/>
      <c r="HF51" s="888"/>
      <c r="HG51" s="888"/>
      <c r="HH51" s="888"/>
      <c r="HI51" s="888"/>
      <c r="HJ51" s="888"/>
      <c r="HK51" s="888"/>
      <c r="HL51" s="888"/>
      <c r="HM51" s="888"/>
      <c r="HN51" s="888"/>
      <c r="HO51" s="888"/>
      <c r="HP51" s="888"/>
      <c r="HQ51" s="888"/>
      <c r="HR51" s="888"/>
      <c r="HS51" s="888"/>
      <c r="HT51" s="888"/>
      <c r="HU51" s="888"/>
      <c r="HV51" s="888"/>
      <c r="HW51" s="888"/>
      <c r="HX51" s="888"/>
      <c r="HY51" s="888"/>
      <c r="HZ51" s="888"/>
      <c r="IA51" s="888"/>
      <c r="IB51" s="888"/>
      <c r="IC51" s="888"/>
      <c r="ID51" s="888"/>
      <c r="IE51" s="888"/>
      <c r="IF51" s="888"/>
      <c r="IG51" s="888"/>
      <c r="IH51" s="888"/>
      <c r="II51" s="888"/>
      <c r="IJ51" s="888"/>
      <c r="IK51" s="888"/>
      <c r="IL51" s="888"/>
      <c r="IM51" s="888"/>
      <c r="IN51" s="888"/>
      <c r="IO51" s="888"/>
      <c r="IP51" s="888"/>
      <c r="IQ51" s="888"/>
      <c r="IR51" s="888"/>
    </row>
    <row r="52" spans="1:252" s="889" customFormat="1" ht="24.75" customHeight="1" x14ac:dyDescent="0.2">
      <c r="A52" s="984"/>
      <c r="B52" s="985"/>
      <c r="C52" s="918"/>
      <c r="D52" s="926" t="s">
        <v>446</v>
      </c>
      <c r="E52" s="927" t="s">
        <v>646</v>
      </c>
      <c r="F52" s="928">
        <v>300</v>
      </c>
      <c r="G52" s="928">
        <v>0</v>
      </c>
      <c r="H52" s="1254">
        <f t="shared" ref="H52:H54" si="5">G52/F52</f>
        <v>0</v>
      </c>
      <c r="K52" s="888"/>
      <c r="L52" s="888"/>
      <c r="M52" s="888"/>
      <c r="N52" s="888"/>
      <c r="O52" s="888"/>
      <c r="P52" s="888"/>
      <c r="Q52" s="888"/>
      <c r="R52" s="888"/>
      <c r="S52" s="888"/>
      <c r="T52" s="888"/>
      <c r="U52" s="888"/>
      <c r="V52" s="888"/>
      <c r="W52" s="888"/>
      <c r="X52" s="888"/>
      <c r="Y52" s="888"/>
      <c r="Z52" s="888"/>
      <c r="AA52" s="888"/>
      <c r="AB52" s="888"/>
      <c r="AC52" s="888"/>
      <c r="AD52" s="888"/>
      <c r="AE52" s="888"/>
      <c r="AF52" s="888"/>
      <c r="AG52" s="888"/>
      <c r="AH52" s="888"/>
      <c r="AI52" s="888"/>
      <c r="AJ52" s="888"/>
      <c r="AK52" s="888"/>
      <c r="AL52" s="888"/>
      <c r="AM52" s="888"/>
      <c r="AN52" s="888"/>
      <c r="AO52" s="888"/>
      <c r="AP52" s="888"/>
      <c r="AQ52" s="888"/>
      <c r="AR52" s="888"/>
      <c r="AS52" s="888"/>
      <c r="AT52" s="888"/>
      <c r="AU52" s="888"/>
      <c r="AV52" s="888"/>
      <c r="AW52" s="888"/>
      <c r="AX52" s="888"/>
      <c r="AY52" s="888"/>
      <c r="AZ52" s="888"/>
      <c r="BA52" s="888"/>
      <c r="BB52" s="888"/>
      <c r="BC52" s="888"/>
      <c r="BD52" s="888"/>
      <c r="BE52" s="888"/>
      <c r="BF52" s="888"/>
      <c r="BG52" s="888"/>
      <c r="BH52" s="888"/>
      <c r="BI52" s="888"/>
      <c r="BJ52" s="888"/>
      <c r="BK52" s="888"/>
      <c r="BL52" s="888"/>
      <c r="BM52" s="888"/>
      <c r="BN52" s="888"/>
      <c r="BO52" s="888"/>
      <c r="BP52" s="888"/>
      <c r="BQ52" s="888"/>
      <c r="BR52" s="888"/>
      <c r="BS52" s="888"/>
      <c r="BT52" s="888"/>
      <c r="BU52" s="888"/>
      <c r="BV52" s="888"/>
      <c r="BW52" s="888"/>
      <c r="BX52" s="888"/>
      <c r="BY52" s="888"/>
      <c r="BZ52" s="888"/>
      <c r="CA52" s="888"/>
      <c r="CB52" s="888"/>
      <c r="CC52" s="888"/>
      <c r="CD52" s="888"/>
      <c r="CE52" s="888"/>
      <c r="CF52" s="888"/>
      <c r="CG52" s="888"/>
      <c r="CH52" s="888"/>
      <c r="CI52" s="888"/>
      <c r="CJ52" s="888"/>
      <c r="CK52" s="888"/>
      <c r="CL52" s="888"/>
      <c r="CM52" s="888"/>
      <c r="CN52" s="888"/>
      <c r="CO52" s="888"/>
      <c r="CP52" s="888"/>
      <c r="CQ52" s="888"/>
      <c r="CR52" s="888"/>
      <c r="CS52" s="888"/>
      <c r="CT52" s="888"/>
      <c r="CU52" s="888"/>
      <c r="CV52" s="888"/>
      <c r="CW52" s="888"/>
      <c r="CX52" s="888"/>
      <c r="CY52" s="888"/>
      <c r="CZ52" s="888"/>
      <c r="DA52" s="888"/>
      <c r="DB52" s="888"/>
      <c r="DC52" s="888"/>
      <c r="DD52" s="888"/>
      <c r="DE52" s="888"/>
      <c r="DF52" s="888"/>
      <c r="DG52" s="888"/>
      <c r="DH52" s="888"/>
      <c r="DI52" s="888"/>
      <c r="DJ52" s="888"/>
      <c r="DK52" s="888"/>
      <c r="DL52" s="888"/>
      <c r="DM52" s="888"/>
      <c r="DN52" s="888"/>
      <c r="DO52" s="888"/>
      <c r="DP52" s="888"/>
      <c r="DQ52" s="888"/>
      <c r="DR52" s="888"/>
      <c r="DS52" s="888"/>
      <c r="DT52" s="888"/>
      <c r="DU52" s="888"/>
      <c r="DV52" s="888"/>
      <c r="DW52" s="888"/>
      <c r="DX52" s="888"/>
      <c r="DY52" s="888"/>
      <c r="DZ52" s="888"/>
      <c r="EA52" s="888"/>
      <c r="EB52" s="888"/>
      <c r="EC52" s="888"/>
      <c r="ED52" s="888"/>
      <c r="EE52" s="888"/>
      <c r="EF52" s="888"/>
      <c r="EG52" s="888"/>
      <c r="EH52" s="888"/>
      <c r="EI52" s="888"/>
      <c r="EJ52" s="888"/>
      <c r="EK52" s="888"/>
      <c r="EL52" s="888"/>
      <c r="EM52" s="888"/>
      <c r="EN52" s="888"/>
      <c r="EO52" s="888"/>
      <c r="EP52" s="888"/>
      <c r="EQ52" s="888"/>
      <c r="ER52" s="888"/>
      <c r="ES52" s="888"/>
      <c r="ET52" s="888"/>
      <c r="EU52" s="888"/>
      <c r="EV52" s="888"/>
      <c r="EW52" s="888"/>
      <c r="EX52" s="888"/>
      <c r="EY52" s="888"/>
      <c r="EZ52" s="888"/>
      <c r="FA52" s="888"/>
      <c r="FB52" s="888"/>
      <c r="FC52" s="888"/>
      <c r="FD52" s="888"/>
      <c r="FE52" s="888"/>
      <c r="FF52" s="888"/>
      <c r="FG52" s="888"/>
      <c r="FH52" s="888"/>
      <c r="FI52" s="888"/>
      <c r="FJ52" s="888"/>
      <c r="FK52" s="888"/>
      <c r="FL52" s="888"/>
      <c r="FM52" s="888"/>
      <c r="FN52" s="888"/>
      <c r="FO52" s="888"/>
      <c r="FP52" s="888"/>
      <c r="FQ52" s="888"/>
      <c r="FR52" s="888"/>
      <c r="FS52" s="888"/>
      <c r="FT52" s="888"/>
      <c r="FU52" s="888"/>
      <c r="FV52" s="888"/>
      <c r="FW52" s="888"/>
      <c r="FX52" s="888"/>
      <c r="FY52" s="888"/>
      <c r="FZ52" s="888"/>
      <c r="GA52" s="888"/>
      <c r="GB52" s="888"/>
      <c r="GC52" s="888"/>
      <c r="GD52" s="888"/>
      <c r="GE52" s="888"/>
      <c r="GF52" s="888"/>
      <c r="GG52" s="888"/>
      <c r="GH52" s="888"/>
      <c r="GI52" s="888"/>
      <c r="GJ52" s="888"/>
      <c r="GK52" s="888"/>
      <c r="GL52" s="888"/>
      <c r="GM52" s="888"/>
      <c r="GN52" s="888"/>
      <c r="GO52" s="888"/>
      <c r="GP52" s="888"/>
      <c r="GQ52" s="888"/>
      <c r="GR52" s="888"/>
      <c r="GS52" s="888"/>
      <c r="GT52" s="888"/>
      <c r="GU52" s="888"/>
      <c r="GV52" s="888"/>
      <c r="GW52" s="888"/>
      <c r="GX52" s="888"/>
      <c r="GY52" s="888"/>
      <c r="GZ52" s="888"/>
      <c r="HA52" s="888"/>
      <c r="HB52" s="888"/>
      <c r="HC52" s="888"/>
      <c r="HD52" s="888"/>
      <c r="HE52" s="888"/>
      <c r="HF52" s="888"/>
      <c r="HG52" s="888"/>
      <c r="HH52" s="888"/>
      <c r="HI52" s="888"/>
      <c r="HJ52" s="888"/>
      <c r="HK52" s="888"/>
      <c r="HL52" s="888"/>
      <c r="HM52" s="888"/>
      <c r="HN52" s="888"/>
      <c r="HO52" s="888"/>
      <c r="HP52" s="888"/>
      <c r="HQ52" s="888"/>
      <c r="HR52" s="888"/>
      <c r="HS52" s="888"/>
      <c r="HT52" s="888"/>
      <c r="HU52" s="888"/>
      <c r="HV52" s="888"/>
      <c r="HW52" s="888"/>
      <c r="HX52" s="888"/>
      <c r="HY52" s="888"/>
      <c r="HZ52" s="888"/>
      <c r="IA52" s="888"/>
      <c r="IB52" s="888"/>
      <c r="IC52" s="888"/>
      <c r="ID52" s="888"/>
      <c r="IE52" s="888"/>
      <c r="IF52" s="888"/>
      <c r="IG52" s="888"/>
      <c r="IH52" s="888"/>
      <c r="II52" s="888"/>
      <c r="IJ52" s="888"/>
      <c r="IK52" s="888"/>
      <c r="IL52" s="888"/>
      <c r="IM52" s="888"/>
      <c r="IN52" s="888"/>
      <c r="IO52" s="888"/>
      <c r="IP52" s="888"/>
      <c r="IQ52" s="888"/>
      <c r="IR52" s="888"/>
    </row>
    <row r="53" spans="1:252" s="898" customFormat="1" ht="16.5" customHeight="1" x14ac:dyDescent="0.2">
      <c r="A53" s="921"/>
      <c r="B53" s="900"/>
      <c r="C53" s="980" t="s">
        <v>232</v>
      </c>
      <c r="D53" s="986"/>
      <c r="E53" s="982" t="s">
        <v>233</v>
      </c>
      <c r="F53" s="920">
        <f>F54</f>
        <v>15000</v>
      </c>
      <c r="G53" s="920">
        <f>G54</f>
        <v>0</v>
      </c>
      <c r="H53" s="1252">
        <f t="shared" si="5"/>
        <v>0</v>
      </c>
      <c r="K53" s="897"/>
      <c r="L53" s="897"/>
      <c r="M53" s="897"/>
      <c r="N53" s="897"/>
      <c r="O53" s="897"/>
      <c r="P53" s="897"/>
      <c r="Q53" s="897"/>
      <c r="R53" s="897"/>
      <c r="S53" s="897"/>
      <c r="T53" s="897"/>
      <c r="U53" s="897"/>
      <c r="V53" s="897"/>
      <c r="W53" s="897"/>
      <c r="X53" s="897"/>
      <c r="Y53" s="897"/>
      <c r="Z53" s="897"/>
      <c r="AA53" s="897"/>
      <c r="AB53" s="897"/>
      <c r="AC53" s="897"/>
      <c r="AD53" s="897"/>
      <c r="AE53" s="897"/>
      <c r="AF53" s="897"/>
      <c r="AG53" s="897"/>
      <c r="AH53" s="897"/>
      <c r="AI53" s="897"/>
      <c r="AJ53" s="897"/>
      <c r="AK53" s="897"/>
      <c r="AL53" s="897"/>
      <c r="AM53" s="897"/>
      <c r="AN53" s="897"/>
      <c r="AO53" s="897"/>
      <c r="AP53" s="897"/>
      <c r="AQ53" s="897"/>
      <c r="AR53" s="897"/>
      <c r="AS53" s="897"/>
      <c r="AT53" s="897"/>
      <c r="AU53" s="897"/>
      <c r="AV53" s="897"/>
      <c r="AW53" s="897"/>
      <c r="AX53" s="897"/>
      <c r="AY53" s="897"/>
      <c r="AZ53" s="897"/>
      <c r="BA53" s="897"/>
      <c r="BB53" s="897"/>
      <c r="BC53" s="897"/>
      <c r="BD53" s="897"/>
      <c r="BE53" s="897"/>
      <c r="BF53" s="897"/>
      <c r="BG53" s="897"/>
      <c r="BH53" s="897"/>
      <c r="BI53" s="897"/>
      <c r="BJ53" s="897"/>
      <c r="BK53" s="897"/>
      <c r="BL53" s="897"/>
      <c r="BM53" s="897"/>
      <c r="BN53" s="897"/>
      <c r="BO53" s="897"/>
      <c r="BP53" s="897"/>
      <c r="BQ53" s="897"/>
      <c r="BR53" s="897"/>
      <c r="BS53" s="897"/>
      <c r="BT53" s="897"/>
      <c r="BU53" s="897"/>
      <c r="BV53" s="897"/>
      <c r="BW53" s="897"/>
      <c r="BX53" s="897"/>
      <c r="BY53" s="897"/>
      <c r="BZ53" s="897"/>
      <c r="CA53" s="897"/>
      <c r="CB53" s="897"/>
      <c r="CC53" s="897"/>
      <c r="CD53" s="897"/>
      <c r="CE53" s="897"/>
      <c r="CF53" s="897"/>
      <c r="CG53" s="897"/>
      <c r="CH53" s="897"/>
      <c r="CI53" s="897"/>
      <c r="CJ53" s="897"/>
      <c r="CK53" s="897"/>
      <c r="CL53" s="897"/>
      <c r="CM53" s="897"/>
      <c r="CN53" s="897"/>
      <c r="CO53" s="897"/>
      <c r="CP53" s="897"/>
      <c r="CQ53" s="897"/>
      <c r="CR53" s="897"/>
      <c r="CS53" s="897"/>
      <c r="CT53" s="897"/>
      <c r="CU53" s="897"/>
      <c r="CV53" s="897"/>
      <c r="CW53" s="897"/>
      <c r="CX53" s="897"/>
      <c r="CY53" s="897"/>
      <c r="CZ53" s="897"/>
      <c r="DA53" s="897"/>
      <c r="DB53" s="897"/>
      <c r="DC53" s="897"/>
      <c r="DD53" s="897"/>
      <c r="DE53" s="897"/>
      <c r="DF53" s="897"/>
      <c r="DG53" s="897"/>
      <c r="DH53" s="897"/>
      <c r="DI53" s="897"/>
      <c r="DJ53" s="897"/>
      <c r="DK53" s="897"/>
      <c r="DL53" s="897"/>
      <c r="DM53" s="897"/>
      <c r="DN53" s="897"/>
      <c r="DO53" s="897"/>
      <c r="DP53" s="897"/>
      <c r="DQ53" s="897"/>
      <c r="DR53" s="897"/>
      <c r="DS53" s="897"/>
      <c r="DT53" s="897"/>
      <c r="DU53" s="897"/>
      <c r="DV53" s="897"/>
      <c r="DW53" s="897"/>
      <c r="DX53" s="897"/>
      <c r="DY53" s="897"/>
      <c r="DZ53" s="897"/>
      <c r="EA53" s="897"/>
      <c r="EB53" s="897"/>
      <c r="EC53" s="897"/>
      <c r="ED53" s="897"/>
      <c r="EE53" s="897"/>
      <c r="EF53" s="897"/>
      <c r="EG53" s="897"/>
      <c r="EH53" s="897"/>
      <c r="EI53" s="897"/>
      <c r="EJ53" s="897"/>
      <c r="EK53" s="897"/>
      <c r="EL53" s="897"/>
      <c r="EM53" s="897"/>
      <c r="EN53" s="897"/>
      <c r="EO53" s="897"/>
      <c r="EP53" s="897"/>
      <c r="EQ53" s="897"/>
      <c r="ER53" s="897"/>
      <c r="ES53" s="897"/>
      <c r="ET53" s="897"/>
      <c r="EU53" s="897"/>
      <c r="EV53" s="897"/>
      <c r="EW53" s="897"/>
      <c r="EX53" s="897"/>
      <c r="EY53" s="897"/>
      <c r="EZ53" s="897"/>
      <c r="FA53" s="897"/>
      <c r="FB53" s="897"/>
      <c r="FC53" s="897"/>
      <c r="FD53" s="897"/>
      <c r="FE53" s="897"/>
      <c r="FF53" s="897"/>
      <c r="FG53" s="897"/>
      <c r="FH53" s="897"/>
      <c r="FI53" s="897"/>
      <c r="FJ53" s="897"/>
      <c r="FK53" s="897"/>
      <c r="FL53" s="897"/>
      <c r="FM53" s="897"/>
      <c r="FN53" s="897"/>
      <c r="FO53" s="897"/>
      <c r="FP53" s="897"/>
      <c r="FQ53" s="897"/>
      <c r="FR53" s="897"/>
      <c r="FS53" s="897"/>
      <c r="FT53" s="897"/>
      <c r="FU53" s="897"/>
      <c r="FV53" s="897"/>
      <c r="FW53" s="897"/>
      <c r="FX53" s="897"/>
      <c r="FY53" s="897"/>
      <c r="FZ53" s="897"/>
      <c r="GA53" s="897"/>
      <c r="GB53" s="897"/>
      <c r="GC53" s="897"/>
      <c r="GD53" s="897"/>
      <c r="GE53" s="897"/>
      <c r="GF53" s="897"/>
      <c r="GG53" s="897"/>
      <c r="GH53" s="897"/>
      <c r="GI53" s="897"/>
      <c r="GJ53" s="897"/>
      <c r="GK53" s="897"/>
      <c r="GL53" s="897"/>
      <c r="GM53" s="897"/>
      <c r="GN53" s="897"/>
      <c r="GO53" s="897"/>
      <c r="GP53" s="897"/>
      <c r="GQ53" s="897"/>
      <c r="GR53" s="897"/>
      <c r="GS53" s="897"/>
      <c r="GT53" s="897"/>
      <c r="GU53" s="897"/>
      <c r="GV53" s="897"/>
      <c r="GW53" s="897"/>
      <c r="GX53" s="897"/>
      <c r="GY53" s="897"/>
      <c r="GZ53" s="897"/>
      <c r="HA53" s="897"/>
      <c r="HB53" s="897"/>
      <c r="HC53" s="897"/>
      <c r="HD53" s="897"/>
      <c r="HE53" s="897"/>
      <c r="HF53" s="897"/>
      <c r="HG53" s="897"/>
      <c r="HH53" s="897"/>
      <c r="HI53" s="897"/>
      <c r="HJ53" s="897"/>
      <c r="HK53" s="897"/>
      <c r="HL53" s="897"/>
      <c r="HM53" s="897"/>
      <c r="HN53" s="897"/>
      <c r="HO53" s="897"/>
      <c r="HP53" s="897"/>
      <c r="HQ53" s="897"/>
      <c r="HR53" s="897"/>
      <c r="HS53" s="897"/>
      <c r="HT53" s="897"/>
      <c r="HU53" s="897"/>
      <c r="HV53" s="897"/>
      <c r="HW53" s="897"/>
      <c r="HX53" s="897"/>
      <c r="HY53" s="897"/>
      <c r="HZ53" s="897"/>
      <c r="IA53" s="897"/>
      <c r="IB53" s="897"/>
      <c r="IC53" s="897"/>
      <c r="ID53" s="897"/>
      <c r="IE53" s="897"/>
      <c r="IF53" s="897"/>
      <c r="IG53" s="897"/>
      <c r="IH53" s="897"/>
      <c r="II53" s="897"/>
      <c r="IJ53" s="897"/>
      <c r="IK53" s="897"/>
      <c r="IL53" s="897"/>
      <c r="IM53" s="897"/>
      <c r="IN53" s="897"/>
      <c r="IO53" s="897"/>
      <c r="IP53" s="897"/>
      <c r="IQ53" s="897"/>
      <c r="IR53" s="897"/>
    </row>
    <row r="54" spans="1:252" s="898" customFormat="1" ht="21" customHeight="1" x14ac:dyDescent="0.2">
      <c r="A54" s="921"/>
      <c r="B54" s="900"/>
      <c r="C54" s="987"/>
      <c r="D54" s="923" t="s">
        <v>444</v>
      </c>
      <c r="E54" s="927" t="s">
        <v>772</v>
      </c>
      <c r="F54" s="928">
        <v>15000</v>
      </c>
      <c r="G54" s="928">
        <v>0</v>
      </c>
      <c r="H54" s="1254">
        <f t="shared" si="5"/>
        <v>0</v>
      </c>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7"/>
      <c r="AR54" s="897"/>
      <c r="AS54" s="897"/>
      <c r="AT54" s="897"/>
      <c r="AU54" s="897"/>
      <c r="AV54" s="897"/>
      <c r="AW54" s="897"/>
      <c r="AX54" s="897"/>
      <c r="AY54" s="897"/>
      <c r="AZ54" s="897"/>
      <c r="BA54" s="897"/>
      <c r="BB54" s="897"/>
      <c r="BC54" s="897"/>
      <c r="BD54" s="897"/>
      <c r="BE54" s="897"/>
      <c r="BF54" s="897"/>
      <c r="BG54" s="897"/>
      <c r="BH54" s="897"/>
      <c r="BI54" s="897"/>
      <c r="BJ54" s="897"/>
      <c r="BK54" s="897"/>
      <c r="BL54" s="897"/>
      <c r="BM54" s="897"/>
      <c r="BN54" s="897"/>
      <c r="BO54" s="897"/>
      <c r="BP54" s="897"/>
      <c r="BQ54" s="897"/>
      <c r="BR54" s="897"/>
      <c r="BS54" s="897"/>
      <c r="BT54" s="897"/>
      <c r="BU54" s="897"/>
      <c r="BV54" s="897"/>
      <c r="BW54" s="897"/>
      <c r="BX54" s="897"/>
      <c r="BY54" s="897"/>
      <c r="BZ54" s="897"/>
      <c r="CA54" s="897"/>
      <c r="CB54" s="897"/>
      <c r="CC54" s="897"/>
      <c r="CD54" s="897"/>
      <c r="CE54" s="897"/>
      <c r="CF54" s="897"/>
      <c r="CG54" s="897"/>
      <c r="CH54" s="897"/>
      <c r="CI54" s="897"/>
      <c r="CJ54" s="897"/>
      <c r="CK54" s="897"/>
      <c r="CL54" s="897"/>
      <c r="CM54" s="897"/>
      <c r="CN54" s="897"/>
      <c r="CO54" s="897"/>
      <c r="CP54" s="897"/>
      <c r="CQ54" s="897"/>
      <c r="CR54" s="897"/>
      <c r="CS54" s="897"/>
      <c r="CT54" s="897"/>
      <c r="CU54" s="897"/>
      <c r="CV54" s="897"/>
      <c r="CW54" s="897"/>
      <c r="CX54" s="897"/>
      <c r="CY54" s="897"/>
      <c r="CZ54" s="897"/>
      <c r="DA54" s="897"/>
      <c r="DB54" s="897"/>
      <c r="DC54" s="897"/>
      <c r="DD54" s="897"/>
      <c r="DE54" s="897"/>
      <c r="DF54" s="897"/>
      <c r="DG54" s="897"/>
      <c r="DH54" s="897"/>
      <c r="DI54" s="897"/>
      <c r="DJ54" s="897"/>
      <c r="DK54" s="897"/>
      <c r="DL54" s="897"/>
      <c r="DM54" s="897"/>
      <c r="DN54" s="897"/>
      <c r="DO54" s="897"/>
      <c r="DP54" s="897"/>
      <c r="DQ54" s="897"/>
      <c r="DR54" s="897"/>
      <c r="DS54" s="897"/>
      <c r="DT54" s="897"/>
      <c r="DU54" s="897"/>
      <c r="DV54" s="897"/>
      <c r="DW54" s="897"/>
      <c r="DX54" s="897"/>
      <c r="DY54" s="897"/>
      <c r="DZ54" s="897"/>
      <c r="EA54" s="897"/>
      <c r="EB54" s="897"/>
      <c r="EC54" s="897"/>
      <c r="ED54" s="897"/>
      <c r="EE54" s="897"/>
      <c r="EF54" s="897"/>
      <c r="EG54" s="897"/>
      <c r="EH54" s="897"/>
      <c r="EI54" s="897"/>
      <c r="EJ54" s="897"/>
      <c r="EK54" s="897"/>
      <c r="EL54" s="897"/>
      <c r="EM54" s="897"/>
      <c r="EN54" s="897"/>
      <c r="EO54" s="897"/>
      <c r="EP54" s="897"/>
      <c r="EQ54" s="897"/>
      <c r="ER54" s="897"/>
      <c r="ES54" s="897"/>
      <c r="ET54" s="897"/>
      <c r="EU54" s="897"/>
      <c r="EV54" s="897"/>
      <c r="EW54" s="897"/>
      <c r="EX54" s="897"/>
      <c r="EY54" s="897"/>
      <c r="EZ54" s="897"/>
      <c r="FA54" s="897"/>
      <c r="FB54" s="897"/>
      <c r="FC54" s="897"/>
      <c r="FD54" s="897"/>
      <c r="FE54" s="897"/>
      <c r="FF54" s="897"/>
      <c r="FG54" s="897"/>
      <c r="FH54" s="897"/>
      <c r="FI54" s="897"/>
      <c r="FJ54" s="897"/>
      <c r="FK54" s="897"/>
      <c r="FL54" s="897"/>
      <c r="FM54" s="897"/>
      <c r="FN54" s="897"/>
      <c r="FO54" s="897"/>
      <c r="FP54" s="897"/>
      <c r="FQ54" s="897"/>
      <c r="FR54" s="897"/>
      <c r="FS54" s="897"/>
      <c r="FT54" s="897"/>
      <c r="FU54" s="897"/>
      <c r="FV54" s="897"/>
      <c r="FW54" s="897"/>
      <c r="FX54" s="897"/>
      <c r="FY54" s="897"/>
      <c r="FZ54" s="897"/>
      <c r="GA54" s="897"/>
      <c r="GB54" s="897"/>
      <c r="GC54" s="897"/>
      <c r="GD54" s="897"/>
      <c r="GE54" s="897"/>
      <c r="GF54" s="897"/>
      <c r="GG54" s="897"/>
      <c r="GH54" s="897"/>
      <c r="GI54" s="897"/>
      <c r="GJ54" s="897"/>
      <c r="GK54" s="897"/>
      <c r="GL54" s="897"/>
      <c r="GM54" s="897"/>
      <c r="GN54" s="897"/>
      <c r="GO54" s="897"/>
      <c r="GP54" s="897"/>
      <c r="GQ54" s="897"/>
      <c r="GR54" s="897"/>
      <c r="GS54" s="897"/>
      <c r="GT54" s="897"/>
      <c r="GU54" s="897"/>
      <c r="GV54" s="897"/>
      <c r="GW54" s="897"/>
      <c r="GX54" s="897"/>
      <c r="GY54" s="897"/>
      <c r="GZ54" s="897"/>
      <c r="HA54" s="897"/>
      <c r="HB54" s="897"/>
      <c r="HC54" s="897"/>
      <c r="HD54" s="897"/>
      <c r="HE54" s="897"/>
      <c r="HF54" s="897"/>
      <c r="HG54" s="897"/>
      <c r="HH54" s="897"/>
      <c r="HI54" s="897"/>
      <c r="HJ54" s="897"/>
      <c r="HK54" s="897"/>
      <c r="HL54" s="897"/>
      <c r="HM54" s="897"/>
      <c r="HN54" s="897"/>
      <c r="HO54" s="897"/>
      <c r="HP54" s="897"/>
      <c r="HQ54" s="897"/>
      <c r="HR54" s="897"/>
      <c r="HS54" s="897"/>
      <c r="HT54" s="897"/>
      <c r="HU54" s="897"/>
      <c r="HV54" s="897"/>
      <c r="HW54" s="897"/>
      <c r="HX54" s="897"/>
      <c r="HY54" s="897"/>
      <c r="HZ54" s="897"/>
      <c r="IA54" s="897"/>
      <c r="IB54" s="897"/>
      <c r="IC54" s="897"/>
      <c r="ID54" s="897"/>
      <c r="IE54" s="897"/>
      <c r="IF54" s="897"/>
      <c r="IG54" s="897"/>
      <c r="IH54" s="897"/>
      <c r="II54" s="897"/>
      <c r="IJ54" s="897"/>
      <c r="IK54" s="897"/>
      <c r="IL54" s="897"/>
      <c r="IM54" s="897"/>
      <c r="IN54" s="897"/>
      <c r="IO54" s="897"/>
      <c r="IP54" s="897"/>
      <c r="IQ54" s="897"/>
      <c r="IR54" s="897"/>
    </row>
    <row r="55" spans="1:252" s="889" customFormat="1" ht="17.100000000000001" customHeight="1" x14ac:dyDescent="0.2">
      <c r="A55" s="910" t="s">
        <v>181</v>
      </c>
      <c r="B55" s="910"/>
      <c r="C55" s="911"/>
      <c r="D55" s="910"/>
      <c r="E55" s="941" t="s">
        <v>182</v>
      </c>
      <c r="F55" s="942">
        <f>F56+F77</f>
        <v>92289.14</v>
      </c>
      <c r="G55" s="942">
        <f>G56+G77</f>
        <v>43871.83</v>
      </c>
      <c r="H55" s="1249">
        <f>G55/F55</f>
        <v>0.47537370052424371</v>
      </c>
      <c r="K55" s="888"/>
      <c r="L55" s="888"/>
      <c r="M55" s="888"/>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8"/>
      <c r="AL55" s="888"/>
      <c r="AM55" s="888"/>
      <c r="AN55" s="888"/>
      <c r="AO55" s="888"/>
      <c r="AP55" s="888"/>
      <c r="AQ55" s="888"/>
      <c r="AR55" s="888"/>
      <c r="AS55" s="888"/>
      <c r="AT55" s="888"/>
      <c r="AU55" s="888"/>
      <c r="AV55" s="888"/>
      <c r="AW55" s="888"/>
      <c r="AX55" s="888"/>
      <c r="AY55" s="888"/>
      <c r="AZ55" s="888"/>
      <c r="BA55" s="888"/>
      <c r="BB55" s="888"/>
      <c r="BC55" s="888"/>
      <c r="BD55" s="888"/>
      <c r="BE55" s="888"/>
      <c r="BF55" s="888"/>
      <c r="BG55" s="888"/>
      <c r="BH55" s="888"/>
      <c r="BI55" s="888"/>
      <c r="BJ55" s="888"/>
      <c r="BK55" s="888"/>
      <c r="BL55" s="888"/>
      <c r="BM55" s="888"/>
      <c r="BN55" s="888"/>
      <c r="BO55" s="888"/>
      <c r="BP55" s="888"/>
      <c r="BQ55" s="888"/>
      <c r="BR55" s="888"/>
      <c r="BS55" s="888"/>
      <c r="BT55" s="888"/>
      <c r="BU55" s="888"/>
      <c r="BV55" s="888"/>
      <c r="BW55" s="888"/>
      <c r="BX55" s="888"/>
      <c r="BY55" s="888"/>
      <c r="BZ55" s="888"/>
      <c r="CA55" s="888"/>
      <c r="CB55" s="888"/>
      <c r="CC55" s="888"/>
      <c r="CD55" s="888"/>
      <c r="CE55" s="888"/>
      <c r="CF55" s="888"/>
      <c r="CG55" s="888"/>
      <c r="CH55" s="888"/>
      <c r="CI55" s="888"/>
      <c r="CJ55" s="888"/>
      <c r="CK55" s="888"/>
      <c r="CL55" s="888"/>
      <c r="CM55" s="888"/>
      <c r="CN55" s="888"/>
      <c r="CO55" s="888"/>
      <c r="CP55" s="888"/>
      <c r="CQ55" s="888"/>
      <c r="CR55" s="888"/>
      <c r="CS55" s="888"/>
      <c r="CT55" s="888"/>
      <c r="CU55" s="888"/>
      <c r="CV55" s="888"/>
      <c r="CW55" s="888"/>
      <c r="CX55" s="888"/>
      <c r="CY55" s="888"/>
      <c r="CZ55" s="888"/>
      <c r="DA55" s="888"/>
      <c r="DB55" s="888"/>
      <c r="DC55" s="888"/>
      <c r="DD55" s="888"/>
      <c r="DE55" s="888"/>
      <c r="DF55" s="888"/>
      <c r="DG55" s="888"/>
      <c r="DH55" s="888"/>
      <c r="DI55" s="888"/>
      <c r="DJ55" s="888"/>
      <c r="DK55" s="888"/>
      <c r="DL55" s="888"/>
      <c r="DM55" s="888"/>
      <c r="DN55" s="888"/>
      <c r="DO55" s="888"/>
      <c r="DP55" s="888"/>
      <c r="DQ55" s="888"/>
      <c r="DR55" s="888"/>
      <c r="DS55" s="888"/>
      <c r="DT55" s="888"/>
      <c r="DU55" s="888"/>
      <c r="DV55" s="888"/>
      <c r="DW55" s="888"/>
      <c r="DX55" s="888"/>
      <c r="DY55" s="888"/>
      <c r="DZ55" s="888"/>
      <c r="EA55" s="888"/>
      <c r="EB55" s="888"/>
      <c r="EC55" s="888"/>
      <c r="ED55" s="888"/>
      <c r="EE55" s="888"/>
      <c r="EF55" s="888"/>
      <c r="EG55" s="888"/>
      <c r="EH55" s="888"/>
      <c r="EI55" s="888"/>
      <c r="EJ55" s="888"/>
      <c r="EK55" s="888"/>
      <c r="EL55" s="888"/>
      <c r="EM55" s="888"/>
      <c r="EN55" s="888"/>
      <c r="EO55" s="888"/>
      <c r="EP55" s="888"/>
      <c r="EQ55" s="888"/>
      <c r="ER55" s="888"/>
      <c r="ES55" s="888"/>
      <c r="ET55" s="888"/>
      <c r="EU55" s="888"/>
      <c r="EV55" s="888"/>
      <c r="EW55" s="888"/>
      <c r="EX55" s="888"/>
      <c r="EY55" s="888"/>
      <c r="EZ55" s="888"/>
      <c r="FA55" s="888"/>
      <c r="FB55" s="888"/>
      <c r="FC55" s="888"/>
      <c r="FD55" s="888"/>
      <c r="FE55" s="888"/>
      <c r="FF55" s="888"/>
      <c r="FG55" s="888"/>
      <c r="FH55" s="888"/>
      <c r="FI55" s="888"/>
      <c r="FJ55" s="888"/>
      <c r="FK55" s="888"/>
      <c r="FL55" s="888"/>
      <c r="FM55" s="888"/>
      <c r="FN55" s="888"/>
      <c r="FO55" s="888"/>
      <c r="FP55" s="888"/>
      <c r="FQ55" s="888"/>
      <c r="FR55" s="888"/>
      <c r="FS55" s="888"/>
      <c r="FT55" s="888"/>
      <c r="FU55" s="888"/>
      <c r="FV55" s="888"/>
      <c r="FW55" s="888"/>
      <c r="FX55" s="888"/>
      <c r="FY55" s="888"/>
      <c r="FZ55" s="888"/>
      <c r="GA55" s="888"/>
      <c r="GB55" s="888"/>
      <c r="GC55" s="888"/>
      <c r="GD55" s="888"/>
      <c r="GE55" s="888"/>
      <c r="GF55" s="888"/>
      <c r="GG55" s="888"/>
      <c r="GH55" s="888"/>
      <c r="GI55" s="888"/>
      <c r="GJ55" s="888"/>
      <c r="GK55" s="888"/>
      <c r="GL55" s="888"/>
      <c r="GM55" s="888"/>
      <c r="GN55" s="888"/>
      <c r="GO55" s="888"/>
      <c r="GP55" s="888"/>
      <c r="GQ55" s="888"/>
      <c r="GR55" s="888"/>
      <c r="GS55" s="888"/>
      <c r="GT55" s="888"/>
      <c r="GU55" s="888"/>
      <c r="GV55" s="888"/>
      <c r="GW55" s="888"/>
      <c r="GX55" s="888"/>
      <c r="GY55" s="888"/>
      <c r="GZ55" s="888"/>
      <c r="HA55" s="888"/>
      <c r="HB55" s="888"/>
      <c r="HC55" s="888"/>
      <c r="HD55" s="888"/>
      <c r="HE55" s="888"/>
      <c r="HF55" s="888"/>
      <c r="HG55" s="888"/>
      <c r="HH55" s="888"/>
      <c r="HI55" s="888"/>
      <c r="HJ55" s="888"/>
      <c r="HK55" s="888"/>
      <c r="HL55" s="888"/>
      <c r="HM55" s="888"/>
      <c r="HN55" s="888"/>
      <c r="HO55" s="888"/>
      <c r="HP55" s="888"/>
      <c r="HQ55" s="888"/>
      <c r="HR55" s="888"/>
      <c r="HS55" s="888"/>
      <c r="HT55" s="888"/>
      <c r="HU55" s="888"/>
      <c r="HV55" s="888"/>
      <c r="HW55" s="888"/>
      <c r="HX55" s="888"/>
      <c r="HY55" s="888"/>
      <c r="HZ55" s="888"/>
      <c r="IA55" s="888"/>
      <c r="IB55" s="888"/>
      <c r="IC55" s="888"/>
      <c r="ID55" s="888"/>
      <c r="IE55" s="888"/>
      <c r="IF55" s="888"/>
      <c r="IG55" s="888"/>
      <c r="IH55" s="888"/>
      <c r="II55" s="888"/>
      <c r="IJ55" s="888"/>
      <c r="IK55" s="888"/>
      <c r="IL55" s="888"/>
      <c r="IM55" s="888"/>
      <c r="IN55" s="888"/>
      <c r="IO55" s="888"/>
      <c r="IP55" s="888"/>
      <c r="IQ55" s="888"/>
      <c r="IR55" s="888"/>
    </row>
    <row r="56" spans="1:252" s="889" customFormat="1" ht="17.100000000000001" customHeight="1" x14ac:dyDescent="0.2">
      <c r="A56" s="916"/>
      <c r="B56" s="1048" t="s">
        <v>379</v>
      </c>
      <c r="C56" s="1045"/>
      <c r="D56" s="1045"/>
      <c r="E56" s="1046" t="s">
        <v>380</v>
      </c>
      <c r="F56" s="1047">
        <f>F57+F68+F74</f>
        <v>51994.84</v>
      </c>
      <c r="G56" s="1047">
        <f>G57+G68+G74</f>
        <v>21382.68</v>
      </c>
      <c r="H56" s="1250">
        <f>G56/F56</f>
        <v>0.41124619289144848</v>
      </c>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8"/>
      <c r="AY56" s="888"/>
      <c r="AZ56" s="888"/>
      <c r="BA56" s="888"/>
      <c r="BB56" s="888"/>
      <c r="BC56" s="888"/>
      <c r="BD56" s="888"/>
      <c r="BE56" s="888"/>
      <c r="BF56" s="888"/>
      <c r="BG56" s="888"/>
      <c r="BH56" s="888"/>
      <c r="BI56" s="888"/>
      <c r="BJ56" s="888"/>
      <c r="BK56" s="888"/>
      <c r="BL56" s="888"/>
      <c r="BM56" s="888"/>
      <c r="BN56" s="888"/>
      <c r="BO56" s="888"/>
      <c r="BP56" s="888"/>
      <c r="BQ56" s="888"/>
      <c r="BR56" s="888"/>
      <c r="BS56" s="888"/>
      <c r="BT56" s="888"/>
      <c r="BU56" s="888"/>
      <c r="BV56" s="888"/>
      <c r="BW56" s="888"/>
      <c r="BX56" s="888"/>
      <c r="BY56" s="888"/>
      <c r="BZ56" s="888"/>
      <c r="CA56" s="888"/>
      <c r="CB56" s="888"/>
      <c r="CC56" s="888"/>
      <c r="CD56" s="888"/>
      <c r="CE56" s="888"/>
      <c r="CF56" s="888"/>
      <c r="CG56" s="888"/>
      <c r="CH56" s="888"/>
      <c r="CI56" s="888"/>
      <c r="CJ56" s="888"/>
      <c r="CK56" s="888"/>
      <c r="CL56" s="888"/>
      <c r="CM56" s="888"/>
      <c r="CN56" s="888"/>
      <c r="CO56" s="888"/>
      <c r="CP56" s="888"/>
      <c r="CQ56" s="888"/>
      <c r="CR56" s="888"/>
      <c r="CS56" s="888"/>
      <c r="CT56" s="888"/>
      <c r="CU56" s="888"/>
      <c r="CV56" s="888"/>
      <c r="CW56" s="888"/>
      <c r="CX56" s="888"/>
      <c r="CY56" s="888"/>
      <c r="CZ56" s="888"/>
      <c r="DA56" s="888"/>
      <c r="DB56" s="888"/>
      <c r="DC56" s="888"/>
      <c r="DD56" s="888"/>
      <c r="DE56" s="888"/>
      <c r="DF56" s="888"/>
      <c r="DG56" s="888"/>
      <c r="DH56" s="888"/>
      <c r="DI56" s="888"/>
      <c r="DJ56" s="888"/>
      <c r="DK56" s="888"/>
      <c r="DL56" s="888"/>
      <c r="DM56" s="888"/>
      <c r="DN56" s="888"/>
      <c r="DO56" s="888"/>
      <c r="DP56" s="888"/>
      <c r="DQ56" s="888"/>
      <c r="DR56" s="888"/>
      <c r="DS56" s="888"/>
      <c r="DT56" s="888"/>
      <c r="DU56" s="888"/>
      <c r="DV56" s="888"/>
      <c r="DW56" s="888"/>
      <c r="DX56" s="888"/>
      <c r="DY56" s="888"/>
      <c r="DZ56" s="888"/>
      <c r="EA56" s="888"/>
      <c r="EB56" s="888"/>
      <c r="EC56" s="888"/>
      <c r="ED56" s="888"/>
      <c r="EE56" s="888"/>
      <c r="EF56" s="888"/>
      <c r="EG56" s="888"/>
      <c r="EH56" s="888"/>
      <c r="EI56" s="888"/>
      <c r="EJ56" s="888"/>
      <c r="EK56" s="888"/>
      <c r="EL56" s="888"/>
      <c r="EM56" s="888"/>
      <c r="EN56" s="888"/>
      <c r="EO56" s="888"/>
      <c r="EP56" s="888"/>
      <c r="EQ56" s="888"/>
      <c r="ER56" s="888"/>
      <c r="ES56" s="888"/>
      <c r="ET56" s="888"/>
      <c r="EU56" s="888"/>
      <c r="EV56" s="888"/>
      <c r="EW56" s="888"/>
      <c r="EX56" s="888"/>
      <c r="EY56" s="888"/>
      <c r="EZ56" s="888"/>
      <c r="FA56" s="888"/>
      <c r="FB56" s="888"/>
      <c r="FC56" s="888"/>
      <c r="FD56" s="888"/>
      <c r="FE56" s="888"/>
      <c r="FF56" s="888"/>
      <c r="FG56" s="888"/>
      <c r="FH56" s="888"/>
      <c r="FI56" s="888"/>
      <c r="FJ56" s="888"/>
      <c r="FK56" s="888"/>
      <c r="FL56" s="888"/>
      <c r="FM56" s="888"/>
      <c r="FN56" s="888"/>
      <c r="FO56" s="888"/>
      <c r="FP56" s="888"/>
      <c r="FQ56" s="888"/>
      <c r="FR56" s="888"/>
      <c r="FS56" s="888"/>
      <c r="FT56" s="888"/>
      <c r="FU56" s="888"/>
      <c r="FV56" s="888"/>
      <c r="FW56" s="888"/>
      <c r="FX56" s="888"/>
      <c r="FY56" s="888"/>
      <c r="FZ56" s="888"/>
      <c r="GA56" s="888"/>
      <c r="GB56" s="888"/>
      <c r="GC56" s="888"/>
      <c r="GD56" s="888"/>
      <c r="GE56" s="888"/>
      <c r="GF56" s="888"/>
      <c r="GG56" s="888"/>
      <c r="GH56" s="888"/>
      <c r="GI56" s="888"/>
      <c r="GJ56" s="888"/>
      <c r="GK56" s="888"/>
      <c r="GL56" s="888"/>
      <c r="GM56" s="888"/>
      <c r="GN56" s="888"/>
      <c r="GO56" s="888"/>
      <c r="GP56" s="888"/>
      <c r="GQ56" s="888"/>
      <c r="GR56" s="888"/>
      <c r="GS56" s="888"/>
      <c r="GT56" s="888"/>
      <c r="GU56" s="888"/>
      <c r="GV56" s="888"/>
      <c r="GW56" s="888"/>
      <c r="GX56" s="888"/>
      <c r="GY56" s="888"/>
      <c r="GZ56" s="888"/>
      <c r="HA56" s="888"/>
      <c r="HB56" s="888"/>
      <c r="HC56" s="888"/>
      <c r="HD56" s="888"/>
      <c r="HE56" s="888"/>
      <c r="HF56" s="888"/>
      <c r="HG56" s="888"/>
      <c r="HH56" s="888"/>
      <c r="HI56" s="888"/>
      <c r="HJ56" s="888"/>
      <c r="HK56" s="888"/>
      <c r="HL56" s="888"/>
      <c r="HM56" s="888"/>
      <c r="HN56" s="888"/>
      <c r="HO56" s="888"/>
      <c r="HP56" s="888"/>
      <c r="HQ56" s="888"/>
      <c r="HR56" s="888"/>
      <c r="HS56" s="888"/>
      <c r="HT56" s="888"/>
      <c r="HU56" s="888"/>
      <c r="HV56" s="888"/>
      <c r="HW56" s="888"/>
      <c r="HX56" s="888"/>
      <c r="HY56" s="888"/>
      <c r="HZ56" s="888"/>
      <c r="IA56" s="888"/>
      <c r="IB56" s="888"/>
      <c r="IC56" s="888"/>
      <c r="ID56" s="888"/>
      <c r="IE56" s="888"/>
      <c r="IF56" s="888"/>
      <c r="IG56" s="888"/>
      <c r="IH56" s="888"/>
      <c r="II56" s="888"/>
      <c r="IJ56" s="888"/>
      <c r="IK56" s="888"/>
      <c r="IL56" s="888"/>
      <c r="IM56" s="888"/>
      <c r="IN56" s="888"/>
      <c r="IO56" s="888"/>
      <c r="IP56" s="888"/>
      <c r="IQ56" s="888"/>
      <c r="IR56" s="888"/>
    </row>
    <row r="57" spans="1:252" s="889" customFormat="1" ht="17.100000000000001" customHeight="1" x14ac:dyDescent="0.2">
      <c r="A57" s="917"/>
      <c r="B57" s="917"/>
      <c r="C57" s="918" t="s">
        <v>212</v>
      </c>
      <c r="D57" s="918"/>
      <c r="E57" s="919" t="s">
        <v>213</v>
      </c>
      <c r="F57" s="920">
        <f>F58+F59+F60+F61+F62+F63+F64+F65+F66+F67</f>
        <v>37094.839999999997</v>
      </c>
      <c r="G57" s="920">
        <f>G58+G59+G60+G61+G62+G63+G64+G65+G66+G67</f>
        <v>14164.18</v>
      </c>
      <c r="H57" s="1237">
        <f>G57/F57</f>
        <v>0.38183693473270142</v>
      </c>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8"/>
      <c r="AY57" s="888"/>
      <c r="AZ57" s="888"/>
      <c r="BA57" s="888"/>
      <c r="BB57" s="888"/>
      <c r="BC57" s="888"/>
      <c r="BD57" s="888"/>
      <c r="BE57" s="888"/>
      <c r="BF57" s="888"/>
      <c r="BG57" s="888"/>
      <c r="BH57" s="888"/>
      <c r="BI57" s="888"/>
      <c r="BJ57" s="888"/>
      <c r="BK57" s="888"/>
      <c r="BL57" s="888"/>
      <c r="BM57" s="888"/>
      <c r="BN57" s="888"/>
      <c r="BO57" s="888"/>
      <c r="BP57" s="888"/>
      <c r="BQ57" s="888"/>
      <c r="BR57" s="888"/>
      <c r="BS57" s="888"/>
      <c r="BT57" s="888"/>
      <c r="BU57" s="888"/>
      <c r="BV57" s="888"/>
      <c r="BW57" s="888"/>
      <c r="BX57" s="888"/>
      <c r="BY57" s="888"/>
      <c r="BZ57" s="888"/>
      <c r="CA57" s="888"/>
      <c r="CB57" s="888"/>
      <c r="CC57" s="888"/>
      <c r="CD57" s="888"/>
      <c r="CE57" s="888"/>
      <c r="CF57" s="888"/>
      <c r="CG57" s="888"/>
      <c r="CH57" s="888"/>
      <c r="CI57" s="888"/>
      <c r="CJ57" s="888"/>
      <c r="CK57" s="888"/>
      <c r="CL57" s="888"/>
      <c r="CM57" s="888"/>
      <c r="CN57" s="888"/>
      <c r="CO57" s="888"/>
      <c r="CP57" s="888"/>
      <c r="CQ57" s="888"/>
      <c r="CR57" s="888"/>
      <c r="CS57" s="888"/>
      <c r="CT57" s="888"/>
      <c r="CU57" s="888"/>
      <c r="CV57" s="888"/>
      <c r="CW57" s="888"/>
      <c r="CX57" s="888"/>
      <c r="CY57" s="888"/>
      <c r="CZ57" s="888"/>
      <c r="DA57" s="888"/>
      <c r="DB57" s="888"/>
      <c r="DC57" s="888"/>
      <c r="DD57" s="888"/>
      <c r="DE57" s="888"/>
      <c r="DF57" s="888"/>
      <c r="DG57" s="888"/>
      <c r="DH57" s="888"/>
      <c r="DI57" s="888"/>
      <c r="DJ57" s="888"/>
      <c r="DK57" s="888"/>
      <c r="DL57" s="888"/>
      <c r="DM57" s="888"/>
      <c r="DN57" s="888"/>
      <c r="DO57" s="888"/>
      <c r="DP57" s="888"/>
      <c r="DQ57" s="888"/>
      <c r="DR57" s="888"/>
      <c r="DS57" s="888"/>
      <c r="DT57" s="888"/>
      <c r="DU57" s="888"/>
      <c r="DV57" s="888"/>
      <c r="DW57" s="888"/>
      <c r="DX57" s="888"/>
      <c r="DY57" s="888"/>
      <c r="DZ57" s="888"/>
      <c r="EA57" s="888"/>
      <c r="EB57" s="888"/>
      <c r="EC57" s="888"/>
      <c r="ED57" s="888"/>
      <c r="EE57" s="888"/>
      <c r="EF57" s="888"/>
      <c r="EG57" s="888"/>
      <c r="EH57" s="888"/>
      <c r="EI57" s="888"/>
      <c r="EJ57" s="888"/>
      <c r="EK57" s="888"/>
      <c r="EL57" s="888"/>
      <c r="EM57" s="888"/>
      <c r="EN57" s="888"/>
      <c r="EO57" s="888"/>
      <c r="EP57" s="888"/>
      <c r="EQ57" s="888"/>
      <c r="ER57" s="888"/>
      <c r="ES57" s="888"/>
      <c r="ET57" s="888"/>
      <c r="EU57" s="888"/>
      <c r="EV57" s="888"/>
      <c r="EW57" s="888"/>
      <c r="EX57" s="888"/>
      <c r="EY57" s="888"/>
      <c r="EZ57" s="888"/>
      <c r="FA57" s="888"/>
      <c r="FB57" s="888"/>
      <c r="FC57" s="888"/>
      <c r="FD57" s="888"/>
      <c r="FE57" s="888"/>
      <c r="FF57" s="888"/>
      <c r="FG57" s="888"/>
      <c r="FH57" s="888"/>
      <c r="FI57" s="888"/>
      <c r="FJ57" s="888"/>
      <c r="FK57" s="888"/>
      <c r="FL57" s="888"/>
      <c r="FM57" s="888"/>
      <c r="FN57" s="888"/>
      <c r="FO57" s="888"/>
      <c r="FP57" s="888"/>
      <c r="FQ57" s="888"/>
      <c r="FR57" s="888"/>
      <c r="FS57" s="888"/>
      <c r="FT57" s="888"/>
      <c r="FU57" s="888"/>
      <c r="FV57" s="888"/>
      <c r="FW57" s="888"/>
      <c r="FX57" s="888"/>
      <c r="FY57" s="888"/>
      <c r="FZ57" s="888"/>
      <c r="GA57" s="888"/>
      <c r="GB57" s="888"/>
      <c r="GC57" s="888"/>
      <c r="GD57" s="888"/>
      <c r="GE57" s="888"/>
      <c r="GF57" s="888"/>
      <c r="GG57" s="888"/>
      <c r="GH57" s="888"/>
      <c r="GI57" s="888"/>
      <c r="GJ57" s="888"/>
      <c r="GK57" s="888"/>
      <c r="GL57" s="888"/>
      <c r="GM57" s="888"/>
      <c r="GN57" s="888"/>
      <c r="GO57" s="888"/>
      <c r="GP57" s="888"/>
      <c r="GQ57" s="888"/>
      <c r="GR57" s="888"/>
      <c r="GS57" s="888"/>
      <c r="GT57" s="888"/>
      <c r="GU57" s="888"/>
      <c r="GV57" s="888"/>
      <c r="GW57" s="888"/>
      <c r="GX57" s="888"/>
      <c r="GY57" s="888"/>
      <c r="GZ57" s="888"/>
      <c r="HA57" s="888"/>
      <c r="HB57" s="888"/>
      <c r="HC57" s="888"/>
      <c r="HD57" s="888"/>
      <c r="HE57" s="888"/>
      <c r="HF57" s="888"/>
      <c r="HG57" s="888"/>
      <c r="HH57" s="888"/>
      <c r="HI57" s="888"/>
      <c r="HJ57" s="888"/>
      <c r="HK57" s="888"/>
      <c r="HL57" s="888"/>
      <c r="HM57" s="888"/>
      <c r="HN57" s="888"/>
      <c r="HO57" s="888"/>
      <c r="HP57" s="888"/>
      <c r="HQ57" s="888"/>
      <c r="HR57" s="888"/>
      <c r="HS57" s="888"/>
      <c r="HT57" s="888"/>
      <c r="HU57" s="888"/>
      <c r="HV57" s="888"/>
      <c r="HW57" s="888"/>
      <c r="HX57" s="888"/>
      <c r="HY57" s="888"/>
      <c r="HZ57" s="888"/>
      <c r="IA57" s="888"/>
      <c r="IB57" s="888"/>
      <c r="IC57" s="888"/>
      <c r="ID57" s="888"/>
      <c r="IE57" s="888"/>
      <c r="IF57" s="888"/>
      <c r="IG57" s="888"/>
      <c r="IH57" s="888"/>
      <c r="II57" s="888"/>
      <c r="IJ57" s="888"/>
      <c r="IK57" s="888"/>
      <c r="IL57" s="888"/>
      <c r="IM57" s="888"/>
      <c r="IN57" s="888"/>
      <c r="IO57" s="888"/>
      <c r="IP57" s="888"/>
      <c r="IQ57" s="888"/>
      <c r="IR57" s="888"/>
    </row>
    <row r="58" spans="1:252" s="898" customFormat="1" ht="17.100000000000001" customHeight="1" x14ac:dyDescent="0.2">
      <c r="A58" s="921"/>
      <c r="B58" s="921"/>
      <c r="C58" s="967"/>
      <c r="D58" s="923" t="s">
        <v>452</v>
      </c>
      <c r="E58" s="924" t="s">
        <v>453</v>
      </c>
      <c r="F58" s="925">
        <v>9000</v>
      </c>
      <c r="G58" s="925">
        <v>290.66000000000003</v>
      </c>
      <c r="H58" s="1255">
        <f>G58/F58</f>
        <v>3.2295555555555557E-2</v>
      </c>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M58" s="897"/>
      <c r="AN58" s="897"/>
      <c r="AO58" s="897"/>
      <c r="AP58" s="897"/>
      <c r="AQ58" s="897"/>
      <c r="AR58" s="897"/>
      <c r="AS58" s="897"/>
      <c r="AT58" s="897"/>
      <c r="AU58" s="897"/>
      <c r="AV58" s="897"/>
      <c r="AW58" s="897"/>
      <c r="AX58" s="897"/>
      <c r="AY58" s="897"/>
      <c r="AZ58" s="897"/>
      <c r="BA58" s="897"/>
      <c r="BB58" s="897"/>
      <c r="BC58" s="897"/>
      <c r="BD58" s="897"/>
      <c r="BE58" s="897"/>
      <c r="BF58" s="897"/>
      <c r="BG58" s="897"/>
      <c r="BH58" s="897"/>
      <c r="BI58" s="897"/>
      <c r="BJ58" s="897"/>
      <c r="BK58" s="897"/>
      <c r="BL58" s="897"/>
      <c r="BM58" s="897"/>
      <c r="BN58" s="897"/>
      <c r="BO58" s="897"/>
      <c r="BP58" s="897"/>
      <c r="BQ58" s="897"/>
      <c r="BR58" s="897"/>
      <c r="BS58" s="897"/>
      <c r="BT58" s="897"/>
      <c r="BU58" s="897"/>
      <c r="BV58" s="897"/>
      <c r="BW58" s="897"/>
      <c r="BX58" s="897"/>
      <c r="BY58" s="897"/>
      <c r="BZ58" s="897"/>
      <c r="CA58" s="897"/>
      <c r="CB58" s="897"/>
      <c r="CC58" s="897"/>
      <c r="CD58" s="897"/>
      <c r="CE58" s="897"/>
      <c r="CF58" s="897"/>
      <c r="CG58" s="897"/>
      <c r="CH58" s="897"/>
      <c r="CI58" s="897"/>
      <c r="CJ58" s="897"/>
      <c r="CK58" s="897"/>
      <c r="CL58" s="897"/>
      <c r="CM58" s="897"/>
      <c r="CN58" s="897"/>
      <c r="CO58" s="897"/>
      <c r="CP58" s="897"/>
      <c r="CQ58" s="897"/>
      <c r="CR58" s="897"/>
      <c r="CS58" s="897"/>
      <c r="CT58" s="897"/>
      <c r="CU58" s="897"/>
      <c r="CV58" s="897"/>
      <c r="CW58" s="897"/>
      <c r="CX58" s="897"/>
      <c r="CY58" s="897"/>
      <c r="CZ58" s="897"/>
      <c r="DA58" s="897"/>
      <c r="DB58" s="897"/>
      <c r="DC58" s="897"/>
      <c r="DD58" s="897"/>
      <c r="DE58" s="897"/>
      <c r="DF58" s="897"/>
      <c r="DG58" s="897"/>
      <c r="DH58" s="897"/>
      <c r="DI58" s="897"/>
      <c r="DJ58" s="897"/>
      <c r="DK58" s="897"/>
      <c r="DL58" s="897"/>
      <c r="DM58" s="897"/>
      <c r="DN58" s="897"/>
      <c r="DO58" s="897"/>
      <c r="DP58" s="897"/>
      <c r="DQ58" s="897"/>
      <c r="DR58" s="897"/>
      <c r="DS58" s="897"/>
      <c r="DT58" s="897"/>
      <c r="DU58" s="897"/>
      <c r="DV58" s="897"/>
      <c r="DW58" s="897"/>
      <c r="DX58" s="897"/>
      <c r="DY58" s="897"/>
      <c r="DZ58" s="897"/>
      <c r="EA58" s="897"/>
      <c r="EB58" s="897"/>
      <c r="EC58" s="897"/>
      <c r="ED58" s="897"/>
      <c r="EE58" s="897"/>
      <c r="EF58" s="897"/>
      <c r="EG58" s="897"/>
      <c r="EH58" s="897"/>
      <c r="EI58" s="897"/>
      <c r="EJ58" s="897"/>
      <c r="EK58" s="897"/>
      <c r="EL58" s="897"/>
      <c r="EM58" s="897"/>
      <c r="EN58" s="897"/>
      <c r="EO58" s="897"/>
      <c r="EP58" s="897"/>
      <c r="EQ58" s="897"/>
      <c r="ER58" s="897"/>
      <c r="ES58" s="897"/>
      <c r="ET58" s="897"/>
      <c r="EU58" s="897"/>
      <c r="EV58" s="897"/>
      <c r="EW58" s="897"/>
      <c r="EX58" s="897"/>
      <c r="EY58" s="897"/>
      <c r="EZ58" s="897"/>
      <c r="FA58" s="897"/>
      <c r="FB58" s="897"/>
      <c r="FC58" s="897"/>
      <c r="FD58" s="897"/>
      <c r="FE58" s="897"/>
      <c r="FF58" s="897"/>
      <c r="FG58" s="897"/>
      <c r="FH58" s="897"/>
      <c r="FI58" s="897"/>
      <c r="FJ58" s="897"/>
      <c r="FK58" s="897"/>
      <c r="FL58" s="897"/>
      <c r="FM58" s="897"/>
      <c r="FN58" s="897"/>
      <c r="FO58" s="897"/>
      <c r="FP58" s="897"/>
      <c r="FQ58" s="897"/>
      <c r="FR58" s="897"/>
      <c r="FS58" s="897"/>
      <c r="FT58" s="897"/>
      <c r="FU58" s="897"/>
      <c r="FV58" s="897"/>
      <c r="FW58" s="897"/>
      <c r="FX58" s="897"/>
      <c r="FY58" s="897"/>
      <c r="FZ58" s="897"/>
      <c r="GA58" s="897"/>
      <c r="GB58" s="897"/>
      <c r="GC58" s="897"/>
      <c r="GD58" s="897"/>
      <c r="GE58" s="897"/>
      <c r="GF58" s="897"/>
      <c r="GG58" s="897"/>
      <c r="GH58" s="897"/>
      <c r="GI58" s="897"/>
      <c r="GJ58" s="897"/>
      <c r="GK58" s="897"/>
      <c r="GL58" s="897"/>
      <c r="GM58" s="897"/>
      <c r="GN58" s="897"/>
      <c r="GO58" s="897"/>
      <c r="GP58" s="897"/>
      <c r="GQ58" s="897"/>
      <c r="GR58" s="897"/>
      <c r="GS58" s="897"/>
      <c r="GT58" s="897"/>
      <c r="GU58" s="897"/>
      <c r="GV58" s="897"/>
      <c r="GW58" s="897"/>
      <c r="GX58" s="897"/>
      <c r="GY58" s="897"/>
      <c r="GZ58" s="897"/>
      <c r="HA58" s="897"/>
      <c r="HB58" s="897"/>
      <c r="HC58" s="897"/>
      <c r="HD58" s="897"/>
      <c r="HE58" s="897"/>
      <c r="HF58" s="897"/>
      <c r="HG58" s="897"/>
      <c r="HH58" s="897"/>
      <c r="HI58" s="897"/>
      <c r="HJ58" s="897"/>
      <c r="HK58" s="897"/>
      <c r="HL58" s="897"/>
      <c r="HM58" s="897"/>
      <c r="HN58" s="897"/>
      <c r="HO58" s="897"/>
      <c r="HP58" s="897"/>
      <c r="HQ58" s="897"/>
      <c r="HR58" s="897"/>
      <c r="HS58" s="897"/>
      <c r="HT58" s="897"/>
      <c r="HU58" s="897"/>
      <c r="HV58" s="897"/>
      <c r="HW58" s="897"/>
      <c r="HX58" s="897"/>
      <c r="HY58" s="897"/>
      <c r="HZ58" s="897"/>
      <c r="IA58" s="897"/>
      <c r="IB58" s="897"/>
      <c r="IC58" s="897"/>
      <c r="ID58" s="897"/>
      <c r="IE58" s="897"/>
      <c r="IF58" s="897"/>
      <c r="IG58" s="897"/>
      <c r="IH58" s="897"/>
      <c r="II58" s="897"/>
      <c r="IJ58" s="897"/>
      <c r="IK58" s="897"/>
      <c r="IL58" s="897"/>
      <c r="IM58" s="897"/>
      <c r="IN58" s="897"/>
      <c r="IO58" s="897"/>
      <c r="IP58" s="897"/>
      <c r="IQ58" s="897"/>
      <c r="IR58" s="897"/>
    </row>
    <row r="59" spans="1:252" s="898" customFormat="1" ht="17.100000000000001" customHeight="1" x14ac:dyDescent="0.2">
      <c r="A59" s="921"/>
      <c r="B59" s="921"/>
      <c r="C59" s="967"/>
      <c r="D59" s="923" t="s">
        <v>441</v>
      </c>
      <c r="E59" s="924" t="s">
        <v>454</v>
      </c>
      <c r="F59" s="925">
        <v>5094.84</v>
      </c>
      <c r="G59" s="925">
        <v>1871</v>
      </c>
      <c r="H59" s="1255">
        <f t="shared" ref="H59:H76" si="6">G59/F59</f>
        <v>0.36723429980136763</v>
      </c>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897"/>
      <c r="AN59" s="897"/>
      <c r="AO59" s="897"/>
      <c r="AP59" s="897"/>
      <c r="AQ59" s="897"/>
      <c r="AR59" s="897"/>
      <c r="AS59" s="897"/>
      <c r="AT59" s="897"/>
      <c r="AU59" s="897"/>
      <c r="AV59" s="897"/>
      <c r="AW59" s="897"/>
      <c r="AX59" s="897"/>
      <c r="AY59" s="897"/>
      <c r="AZ59" s="897"/>
      <c r="BA59" s="897"/>
      <c r="BB59" s="897"/>
      <c r="BC59" s="897"/>
      <c r="BD59" s="897"/>
      <c r="BE59" s="897"/>
      <c r="BF59" s="897"/>
      <c r="BG59" s="897"/>
      <c r="BH59" s="897"/>
      <c r="BI59" s="897"/>
      <c r="BJ59" s="897"/>
      <c r="BK59" s="897"/>
      <c r="BL59" s="897"/>
      <c r="BM59" s="897"/>
      <c r="BN59" s="897"/>
      <c r="BO59" s="897"/>
      <c r="BP59" s="897"/>
      <c r="BQ59" s="897"/>
      <c r="BR59" s="897"/>
      <c r="BS59" s="897"/>
      <c r="BT59" s="897"/>
      <c r="BU59" s="897"/>
      <c r="BV59" s="897"/>
      <c r="BW59" s="897"/>
      <c r="BX59" s="897"/>
      <c r="BY59" s="897"/>
      <c r="BZ59" s="897"/>
      <c r="CA59" s="897"/>
      <c r="CB59" s="897"/>
      <c r="CC59" s="897"/>
      <c r="CD59" s="897"/>
      <c r="CE59" s="897"/>
      <c r="CF59" s="897"/>
      <c r="CG59" s="897"/>
      <c r="CH59" s="897"/>
      <c r="CI59" s="897"/>
      <c r="CJ59" s="897"/>
      <c r="CK59" s="897"/>
      <c r="CL59" s="897"/>
      <c r="CM59" s="897"/>
      <c r="CN59" s="897"/>
      <c r="CO59" s="897"/>
      <c r="CP59" s="897"/>
      <c r="CQ59" s="897"/>
      <c r="CR59" s="897"/>
      <c r="CS59" s="897"/>
      <c r="CT59" s="897"/>
      <c r="CU59" s="897"/>
      <c r="CV59" s="897"/>
      <c r="CW59" s="897"/>
      <c r="CX59" s="897"/>
      <c r="CY59" s="897"/>
      <c r="CZ59" s="897"/>
      <c r="DA59" s="897"/>
      <c r="DB59" s="897"/>
      <c r="DC59" s="897"/>
      <c r="DD59" s="897"/>
      <c r="DE59" s="897"/>
      <c r="DF59" s="897"/>
      <c r="DG59" s="897"/>
      <c r="DH59" s="897"/>
      <c r="DI59" s="897"/>
      <c r="DJ59" s="897"/>
      <c r="DK59" s="897"/>
      <c r="DL59" s="897"/>
      <c r="DM59" s="897"/>
      <c r="DN59" s="897"/>
      <c r="DO59" s="897"/>
      <c r="DP59" s="897"/>
      <c r="DQ59" s="897"/>
      <c r="DR59" s="897"/>
      <c r="DS59" s="897"/>
      <c r="DT59" s="897"/>
      <c r="DU59" s="897"/>
      <c r="DV59" s="897"/>
      <c r="DW59" s="897"/>
      <c r="DX59" s="897"/>
      <c r="DY59" s="897"/>
      <c r="DZ59" s="897"/>
      <c r="EA59" s="897"/>
      <c r="EB59" s="897"/>
      <c r="EC59" s="897"/>
      <c r="ED59" s="897"/>
      <c r="EE59" s="897"/>
      <c r="EF59" s="897"/>
      <c r="EG59" s="897"/>
      <c r="EH59" s="897"/>
      <c r="EI59" s="897"/>
      <c r="EJ59" s="897"/>
      <c r="EK59" s="897"/>
      <c r="EL59" s="897"/>
      <c r="EM59" s="897"/>
      <c r="EN59" s="897"/>
      <c r="EO59" s="897"/>
      <c r="EP59" s="897"/>
      <c r="EQ59" s="897"/>
      <c r="ER59" s="897"/>
      <c r="ES59" s="897"/>
      <c r="ET59" s="897"/>
      <c r="EU59" s="897"/>
      <c r="EV59" s="897"/>
      <c r="EW59" s="897"/>
      <c r="EX59" s="897"/>
      <c r="EY59" s="897"/>
      <c r="EZ59" s="897"/>
      <c r="FA59" s="897"/>
      <c r="FB59" s="897"/>
      <c r="FC59" s="897"/>
      <c r="FD59" s="897"/>
      <c r="FE59" s="897"/>
      <c r="FF59" s="897"/>
      <c r="FG59" s="897"/>
      <c r="FH59" s="897"/>
      <c r="FI59" s="897"/>
      <c r="FJ59" s="897"/>
      <c r="FK59" s="897"/>
      <c r="FL59" s="897"/>
      <c r="FM59" s="897"/>
      <c r="FN59" s="897"/>
      <c r="FO59" s="897"/>
      <c r="FP59" s="897"/>
      <c r="FQ59" s="897"/>
      <c r="FR59" s="897"/>
      <c r="FS59" s="897"/>
      <c r="FT59" s="897"/>
      <c r="FU59" s="897"/>
      <c r="FV59" s="897"/>
      <c r="FW59" s="897"/>
      <c r="FX59" s="897"/>
      <c r="FY59" s="897"/>
      <c r="FZ59" s="897"/>
      <c r="GA59" s="897"/>
      <c r="GB59" s="897"/>
      <c r="GC59" s="897"/>
      <c r="GD59" s="897"/>
      <c r="GE59" s="897"/>
      <c r="GF59" s="897"/>
      <c r="GG59" s="897"/>
      <c r="GH59" s="897"/>
      <c r="GI59" s="897"/>
      <c r="GJ59" s="897"/>
      <c r="GK59" s="897"/>
      <c r="GL59" s="897"/>
      <c r="GM59" s="897"/>
      <c r="GN59" s="897"/>
      <c r="GO59" s="897"/>
      <c r="GP59" s="897"/>
      <c r="GQ59" s="897"/>
      <c r="GR59" s="897"/>
      <c r="GS59" s="897"/>
      <c r="GT59" s="897"/>
      <c r="GU59" s="897"/>
      <c r="GV59" s="897"/>
      <c r="GW59" s="897"/>
      <c r="GX59" s="897"/>
      <c r="GY59" s="897"/>
      <c r="GZ59" s="897"/>
      <c r="HA59" s="897"/>
      <c r="HB59" s="897"/>
      <c r="HC59" s="897"/>
      <c r="HD59" s="897"/>
      <c r="HE59" s="897"/>
      <c r="HF59" s="897"/>
      <c r="HG59" s="897"/>
      <c r="HH59" s="897"/>
      <c r="HI59" s="897"/>
      <c r="HJ59" s="897"/>
      <c r="HK59" s="897"/>
      <c r="HL59" s="897"/>
      <c r="HM59" s="897"/>
      <c r="HN59" s="897"/>
      <c r="HO59" s="897"/>
      <c r="HP59" s="897"/>
      <c r="HQ59" s="897"/>
      <c r="HR59" s="897"/>
      <c r="HS59" s="897"/>
      <c r="HT59" s="897"/>
      <c r="HU59" s="897"/>
      <c r="HV59" s="897"/>
      <c r="HW59" s="897"/>
      <c r="HX59" s="897"/>
      <c r="HY59" s="897"/>
      <c r="HZ59" s="897"/>
      <c r="IA59" s="897"/>
      <c r="IB59" s="897"/>
      <c r="IC59" s="897"/>
      <c r="ID59" s="897"/>
      <c r="IE59" s="897"/>
      <c r="IF59" s="897"/>
      <c r="IG59" s="897"/>
      <c r="IH59" s="897"/>
      <c r="II59" s="897"/>
      <c r="IJ59" s="897"/>
      <c r="IK59" s="897"/>
      <c r="IL59" s="897"/>
      <c r="IM59" s="897"/>
      <c r="IN59" s="897"/>
      <c r="IO59" s="897"/>
      <c r="IP59" s="897"/>
      <c r="IQ59" s="897"/>
      <c r="IR59" s="897"/>
    </row>
    <row r="60" spans="1:252" s="898" customFormat="1" ht="17.100000000000001" customHeight="1" x14ac:dyDescent="0.2">
      <c r="A60" s="921"/>
      <c r="B60" s="921"/>
      <c r="C60" s="967"/>
      <c r="D60" s="923" t="s">
        <v>445</v>
      </c>
      <c r="E60" s="924" t="s">
        <v>562</v>
      </c>
      <c r="F60" s="925">
        <v>1500</v>
      </c>
      <c r="G60" s="925">
        <v>992.3</v>
      </c>
      <c r="H60" s="1255">
        <f t="shared" si="6"/>
        <v>0.66153333333333331</v>
      </c>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7"/>
      <c r="AK60" s="897"/>
      <c r="AL60" s="897"/>
      <c r="AM60" s="897"/>
      <c r="AN60" s="897"/>
      <c r="AO60" s="897"/>
      <c r="AP60" s="897"/>
      <c r="AQ60" s="897"/>
      <c r="AR60" s="897"/>
      <c r="AS60" s="897"/>
      <c r="AT60" s="897"/>
      <c r="AU60" s="897"/>
      <c r="AV60" s="897"/>
      <c r="AW60" s="897"/>
      <c r="AX60" s="897"/>
      <c r="AY60" s="897"/>
      <c r="AZ60" s="897"/>
      <c r="BA60" s="897"/>
      <c r="BB60" s="897"/>
      <c r="BC60" s="897"/>
      <c r="BD60" s="897"/>
      <c r="BE60" s="897"/>
      <c r="BF60" s="897"/>
      <c r="BG60" s="897"/>
      <c r="BH60" s="897"/>
      <c r="BI60" s="897"/>
      <c r="BJ60" s="897"/>
      <c r="BK60" s="897"/>
      <c r="BL60" s="897"/>
      <c r="BM60" s="897"/>
      <c r="BN60" s="897"/>
      <c r="BO60" s="897"/>
      <c r="BP60" s="897"/>
      <c r="BQ60" s="897"/>
      <c r="BR60" s="897"/>
      <c r="BS60" s="897"/>
      <c r="BT60" s="897"/>
      <c r="BU60" s="897"/>
      <c r="BV60" s="897"/>
      <c r="BW60" s="897"/>
      <c r="BX60" s="897"/>
      <c r="BY60" s="897"/>
      <c r="BZ60" s="897"/>
      <c r="CA60" s="897"/>
      <c r="CB60" s="897"/>
      <c r="CC60" s="897"/>
      <c r="CD60" s="897"/>
      <c r="CE60" s="897"/>
      <c r="CF60" s="897"/>
      <c r="CG60" s="897"/>
      <c r="CH60" s="897"/>
      <c r="CI60" s="897"/>
      <c r="CJ60" s="897"/>
      <c r="CK60" s="897"/>
      <c r="CL60" s="897"/>
      <c r="CM60" s="897"/>
      <c r="CN60" s="897"/>
      <c r="CO60" s="897"/>
      <c r="CP60" s="897"/>
      <c r="CQ60" s="897"/>
      <c r="CR60" s="897"/>
      <c r="CS60" s="897"/>
      <c r="CT60" s="897"/>
      <c r="CU60" s="897"/>
      <c r="CV60" s="897"/>
      <c r="CW60" s="897"/>
      <c r="CX60" s="897"/>
      <c r="CY60" s="897"/>
      <c r="CZ60" s="897"/>
      <c r="DA60" s="897"/>
      <c r="DB60" s="897"/>
      <c r="DC60" s="897"/>
      <c r="DD60" s="897"/>
      <c r="DE60" s="897"/>
      <c r="DF60" s="897"/>
      <c r="DG60" s="897"/>
      <c r="DH60" s="897"/>
      <c r="DI60" s="897"/>
      <c r="DJ60" s="897"/>
      <c r="DK60" s="897"/>
      <c r="DL60" s="897"/>
      <c r="DM60" s="897"/>
      <c r="DN60" s="897"/>
      <c r="DO60" s="897"/>
      <c r="DP60" s="897"/>
      <c r="DQ60" s="897"/>
      <c r="DR60" s="897"/>
      <c r="DS60" s="897"/>
      <c r="DT60" s="897"/>
      <c r="DU60" s="897"/>
      <c r="DV60" s="897"/>
      <c r="DW60" s="897"/>
      <c r="DX60" s="897"/>
      <c r="DY60" s="897"/>
      <c r="DZ60" s="897"/>
      <c r="EA60" s="897"/>
      <c r="EB60" s="897"/>
      <c r="EC60" s="897"/>
      <c r="ED60" s="897"/>
      <c r="EE60" s="897"/>
      <c r="EF60" s="897"/>
      <c r="EG60" s="897"/>
      <c r="EH60" s="897"/>
      <c r="EI60" s="897"/>
      <c r="EJ60" s="897"/>
      <c r="EK60" s="897"/>
      <c r="EL60" s="897"/>
      <c r="EM60" s="897"/>
      <c r="EN60" s="897"/>
      <c r="EO60" s="897"/>
      <c r="EP60" s="897"/>
      <c r="EQ60" s="897"/>
      <c r="ER60" s="897"/>
      <c r="ES60" s="897"/>
      <c r="ET60" s="897"/>
      <c r="EU60" s="897"/>
      <c r="EV60" s="897"/>
      <c r="EW60" s="897"/>
      <c r="EX60" s="897"/>
      <c r="EY60" s="897"/>
      <c r="EZ60" s="897"/>
      <c r="FA60" s="897"/>
      <c r="FB60" s="897"/>
      <c r="FC60" s="897"/>
      <c r="FD60" s="897"/>
      <c r="FE60" s="897"/>
      <c r="FF60" s="897"/>
      <c r="FG60" s="897"/>
      <c r="FH60" s="897"/>
      <c r="FI60" s="897"/>
      <c r="FJ60" s="897"/>
      <c r="FK60" s="897"/>
      <c r="FL60" s="897"/>
      <c r="FM60" s="897"/>
      <c r="FN60" s="897"/>
      <c r="FO60" s="897"/>
      <c r="FP60" s="897"/>
      <c r="FQ60" s="897"/>
      <c r="FR60" s="897"/>
      <c r="FS60" s="897"/>
      <c r="FT60" s="897"/>
      <c r="FU60" s="897"/>
      <c r="FV60" s="897"/>
      <c r="FW60" s="897"/>
      <c r="FX60" s="897"/>
      <c r="FY60" s="897"/>
      <c r="FZ60" s="897"/>
      <c r="GA60" s="897"/>
      <c r="GB60" s="897"/>
      <c r="GC60" s="897"/>
      <c r="GD60" s="897"/>
      <c r="GE60" s="897"/>
      <c r="GF60" s="897"/>
      <c r="GG60" s="897"/>
      <c r="GH60" s="897"/>
      <c r="GI60" s="897"/>
      <c r="GJ60" s="897"/>
      <c r="GK60" s="897"/>
      <c r="GL60" s="897"/>
      <c r="GM60" s="897"/>
      <c r="GN60" s="897"/>
      <c r="GO60" s="897"/>
      <c r="GP60" s="897"/>
      <c r="GQ60" s="897"/>
      <c r="GR60" s="897"/>
      <c r="GS60" s="897"/>
      <c r="GT60" s="897"/>
      <c r="GU60" s="897"/>
      <c r="GV60" s="897"/>
      <c r="GW60" s="897"/>
      <c r="GX60" s="897"/>
      <c r="GY60" s="897"/>
      <c r="GZ60" s="897"/>
      <c r="HA60" s="897"/>
      <c r="HB60" s="897"/>
      <c r="HC60" s="897"/>
      <c r="HD60" s="897"/>
      <c r="HE60" s="897"/>
      <c r="HF60" s="897"/>
      <c r="HG60" s="897"/>
      <c r="HH60" s="897"/>
      <c r="HI60" s="897"/>
      <c r="HJ60" s="897"/>
      <c r="HK60" s="897"/>
      <c r="HL60" s="897"/>
      <c r="HM60" s="897"/>
      <c r="HN60" s="897"/>
      <c r="HO60" s="897"/>
      <c r="HP60" s="897"/>
      <c r="HQ60" s="897"/>
      <c r="HR60" s="897"/>
      <c r="HS60" s="897"/>
      <c r="HT60" s="897"/>
      <c r="HU60" s="897"/>
      <c r="HV60" s="897"/>
      <c r="HW60" s="897"/>
      <c r="HX60" s="897"/>
      <c r="HY60" s="897"/>
      <c r="HZ60" s="897"/>
      <c r="IA60" s="897"/>
      <c r="IB60" s="897"/>
      <c r="IC60" s="897"/>
      <c r="ID60" s="897"/>
      <c r="IE60" s="897"/>
      <c r="IF60" s="897"/>
      <c r="IG60" s="897"/>
      <c r="IH60" s="897"/>
      <c r="II60" s="897"/>
      <c r="IJ60" s="897"/>
      <c r="IK60" s="897"/>
      <c r="IL60" s="897"/>
      <c r="IM60" s="897"/>
      <c r="IN60" s="897"/>
      <c r="IO60" s="897"/>
      <c r="IP60" s="897"/>
      <c r="IQ60" s="897"/>
      <c r="IR60" s="897"/>
    </row>
    <row r="61" spans="1:252" s="898" customFormat="1" ht="39.75" customHeight="1" x14ac:dyDescent="0.2">
      <c r="A61" s="921"/>
      <c r="B61" s="921"/>
      <c r="C61" s="922"/>
      <c r="D61" s="926" t="s">
        <v>446</v>
      </c>
      <c r="E61" s="927" t="s">
        <v>773</v>
      </c>
      <c r="F61" s="928">
        <v>4000</v>
      </c>
      <c r="G61" s="928">
        <v>723.75</v>
      </c>
      <c r="H61" s="1255">
        <f t="shared" si="6"/>
        <v>0.1809375</v>
      </c>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897"/>
      <c r="AK61" s="897"/>
      <c r="AL61" s="897"/>
      <c r="AM61" s="897"/>
      <c r="AN61" s="897"/>
      <c r="AO61" s="897"/>
      <c r="AP61" s="897"/>
      <c r="AQ61" s="897"/>
      <c r="AR61" s="897"/>
      <c r="AS61" s="897"/>
      <c r="AT61" s="897"/>
      <c r="AU61" s="897"/>
      <c r="AV61" s="897"/>
      <c r="AW61" s="897"/>
      <c r="AX61" s="897"/>
      <c r="AY61" s="897"/>
      <c r="AZ61" s="897"/>
      <c r="BA61" s="897"/>
      <c r="BB61" s="897"/>
      <c r="BC61" s="897"/>
      <c r="BD61" s="897"/>
      <c r="BE61" s="897"/>
      <c r="BF61" s="897"/>
      <c r="BG61" s="897"/>
      <c r="BH61" s="897"/>
      <c r="BI61" s="897"/>
      <c r="BJ61" s="897"/>
      <c r="BK61" s="897"/>
      <c r="BL61" s="897"/>
      <c r="BM61" s="897"/>
      <c r="BN61" s="897"/>
      <c r="BO61" s="897"/>
      <c r="BP61" s="897"/>
      <c r="BQ61" s="897"/>
      <c r="BR61" s="897"/>
      <c r="BS61" s="897"/>
      <c r="BT61" s="897"/>
      <c r="BU61" s="897"/>
      <c r="BV61" s="897"/>
      <c r="BW61" s="897"/>
      <c r="BX61" s="897"/>
      <c r="BY61" s="897"/>
      <c r="BZ61" s="897"/>
      <c r="CA61" s="897"/>
      <c r="CB61" s="897"/>
      <c r="CC61" s="897"/>
      <c r="CD61" s="897"/>
      <c r="CE61" s="897"/>
      <c r="CF61" s="897"/>
      <c r="CG61" s="897"/>
      <c r="CH61" s="897"/>
      <c r="CI61" s="897"/>
      <c r="CJ61" s="897"/>
      <c r="CK61" s="897"/>
      <c r="CL61" s="897"/>
      <c r="CM61" s="897"/>
      <c r="CN61" s="897"/>
      <c r="CO61" s="897"/>
      <c r="CP61" s="897"/>
      <c r="CQ61" s="897"/>
      <c r="CR61" s="897"/>
      <c r="CS61" s="897"/>
      <c r="CT61" s="897"/>
      <c r="CU61" s="897"/>
      <c r="CV61" s="897"/>
      <c r="CW61" s="897"/>
      <c r="CX61" s="897"/>
      <c r="CY61" s="897"/>
      <c r="CZ61" s="897"/>
      <c r="DA61" s="897"/>
      <c r="DB61" s="897"/>
      <c r="DC61" s="897"/>
      <c r="DD61" s="897"/>
      <c r="DE61" s="897"/>
      <c r="DF61" s="897"/>
      <c r="DG61" s="897"/>
      <c r="DH61" s="897"/>
      <c r="DI61" s="897"/>
      <c r="DJ61" s="897"/>
      <c r="DK61" s="897"/>
      <c r="DL61" s="897"/>
      <c r="DM61" s="897"/>
      <c r="DN61" s="897"/>
      <c r="DO61" s="897"/>
      <c r="DP61" s="897"/>
      <c r="DQ61" s="897"/>
      <c r="DR61" s="897"/>
      <c r="DS61" s="897"/>
      <c r="DT61" s="897"/>
      <c r="DU61" s="897"/>
      <c r="DV61" s="897"/>
      <c r="DW61" s="897"/>
      <c r="DX61" s="897"/>
      <c r="DY61" s="897"/>
      <c r="DZ61" s="897"/>
      <c r="EA61" s="897"/>
      <c r="EB61" s="897"/>
      <c r="EC61" s="897"/>
      <c r="ED61" s="897"/>
      <c r="EE61" s="897"/>
      <c r="EF61" s="897"/>
      <c r="EG61" s="897"/>
      <c r="EH61" s="897"/>
      <c r="EI61" s="897"/>
      <c r="EJ61" s="897"/>
      <c r="EK61" s="897"/>
      <c r="EL61" s="897"/>
      <c r="EM61" s="897"/>
      <c r="EN61" s="897"/>
      <c r="EO61" s="897"/>
      <c r="EP61" s="897"/>
      <c r="EQ61" s="897"/>
      <c r="ER61" s="897"/>
      <c r="ES61" s="897"/>
      <c r="ET61" s="897"/>
      <c r="EU61" s="897"/>
      <c r="EV61" s="897"/>
      <c r="EW61" s="897"/>
      <c r="EX61" s="897"/>
      <c r="EY61" s="897"/>
      <c r="EZ61" s="897"/>
      <c r="FA61" s="897"/>
      <c r="FB61" s="897"/>
      <c r="FC61" s="897"/>
      <c r="FD61" s="897"/>
      <c r="FE61" s="897"/>
      <c r="FF61" s="897"/>
      <c r="FG61" s="897"/>
      <c r="FH61" s="897"/>
      <c r="FI61" s="897"/>
      <c r="FJ61" s="897"/>
      <c r="FK61" s="897"/>
      <c r="FL61" s="897"/>
      <c r="FM61" s="897"/>
      <c r="FN61" s="897"/>
      <c r="FO61" s="897"/>
      <c r="FP61" s="897"/>
      <c r="FQ61" s="897"/>
      <c r="FR61" s="897"/>
      <c r="FS61" s="897"/>
      <c r="FT61" s="897"/>
      <c r="FU61" s="897"/>
      <c r="FV61" s="897"/>
      <c r="FW61" s="897"/>
      <c r="FX61" s="897"/>
      <c r="FY61" s="897"/>
      <c r="FZ61" s="897"/>
      <c r="GA61" s="897"/>
      <c r="GB61" s="897"/>
      <c r="GC61" s="897"/>
      <c r="GD61" s="897"/>
      <c r="GE61" s="897"/>
      <c r="GF61" s="897"/>
      <c r="GG61" s="897"/>
      <c r="GH61" s="897"/>
      <c r="GI61" s="897"/>
      <c r="GJ61" s="897"/>
      <c r="GK61" s="897"/>
      <c r="GL61" s="897"/>
      <c r="GM61" s="897"/>
      <c r="GN61" s="897"/>
      <c r="GO61" s="897"/>
      <c r="GP61" s="897"/>
      <c r="GQ61" s="897"/>
      <c r="GR61" s="897"/>
      <c r="GS61" s="897"/>
      <c r="GT61" s="897"/>
      <c r="GU61" s="897"/>
      <c r="GV61" s="897"/>
      <c r="GW61" s="897"/>
      <c r="GX61" s="897"/>
      <c r="GY61" s="897"/>
      <c r="GZ61" s="897"/>
      <c r="HA61" s="897"/>
      <c r="HB61" s="897"/>
      <c r="HC61" s="897"/>
      <c r="HD61" s="897"/>
      <c r="HE61" s="897"/>
      <c r="HF61" s="897"/>
      <c r="HG61" s="897"/>
      <c r="HH61" s="897"/>
      <c r="HI61" s="897"/>
      <c r="HJ61" s="897"/>
      <c r="HK61" s="897"/>
      <c r="HL61" s="897"/>
      <c r="HM61" s="897"/>
      <c r="HN61" s="897"/>
      <c r="HO61" s="897"/>
      <c r="HP61" s="897"/>
      <c r="HQ61" s="897"/>
      <c r="HR61" s="897"/>
      <c r="HS61" s="897"/>
      <c r="HT61" s="897"/>
      <c r="HU61" s="897"/>
      <c r="HV61" s="897"/>
      <c r="HW61" s="897"/>
      <c r="HX61" s="897"/>
      <c r="HY61" s="897"/>
      <c r="HZ61" s="897"/>
      <c r="IA61" s="897"/>
      <c r="IB61" s="897"/>
      <c r="IC61" s="897"/>
      <c r="ID61" s="897"/>
      <c r="IE61" s="897"/>
      <c r="IF61" s="897"/>
      <c r="IG61" s="897"/>
      <c r="IH61" s="897"/>
      <c r="II61" s="897"/>
      <c r="IJ61" s="897"/>
      <c r="IK61" s="897"/>
      <c r="IL61" s="897"/>
      <c r="IM61" s="897"/>
      <c r="IN61" s="897"/>
      <c r="IO61" s="897"/>
      <c r="IP61" s="897"/>
      <c r="IQ61" s="897"/>
      <c r="IR61" s="897"/>
    </row>
    <row r="62" spans="1:252" s="898" customFormat="1" ht="17.100000000000001" customHeight="1" x14ac:dyDescent="0.2">
      <c r="A62" s="921"/>
      <c r="B62" s="921"/>
      <c r="C62" s="922"/>
      <c r="D62" s="926" t="s">
        <v>443</v>
      </c>
      <c r="E62" s="927" t="s">
        <v>455</v>
      </c>
      <c r="F62" s="928">
        <v>700</v>
      </c>
      <c r="G62" s="928">
        <v>66.099999999999994</v>
      </c>
      <c r="H62" s="1255">
        <f t="shared" si="6"/>
        <v>9.4428571428571417E-2</v>
      </c>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7"/>
      <c r="AN62" s="897"/>
      <c r="AO62" s="897"/>
      <c r="AP62" s="897"/>
      <c r="AQ62" s="897"/>
      <c r="AR62" s="897"/>
      <c r="AS62" s="897"/>
      <c r="AT62" s="897"/>
      <c r="AU62" s="897"/>
      <c r="AV62" s="897"/>
      <c r="AW62" s="897"/>
      <c r="AX62" s="897"/>
      <c r="AY62" s="897"/>
      <c r="AZ62" s="897"/>
      <c r="BA62" s="897"/>
      <c r="BB62" s="897"/>
      <c r="BC62" s="897"/>
      <c r="BD62" s="897"/>
      <c r="BE62" s="897"/>
      <c r="BF62" s="897"/>
      <c r="BG62" s="897"/>
      <c r="BH62" s="897"/>
      <c r="BI62" s="897"/>
      <c r="BJ62" s="897"/>
      <c r="BK62" s="897"/>
      <c r="BL62" s="897"/>
      <c r="BM62" s="897"/>
      <c r="BN62" s="897"/>
      <c r="BO62" s="897"/>
      <c r="BP62" s="897"/>
      <c r="BQ62" s="897"/>
      <c r="BR62" s="897"/>
      <c r="BS62" s="897"/>
      <c r="BT62" s="897"/>
      <c r="BU62" s="897"/>
      <c r="BV62" s="897"/>
      <c r="BW62" s="897"/>
      <c r="BX62" s="897"/>
      <c r="BY62" s="897"/>
      <c r="BZ62" s="897"/>
      <c r="CA62" s="897"/>
      <c r="CB62" s="897"/>
      <c r="CC62" s="897"/>
      <c r="CD62" s="897"/>
      <c r="CE62" s="897"/>
      <c r="CF62" s="897"/>
      <c r="CG62" s="897"/>
      <c r="CH62" s="897"/>
      <c r="CI62" s="897"/>
      <c r="CJ62" s="897"/>
      <c r="CK62" s="897"/>
      <c r="CL62" s="897"/>
      <c r="CM62" s="897"/>
      <c r="CN62" s="897"/>
      <c r="CO62" s="897"/>
      <c r="CP62" s="897"/>
      <c r="CQ62" s="897"/>
      <c r="CR62" s="897"/>
      <c r="CS62" s="897"/>
      <c r="CT62" s="897"/>
      <c r="CU62" s="897"/>
      <c r="CV62" s="897"/>
      <c r="CW62" s="897"/>
      <c r="CX62" s="897"/>
      <c r="CY62" s="897"/>
      <c r="CZ62" s="897"/>
      <c r="DA62" s="897"/>
      <c r="DB62" s="897"/>
      <c r="DC62" s="897"/>
      <c r="DD62" s="897"/>
      <c r="DE62" s="897"/>
      <c r="DF62" s="897"/>
      <c r="DG62" s="897"/>
      <c r="DH62" s="897"/>
      <c r="DI62" s="897"/>
      <c r="DJ62" s="897"/>
      <c r="DK62" s="897"/>
      <c r="DL62" s="897"/>
      <c r="DM62" s="897"/>
      <c r="DN62" s="897"/>
      <c r="DO62" s="897"/>
      <c r="DP62" s="897"/>
      <c r="DQ62" s="897"/>
      <c r="DR62" s="897"/>
      <c r="DS62" s="897"/>
      <c r="DT62" s="897"/>
      <c r="DU62" s="897"/>
      <c r="DV62" s="897"/>
      <c r="DW62" s="897"/>
      <c r="DX62" s="897"/>
      <c r="DY62" s="897"/>
      <c r="DZ62" s="897"/>
      <c r="EA62" s="897"/>
      <c r="EB62" s="897"/>
      <c r="EC62" s="897"/>
      <c r="ED62" s="897"/>
      <c r="EE62" s="897"/>
      <c r="EF62" s="897"/>
      <c r="EG62" s="897"/>
      <c r="EH62" s="897"/>
      <c r="EI62" s="897"/>
      <c r="EJ62" s="897"/>
      <c r="EK62" s="897"/>
      <c r="EL62" s="897"/>
      <c r="EM62" s="897"/>
      <c r="EN62" s="897"/>
      <c r="EO62" s="897"/>
      <c r="EP62" s="897"/>
      <c r="EQ62" s="897"/>
      <c r="ER62" s="897"/>
      <c r="ES62" s="897"/>
      <c r="ET62" s="897"/>
      <c r="EU62" s="897"/>
      <c r="EV62" s="897"/>
      <c r="EW62" s="897"/>
      <c r="EX62" s="897"/>
      <c r="EY62" s="897"/>
      <c r="EZ62" s="897"/>
      <c r="FA62" s="897"/>
      <c r="FB62" s="897"/>
      <c r="FC62" s="897"/>
      <c r="FD62" s="897"/>
      <c r="FE62" s="897"/>
      <c r="FF62" s="897"/>
      <c r="FG62" s="897"/>
      <c r="FH62" s="897"/>
      <c r="FI62" s="897"/>
      <c r="FJ62" s="897"/>
      <c r="FK62" s="897"/>
      <c r="FL62" s="897"/>
      <c r="FM62" s="897"/>
      <c r="FN62" s="897"/>
      <c r="FO62" s="897"/>
      <c r="FP62" s="897"/>
      <c r="FQ62" s="897"/>
      <c r="FR62" s="897"/>
      <c r="FS62" s="897"/>
      <c r="FT62" s="897"/>
      <c r="FU62" s="897"/>
      <c r="FV62" s="897"/>
      <c r="FW62" s="897"/>
      <c r="FX62" s="897"/>
      <c r="FY62" s="897"/>
      <c r="FZ62" s="897"/>
      <c r="GA62" s="897"/>
      <c r="GB62" s="897"/>
      <c r="GC62" s="897"/>
      <c r="GD62" s="897"/>
      <c r="GE62" s="897"/>
      <c r="GF62" s="897"/>
      <c r="GG62" s="897"/>
      <c r="GH62" s="897"/>
      <c r="GI62" s="897"/>
      <c r="GJ62" s="897"/>
      <c r="GK62" s="897"/>
      <c r="GL62" s="897"/>
      <c r="GM62" s="897"/>
      <c r="GN62" s="897"/>
      <c r="GO62" s="897"/>
      <c r="GP62" s="897"/>
      <c r="GQ62" s="897"/>
      <c r="GR62" s="897"/>
      <c r="GS62" s="897"/>
      <c r="GT62" s="897"/>
      <c r="GU62" s="897"/>
      <c r="GV62" s="897"/>
      <c r="GW62" s="897"/>
      <c r="GX62" s="897"/>
      <c r="GY62" s="897"/>
      <c r="GZ62" s="897"/>
      <c r="HA62" s="897"/>
      <c r="HB62" s="897"/>
      <c r="HC62" s="897"/>
      <c r="HD62" s="897"/>
      <c r="HE62" s="897"/>
      <c r="HF62" s="897"/>
      <c r="HG62" s="897"/>
      <c r="HH62" s="897"/>
      <c r="HI62" s="897"/>
      <c r="HJ62" s="897"/>
      <c r="HK62" s="897"/>
      <c r="HL62" s="897"/>
      <c r="HM62" s="897"/>
      <c r="HN62" s="897"/>
      <c r="HO62" s="897"/>
      <c r="HP62" s="897"/>
      <c r="HQ62" s="897"/>
      <c r="HR62" s="897"/>
      <c r="HS62" s="897"/>
      <c r="HT62" s="897"/>
      <c r="HU62" s="897"/>
      <c r="HV62" s="897"/>
      <c r="HW62" s="897"/>
      <c r="HX62" s="897"/>
      <c r="HY62" s="897"/>
      <c r="HZ62" s="897"/>
      <c r="IA62" s="897"/>
      <c r="IB62" s="897"/>
      <c r="IC62" s="897"/>
      <c r="ID62" s="897"/>
      <c r="IE62" s="897"/>
      <c r="IF62" s="897"/>
      <c r="IG62" s="897"/>
      <c r="IH62" s="897"/>
      <c r="II62" s="897"/>
      <c r="IJ62" s="897"/>
      <c r="IK62" s="897"/>
      <c r="IL62" s="897"/>
      <c r="IM62" s="897"/>
      <c r="IN62" s="897"/>
      <c r="IO62" s="897"/>
      <c r="IP62" s="897"/>
      <c r="IQ62" s="897"/>
      <c r="IR62" s="897"/>
    </row>
    <row r="63" spans="1:252" s="898" customFormat="1" ht="17.100000000000001" customHeight="1" x14ac:dyDescent="0.2">
      <c r="A63" s="921"/>
      <c r="B63" s="921"/>
      <c r="C63" s="922"/>
      <c r="D63" s="926" t="s">
        <v>447</v>
      </c>
      <c r="E63" s="988" t="s">
        <v>456</v>
      </c>
      <c r="F63" s="989">
        <v>2200</v>
      </c>
      <c r="G63" s="989">
        <v>1992.95</v>
      </c>
      <c r="H63" s="1255">
        <f t="shared" si="6"/>
        <v>0.90588636363636366</v>
      </c>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7"/>
      <c r="AY63" s="897"/>
      <c r="AZ63" s="897"/>
      <c r="BA63" s="897"/>
      <c r="BB63" s="897"/>
      <c r="BC63" s="897"/>
      <c r="BD63" s="897"/>
      <c r="BE63" s="897"/>
      <c r="BF63" s="897"/>
      <c r="BG63" s="897"/>
      <c r="BH63" s="897"/>
      <c r="BI63" s="897"/>
      <c r="BJ63" s="897"/>
      <c r="BK63" s="897"/>
      <c r="BL63" s="897"/>
      <c r="BM63" s="897"/>
      <c r="BN63" s="897"/>
      <c r="BO63" s="897"/>
      <c r="BP63" s="897"/>
      <c r="BQ63" s="897"/>
      <c r="BR63" s="897"/>
      <c r="BS63" s="897"/>
      <c r="BT63" s="897"/>
      <c r="BU63" s="897"/>
      <c r="BV63" s="897"/>
      <c r="BW63" s="897"/>
      <c r="BX63" s="897"/>
      <c r="BY63" s="897"/>
      <c r="BZ63" s="897"/>
      <c r="CA63" s="897"/>
      <c r="CB63" s="897"/>
      <c r="CC63" s="897"/>
      <c r="CD63" s="897"/>
      <c r="CE63" s="897"/>
      <c r="CF63" s="897"/>
      <c r="CG63" s="897"/>
      <c r="CH63" s="897"/>
      <c r="CI63" s="897"/>
      <c r="CJ63" s="897"/>
      <c r="CK63" s="897"/>
      <c r="CL63" s="897"/>
      <c r="CM63" s="897"/>
      <c r="CN63" s="897"/>
      <c r="CO63" s="897"/>
      <c r="CP63" s="897"/>
      <c r="CQ63" s="897"/>
      <c r="CR63" s="897"/>
      <c r="CS63" s="897"/>
      <c r="CT63" s="897"/>
      <c r="CU63" s="897"/>
      <c r="CV63" s="897"/>
      <c r="CW63" s="897"/>
      <c r="CX63" s="897"/>
      <c r="CY63" s="897"/>
      <c r="CZ63" s="897"/>
      <c r="DA63" s="897"/>
      <c r="DB63" s="897"/>
      <c r="DC63" s="897"/>
      <c r="DD63" s="897"/>
      <c r="DE63" s="897"/>
      <c r="DF63" s="897"/>
      <c r="DG63" s="897"/>
      <c r="DH63" s="897"/>
      <c r="DI63" s="897"/>
      <c r="DJ63" s="897"/>
      <c r="DK63" s="897"/>
      <c r="DL63" s="897"/>
      <c r="DM63" s="897"/>
      <c r="DN63" s="897"/>
      <c r="DO63" s="897"/>
      <c r="DP63" s="897"/>
      <c r="DQ63" s="897"/>
      <c r="DR63" s="897"/>
      <c r="DS63" s="897"/>
      <c r="DT63" s="897"/>
      <c r="DU63" s="897"/>
      <c r="DV63" s="897"/>
      <c r="DW63" s="897"/>
      <c r="DX63" s="897"/>
      <c r="DY63" s="897"/>
      <c r="DZ63" s="897"/>
      <c r="EA63" s="897"/>
      <c r="EB63" s="897"/>
      <c r="EC63" s="897"/>
      <c r="ED63" s="897"/>
      <c r="EE63" s="897"/>
      <c r="EF63" s="897"/>
      <c r="EG63" s="897"/>
      <c r="EH63" s="897"/>
      <c r="EI63" s="897"/>
      <c r="EJ63" s="897"/>
      <c r="EK63" s="897"/>
      <c r="EL63" s="897"/>
      <c r="EM63" s="897"/>
      <c r="EN63" s="897"/>
      <c r="EO63" s="897"/>
      <c r="EP63" s="897"/>
      <c r="EQ63" s="897"/>
      <c r="ER63" s="897"/>
      <c r="ES63" s="897"/>
      <c r="ET63" s="897"/>
      <c r="EU63" s="897"/>
      <c r="EV63" s="897"/>
      <c r="EW63" s="897"/>
      <c r="EX63" s="897"/>
      <c r="EY63" s="897"/>
      <c r="EZ63" s="897"/>
      <c r="FA63" s="897"/>
      <c r="FB63" s="897"/>
      <c r="FC63" s="897"/>
      <c r="FD63" s="897"/>
      <c r="FE63" s="897"/>
      <c r="FF63" s="897"/>
      <c r="FG63" s="897"/>
      <c r="FH63" s="897"/>
      <c r="FI63" s="897"/>
      <c r="FJ63" s="897"/>
      <c r="FK63" s="897"/>
      <c r="FL63" s="897"/>
      <c r="FM63" s="897"/>
      <c r="FN63" s="897"/>
      <c r="FO63" s="897"/>
      <c r="FP63" s="897"/>
      <c r="FQ63" s="897"/>
      <c r="FR63" s="897"/>
      <c r="FS63" s="897"/>
      <c r="FT63" s="897"/>
      <c r="FU63" s="897"/>
      <c r="FV63" s="897"/>
      <c r="FW63" s="897"/>
      <c r="FX63" s="897"/>
      <c r="FY63" s="897"/>
      <c r="FZ63" s="897"/>
      <c r="GA63" s="897"/>
      <c r="GB63" s="897"/>
      <c r="GC63" s="897"/>
      <c r="GD63" s="897"/>
      <c r="GE63" s="897"/>
      <c r="GF63" s="897"/>
      <c r="GG63" s="897"/>
      <c r="GH63" s="897"/>
      <c r="GI63" s="897"/>
      <c r="GJ63" s="897"/>
      <c r="GK63" s="897"/>
      <c r="GL63" s="897"/>
      <c r="GM63" s="897"/>
      <c r="GN63" s="897"/>
      <c r="GO63" s="897"/>
      <c r="GP63" s="897"/>
      <c r="GQ63" s="897"/>
      <c r="GR63" s="897"/>
      <c r="GS63" s="897"/>
      <c r="GT63" s="897"/>
      <c r="GU63" s="897"/>
      <c r="GV63" s="897"/>
      <c r="GW63" s="897"/>
      <c r="GX63" s="897"/>
      <c r="GY63" s="897"/>
      <c r="GZ63" s="897"/>
      <c r="HA63" s="897"/>
      <c r="HB63" s="897"/>
      <c r="HC63" s="897"/>
      <c r="HD63" s="897"/>
      <c r="HE63" s="897"/>
      <c r="HF63" s="897"/>
      <c r="HG63" s="897"/>
      <c r="HH63" s="897"/>
      <c r="HI63" s="897"/>
      <c r="HJ63" s="897"/>
      <c r="HK63" s="897"/>
      <c r="HL63" s="897"/>
      <c r="HM63" s="897"/>
      <c r="HN63" s="897"/>
      <c r="HO63" s="897"/>
      <c r="HP63" s="897"/>
      <c r="HQ63" s="897"/>
      <c r="HR63" s="897"/>
      <c r="HS63" s="897"/>
      <c r="HT63" s="897"/>
      <c r="HU63" s="897"/>
      <c r="HV63" s="897"/>
      <c r="HW63" s="897"/>
      <c r="HX63" s="897"/>
      <c r="HY63" s="897"/>
      <c r="HZ63" s="897"/>
      <c r="IA63" s="897"/>
      <c r="IB63" s="897"/>
      <c r="IC63" s="897"/>
      <c r="ID63" s="897"/>
      <c r="IE63" s="897"/>
      <c r="IF63" s="897"/>
      <c r="IG63" s="897"/>
      <c r="IH63" s="897"/>
      <c r="II63" s="897"/>
      <c r="IJ63" s="897"/>
      <c r="IK63" s="897"/>
      <c r="IL63" s="897"/>
      <c r="IM63" s="897"/>
      <c r="IN63" s="897"/>
      <c r="IO63" s="897"/>
      <c r="IP63" s="897"/>
      <c r="IQ63" s="897"/>
      <c r="IR63" s="897"/>
    </row>
    <row r="64" spans="1:252" s="898" customFormat="1" ht="17.100000000000001" customHeight="1" x14ac:dyDescent="0.2">
      <c r="A64" s="921"/>
      <c r="B64" s="921"/>
      <c r="C64" s="922"/>
      <c r="D64" s="926" t="s">
        <v>450</v>
      </c>
      <c r="E64" s="988" t="s">
        <v>456</v>
      </c>
      <c r="F64" s="989">
        <v>2000</v>
      </c>
      <c r="G64" s="989">
        <v>608.5</v>
      </c>
      <c r="H64" s="1255">
        <f t="shared" si="6"/>
        <v>0.30425000000000002</v>
      </c>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7"/>
      <c r="AY64" s="897"/>
      <c r="AZ64" s="897"/>
      <c r="BA64" s="897"/>
      <c r="BB64" s="897"/>
      <c r="BC64" s="897"/>
      <c r="BD64" s="897"/>
      <c r="BE64" s="897"/>
      <c r="BF64" s="897"/>
      <c r="BG64" s="897"/>
      <c r="BH64" s="897"/>
      <c r="BI64" s="897"/>
      <c r="BJ64" s="897"/>
      <c r="BK64" s="897"/>
      <c r="BL64" s="897"/>
      <c r="BM64" s="897"/>
      <c r="BN64" s="897"/>
      <c r="BO64" s="897"/>
      <c r="BP64" s="897"/>
      <c r="BQ64" s="897"/>
      <c r="BR64" s="897"/>
      <c r="BS64" s="897"/>
      <c r="BT64" s="897"/>
      <c r="BU64" s="897"/>
      <c r="BV64" s="897"/>
      <c r="BW64" s="897"/>
      <c r="BX64" s="897"/>
      <c r="BY64" s="897"/>
      <c r="BZ64" s="897"/>
      <c r="CA64" s="897"/>
      <c r="CB64" s="897"/>
      <c r="CC64" s="897"/>
      <c r="CD64" s="897"/>
      <c r="CE64" s="897"/>
      <c r="CF64" s="897"/>
      <c r="CG64" s="897"/>
      <c r="CH64" s="897"/>
      <c r="CI64" s="897"/>
      <c r="CJ64" s="897"/>
      <c r="CK64" s="897"/>
      <c r="CL64" s="897"/>
      <c r="CM64" s="897"/>
      <c r="CN64" s="897"/>
      <c r="CO64" s="897"/>
      <c r="CP64" s="897"/>
      <c r="CQ64" s="897"/>
      <c r="CR64" s="897"/>
      <c r="CS64" s="897"/>
      <c r="CT64" s="897"/>
      <c r="CU64" s="897"/>
      <c r="CV64" s="897"/>
      <c r="CW64" s="897"/>
      <c r="CX64" s="897"/>
      <c r="CY64" s="897"/>
      <c r="CZ64" s="897"/>
      <c r="DA64" s="897"/>
      <c r="DB64" s="897"/>
      <c r="DC64" s="897"/>
      <c r="DD64" s="897"/>
      <c r="DE64" s="897"/>
      <c r="DF64" s="897"/>
      <c r="DG64" s="897"/>
      <c r="DH64" s="897"/>
      <c r="DI64" s="897"/>
      <c r="DJ64" s="897"/>
      <c r="DK64" s="897"/>
      <c r="DL64" s="897"/>
      <c r="DM64" s="897"/>
      <c r="DN64" s="897"/>
      <c r="DO64" s="897"/>
      <c r="DP64" s="897"/>
      <c r="DQ64" s="897"/>
      <c r="DR64" s="897"/>
      <c r="DS64" s="897"/>
      <c r="DT64" s="897"/>
      <c r="DU64" s="897"/>
      <c r="DV64" s="897"/>
      <c r="DW64" s="897"/>
      <c r="DX64" s="897"/>
      <c r="DY64" s="897"/>
      <c r="DZ64" s="897"/>
      <c r="EA64" s="897"/>
      <c r="EB64" s="897"/>
      <c r="EC64" s="897"/>
      <c r="ED64" s="897"/>
      <c r="EE64" s="897"/>
      <c r="EF64" s="897"/>
      <c r="EG64" s="897"/>
      <c r="EH64" s="897"/>
      <c r="EI64" s="897"/>
      <c r="EJ64" s="897"/>
      <c r="EK64" s="897"/>
      <c r="EL64" s="897"/>
      <c r="EM64" s="897"/>
      <c r="EN64" s="897"/>
      <c r="EO64" s="897"/>
      <c r="EP64" s="897"/>
      <c r="EQ64" s="897"/>
      <c r="ER64" s="897"/>
      <c r="ES64" s="897"/>
      <c r="ET64" s="897"/>
      <c r="EU64" s="897"/>
      <c r="EV64" s="897"/>
      <c r="EW64" s="897"/>
      <c r="EX64" s="897"/>
      <c r="EY64" s="897"/>
      <c r="EZ64" s="897"/>
      <c r="FA64" s="897"/>
      <c r="FB64" s="897"/>
      <c r="FC64" s="897"/>
      <c r="FD64" s="897"/>
      <c r="FE64" s="897"/>
      <c r="FF64" s="897"/>
      <c r="FG64" s="897"/>
      <c r="FH64" s="897"/>
      <c r="FI64" s="897"/>
      <c r="FJ64" s="897"/>
      <c r="FK64" s="897"/>
      <c r="FL64" s="897"/>
      <c r="FM64" s="897"/>
      <c r="FN64" s="897"/>
      <c r="FO64" s="897"/>
      <c r="FP64" s="897"/>
      <c r="FQ64" s="897"/>
      <c r="FR64" s="897"/>
      <c r="FS64" s="897"/>
      <c r="FT64" s="897"/>
      <c r="FU64" s="897"/>
      <c r="FV64" s="897"/>
      <c r="FW64" s="897"/>
      <c r="FX64" s="897"/>
      <c r="FY64" s="897"/>
      <c r="FZ64" s="897"/>
      <c r="GA64" s="897"/>
      <c r="GB64" s="897"/>
      <c r="GC64" s="897"/>
      <c r="GD64" s="897"/>
      <c r="GE64" s="897"/>
      <c r="GF64" s="897"/>
      <c r="GG64" s="897"/>
      <c r="GH64" s="897"/>
      <c r="GI64" s="897"/>
      <c r="GJ64" s="897"/>
      <c r="GK64" s="897"/>
      <c r="GL64" s="897"/>
      <c r="GM64" s="897"/>
      <c r="GN64" s="897"/>
      <c r="GO64" s="897"/>
      <c r="GP64" s="897"/>
      <c r="GQ64" s="897"/>
      <c r="GR64" s="897"/>
      <c r="GS64" s="897"/>
      <c r="GT64" s="897"/>
      <c r="GU64" s="897"/>
      <c r="GV64" s="897"/>
      <c r="GW64" s="897"/>
      <c r="GX64" s="897"/>
      <c r="GY64" s="897"/>
      <c r="GZ64" s="897"/>
      <c r="HA64" s="897"/>
      <c r="HB64" s="897"/>
      <c r="HC64" s="897"/>
      <c r="HD64" s="897"/>
      <c r="HE64" s="897"/>
      <c r="HF64" s="897"/>
      <c r="HG64" s="897"/>
      <c r="HH64" s="897"/>
      <c r="HI64" s="897"/>
      <c r="HJ64" s="897"/>
      <c r="HK64" s="897"/>
      <c r="HL64" s="897"/>
      <c r="HM64" s="897"/>
      <c r="HN64" s="897"/>
      <c r="HO64" s="897"/>
      <c r="HP64" s="897"/>
      <c r="HQ64" s="897"/>
      <c r="HR64" s="897"/>
      <c r="HS64" s="897"/>
      <c r="HT64" s="897"/>
      <c r="HU64" s="897"/>
      <c r="HV64" s="897"/>
      <c r="HW64" s="897"/>
      <c r="HX64" s="897"/>
      <c r="HY64" s="897"/>
      <c r="HZ64" s="897"/>
      <c r="IA64" s="897"/>
      <c r="IB64" s="897"/>
      <c r="IC64" s="897"/>
      <c r="ID64" s="897"/>
      <c r="IE64" s="897"/>
      <c r="IF64" s="897"/>
      <c r="IG64" s="897"/>
      <c r="IH64" s="897"/>
      <c r="II64" s="897"/>
      <c r="IJ64" s="897"/>
      <c r="IK64" s="897"/>
      <c r="IL64" s="897"/>
      <c r="IM64" s="897"/>
      <c r="IN64" s="897"/>
      <c r="IO64" s="897"/>
      <c r="IP64" s="897"/>
      <c r="IQ64" s="897"/>
      <c r="IR64" s="897"/>
    </row>
    <row r="65" spans="1:252" s="898" customFormat="1" ht="18" customHeight="1" x14ac:dyDescent="0.2">
      <c r="A65" s="921"/>
      <c r="B65" s="921"/>
      <c r="C65" s="922"/>
      <c r="D65" s="926" t="s">
        <v>448</v>
      </c>
      <c r="E65" s="988" t="s">
        <v>567</v>
      </c>
      <c r="F65" s="989">
        <v>2500</v>
      </c>
      <c r="G65" s="989">
        <v>613.9</v>
      </c>
      <c r="H65" s="1255">
        <f t="shared" si="6"/>
        <v>0.24556</v>
      </c>
      <c r="K65" s="897"/>
      <c r="L65" s="897"/>
      <c r="M65" s="897"/>
      <c r="N65" s="897"/>
      <c r="O65" s="897"/>
      <c r="P65" s="897"/>
      <c r="Q65" s="897"/>
      <c r="R65" s="897"/>
      <c r="S65" s="897"/>
      <c r="T65" s="897"/>
      <c r="U65" s="897"/>
      <c r="V65" s="897"/>
      <c r="W65" s="897"/>
      <c r="X65" s="897"/>
      <c r="Y65" s="897"/>
      <c r="Z65" s="897"/>
      <c r="AA65" s="897"/>
      <c r="AB65" s="897"/>
      <c r="AC65" s="897"/>
      <c r="AD65" s="897"/>
      <c r="AE65" s="897"/>
      <c r="AF65" s="897"/>
      <c r="AG65" s="897"/>
      <c r="AH65" s="897"/>
      <c r="AI65" s="897"/>
      <c r="AJ65" s="897"/>
      <c r="AK65" s="897"/>
      <c r="AL65" s="897"/>
      <c r="AM65" s="897"/>
      <c r="AN65" s="897"/>
      <c r="AO65" s="897"/>
      <c r="AP65" s="897"/>
      <c r="AQ65" s="897"/>
      <c r="AR65" s="897"/>
      <c r="AS65" s="897"/>
      <c r="AT65" s="897"/>
      <c r="AU65" s="897"/>
      <c r="AV65" s="897"/>
      <c r="AW65" s="897"/>
      <c r="AX65" s="897"/>
      <c r="AY65" s="897"/>
      <c r="AZ65" s="897"/>
      <c r="BA65" s="897"/>
      <c r="BB65" s="897"/>
      <c r="BC65" s="897"/>
      <c r="BD65" s="897"/>
      <c r="BE65" s="897"/>
      <c r="BF65" s="897"/>
      <c r="BG65" s="897"/>
      <c r="BH65" s="897"/>
      <c r="BI65" s="897"/>
      <c r="BJ65" s="897"/>
      <c r="BK65" s="897"/>
      <c r="BL65" s="897"/>
      <c r="BM65" s="897"/>
      <c r="BN65" s="897"/>
      <c r="BO65" s="897"/>
      <c r="BP65" s="897"/>
      <c r="BQ65" s="897"/>
      <c r="BR65" s="897"/>
      <c r="BS65" s="897"/>
      <c r="BT65" s="897"/>
      <c r="BU65" s="897"/>
      <c r="BV65" s="897"/>
      <c r="BW65" s="897"/>
      <c r="BX65" s="897"/>
      <c r="BY65" s="897"/>
      <c r="BZ65" s="897"/>
      <c r="CA65" s="897"/>
      <c r="CB65" s="897"/>
      <c r="CC65" s="897"/>
      <c r="CD65" s="897"/>
      <c r="CE65" s="897"/>
      <c r="CF65" s="897"/>
      <c r="CG65" s="897"/>
      <c r="CH65" s="897"/>
      <c r="CI65" s="897"/>
      <c r="CJ65" s="897"/>
      <c r="CK65" s="897"/>
      <c r="CL65" s="897"/>
      <c r="CM65" s="897"/>
      <c r="CN65" s="897"/>
      <c r="CO65" s="897"/>
      <c r="CP65" s="897"/>
      <c r="CQ65" s="897"/>
      <c r="CR65" s="897"/>
      <c r="CS65" s="897"/>
      <c r="CT65" s="897"/>
      <c r="CU65" s="897"/>
      <c r="CV65" s="897"/>
      <c r="CW65" s="897"/>
      <c r="CX65" s="897"/>
      <c r="CY65" s="897"/>
      <c r="CZ65" s="897"/>
      <c r="DA65" s="897"/>
      <c r="DB65" s="897"/>
      <c r="DC65" s="897"/>
      <c r="DD65" s="897"/>
      <c r="DE65" s="897"/>
      <c r="DF65" s="897"/>
      <c r="DG65" s="897"/>
      <c r="DH65" s="897"/>
      <c r="DI65" s="897"/>
      <c r="DJ65" s="897"/>
      <c r="DK65" s="897"/>
      <c r="DL65" s="897"/>
      <c r="DM65" s="897"/>
      <c r="DN65" s="897"/>
      <c r="DO65" s="897"/>
      <c r="DP65" s="897"/>
      <c r="DQ65" s="897"/>
      <c r="DR65" s="897"/>
      <c r="DS65" s="897"/>
      <c r="DT65" s="897"/>
      <c r="DU65" s="897"/>
      <c r="DV65" s="897"/>
      <c r="DW65" s="897"/>
      <c r="DX65" s="897"/>
      <c r="DY65" s="897"/>
      <c r="DZ65" s="897"/>
      <c r="EA65" s="897"/>
      <c r="EB65" s="897"/>
      <c r="EC65" s="897"/>
      <c r="ED65" s="897"/>
      <c r="EE65" s="897"/>
      <c r="EF65" s="897"/>
      <c r="EG65" s="897"/>
      <c r="EH65" s="897"/>
      <c r="EI65" s="897"/>
      <c r="EJ65" s="897"/>
      <c r="EK65" s="897"/>
      <c r="EL65" s="897"/>
      <c r="EM65" s="897"/>
      <c r="EN65" s="897"/>
      <c r="EO65" s="897"/>
      <c r="EP65" s="897"/>
      <c r="EQ65" s="897"/>
      <c r="ER65" s="897"/>
      <c r="ES65" s="897"/>
      <c r="ET65" s="897"/>
      <c r="EU65" s="897"/>
      <c r="EV65" s="897"/>
      <c r="EW65" s="897"/>
      <c r="EX65" s="897"/>
      <c r="EY65" s="897"/>
      <c r="EZ65" s="897"/>
      <c r="FA65" s="897"/>
      <c r="FB65" s="897"/>
      <c r="FC65" s="897"/>
      <c r="FD65" s="897"/>
      <c r="FE65" s="897"/>
      <c r="FF65" s="897"/>
      <c r="FG65" s="897"/>
      <c r="FH65" s="897"/>
      <c r="FI65" s="897"/>
      <c r="FJ65" s="897"/>
      <c r="FK65" s="897"/>
      <c r="FL65" s="897"/>
      <c r="FM65" s="897"/>
      <c r="FN65" s="897"/>
      <c r="FO65" s="897"/>
      <c r="FP65" s="897"/>
      <c r="FQ65" s="897"/>
      <c r="FR65" s="897"/>
      <c r="FS65" s="897"/>
      <c r="FT65" s="897"/>
      <c r="FU65" s="897"/>
      <c r="FV65" s="897"/>
      <c r="FW65" s="897"/>
      <c r="FX65" s="897"/>
      <c r="FY65" s="897"/>
      <c r="FZ65" s="897"/>
      <c r="GA65" s="897"/>
      <c r="GB65" s="897"/>
      <c r="GC65" s="897"/>
      <c r="GD65" s="897"/>
      <c r="GE65" s="897"/>
      <c r="GF65" s="897"/>
      <c r="GG65" s="897"/>
      <c r="GH65" s="897"/>
      <c r="GI65" s="897"/>
      <c r="GJ65" s="897"/>
      <c r="GK65" s="897"/>
      <c r="GL65" s="897"/>
      <c r="GM65" s="897"/>
      <c r="GN65" s="897"/>
      <c r="GO65" s="897"/>
      <c r="GP65" s="897"/>
      <c r="GQ65" s="897"/>
      <c r="GR65" s="897"/>
      <c r="GS65" s="897"/>
      <c r="GT65" s="897"/>
      <c r="GU65" s="897"/>
      <c r="GV65" s="897"/>
      <c r="GW65" s="897"/>
      <c r="GX65" s="897"/>
      <c r="GY65" s="897"/>
      <c r="GZ65" s="897"/>
      <c r="HA65" s="897"/>
      <c r="HB65" s="897"/>
      <c r="HC65" s="897"/>
      <c r="HD65" s="897"/>
      <c r="HE65" s="897"/>
      <c r="HF65" s="897"/>
      <c r="HG65" s="897"/>
      <c r="HH65" s="897"/>
      <c r="HI65" s="897"/>
      <c r="HJ65" s="897"/>
      <c r="HK65" s="897"/>
      <c r="HL65" s="897"/>
      <c r="HM65" s="897"/>
      <c r="HN65" s="897"/>
      <c r="HO65" s="897"/>
      <c r="HP65" s="897"/>
      <c r="HQ65" s="897"/>
      <c r="HR65" s="897"/>
      <c r="HS65" s="897"/>
      <c r="HT65" s="897"/>
      <c r="HU65" s="897"/>
      <c r="HV65" s="897"/>
      <c r="HW65" s="897"/>
      <c r="HX65" s="897"/>
      <c r="HY65" s="897"/>
      <c r="HZ65" s="897"/>
      <c r="IA65" s="897"/>
      <c r="IB65" s="897"/>
      <c r="IC65" s="897"/>
      <c r="ID65" s="897"/>
      <c r="IE65" s="897"/>
      <c r="IF65" s="897"/>
      <c r="IG65" s="897"/>
      <c r="IH65" s="897"/>
      <c r="II65" s="897"/>
      <c r="IJ65" s="897"/>
      <c r="IK65" s="897"/>
      <c r="IL65" s="897"/>
      <c r="IM65" s="897"/>
      <c r="IN65" s="897"/>
      <c r="IO65" s="897"/>
      <c r="IP65" s="897"/>
      <c r="IQ65" s="897"/>
      <c r="IR65" s="897"/>
    </row>
    <row r="66" spans="1:252" s="898" customFormat="1" ht="34.5" customHeight="1" x14ac:dyDescent="0.2">
      <c r="A66" s="921"/>
      <c r="B66" s="921"/>
      <c r="C66" s="922"/>
      <c r="D66" s="926" t="s">
        <v>457</v>
      </c>
      <c r="E66" s="988" t="s">
        <v>774</v>
      </c>
      <c r="F66" s="989">
        <v>9800</v>
      </c>
      <c r="G66" s="989">
        <v>6879.82</v>
      </c>
      <c r="H66" s="1255">
        <f t="shared" si="6"/>
        <v>0.70202244897959176</v>
      </c>
      <c r="K66" s="897"/>
      <c r="L66" s="897"/>
      <c r="M66" s="897"/>
      <c r="N66" s="897"/>
      <c r="O66" s="897"/>
      <c r="P66" s="897"/>
      <c r="Q66" s="897"/>
      <c r="R66" s="897"/>
      <c r="S66" s="897"/>
      <c r="T66" s="897"/>
      <c r="U66" s="897"/>
      <c r="V66" s="897"/>
      <c r="W66" s="897"/>
      <c r="X66" s="897"/>
      <c r="Y66" s="897"/>
      <c r="Z66" s="897"/>
      <c r="AA66" s="897"/>
      <c r="AB66" s="897"/>
      <c r="AC66" s="897"/>
      <c r="AD66" s="897"/>
      <c r="AE66" s="897"/>
      <c r="AF66" s="897"/>
      <c r="AG66" s="897"/>
      <c r="AH66" s="897"/>
      <c r="AI66" s="897"/>
      <c r="AJ66" s="897"/>
      <c r="AK66" s="897"/>
      <c r="AL66" s="897"/>
      <c r="AM66" s="897"/>
      <c r="AN66" s="897"/>
      <c r="AO66" s="897"/>
      <c r="AP66" s="897"/>
      <c r="AQ66" s="897"/>
      <c r="AR66" s="897"/>
      <c r="AS66" s="897"/>
      <c r="AT66" s="897"/>
      <c r="AU66" s="897"/>
      <c r="AV66" s="897"/>
      <c r="AW66" s="897"/>
      <c r="AX66" s="897"/>
      <c r="AY66" s="897"/>
      <c r="AZ66" s="897"/>
      <c r="BA66" s="897"/>
      <c r="BB66" s="897"/>
      <c r="BC66" s="897"/>
      <c r="BD66" s="897"/>
      <c r="BE66" s="897"/>
      <c r="BF66" s="897"/>
      <c r="BG66" s="897"/>
      <c r="BH66" s="897"/>
      <c r="BI66" s="897"/>
      <c r="BJ66" s="897"/>
      <c r="BK66" s="897"/>
      <c r="BL66" s="897"/>
      <c r="BM66" s="897"/>
      <c r="BN66" s="897"/>
      <c r="BO66" s="897"/>
      <c r="BP66" s="897"/>
      <c r="BQ66" s="897"/>
      <c r="BR66" s="897"/>
      <c r="BS66" s="897"/>
      <c r="BT66" s="897"/>
      <c r="BU66" s="897"/>
      <c r="BV66" s="897"/>
      <c r="BW66" s="897"/>
      <c r="BX66" s="897"/>
      <c r="BY66" s="897"/>
      <c r="BZ66" s="897"/>
      <c r="CA66" s="897"/>
      <c r="CB66" s="897"/>
      <c r="CC66" s="897"/>
      <c r="CD66" s="897"/>
      <c r="CE66" s="897"/>
      <c r="CF66" s="897"/>
      <c r="CG66" s="897"/>
      <c r="CH66" s="897"/>
      <c r="CI66" s="897"/>
      <c r="CJ66" s="897"/>
      <c r="CK66" s="897"/>
      <c r="CL66" s="897"/>
      <c r="CM66" s="897"/>
      <c r="CN66" s="897"/>
      <c r="CO66" s="897"/>
      <c r="CP66" s="897"/>
      <c r="CQ66" s="897"/>
      <c r="CR66" s="897"/>
      <c r="CS66" s="897"/>
      <c r="CT66" s="897"/>
      <c r="CU66" s="897"/>
      <c r="CV66" s="897"/>
      <c r="CW66" s="897"/>
      <c r="CX66" s="897"/>
      <c r="CY66" s="897"/>
      <c r="CZ66" s="897"/>
      <c r="DA66" s="897"/>
      <c r="DB66" s="897"/>
      <c r="DC66" s="897"/>
      <c r="DD66" s="897"/>
      <c r="DE66" s="897"/>
      <c r="DF66" s="897"/>
      <c r="DG66" s="897"/>
      <c r="DH66" s="897"/>
      <c r="DI66" s="897"/>
      <c r="DJ66" s="897"/>
      <c r="DK66" s="897"/>
      <c r="DL66" s="897"/>
      <c r="DM66" s="897"/>
      <c r="DN66" s="897"/>
      <c r="DO66" s="897"/>
      <c r="DP66" s="897"/>
      <c r="DQ66" s="897"/>
      <c r="DR66" s="897"/>
      <c r="DS66" s="897"/>
      <c r="DT66" s="897"/>
      <c r="DU66" s="897"/>
      <c r="DV66" s="897"/>
      <c r="DW66" s="897"/>
      <c r="DX66" s="897"/>
      <c r="DY66" s="897"/>
      <c r="DZ66" s="897"/>
      <c r="EA66" s="897"/>
      <c r="EB66" s="897"/>
      <c r="EC66" s="897"/>
      <c r="ED66" s="897"/>
      <c r="EE66" s="897"/>
      <c r="EF66" s="897"/>
      <c r="EG66" s="897"/>
      <c r="EH66" s="897"/>
      <c r="EI66" s="897"/>
      <c r="EJ66" s="897"/>
      <c r="EK66" s="897"/>
      <c r="EL66" s="897"/>
      <c r="EM66" s="897"/>
      <c r="EN66" s="897"/>
      <c r="EO66" s="897"/>
      <c r="EP66" s="897"/>
      <c r="EQ66" s="897"/>
      <c r="ER66" s="897"/>
      <c r="ES66" s="897"/>
      <c r="ET66" s="897"/>
      <c r="EU66" s="897"/>
      <c r="EV66" s="897"/>
      <c r="EW66" s="897"/>
      <c r="EX66" s="897"/>
      <c r="EY66" s="897"/>
      <c r="EZ66" s="897"/>
      <c r="FA66" s="897"/>
      <c r="FB66" s="897"/>
      <c r="FC66" s="897"/>
      <c r="FD66" s="897"/>
      <c r="FE66" s="897"/>
      <c r="FF66" s="897"/>
      <c r="FG66" s="897"/>
      <c r="FH66" s="897"/>
      <c r="FI66" s="897"/>
      <c r="FJ66" s="897"/>
      <c r="FK66" s="897"/>
      <c r="FL66" s="897"/>
      <c r="FM66" s="897"/>
      <c r="FN66" s="897"/>
      <c r="FO66" s="897"/>
      <c r="FP66" s="897"/>
      <c r="FQ66" s="897"/>
      <c r="FR66" s="897"/>
      <c r="FS66" s="897"/>
      <c r="FT66" s="897"/>
      <c r="FU66" s="897"/>
      <c r="FV66" s="897"/>
      <c r="FW66" s="897"/>
      <c r="FX66" s="897"/>
      <c r="FY66" s="897"/>
      <c r="FZ66" s="897"/>
      <c r="GA66" s="897"/>
      <c r="GB66" s="897"/>
      <c r="GC66" s="897"/>
      <c r="GD66" s="897"/>
      <c r="GE66" s="897"/>
      <c r="GF66" s="897"/>
      <c r="GG66" s="897"/>
      <c r="GH66" s="897"/>
      <c r="GI66" s="897"/>
      <c r="GJ66" s="897"/>
      <c r="GK66" s="897"/>
      <c r="GL66" s="897"/>
      <c r="GM66" s="897"/>
      <c r="GN66" s="897"/>
      <c r="GO66" s="897"/>
      <c r="GP66" s="897"/>
      <c r="GQ66" s="897"/>
      <c r="GR66" s="897"/>
      <c r="GS66" s="897"/>
      <c r="GT66" s="897"/>
      <c r="GU66" s="897"/>
      <c r="GV66" s="897"/>
      <c r="GW66" s="897"/>
      <c r="GX66" s="897"/>
      <c r="GY66" s="897"/>
      <c r="GZ66" s="897"/>
      <c r="HA66" s="897"/>
      <c r="HB66" s="897"/>
      <c r="HC66" s="897"/>
      <c r="HD66" s="897"/>
      <c r="HE66" s="897"/>
      <c r="HF66" s="897"/>
      <c r="HG66" s="897"/>
      <c r="HH66" s="897"/>
      <c r="HI66" s="897"/>
      <c r="HJ66" s="897"/>
      <c r="HK66" s="897"/>
      <c r="HL66" s="897"/>
      <c r="HM66" s="897"/>
      <c r="HN66" s="897"/>
      <c r="HO66" s="897"/>
      <c r="HP66" s="897"/>
      <c r="HQ66" s="897"/>
      <c r="HR66" s="897"/>
      <c r="HS66" s="897"/>
      <c r="HT66" s="897"/>
      <c r="HU66" s="897"/>
      <c r="HV66" s="897"/>
      <c r="HW66" s="897"/>
      <c r="HX66" s="897"/>
      <c r="HY66" s="897"/>
      <c r="HZ66" s="897"/>
      <c r="IA66" s="897"/>
      <c r="IB66" s="897"/>
      <c r="IC66" s="897"/>
      <c r="ID66" s="897"/>
      <c r="IE66" s="897"/>
      <c r="IF66" s="897"/>
      <c r="IG66" s="897"/>
      <c r="IH66" s="897"/>
      <c r="II66" s="897"/>
      <c r="IJ66" s="897"/>
      <c r="IK66" s="897"/>
      <c r="IL66" s="897"/>
      <c r="IM66" s="897"/>
      <c r="IN66" s="897"/>
      <c r="IO66" s="897"/>
      <c r="IP66" s="897"/>
      <c r="IQ66" s="897"/>
      <c r="IR66" s="897"/>
    </row>
    <row r="67" spans="1:252" s="898" customFormat="1" ht="25.5" customHeight="1" x14ac:dyDescent="0.2">
      <c r="A67" s="921"/>
      <c r="B67" s="921"/>
      <c r="C67" s="922"/>
      <c r="D67" s="990" t="s">
        <v>761</v>
      </c>
      <c r="E67" s="988" t="s">
        <v>456</v>
      </c>
      <c r="F67" s="989">
        <v>300</v>
      </c>
      <c r="G67" s="989">
        <v>125.2</v>
      </c>
      <c r="H67" s="1255">
        <f t="shared" si="6"/>
        <v>0.41733333333333333</v>
      </c>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c r="AT67" s="897"/>
      <c r="AU67" s="897"/>
      <c r="AV67" s="897"/>
      <c r="AW67" s="897"/>
      <c r="AX67" s="897"/>
      <c r="AY67" s="897"/>
      <c r="AZ67" s="897"/>
      <c r="BA67" s="897"/>
      <c r="BB67" s="897"/>
      <c r="BC67" s="897"/>
      <c r="BD67" s="897"/>
      <c r="BE67" s="897"/>
      <c r="BF67" s="897"/>
      <c r="BG67" s="897"/>
      <c r="BH67" s="897"/>
      <c r="BI67" s="897"/>
      <c r="BJ67" s="897"/>
      <c r="BK67" s="897"/>
      <c r="BL67" s="897"/>
      <c r="BM67" s="897"/>
      <c r="BN67" s="897"/>
      <c r="BO67" s="897"/>
      <c r="BP67" s="897"/>
      <c r="BQ67" s="897"/>
      <c r="BR67" s="897"/>
      <c r="BS67" s="897"/>
      <c r="BT67" s="897"/>
      <c r="BU67" s="897"/>
      <c r="BV67" s="897"/>
      <c r="BW67" s="897"/>
      <c r="BX67" s="897"/>
      <c r="BY67" s="897"/>
      <c r="BZ67" s="897"/>
      <c r="CA67" s="897"/>
      <c r="CB67" s="897"/>
      <c r="CC67" s="897"/>
      <c r="CD67" s="897"/>
      <c r="CE67" s="897"/>
      <c r="CF67" s="897"/>
      <c r="CG67" s="897"/>
      <c r="CH67" s="897"/>
      <c r="CI67" s="897"/>
      <c r="CJ67" s="897"/>
      <c r="CK67" s="897"/>
      <c r="CL67" s="897"/>
      <c r="CM67" s="897"/>
      <c r="CN67" s="897"/>
      <c r="CO67" s="897"/>
      <c r="CP67" s="897"/>
      <c r="CQ67" s="897"/>
      <c r="CR67" s="897"/>
      <c r="CS67" s="897"/>
      <c r="CT67" s="897"/>
      <c r="CU67" s="897"/>
      <c r="CV67" s="897"/>
      <c r="CW67" s="897"/>
      <c r="CX67" s="897"/>
      <c r="CY67" s="897"/>
      <c r="CZ67" s="897"/>
      <c r="DA67" s="897"/>
      <c r="DB67" s="897"/>
      <c r="DC67" s="897"/>
      <c r="DD67" s="897"/>
      <c r="DE67" s="897"/>
      <c r="DF67" s="897"/>
      <c r="DG67" s="897"/>
      <c r="DH67" s="897"/>
      <c r="DI67" s="897"/>
      <c r="DJ67" s="897"/>
      <c r="DK67" s="897"/>
      <c r="DL67" s="897"/>
      <c r="DM67" s="897"/>
      <c r="DN67" s="897"/>
      <c r="DO67" s="897"/>
      <c r="DP67" s="897"/>
      <c r="DQ67" s="897"/>
      <c r="DR67" s="897"/>
      <c r="DS67" s="897"/>
      <c r="DT67" s="897"/>
      <c r="DU67" s="897"/>
      <c r="DV67" s="897"/>
      <c r="DW67" s="897"/>
      <c r="DX67" s="897"/>
      <c r="DY67" s="897"/>
      <c r="DZ67" s="897"/>
      <c r="EA67" s="897"/>
      <c r="EB67" s="897"/>
      <c r="EC67" s="897"/>
      <c r="ED67" s="897"/>
      <c r="EE67" s="897"/>
      <c r="EF67" s="897"/>
      <c r="EG67" s="897"/>
      <c r="EH67" s="897"/>
      <c r="EI67" s="897"/>
      <c r="EJ67" s="897"/>
      <c r="EK67" s="897"/>
      <c r="EL67" s="897"/>
      <c r="EM67" s="897"/>
      <c r="EN67" s="897"/>
      <c r="EO67" s="897"/>
      <c r="EP67" s="897"/>
      <c r="EQ67" s="897"/>
      <c r="ER67" s="897"/>
      <c r="ES67" s="897"/>
      <c r="ET67" s="897"/>
      <c r="EU67" s="897"/>
      <c r="EV67" s="897"/>
      <c r="EW67" s="897"/>
      <c r="EX67" s="897"/>
      <c r="EY67" s="897"/>
      <c r="EZ67" s="897"/>
      <c r="FA67" s="897"/>
      <c r="FB67" s="897"/>
      <c r="FC67" s="897"/>
      <c r="FD67" s="897"/>
      <c r="FE67" s="897"/>
      <c r="FF67" s="897"/>
      <c r="FG67" s="897"/>
      <c r="FH67" s="897"/>
      <c r="FI67" s="897"/>
      <c r="FJ67" s="897"/>
      <c r="FK67" s="897"/>
      <c r="FL67" s="897"/>
      <c r="FM67" s="897"/>
      <c r="FN67" s="897"/>
      <c r="FO67" s="897"/>
      <c r="FP67" s="897"/>
      <c r="FQ67" s="897"/>
      <c r="FR67" s="897"/>
      <c r="FS67" s="897"/>
      <c r="FT67" s="897"/>
      <c r="FU67" s="897"/>
      <c r="FV67" s="897"/>
      <c r="FW67" s="897"/>
      <c r="FX67" s="897"/>
      <c r="FY67" s="897"/>
      <c r="FZ67" s="897"/>
      <c r="GA67" s="897"/>
      <c r="GB67" s="897"/>
      <c r="GC67" s="897"/>
      <c r="GD67" s="897"/>
      <c r="GE67" s="897"/>
      <c r="GF67" s="897"/>
      <c r="GG67" s="897"/>
      <c r="GH67" s="897"/>
      <c r="GI67" s="897"/>
      <c r="GJ67" s="897"/>
      <c r="GK67" s="897"/>
      <c r="GL67" s="897"/>
      <c r="GM67" s="897"/>
      <c r="GN67" s="897"/>
      <c r="GO67" s="897"/>
      <c r="GP67" s="897"/>
      <c r="GQ67" s="897"/>
      <c r="GR67" s="897"/>
      <c r="GS67" s="897"/>
      <c r="GT67" s="897"/>
      <c r="GU67" s="897"/>
      <c r="GV67" s="897"/>
      <c r="GW67" s="897"/>
      <c r="GX67" s="897"/>
      <c r="GY67" s="897"/>
      <c r="GZ67" s="897"/>
      <c r="HA67" s="897"/>
      <c r="HB67" s="897"/>
      <c r="HC67" s="897"/>
      <c r="HD67" s="897"/>
      <c r="HE67" s="897"/>
      <c r="HF67" s="897"/>
      <c r="HG67" s="897"/>
      <c r="HH67" s="897"/>
      <c r="HI67" s="897"/>
      <c r="HJ67" s="897"/>
      <c r="HK67" s="897"/>
      <c r="HL67" s="897"/>
      <c r="HM67" s="897"/>
      <c r="HN67" s="897"/>
      <c r="HO67" s="897"/>
      <c r="HP67" s="897"/>
      <c r="HQ67" s="897"/>
      <c r="HR67" s="897"/>
      <c r="HS67" s="897"/>
      <c r="HT67" s="897"/>
      <c r="HU67" s="897"/>
      <c r="HV67" s="897"/>
      <c r="HW67" s="897"/>
      <c r="HX67" s="897"/>
      <c r="HY67" s="897"/>
      <c r="HZ67" s="897"/>
      <c r="IA67" s="897"/>
      <c r="IB67" s="897"/>
      <c r="IC67" s="897"/>
      <c r="ID67" s="897"/>
      <c r="IE67" s="897"/>
      <c r="IF67" s="897"/>
      <c r="IG67" s="897"/>
      <c r="IH67" s="897"/>
      <c r="II67" s="897"/>
      <c r="IJ67" s="897"/>
      <c r="IK67" s="897"/>
      <c r="IL67" s="897"/>
      <c r="IM67" s="897"/>
      <c r="IN67" s="897"/>
      <c r="IO67" s="897"/>
      <c r="IP67" s="897"/>
      <c r="IQ67" s="897"/>
      <c r="IR67" s="897"/>
    </row>
    <row r="68" spans="1:252" s="898" customFormat="1" ht="17.100000000000001" customHeight="1" x14ac:dyDescent="0.2">
      <c r="A68" s="921"/>
      <c r="B68" s="921"/>
      <c r="C68" s="991" t="s">
        <v>214</v>
      </c>
      <c r="D68" s="991"/>
      <c r="E68" s="919" t="s">
        <v>215</v>
      </c>
      <c r="F68" s="920">
        <f>F69+F70+F71+F72+F73</f>
        <v>9900</v>
      </c>
      <c r="G68" s="920">
        <f>G69+G70+G71+G72+G73</f>
        <v>7218.5</v>
      </c>
      <c r="H68" s="1256">
        <f t="shared" si="6"/>
        <v>0.72914141414141409</v>
      </c>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7"/>
      <c r="BA68" s="897"/>
      <c r="BB68" s="897"/>
      <c r="BC68" s="897"/>
      <c r="BD68" s="897"/>
      <c r="BE68" s="897"/>
      <c r="BF68" s="897"/>
      <c r="BG68" s="897"/>
      <c r="BH68" s="897"/>
      <c r="BI68" s="897"/>
      <c r="BJ68" s="897"/>
      <c r="BK68" s="897"/>
      <c r="BL68" s="897"/>
      <c r="BM68" s="897"/>
      <c r="BN68" s="897"/>
      <c r="BO68" s="897"/>
      <c r="BP68" s="897"/>
      <c r="BQ68" s="897"/>
      <c r="BR68" s="897"/>
      <c r="BS68" s="897"/>
      <c r="BT68" s="897"/>
      <c r="BU68" s="897"/>
      <c r="BV68" s="897"/>
      <c r="BW68" s="897"/>
      <c r="BX68" s="897"/>
      <c r="BY68" s="897"/>
      <c r="BZ68" s="897"/>
      <c r="CA68" s="897"/>
      <c r="CB68" s="897"/>
      <c r="CC68" s="897"/>
      <c r="CD68" s="897"/>
      <c r="CE68" s="897"/>
      <c r="CF68" s="897"/>
      <c r="CG68" s="897"/>
      <c r="CH68" s="897"/>
      <c r="CI68" s="897"/>
      <c r="CJ68" s="897"/>
      <c r="CK68" s="897"/>
      <c r="CL68" s="897"/>
      <c r="CM68" s="897"/>
      <c r="CN68" s="897"/>
      <c r="CO68" s="897"/>
      <c r="CP68" s="897"/>
      <c r="CQ68" s="897"/>
      <c r="CR68" s="897"/>
      <c r="CS68" s="897"/>
      <c r="CT68" s="897"/>
      <c r="CU68" s="897"/>
      <c r="CV68" s="897"/>
      <c r="CW68" s="897"/>
      <c r="CX68" s="897"/>
      <c r="CY68" s="897"/>
      <c r="CZ68" s="897"/>
      <c r="DA68" s="897"/>
      <c r="DB68" s="897"/>
      <c r="DC68" s="897"/>
      <c r="DD68" s="897"/>
      <c r="DE68" s="897"/>
      <c r="DF68" s="897"/>
      <c r="DG68" s="897"/>
      <c r="DH68" s="897"/>
      <c r="DI68" s="897"/>
      <c r="DJ68" s="897"/>
      <c r="DK68" s="897"/>
      <c r="DL68" s="897"/>
      <c r="DM68" s="897"/>
      <c r="DN68" s="897"/>
      <c r="DO68" s="897"/>
      <c r="DP68" s="897"/>
      <c r="DQ68" s="897"/>
      <c r="DR68" s="897"/>
      <c r="DS68" s="897"/>
      <c r="DT68" s="897"/>
      <c r="DU68" s="897"/>
      <c r="DV68" s="897"/>
      <c r="DW68" s="897"/>
      <c r="DX68" s="897"/>
      <c r="DY68" s="897"/>
      <c r="DZ68" s="897"/>
      <c r="EA68" s="897"/>
      <c r="EB68" s="897"/>
      <c r="EC68" s="897"/>
      <c r="ED68" s="897"/>
      <c r="EE68" s="897"/>
      <c r="EF68" s="897"/>
      <c r="EG68" s="897"/>
      <c r="EH68" s="897"/>
      <c r="EI68" s="897"/>
      <c r="EJ68" s="897"/>
      <c r="EK68" s="897"/>
      <c r="EL68" s="897"/>
      <c r="EM68" s="897"/>
      <c r="EN68" s="897"/>
      <c r="EO68" s="897"/>
      <c r="EP68" s="897"/>
      <c r="EQ68" s="897"/>
      <c r="ER68" s="897"/>
      <c r="ES68" s="897"/>
      <c r="ET68" s="897"/>
      <c r="EU68" s="897"/>
      <c r="EV68" s="897"/>
      <c r="EW68" s="897"/>
      <c r="EX68" s="897"/>
      <c r="EY68" s="897"/>
      <c r="EZ68" s="897"/>
      <c r="FA68" s="897"/>
      <c r="FB68" s="897"/>
      <c r="FC68" s="897"/>
      <c r="FD68" s="897"/>
      <c r="FE68" s="897"/>
      <c r="FF68" s="897"/>
      <c r="FG68" s="897"/>
      <c r="FH68" s="897"/>
      <c r="FI68" s="897"/>
      <c r="FJ68" s="897"/>
      <c r="FK68" s="897"/>
      <c r="FL68" s="897"/>
      <c r="FM68" s="897"/>
      <c r="FN68" s="897"/>
      <c r="FO68" s="897"/>
      <c r="FP68" s="897"/>
      <c r="FQ68" s="897"/>
      <c r="FR68" s="897"/>
      <c r="FS68" s="897"/>
      <c r="FT68" s="897"/>
      <c r="FU68" s="897"/>
      <c r="FV68" s="897"/>
      <c r="FW68" s="897"/>
      <c r="FX68" s="897"/>
      <c r="FY68" s="897"/>
      <c r="FZ68" s="897"/>
      <c r="GA68" s="897"/>
      <c r="GB68" s="897"/>
      <c r="GC68" s="897"/>
      <c r="GD68" s="897"/>
      <c r="GE68" s="897"/>
      <c r="GF68" s="897"/>
      <c r="GG68" s="897"/>
      <c r="GH68" s="897"/>
      <c r="GI68" s="897"/>
      <c r="GJ68" s="897"/>
      <c r="GK68" s="897"/>
      <c r="GL68" s="897"/>
      <c r="GM68" s="897"/>
      <c r="GN68" s="897"/>
      <c r="GO68" s="897"/>
      <c r="GP68" s="897"/>
      <c r="GQ68" s="897"/>
      <c r="GR68" s="897"/>
      <c r="GS68" s="897"/>
      <c r="GT68" s="897"/>
      <c r="GU68" s="897"/>
      <c r="GV68" s="897"/>
      <c r="GW68" s="897"/>
      <c r="GX68" s="897"/>
      <c r="GY68" s="897"/>
      <c r="GZ68" s="897"/>
      <c r="HA68" s="897"/>
      <c r="HB68" s="897"/>
      <c r="HC68" s="897"/>
      <c r="HD68" s="897"/>
      <c r="HE68" s="897"/>
      <c r="HF68" s="897"/>
      <c r="HG68" s="897"/>
      <c r="HH68" s="897"/>
      <c r="HI68" s="897"/>
      <c r="HJ68" s="897"/>
      <c r="HK68" s="897"/>
      <c r="HL68" s="897"/>
      <c r="HM68" s="897"/>
      <c r="HN68" s="897"/>
      <c r="HO68" s="897"/>
      <c r="HP68" s="897"/>
      <c r="HQ68" s="897"/>
      <c r="HR68" s="897"/>
      <c r="HS68" s="897"/>
      <c r="HT68" s="897"/>
      <c r="HU68" s="897"/>
      <c r="HV68" s="897"/>
      <c r="HW68" s="897"/>
      <c r="HX68" s="897"/>
      <c r="HY68" s="897"/>
      <c r="HZ68" s="897"/>
      <c r="IA68" s="897"/>
      <c r="IB68" s="897"/>
      <c r="IC68" s="897"/>
      <c r="ID68" s="897"/>
      <c r="IE68" s="897"/>
      <c r="IF68" s="897"/>
      <c r="IG68" s="897"/>
      <c r="IH68" s="897"/>
      <c r="II68" s="897"/>
      <c r="IJ68" s="897"/>
      <c r="IK68" s="897"/>
      <c r="IL68" s="897"/>
      <c r="IM68" s="897"/>
      <c r="IN68" s="897"/>
      <c r="IO68" s="897"/>
      <c r="IP68" s="897"/>
      <c r="IQ68" s="897"/>
      <c r="IR68" s="897"/>
    </row>
    <row r="69" spans="1:252" s="898" customFormat="1" ht="17.100000000000001" customHeight="1" x14ac:dyDescent="0.2">
      <c r="A69" s="900"/>
      <c r="B69" s="931"/>
      <c r="C69" s="1487"/>
      <c r="D69" s="992" t="s">
        <v>452</v>
      </c>
      <c r="E69" s="988" t="s">
        <v>454</v>
      </c>
      <c r="F69" s="989">
        <v>1000</v>
      </c>
      <c r="G69" s="989">
        <v>1000</v>
      </c>
      <c r="H69" s="1255">
        <f t="shared" si="6"/>
        <v>1</v>
      </c>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7"/>
      <c r="AR69" s="897"/>
      <c r="AS69" s="897"/>
      <c r="AT69" s="897"/>
      <c r="AU69" s="897"/>
      <c r="AV69" s="897"/>
      <c r="AW69" s="897"/>
      <c r="AX69" s="897"/>
      <c r="AY69" s="897"/>
      <c r="AZ69" s="897"/>
      <c r="BA69" s="897"/>
      <c r="BB69" s="897"/>
      <c r="BC69" s="897"/>
      <c r="BD69" s="897"/>
      <c r="BE69" s="897"/>
      <c r="BF69" s="897"/>
      <c r="BG69" s="897"/>
      <c r="BH69" s="897"/>
      <c r="BI69" s="897"/>
      <c r="BJ69" s="897"/>
      <c r="BK69" s="897"/>
      <c r="BL69" s="897"/>
      <c r="BM69" s="897"/>
      <c r="BN69" s="897"/>
      <c r="BO69" s="897"/>
      <c r="BP69" s="897"/>
      <c r="BQ69" s="897"/>
      <c r="BR69" s="897"/>
      <c r="BS69" s="897"/>
      <c r="BT69" s="897"/>
      <c r="BU69" s="897"/>
      <c r="BV69" s="897"/>
      <c r="BW69" s="897"/>
      <c r="BX69" s="897"/>
      <c r="BY69" s="897"/>
      <c r="BZ69" s="897"/>
      <c r="CA69" s="897"/>
      <c r="CB69" s="897"/>
      <c r="CC69" s="897"/>
      <c r="CD69" s="897"/>
      <c r="CE69" s="897"/>
      <c r="CF69" s="897"/>
      <c r="CG69" s="897"/>
      <c r="CH69" s="897"/>
      <c r="CI69" s="897"/>
      <c r="CJ69" s="897"/>
      <c r="CK69" s="897"/>
      <c r="CL69" s="897"/>
      <c r="CM69" s="897"/>
      <c r="CN69" s="897"/>
      <c r="CO69" s="897"/>
      <c r="CP69" s="897"/>
      <c r="CQ69" s="897"/>
      <c r="CR69" s="897"/>
      <c r="CS69" s="897"/>
      <c r="CT69" s="897"/>
      <c r="CU69" s="897"/>
      <c r="CV69" s="897"/>
      <c r="CW69" s="897"/>
      <c r="CX69" s="897"/>
      <c r="CY69" s="897"/>
      <c r="CZ69" s="897"/>
      <c r="DA69" s="897"/>
      <c r="DB69" s="897"/>
      <c r="DC69" s="897"/>
      <c r="DD69" s="897"/>
      <c r="DE69" s="897"/>
      <c r="DF69" s="897"/>
      <c r="DG69" s="897"/>
      <c r="DH69" s="897"/>
      <c r="DI69" s="897"/>
      <c r="DJ69" s="897"/>
      <c r="DK69" s="897"/>
      <c r="DL69" s="897"/>
      <c r="DM69" s="897"/>
      <c r="DN69" s="897"/>
      <c r="DO69" s="897"/>
      <c r="DP69" s="897"/>
      <c r="DQ69" s="897"/>
      <c r="DR69" s="897"/>
      <c r="DS69" s="897"/>
      <c r="DT69" s="897"/>
      <c r="DU69" s="897"/>
      <c r="DV69" s="897"/>
      <c r="DW69" s="897"/>
      <c r="DX69" s="897"/>
      <c r="DY69" s="897"/>
      <c r="DZ69" s="897"/>
      <c r="EA69" s="897"/>
      <c r="EB69" s="897"/>
      <c r="EC69" s="897"/>
      <c r="ED69" s="897"/>
      <c r="EE69" s="897"/>
      <c r="EF69" s="897"/>
      <c r="EG69" s="897"/>
      <c r="EH69" s="897"/>
      <c r="EI69" s="897"/>
      <c r="EJ69" s="897"/>
      <c r="EK69" s="897"/>
      <c r="EL69" s="897"/>
      <c r="EM69" s="897"/>
      <c r="EN69" s="897"/>
      <c r="EO69" s="897"/>
      <c r="EP69" s="897"/>
      <c r="EQ69" s="897"/>
      <c r="ER69" s="897"/>
      <c r="ES69" s="897"/>
      <c r="ET69" s="897"/>
      <c r="EU69" s="897"/>
      <c r="EV69" s="897"/>
      <c r="EW69" s="897"/>
      <c r="EX69" s="897"/>
      <c r="EY69" s="897"/>
      <c r="EZ69" s="897"/>
      <c r="FA69" s="897"/>
      <c r="FB69" s="897"/>
      <c r="FC69" s="897"/>
      <c r="FD69" s="897"/>
      <c r="FE69" s="897"/>
      <c r="FF69" s="897"/>
      <c r="FG69" s="897"/>
      <c r="FH69" s="897"/>
      <c r="FI69" s="897"/>
      <c r="FJ69" s="897"/>
      <c r="FK69" s="897"/>
      <c r="FL69" s="897"/>
      <c r="FM69" s="897"/>
      <c r="FN69" s="897"/>
      <c r="FO69" s="897"/>
      <c r="FP69" s="897"/>
      <c r="FQ69" s="897"/>
      <c r="FR69" s="897"/>
      <c r="FS69" s="897"/>
      <c r="FT69" s="897"/>
      <c r="FU69" s="897"/>
      <c r="FV69" s="897"/>
      <c r="FW69" s="897"/>
      <c r="FX69" s="897"/>
      <c r="FY69" s="897"/>
      <c r="FZ69" s="897"/>
      <c r="GA69" s="897"/>
      <c r="GB69" s="897"/>
      <c r="GC69" s="897"/>
      <c r="GD69" s="897"/>
      <c r="GE69" s="897"/>
      <c r="GF69" s="897"/>
      <c r="GG69" s="897"/>
      <c r="GH69" s="897"/>
      <c r="GI69" s="897"/>
      <c r="GJ69" s="897"/>
      <c r="GK69" s="897"/>
      <c r="GL69" s="897"/>
      <c r="GM69" s="897"/>
      <c r="GN69" s="897"/>
      <c r="GO69" s="897"/>
      <c r="GP69" s="897"/>
      <c r="GQ69" s="897"/>
      <c r="GR69" s="897"/>
      <c r="GS69" s="897"/>
      <c r="GT69" s="897"/>
      <c r="GU69" s="897"/>
      <c r="GV69" s="897"/>
      <c r="GW69" s="897"/>
      <c r="GX69" s="897"/>
      <c r="GY69" s="897"/>
      <c r="GZ69" s="897"/>
      <c r="HA69" s="897"/>
      <c r="HB69" s="897"/>
      <c r="HC69" s="897"/>
      <c r="HD69" s="897"/>
      <c r="HE69" s="897"/>
      <c r="HF69" s="897"/>
      <c r="HG69" s="897"/>
      <c r="HH69" s="897"/>
      <c r="HI69" s="897"/>
      <c r="HJ69" s="897"/>
      <c r="HK69" s="897"/>
      <c r="HL69" s="897"/>
      <c r="HM69" s="897"/>
      <c r="HN69" s="897"/>
      <c r="HO69" s="897"/>
      <c r="HP69" s="897"/>
      <c r="HQ69" s="897"/>
      <c r="HR69" s="897"/>
      <c r="HS69" s="897"/>
      <c r="HT69" s="897"/>
      <c r="HU69" s="897"/>
      <c r="HV69" s="897"/>
      <c r="HW69" s="897"/>
      <c r="HX69" s="897"/>
      <c r="HY69" s="897"/>
      <c r="HZ69" s="897"/>
      <c r="IA69" s="897"/>
      <c r="IB69" s="897"/>
      <c r="IC69" s="897"/>
      <c r="ID69" s="897"/>
      <c r="IE69" s="897"/>
      <c r="IF69" s="897"/>
      <c r="IG69" s="897"/>
      <c r="IH69" s="897"/>
      <c r="II69" s="897"/>
      <c r="IJ69" s="897"/>
      <c r="IK69" s="897"/>
      <c r="IL69" s="897"/>
      <c r="IM69" s="897"/>
      <c r="IN69" s="897"/>
      <c r="IO69" s="897"/>
      <c r="IP69" s="897"/>
      <c r="IQ69" s="897"/>
      <c r="IR69" s="897"/>
    </row>
    <row r="70" spans="1:252" s="898" customFormat="1" ht="17.100000000000001" customHeight="1" x14ac:dyDescent="0.2">
      <c r="A70" s="900"/>
      <c r="B70" s="931"/>
      <c r="C70" s="1488"/>
      <c r="D70" s="992" t="s">
        <v>443</v>
      </c>
      <c r="E70" s="927" t="s">
        <v>455</v>
      </c>
      <c r="F70" s="928">
        <v>300</v>
      </c>
      <c r="G70" s="928">
        <v>0</v>
      </c>
      <c r="H70" s="1255">
        <f t="shared" si="6"/>
        <v>0</v>
      </c>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7"/>
      <c r="AY70" s="897"/>
      <c r="AZ70" s="897"/>
      <c r="BA70" s="897"/>
      <c r="BB70" s="897"/>
      <c r="BC70" s="897"/>
      <c r="BD70" s="897"/>
      <c r="BE70" s="897"/>
      <c r="BF70" s="897"/>
      <c r="BG70" s="897"/>
      <c r="BH70" s="897"/>
      <c r="BI70" s="897"/>
      <c r="BJ70" s="897"/>
      <c r="BK70" s="897"/>
      <c r="BL70" s="897"/>
      <c r="BM70" s="897"/>
      <c r="BN70" s="897"/>
      <c r="BO70" s="897"/>
      <c r="BP70" s="897"/>
      <c r="BQ70" s="897"/>
      <c r="BR70" s="897"/>
      <c r="BS70" s="897"/>
      <c r="BT70" s="897"/>
      <c r="BU70" s="897"/>
      <c r="BV70" s="897"/>
      <c r="BW70" s="897"/>
      <c r="BX70" s="897"/>
      <c r="BY70" s="897"/>
      <c r="BZ70" s="897"/>
      <c r="CA70" s="897"/>
      <c r="CB70" s="897"/>
      <c r="CC70" s="897"/>
      <c r="CD70" s="897"/>
      <c r="CE70" s="897"/>
      <c r="CF70" s="897"/>
      <c r="CG70" s="897"/>
      <c r="CH70" s="897"/>
      <c r="CI70" s="897"/>
      <c r="CJ70" s="897"/>
      <c r="CK70" s="897"/>
      <c r="CL70" s="897"/>
      <c r="CM70" s="897"/>
      <c r="CN70" s="897"/>
      <c r="CO70" s="897"/>
      <c r="CP70" s="897"/>
      <c r="CQ70" s="897"/>
      <c r="CR70" s="897"/>
      <c r="CS70" s="897"/>
      <c r="CT70" s="897"/>
      <c r="CU70" s="897"/>
      <c r="CV70" s="897"/>
      <c r="CW70" s="897"/>
      <c r="CX70" s="897"/>
      <c r="CY70" s="897"/>
      <c r="CZ70" s="897"/>
      <c r="DA70" s="897"/>
      <c r="DB70" s="897"/>
      <c r="DC70" s="897"/>
      <c r="DD70" s="897"/>
      <c r="DE70" s="897"/>
      <c r="DF70" s="897"/>
      <c r="DG70" s="897"/>
      <c r="DH70" s="897"/>
      <c r="DI70" s="897"/>
      <c r="DJ70" s="897"/>
      <c r="DK70" s="897"/>
      <c r="DL70" s="897"/>
      <c r="DM70" s="897"/>
      <c r="DN70" s="897"/>
      <c r="DO70" s="897"/>
      <c r="DP70" s="897"/>
      <c r="DQ70" s="897"/>
      <c r="DR70" s="897"/>
      <c r="DS70" s="897"/>
      <c r="DT70" s="897"/>
      <c r="DU70" s="897"/>
      <c r="DV70" s="897"/>
      <c r="DW70" s="897"/>
      <c r="DX70" s="897"/>
      <c r="DY70" s="897"/>
      <c r="DZ70" s="897"/>
      <c r="EA70" s="897"/>
      <c r="EB70" s="897"/>
      <c r="EC70" s="897"/>
      <c r="ED70" s="897"/>
      <c r="EE70" s="897"/>
      <c r="EF70" s="897"/>
      <c r="EG70" s="897"/>
      <c r="EH70" s="897"/>
      <c r="EI70" s="897"/>
      <c r="EJ70" s="897"/>
      <c r="EK70" s="897"/>
      <c r="EL70" s="897"/>
      <c r="EM70" s="897"/>
      <c r="EN70" s="897"/>
      <c r="EO70" s="897"/>
      <c r="EP70" s="897"/>
      <c r="EQ70" s="897"/>
      <c r="ER70" s="897"/>
      <c r="ES70" s="897"/>
      <c r="ET70" s="897"/>
      <c r="EU70" s="897"/>
      <c r="EV70" s="897"/>
      <c r="EW70" s="897"/>
      <c r="EX70" s="897"/>
      <c r="EY70" s="897"/>
      <c r="EZ70" s="897"/>
      <c r="FA70" s="897"/>
      <c r="FB70" s="897"/>
      <c r="FC70" s="897"/>
      <c r="FD70" s="897"/>
      <c r="FE70" s="897"/>
      <c r="FF70" s="897"/>
      <c r="FG70" s="897"/>
      <c r="FH70" s="897"/>
      <c r="FI70" s="897"/>
      <c r="FJ70" s="897"/>
      <c r="FK70" s="897"/>
      <c r="FL70" s="897"/>
      <c r="FM70" s="897"/>
      <c r="FN70" s="897"/>
      <c r="FO70" s="897"/>
      <c r="FP70" s="897"/>
      <c r="FQ70" s="897"/>
      <c r="FR70" s="897"/>
      <c r="FS70" s="897"/>
      <c r="FT70" s="897"/>
      <c r="FU70" s="897"/>
      <c r="FV70" s="897"/>
      <c r="FW70" s="897"/>
      <c r="FX70" s="897"/>
      <c r="FY70" s="897"/>
      <c r="FZ70" s="897"/>
      <c r="GA70" s="897"/>
      <c r="GB70" s="897"/>
      <c r="GC70" s="897"/>
      <c r="GD70" s="897"/>
      <c r="GE70" s="897"/>
      <c r="GF70" s="897"/>
      <c r="GG70" s="897"/>
      <c r="GH70" s="897"/>
      <c r="GI70" s="897"/>
      <c r="GJ70" s="897"/>
      <c r="GK70" s="897"/>
      <c r="GL70" s="897"/>
      <c r="GM70" s="897"/>
      <c r="GN70" s="897"/>
      <c r="GO70" s="897"/>
      <c r="GP70" s="897"/>
      <c r="GQ70" s="897"/>
      <c r="GR70" s="897"/>
      <c r="GS70" s="897"/>
      <c r="GT70" s="897"/>
      <c r="GU70" s="897"/>
      <c r="GV70" s="897"/>
      <c r="GW70" s="897"/>
      <c r="GX70" s="897"/>
      <c r="GY70" s="897"/>
      <c r="GZ70" s="897"/>
      <c r="HA70" s="897"/>
      <c r="HB70" s="897"/>
      <c r="HC70" s="897"/>
      <c r="HD70" s="897"/>
      <c r="HE70" s="897"/>
      <c r="HF70" s="897"/>
      <c r="HG70" s="897"/>
      <c r="HH70" s="897"/>
      <c r="HI70" s="897"/>
      <c r="HJ70" s="897"/>
      <c r="HK70" s="897"/>
      <c r="HL70" s="897"/>
      <c r="HM70" s="897"/>
      <c r="HN70" s="897"/>
      <c r="HO70" s="897"/>
      <c r="HP70" s="897"/>
      <c r="HQ70" s="897"/>
      <c r="HR70" s="897"/>
      <c r="HS70" s="897"/>
      <c r="HT70" s="897"/>
      <c r="HU70" s="897"/>
      <c r="HV70" s="897"/>
      <c r="HW70" s="897"/>
      <c r="HX70" s="897"/>
      <c r="HY70" s="897"/>
      <c r="HZ70" s="897"/>
      <c r="IA70" s="897"/>
      <c r="IB70" s="897"/>
      <c r="IC70" s="897"/>
      <c r="ID70" s="897"/>
      <c r="IE70" s="897"/>
      <c r="IF70" s="897"/>
      <c r="IG70" s="897"/>
      <c r="IH70" s="897"/>
      <c r="II70" s="897"/>
      <c r="IJ70" s="897"/>
      <c r="IK70" s="897"/>
      <c r="IL70" s="897"/>
      <c r="IM70" s="897"/>
      <c r="IN70" s="897"/>
      <c r="IO70" s="897"/>
      <c r="IP70" s="897"/>
      <c r="IQ70" s="897"/>
      <c r="IR70" s="897"/>
    </row>
    <row r="71" spans="1:252" s="898" customFormat="1" ht="17.100000000000001" customHeight="1" x14ac:dyDescent="0.2">
      <c r="A71" s="900"/>
      <c r="B71" s="931"/>
      <c r="C71" s="1488"/>
      <c r="D71" s="992" t="s">
        <v>447</v>
      </c>
      <c r="E71" s="988" t="s">
        <v>456</v>
      </c>
      <c r="F71" s="989">
        <v>2000</v>
      </c>
      <c r="G71" s="989">
        <v>0</v>
      </c>
      <c r="H71" s="1255">
        <f t="shared" si="6"/>
        <v>0</v>
      </c>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7"/>
      <c r="AY71" s="897"/>
      <c r="AZ71" s="897"/>
      <c r="BA71" s="897"/>
      <c r="BB71" s="897"/>
      <c r="BC71" s="897"/>
      <c r="BD71" s="897"/>
      <c r="BE71" s="897"/>
      <c r="BF71" s="897"/>
      <c r="BG71" s="897"/>
      <c r="BH71" s="897"/>
      <c r="BI71" s="897"/>
      <c r="BJ71" s="897"/>
      <c r="BK71" s="897"/>
      <c r="BL71" s="897"/>
      <c r="BM71" s="897"/>
      <c r="BN71" s="897"/>
      <c r="BO71" s="897"/>
      <c r="BP71" s="897"/>
      <c r="BQ71" s="897"/>
      <c r="BR71" s="897"/>
      <c r="BS71" s="897"/>
      <c r="BT71" s="897"/>
      <c r="BU71" s="897"/>
      <c r="BV71" s="897"/>
      <c r="BW71" s="897"/>
      <c r="BX71" s="897"/>
      <c r="BY71" s="897"/>
      <c r="BZ71" s="897"/>
      <c r="CA71" s="897"/>
      <c r="CB71" s="897"/>
      <c r="CC71" s="897"/>
      <c r="CD71" s="897"/>
      <c r="CE71" s="897"/>
      <c r="CF71" s="897"/>
      <c r="CG71" s="897"/>
      <c r="CH71" s="897"/>
      <c r="CI71" s="897"/>
      <c r="CJ71" s="897"/>
      <c r="CK71" s="897"/>
      <c r="CL71" s="897"/>
      <c r="CM71" s="897"/>
      <c r="CN71" s="897"/>
      <c r="CO71" s="897"/>
      <c r="CP71" s="897"/>
      <c r="CQ71" s="897"/>
      <c r="CR71" s="897"/>
      <c r="CS71" s="897"/>
      <c r="CT71" s="897"/>
      <c r="CU71" s="897"/>
      <c r="CV71" s="897"/>
      <c r="CW71" s="897"/>
      <c r="CX71" s="897"/>
      <c r="CY71" s="897"/>
      <c r="CZ71" s="897"/>
      <c r="DA71" s="897"/>
      <c r="DB71" s="897"/>
      <c r="DC71" s="897"/>
      <c r="DD71" s="897"/>
      <c r="DE71" s="897"/>
      <c r="DF71" s="897"/>
      <c r="DG71" s="897"/>
      <c r="DH71" s="897"/>
      <c r="DI71" s="897"/>
      <c r="DJ71" s="897"/>
      <c r="DK71" s="897"/>
      <c r="DL71" s="897"/>
      <c r="DM71" s="897"/>
      <c r="DN71" s="897"/>
      <c r="DO71" s="897"/>
      <c r="DP71" s="897"/>
      <c r="DQ71" s="897"/>
      <c r="DR71" s="897"/>
      <c r="DS71" s="897"/>
      <c r="DT71" s="897"/>
      <c r="DU71" s="897"/>
      <c r="DV71" s="897"/>
      <c r="DW71" s="897"/>
      <c r="DX71" s="897"/>
      <c r="DY71" s="897"/>
      <c r="DZ71" s="897"/>
      <c r="EA71" s="897"/>
      <c r="EB71" s="897"/>
      <c r="EC71" s="897"/>
      <c r="ED71" s="897"/>
      <c r="EE71" s="897"/>
      <c r="EF71" s="897"/>
      <c r="EG71" s="897"/>
      <c r="EH71" s="897"/>
      <c r="EI71" s="897"/>
      <c r="EJ71" s="897"/>
      <c r="EK71" s="897"/>
      <c r="EL71" s="897"/>
      <c r="EM71" s="897"/>
      <c r="EN71" s="897"/>
      <c r="EO71" s="897"/>
      <c r="EP71" s="897"/>
      <c r="EQ71" s="897"/>
      <c r="ER71" s="897"/>
      <c r="ES71" s="897"/>
      <c r="ET71" s="897"/>
      <c r="EU71" s="897"/>
      <c r="EV71" s="897"/>
      <c r="EW71" s="897"/>
      <c r="EX71" s="897"/>
      <c r="EY71" s="897"/>
      <c r="EZ71" s="897"/>
      <c r="FA71" s="897"/>
      <c r="FB71" s="897"/>
      <c r="FC71" s="897"/>
      <c r="FD71" s="897"/>
      <c r="FE71" s="897"/>
      <c r="FF71" s="897"/>
      <c r="FG71" s="897"/>
      <c r="FH71" s="897"/>
      <c r="FI71" s="897"/>
      <c r="FJ71" s="897"/>
      <c r="FK71" s="897"/>
      <c r="FL71" s="897"/>
      <c r="FM71" s="897"/>
      <c r="FN71" s="897"/>
      <c r="FO71" s="897"/>
      <c r="FP71" s="897"/>
      <c r="FQ71" s="897"/>
      <c r="FR71" s="897"/>
      <c r="FS71" s="897"/>
      <c r="FT71" s="897"/>
      <c r="FU71" s="897"/>
      <c r="FV71" s="897"/>
      <c r="FW71" s="897"/>
      <c r="FX71" s="897"/>
      <c r="FY71" s="897"/>
      <c r="FZ71" s="897"/>
      <c r="GA71" s="897"/>
      <c r="GB71" s="897"/>
      <c r="GC71" s="897"/>
      <c r="GD71" s="897"/>
      <c r="GE71" s="897"/>
      <c r="GF71" s="897"/>
      <c r="GG71" s="897"/>
      <c r="GH71" s="897"/>
      <c r="GI71" s="897"/>
      <c r="GJ71" s="897"/>
      <c r="GK71" s="897"/>
      <c r="GL71" s="897"/>
      <c r="GM71" s="897"/>
      <c r="GN71" s="897"/>
      <c r="GO71" s="897"/>
      <c r="GP71" s="897"/>
      <c r="GQ71" s="897"/>
      <c r="GR71" s="897"/>
      <c r="GS71" s="897"/>
      <c r="GT71" s="897"/>
      <c r="GU71" s="897"/>
      <c r="GV71" s="897"/>
      <c r="GW71" s="897"/>
      <c r="GX71" s="897"/>
      <c r="GY71" s="897"/>
      <c r="GZ71" s="897"/>
      <c r="HA71" s="897"/>
      <c r="HB71" s="897"/>
      <c r="HC71" s="897"/>
      <c r="HD71" s="897"/>
      <c r="HE71" s="897"/>
      <c r="HF71" s="897"/>
      <c r="HG71" s="897"/>
      <c r="HH71" s="897"/>
      <c r="HI71" s="897"/>
      <c r="HJ71" s="897"/>
      <c r="HK71" s="897"/>
      <c r="HL71" s="897"/>
      <c r="HM71" s="897"/>
      <c r="HN71" s="897"/>
      <c r="HO71" s="897"/>
      <c r="HP71" s="897"/>
      <c r="HQ71" s="897"/>
      <c r="HR71" s="897"/>
      <c r="HS71" s="897"/>
      <c r="HT71" s="897"/>
      <c r="HU71" s="897"/>
      <c r="HV71" s="897"/>
      <c r="HW71" s="897"/>
      <c r="HX71" s="897"/>
      <c r="HY71" s="897"/>
      <c r="HZ71" s="897"/>
      <c r="IA71" s="897"/>
      <c r="IB71" s="897"/>
      <c r="IC71" s="897"/>
      <c r="ID71" s="897"/>
      <c r="IE71" s="897"/>
      <c r="IF71" s="897"/>
      <c r="IG71" s="897"/>
      <c r="IH71" s="897"/>
      <c r="II71" s="897"/>
      <c r="IJ71" s="897"/>
      <c r="IK71" s="897"/>
      <c r="IL71" s="897"/>
      <c r="IM71" s="897"/>
      <c r="IN71" s="897"/>
      <c r="IO71" s="897"/>
      <c r="IP71" s="897"/>
      <c r="IQ71" s="897"/>
      <c r="IR71" s="897"/>
    </row>
    <row r="72" spans="1:252" s="898" customFormat="1" ht="17.100000000000001" customHeight="1" x14ac:dyDescent="0.2">
      <c r="A72" s="900"/>
      <c r="B72" s="931"/>
      <c r="C72" s="1488"/>
      <c r="D72" s="993" t="s">
        <v>450</v>
      </c>
      <c r="E72" s="988" t="s">
        <v>456</v>
      </c>
      <c r="F72" s="994">
        <v>600</v>
      </c>
      <c r="G72" s="994">
        <v>253</v>
      </c>
      <c r="H72" s="1255">
        <f t="shared" si="6"/>
        <v>0.42166666666666669</v>
      </c>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7"/>
      <c r="AO72" s="897"/>
      <c r="AP72" s="897"/>
      <c r="AQ72" s="897"/>
      <c r="AR72" s="897"/>
      <c r="AS72" s="897"/>
      <c r="AT72" s="897"/>
      <c r="AU72" s="897"/>
      <c r="AV72" s="897"/>
      <c r="AW72" s="897"/>
      <c r="AX72" s="897"/>
      <c r="AY72" s="897"/>
      <c r="AZ72" s="897"/>
      <c r="BA72" s="897"/>
      <c r="BB72" s="897"/>
      <c r="BC72" s="897"/>
      <c r="BD72" s="897"/>
      <c r="BE72" s="897"/>
      <c r="BF72" s="897"/>
      <c r="BG72" s="897"/>
      <c r="BH72" s="897"/>
      <c r="BI72" s="897"/>
      <c r="BJ72" s="897"/>
      <c r="BK72" s="897"/>
      <c r="BL72" s="897"/>
      <c r="BM72" s="897"/>
      <c r="BN72" s="897"/>
      <c r="BO72" s="897"/>
      <c r="BP72" s="897"/>
      <c r="BQ72" s="897"/>
      <c r="BR72" s="897"/>
      <c r="BS72" s="897"/>
      <c r="BT72" s="897"/>
      <c r="BU72" s="897"/>
      <c r="BV72" s="897"/>
      <c r="BW72" s="897"/>
      <c r="BX72" s="897"/>
      <c r="BY72" s="897"/>
      <c r="BZ72" s="897"/>
      <c r="CA72" s="897"/>
      <c r="CB72" s="897"/>
      <c r="CC72" s="897"/>
      <c r="CD72" s="897"/>
      <c r="CE72" s="897"/>
      <c r="CF72" s="897"/>
      <c r="CG72" s="897"/>
      <c r="CH72" s="897"/>
      <c r="CI72" s="897"/>
      <c r="CJ72" s="897"/>
      <c r="CK72" s="897"/>
      <c r="CL72" s="897"/>
      <c r="CM72" s="897"/>
      <c r="CN72" s="897"/>
      <c r="CO72" s="897"/>
      <c r="CP72" s="897"/>
      <c r="CQ72" s="897"/>
      <c r="CR72" s="897"/>
      <c r="CS72" s="897"/>
      <c r="CT72" s="897"/>
      <c r="CU72" s="897"/>
      <c r="CV72" s="897"/>
      <c r="CW72" s="897"/>
      <c r="CX72" s="897"/>
      <c r="CY72" s="897"/>
      <c r="CZ72" s="897"/>
      <c r="DA72" s="897"/>
      <c r="DB72" s="897"/>
      <c r="DC72" s="897"/>
      <c r="DD72" s="897"/>
      <c r="DE72" s="897"/>
      <c r="DF72" s="897"/>
      <c r="DG72" s="897"/>
      <c r="DH72" s="897"/>
      <c r="DI72" s="897"/>
      <c r="DJ72" s="897"/>
      <c r="DK72" s="897"/>
      <c r="DL72" s="897"/>
      <c r="DM72" s="897"/>
      <c r="DN72" s="897"/>
      <c r="DO72" s="897"/>
      <c r="DP72" s="897"/>
      <c r="DQ72" s="897"/>
      <c r="DR72" s="897"/>
      <c r="DS72" s="897"/>
      <c r="DT72" s="897"/>
      <c r="DU72" s="897"/>
      <c r="DV72" s="897"/>
      <c r="DW72" s="897"/>
      <c r="DX72" s="897"/>
      <c r="DY72" s="897"/>
      <c r="DZ72" s="897"/>
      <c r="EA72" s="897"/>
      <c r="EB72" s="897"/>
      <c r="EC72" s="897"/>
      <c r="ED72" s="897"/>
      <c r="EE72" s="897"/>
      <c r="EF72" s="897"/>
      <c r="EG72" s="897"/>
      <c r="EH72" s="897"/>
      <c r="EI72" s="897"/>
      <c r="EJ72" s="897"/>
      <c r="EK72" s="897"/>
      <c r="EL72" s="897"/>
      <c r="EM72" s="897"/>
      <c r="EN72" s="897"/>
      <c r="EO72" s="897"/>
      <c r="EP72" s="897"/>
      <c r="EQ72" s="897"/>
      <c r="ER72" s="897"/>
      <c r="ES72" s="897"/>
      <c r="ET72" s="897"/>
      <c r="EU72" s="897"/>
      <c r="EV72" s="897"/>
      <c r="EW72" s="897"/>
      <c r="EX72" s="897"/>
      <c r="EY72" s="897"/>
      <c r="EZ72" s="897"/>
      <c r="FA72" s="897"/>
      <c r="FB72" s="897"/>
      <c r="FC72" s="897"/>
      <c r="FD72" s="897"/>
      <c r="FE72" s="897"/>
      <c r="FF72" s="897"/>
      <c r="FG72" s="897"/>
      <c r="FH72" s="897"/>
      <c r="FI72" s="897"/>
      <c r="FJ72" s="897"/>
      <c r="FK72" s="897"/>
      <c r="FL72" s="897"/>
      <c r="FM72" s="897"/>
      <c r="FN72" s="897"/>
      <c r="FO72" s="897"/>
      <c r="FP72" s="897"/>
      <c r="FQ72" s="897"/>
      <c r="FR72" s="897"/>
      <c r="FS72" s="897"/>
      <c r="FT72" s="897"/>
      <c r="FU72" s="897"/>
      <c r="FV72" s="897"/>
      <c r="FW72" s="897"/>
      <c r="FX72" s="897"/>
      <c r="FY72" s="897"/>
      <c r="FZ72" s="897"/>
      <c r="GA72" s="897"/>
      <c r="GB72" s="897"/>
      <c r="GC72" s="897"/>
      <c r="GD72" s="897"/>
      <c r="GE72" s="897"/>
      <c r="GF72" s="897"/>
      <c r="GG72" s="897"/>
      <c r="GH72" s="897"/>
      <c r="GI72" s="897"/>
      <c r="GJ72" s="897"/>
      <c r="GK72" s="897"/>
      <c r="GL72" s="897"/>
      <c r="GM72" s="897"/>
      <c r="GN72" s="897"/>
      <c r="GO72" s="897"/>
      <c r="GP72" s="897"/>
      <c r="GQ72" s="897"/>
      <c r="GR72" s="897"/>
      <c r="GS72" s="897"/>
      <c r="GT72" s="897"/>
      <c r="GU72" s="897"/>
      <c r="GV72" s="897"/>
      <c r="GW72" s="897"/>
      <c r="GX72" s="897"/>
      <c r="GY72" s="897"/>
      <c r="GZ72" s="897"/>
      <c r="HA72" s="897"/>
      <c r="HB72" s="897"/>
      <c r="HC72" s="897"/>
      <c r="HD72" s="897"/>
      <c r="HE72" s="897"/>
      <c r="HF72" s="897"/>
      <c r="HG72" s="897"/>
      <c r="HH72" s="897"/>
      <c r="HI72" s="897"/>
      <c r="HJ72" s="897"/>
      <c r="HK72" s="897"/>
      <c r="HL72" s="897"/>
      <c r="HM72" s="897"/>
      <c r="HN72" s="897"/>
      <c r="HO72" s="897"/>
      <c r="HP72" s="897"/>
      <c r="HQ72" s="897"/>
      <c r="HR72" s="897"/>
      <c r="HS72" s="897"/>
      <c r="HT72" s="897"/>
      <c r="HU72" s="897"/>
      <c r="HV72" s="897"/>
      <c r="HW72" s="897"/>
      <c r="HX72" s="897"/>
      <c r="HY72" s="897"/>
      <c r="HZ72" s="897"/>
      <c r="IA72" s="897"/>
      <c r="IB72" s="897"/>
      <c r="IC72" s="897"/>
      <c r="ID72" s="897"/>
      <c r="IE72" s="897"/>
      <c r="IF72" s="897"/>
      <c r="IG72" s="897"/>
      <c r="IH72" s="897"/>
      <c r="II72" s="897"/>
      <c r="IJ72" s="897"/>
      <c r="IK72" s="897"/>
      <c r="IL72" s="897"/>
      <c r="IM72" s="897"/>
      <c r="IN72" s="897"/>
      <c r="IO72" s="897"/>
      <c r="IP72" s="897"/>
      <c r="IQ72" s="897"/>
      <c r="IR72" s="897"/>
    </row>
    <row r="73" spans="1:252" s="898" customFormat="1" ht="17.100000000000001" customHeight="1" x14ac:dyDescent="0.2">
      <c r="A73" s="900"/>
      <c r="B73" s="1489"/>
      <c r="C73" s="1488"/>
      <c r="D73" s="993" t="s">
        <v>457</v>
      </c>
      <c r="E73" s="995" t="s">
        <v>775</v>
      </c>
      <c r="F73" s="994">
        <v>6000</v>
      </c>
      <c r="G73" s="994">
        <v>5965.5</v>
      </c>
      <c r="H73" s="1255">
        <f t="shared" si="6"/>
        <v>0.99424999999999997</v>
      </c>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7"/>
      <c r="AR73" s="897"/>
      <c r="AS73" s="897"/>
      <c r="AT73" s="897"/>
      <c r="AU73" s="897"/>
      <c r="AV73" s="897"/>
      <c r="AW73" s="897"/>
      <c r="AX73" s="897"/>
      <c r="AY73" s="897"/>
      <c r="AZ73" s="897"/>
      <c r="BA73" s="897"/>
      <c r="BB73" s="897"/>
      <c r="BC73" s="897"/>
      <c r="BD73" s="897"/>
      <c r="BE73" s="897"/>
      <c r="BF73" s="897"/>
      <c r="BG73" s="897"/>
      <c r="BH73" s="897"/>
      <c r="BI73" s="897"/>
      <c r="BJ73" s="897"/>
      <c r="BK73" s="897"/>
      <c r="BL73" s="897"/>
      <c r="BM73" s="897"/>
      <c r="BN73" s="897"/>
      <c r="BO73" s="897"/>
      <c r="BP73" s="897"/>
      <c r="BQ73" s="897"/>
      <c r="BR73" s="897"/>
      <c r="BS73" s="897"/>
      <c r="BT73" s="897"/>
      <c r="BU73" s="897"/>
      <c r="BV73" s="897"/>
      <c r="BW73" s="897"/>
      <c r="BX73" s="897"/>
      <c r="BY73" s="897"/>
      <c r="BZ73" s="897"/>
      <c r="CA73" s="897"/>
      <c r="CB73" s="897"/>
      <c r="CC73" s="897"/>
      <c r="CD73" s="897"/>
      <c r="CE73" s="897"/>
      <c r="CF73" s="897"/>
      <c r="CG73" s="897"/>
      <c r="CH73" s="897"/>
      <c r="CI73" s="897"/>
      <c r="CJ73" s="897"/>
      <c r="CK73" s="897"/>
      <c r="CL73" s="897"/>
      <c r="CM73" s="897"/>
      <c r="CN73" s="897"/>
      <c r="CO73" s="897"/>
      <c r="CP73" s="897"/>
      <c r="CQ73" s="897"/>
      <c r="CR73" s="897"/>
      <c r="CS73" s="897"/>
      <c r="CT73" s="897"/>
      <c r="CU73" s="897"/>
      <c r="CV73" s="897"/>
      <c r="CW73" s="897"/>
      <c r="CX73" s="897"/>
      <c r="CY73" s="897"/>
      <c r="CZ73" s="897"/>
      <c r="DA73" s="897"/>
      <c r="DB73" s="897"/>
      <c r="DC73" s="897"/>
      <c r="DD73" s="897"/>
      <c r="DE73" s="897"/>
      <c r="DF73" s="897"/>
      <c r="DG73" s="897"/>
      <c r="DH73" s="897"/>
      <c r="DI73" s="897"/>
      <c r="DJ73" s="897"/>
      <c r="DK73" s="897"/>
      <c r="DL73" s="897"/>
      <c r="DM73" s="897"/>
      <c r="DN73" s="897"/>
      <c r="DO73" s="897"/>
      <c r="DP73" s="897"/>
      <c r="DQ73" s="897"/>
      <c r="DR73" s="897"/>
      <c r="DS73" s="897"/>
      <c r="DT73" s="897"/>
      <c r="DU73" s="897"/>
      <c r="DV73" s="897"/>
      <c r="DW73" s="897"/>
      <c r="DX73" s="897"/>
      <c r="DY73" s="897"/>
      <c r="DZ73" s="897"/>
      <c r="EA73" s="897"/>
      <c r="EB73" s="897"/>
      <c r="EC73" s="897"/>
      <c r="ED73" s="897"/>
      <c r="EE73" s="897"/>
      <c r="EF73" s="897"/>
      <c r="EG73" s="897"/>
      <c r="EH73" s="897"/>
      <c r="EI73" s="897"/>
      <c r="EJ73" s="897"/>
      <c r="EK73" s="897"/>
      <c r="EL73" s="897"/>
      <c r="EM73" s="897"/>
      <c r="EN73" s="897"/>
      <c r="EO73" s="897"/>
      <c r="EP73" s="897"/>
      <c r="EQ73" s="897"/>
      <c r="ER73" s="897"/>
      <c r="ES73" s="897"/>
      <c r="ET73" s="897"/>
      <c r="EU73" s="897"/>
      <c r="EV73" s="897"/>
      <c r="EW73" s="897"/>
      <c r="EX73" s="897"/>
      <c r="EY73" s="897"/>
      <c r="EZ73" s="897"/>
      <c r="FA73" s="897"/>
      <c r="FB73" s="897"/>
      <c r="FC73" s="897"/>
      <c r="FD73" s="897"/>
      <c r="FE73" s="897"/>
      <c r="FF73" s="897"/>
      <c r="FG73" s="897"/>
      <c r="FH73" s="897"/>
      <c r="FI73" s="897"/>
      <c r="FJ73" s="897"/>
      <c r="FK73" s="897"/>
      <c r="FL73" s="897"/>
      <c r="FM73" s="897"/>
      <c r="FN73" s="897"/>
      <c r="FO73" s="897"/>
      <c r="FP73" s="897"/>
      <c r="FQ73" s="897"/>
      <c r="FR73" s="897"/>
      <c r="FS73" s="897"/>
      <c r="FT73" s="897"/>
      <c r="FU73" s="897"/>
      <c r="FV73" s="897"/>
      <c r="FW73" s="897"/>
      <c r="FX73" s="897"/>
      <c r="FY73" s="897"/>
      <c r="FZ73" s="897"/>
      <c r="GA73" s="897"/>
      <c r="GB73" s="897"/>
      <c r="GC73" s="897"/>
      <c r="GD73" s="897"/>
      <c r="GE73" s="897"/>
      <c r="GF73" s="897"/>
      <c r="GG73" s="897"/>
      <c r="GH73" s="897"/>
      <c r="GI73" s="897"/>
      <c r="GJ73" s="897"/>
      <c r="GK73" s="897"/>
      <c r="GL73" s="897"/>
      <c r="GM73" s="897"/>
      <c r="GN73" s="897"/>
      <c r="GO73" s="897"/>
      <c r="GP73" s="897"/>
      <c r="GQ73" s="897"/>
      <c r="GR73" s="897"/>
      <c r="GS73" s="897"/>
      <c r="GT73" s="897"/>
      <c r="GU73" s="897"/>
      <c r="GV73" s="897"/>
      <c r="GW73" s="897"/>
      <c r="GX73" s="897"/>
      <c r="GY73" s="897"/>
      <c r="GZ73" s="897"/>
      <c r="HA73" s="897"/>
      <c r="HB73" s="897"/>
      <c r="HC73" s="897"/>
      <c r="HD73" s="897"/>
      <c r="HE73" s="897"/>
      <c r="HF73" s="897"/>
      <c r="HG73" s="897"/>
      <c r="HH73" s="897"/>
      <c r="HI73" s="897"/>
      <c r="HJ73" s="897"/>
      <c r="HK73" s="897"/>
      <c r="HL73" s="897"/>
      <c r="HM73" s="897"/>
      <c r="HN73" s="897"/>
      <c r="HO73" s="897"/>
      <c r="HP73" s="897"/>
      <c r="HQ73" s="897"/>
      <c r="HR73" s="897"/>
      <c r="HS73" s="897"/>
      <c r="HT73" s="897"/>
      <c r="HU73" s="897"/>
      <c r="HV73" s="897"/>
      <c r="HW73" s="897"/>
      <c r="HX73" s="897"/>
      <c r="HY73" s="897"/>
      <c r="HZ73" s="897"/>
      <c r="IA73" s="897"/>
      <c r="IB73" s="897"/>
      <c r="IC73" s="897"/>
      <c r="ID73" s="897"/>
      <c r="IE73" s="897"/>
      <c r="IF73" s="897"/>
      <c r="IG73" s="897"/>
      <c r="IH73" s="897"/>
      <c r="II73" s="897"/>
      <c r="IJ73" s="897"/>
      <c r="IK73" s="897"/>
      <c r="IL73" s="897"/>
      <c r="IM73" s="897"/>
      <c r="IN73" s="897"/>
      <c r="IO73" s="897"/>
      <c r="IP73" s="897"/>
      <c r="IQ73" s="897"/>
      <c r="IR73" s="897"/>
    </row>
    <row r="74" spans="1:252" s="898" customFormat="1" ht="17.100000000000001" customHeight="1" x14ac:dyDescent="0.2">
      <c r="A74" s="900"/>
      <c r="B74" s="1489"/>
      <c r="C74" s="980" t="s">
        <v>218</v>
      </c>
      <c r="D74" s="992"/>
      <c r="E74" s="996" t="s">
        <v>219</v>
      </c>
      <c r="F74" s="997">
        <f>F75+F76</f>
        <v>5000</v>
      </c>
      <c r="G74" s="997">
        <f>G75+G76</f>
        <v>0</v>
      </c>
      <c r="H74" s="1256">
        <f t="shared" si="6"/>
        <v>0</v>
      </c>
      <c r="K74" s="897"/>
      <c r="L74" s="897"/>
      <c r="M74" s="897"/>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7"/>
      <c r="AK74" s="897"/>
      <c r="AL74" s="897"/>
      <c r="AM74" s="897"/>
      <c r="AN74" s="897"/>
      <c r="AO74" s="897"/>
      <c r="AP74" s="897"/>
      <c r="AQ74" s="897"/>
      <c r="AR74" s="897"/>
      <c r="AS74" s="897"/>
      <c r="AT74" s="897"/>
      <c r="AU74" s="897"/>
      <c r="AV74" s="897"/>
      <c r="AW74" s="897"/>
      <c r="AX74" s="897"/>
      <c r="AY74" s="897"/>
      <c r="AZ74" s="897"/>
      <c r="BA74" s="897"/>
      <c r="BB74" s="897"/>
      <c r="BC74" s="897"/>
      <c r="BD74" s="897"/>
      <c r="BE74" s="897"/>
      <c r="BF74" s="897"/>
      <c r="BG74" s="897"/>
      <c r="BH74" s="897"/>
      <c r="BI74" s="897"/>
      <c r="BJ74" s="897"/>
      <c r="BK74" s="897"/>
      <c r="BL74" s="897"/>
      <c r="BM74" s="897"/>
      <c r="BN74" s="897"/>
      <c r="BO74" s="897"/>
      <c r="BP74" s="897"/>
      <c r="BQ74" s="897"/>
      <c r="BR74" s="897"/>
      <c r="BS74" s="897"/>
      <c r="BT74" s="897"/>
      <c r="BU74" s="897"/>
      <c r="BV74" s="897"/>
      <c r="BW74" s="897"/>
      <c r="BX74" s="897"/>
      <c r="BY74" s="897"/>
      <c r="BZ74" s="897"/>
      <c r="CA74" s="897"/>
      <c r="CB74" s="897"/>
      <c r="CC74" s="897"/>
      <c r="CD74" s="897"/>
      <c r="CE74" s="897"/>
      <c r="CF74" s="897"/>
      <c r="CG74" s="897"/>
      <c r="CH74" s="897"/>
      <c r="CI74" s="897"/>
      <c r="CJ74" s="897"/>
      <c r="CK74" s="897"/>
      <c r="CL74" s="897"/>
      <c r="CM74" s="897"/>
      <c r="CN74" s="897"/>
      <c r="CO74" s="897"/>
      <c r="CP74" s="897"/>
      <c r="CQ74" s="897"/>
      <c r="CR74" s="897"/>
      <c r="CS74" s="897"/>
      <c r="CT74" s="897"/>
      <c r="CU74" s="897"/>
      <c r="CV74" s="897"/>
      <c r="CW74" s="897"/>
      <c r="CX74" s="897"/>
      <c r="CY74" s="897"/>
      <c r="CZ74" s="897"/>
      <c r="DA74" s="897"/>
      <c r="DB74" s="897"/>
      <c r="DC74" s="897"/>
      <c r="DD74" s="897"/>
      <c r="DE74" s="897"/>
      <c r="DF74" s="897"/>
      <c r="DG74" s="897"/>
      <c r="DH74" s="897"/>
      <c r="DI74" s="897"/>
      <c r="DJ74" s="897"/>
      <c r="DK74" s="897"/>
      <c r="DL74" s="897"/>
      <c r="DM74" s="897"/>
      <c r="DN74" s="897"/>
      <c r="DO74" s="897"/>
      <c r="DP74" s="897"/>
      <c r="DQ74" s="897"/>
      <c r="DR74" s="897"/>
      <c r="DS74" s="897"/>
      <c r="DT74" s="897"/>
      <c r="DU74" s="897"/>
      <c r="DV74" s="897"/>
      <c r="DW74" s="897"/>
      <c r="DX74" s="897"/>
      <c r="DY74" s="897"/>
      <c r="DZ74" s="897"/>
      <c r="EA74" s="897"/>
      <c r="EB74" s="897"/>
      <c r="EC74" s="897"/>
      <c r="ED74" s="897"/>
      <c r="EE74" s="897"/>
      <c r="EF74" s="897"/>
      <c r="EG74" s="897"/>
      <c r="EH74" s="897"/>
      <c r="EI74" s="897"/>
      <c r="EJ74" s="897"/>
      <c r="EK74" s="897"/>
      <c r="EL74" s="897"/>
      <c r="EM74" s="897"/>
      <c r="EN74" s="897"/>
      <c r="EO74" s="897"/>
      <c r="EP74" s="897"/>
      <c r="EQ74" s="897"/>
      <c r="ER74" s="897"/>
      <c r="ES74" s="897"/>
      <c r="ET74" s="897"/>
      <c r="EU74" s="897"/>
      <c r="EV74" s="897"/>
      <c r="EW74" s="897"/>
      <c r="EX74" s="897"/>
      <c r="EY74" s="897"/>
      <c r="EZ74" s="897"/>
      <c r="FA74" s="897"/>
      <c r="FB74" s="897"/>
      <c r="FC74" s="897"/>
      <c r="FD74" s="897"/>
      <c r="FE74" s="897"/>
      <c r="FF74" s="897"/>
      <c r="FG74" s="897"/>
      <c r="FH74" s="897"/>
      <c r="FI74" s="897"/>
      <c r="FJ74" s="897"/>
      <c r="FK74" s="897"/>
      <c r="FL74" s="897"/>
      <c r="FM74" s="897"/>
      <c r="FN74" s="897"/>
      <c r="FO74" s="897"/>
      <c r="FP74" s="897"/>
      <c r="FQ74" s="897"/>
      <c r="FR74" s="897"/>
      <c r="FS74" s="897"/>
      <c r="FT74" s="897"/>
      <c r="FU74" s="897"/>
      <c r="FV74" s="897"/>
      <c r="FW74" s="897"/>
      <c r="FX74" s="897"/>
      <c r="FY74" s="897"/>
      <c r="FZ74" s="897"/>
      <c r="GA74" s="897"/>
      <c r="GB74" s="897"/>
      <c r="GC74" s="897"/>
      <c r="GD74" s="897"/>
      <c r="GE74" s="897"/>
      <c r="GF74" s="897"/>
      <c r="GG74" s="897"/>
      <c r="GH74" s="897"/>
      <c r="GI74" s="897"/>
      <c r="GJ74" s="897"/>
      <c r="GK74" s="897"/>
      <c r="GL74" s="897"/>
      <c r="GM74" s="897"/>
      <c r="GN74" s="897"/>
      <c r="GO74" s="897"/>
      <c r="GP74" s="897"/>
      <c r="GQ74" s="897"/>
      <c r="GR74" s="897"/>
      <c r="GS74" s="897"/>
      <c r="GT74" s="897"/>
      <c r="GU74" s="897"/>
      <c r="GV74" s="897"/>
      <c r="GW74" s="897"/>
      <c r="GX74" s="897"/>
      <c r="GY74" s="897"/>
      <c r="GZ74" s="897"/>
      <c r="HA74" s="897"/>
      <c r="HB74" s="897"/>
      <c r="HC74" s="897"/>
      <c r="HD74" s="897"/>
      <c r="HE74" s="897"/>
      <c r="HF74" s="897"/>
      <c r="HG74" s="897"/>
      <c r="HH74" s="897"/>
      <c r="HI74" s="897"/>
      <c r="HJ74" s="897"/>
      <c r="HK74" s="897"/>
      <c r="HL74" s="897"/>
      <c r="HM74" s="897"/>
      <c r="HN74" s="897"/>
      <c r="HO74" s="897"/>
      <c r="HP74" s="897"/>
      <c r="HQ74" s="897"/>
      <c r="HR74" s="897"/>
      <c r="HS74" s="897"/>
      <c r="HT74" s="897"/>
      <c r="HU74" s="897"/>
      <c r="HV74" s="897"/>
      <c r="HW74" s="897"/>
      <c r="HX74" s="897"/>
      <c r="HY74" s="897"/>
      <c r="HZ74" s="897"/>
      <c r="IA74" s="897"/>
      <c r="IB74" s="897"/>
      <c r="IC74" s="897"/>
      <c r="ID74" s="897"/>
      <c r="IE74" s="897"/>
      <c r="IF74" s="897"/>
      <c r="IG74" s="897"/>
      <c r="IH74" s="897"/>
      <c r="II74" s="897"/>
      <c r="IJ74" s="897"/>
      <c r="IK74" s="897"/>
      <c r="IL74" s="897"/>
      <c r="IM74" s="897"/>
      <c r="IN74" s="897"/>
      <c r="IO74" s="897"/>
      <c r="IP74" s="897"/>
      <c r="IQ74" s="897"/>
      <c r="IR74" s="897"/>
    </row>
    <row r="75" spans="1:252" s="898" customFormat="1" ht="17.100000000000001" customHeight="1" x14ac:dyDescent="0.2">
      <c r="A75" s="900"/>
      <c r="B75" s="1489"/>
      <c r="C75" s="1491"/>
      <c r="D75" s="992" t="s">
        <v>447</v>
      </c>
      <c r="E75" s="998" t="s">
        <v>456</v>
      </c>
      <c r="F75" s="940">
        <v>3000</v>
      </c>
      <c r="G75" s="940">
        <v>0</v>
      </c>
      <c r="H75" s="1255">
        <f t="shared" si="6"/>
        <v>0</v>
      </c>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897"/>
      <c r="AP75" s="897"/>
      <c r="AQ75" s="897"/>
      <c r="AR75" s="897"/>
      <c r="AS75" s="897"/>
      <c r="AT75" s="897"/>
      <c r="AU75" s="897"/>
      <c r="AV75" s="897"/>
      <c r="AW75" s="897"/>
      <c r="AX75" s="897"/>
      <c r="AY75" s="897"/>
      <c r="AZ75" s="897"/>
      <c r="BA75" s="897"/>
      <c r="BB75" s="897"/>
      <c r="BC75" s="897"/>
      <c r="BD75" s="897"/>
      <c r="BE75" s="897"/>
      <c r="BF75" s="897"/>
      <c r="BG75" s="897"/>
      <c r="BH75" s="897"/>
      <c r="BI75" s="897"/>
      <c r="BJ75" s="897"/>
      <c r="BK75" s="897"/>
      <c r="BL75" s="897"/>
      <c r="BM75" s="897"/>
      <c r="BN75" s="897"/>
      <c r="BO75" s="897"/>
      <c r="BP75" s="897"/>
      <c r="BQ75" s="897"/>
      <c r="BR75" s="897"/>
      <c r="BS75" s="897"/>
      <c r="BT75" s="897"/>
      <c r="BU75" s="897"/>
      <c r="BV75" s="897"/>
      <c r="BW75" s="897"/>
      <c r="BX75" s="897"/>
      <c r="BY75" s="897"/>
      <c r="BZ75" s="897"/>
      <c r="CA75" s="897"/>
      <c r="CB75" s="897"/>
      <c r="CC75" s="897"/>
      <c r="CD75" s="897"/>
      <c r="CE75" s="897"/>
      <c r="CF75" s="897"/>
      <c r="CG75" s="897"/>
      <c r="CH75" s="897"/>
      <c r="CI75" s="897"/>
      <c r="CJ75" s="897"/>
      <c r="CK75" s="897"/>
      <c r="CL75" s="897"/>
      <c r="CM75" s="897"/>
      <c r="CN75" s="897"/>
      <c r="CO75" s="897"/>
      <c r="CP75" s="897"/>
      <c r="CQ75" s="897"/>
      <c r="CR75" s="897"/>
      <c r="CS75" s="897"/>
      <c r="CT75" s="897"/>
      <c r="CU75" s="897"/>
      <c r="CV75" s="897"/>
      <c r="CW75" s="897"/>
      <c r="CX75" s="897"/>
      <c r="CY75" s="897"/>
      <c r="CZ75" s="897"/>
      <c r="DA75" s="897"/>
      <c r="DB75" s="897"/>
      <c r="DC75" s="897"/>
      <c r="DD75" s="897"/>
      <c r="DE75" s="897"/>
      <c r="DF75" s="897"/>
      <c r="DG75" s="897"/>
      <c r="DH75" s="897"/>
      <c r="DI75" s="897"/>
      <c r="DJ75" s="897"/>
      <c r="DK75" s="897"/>
      <c r="DL75" s="897"/>
      <c r="DM75" s="897"/>
      <c r="DN75" s="897"/>
      <c r="DO75" s="897"/>
      <c r="DP75" s="897"/>
      <c r="DQ75" s="897"/>
      <c r="DR75" s="897"/>
      <c r="DS75" s="897"/>
      <c r="DT75" s="897"/>
      <c r="DU75" s="897"/>
      <c r="DV75" s="897"/>
      <c r="DW75" s="897"/>
      <c r="DX75" s="897"/>
      <c r="DY75" s="897"/>
      <c r="DZ75" s="897"/>
      <c r="EA75" s="897"/>
      <c r="EB75" s="897"/>
      <c r="EC75" s="897"/>
      <c r="ED75" s="897"/>
      <c r="EE75" s="897"/>
      <c r="EF75" s="897"/>
      <c r="EG75" s="897"/>
      <c r="EH75" s="897"/>
      <c r="EI75" s="897"/>
      <c r="EJ75" s="897"/>
      <c r="EK75" s="897"/>
      <c r="EL75" s="897"/>
      <c r="EM75" s="897"/>
      <c r="EN75" s="897"/>
      <c r="EO75" s="897"/>
      <c r="EP75" s="897"/>
      <c r="EQ75" s="897"/>
      <c r="ER75" s="897"/>
      <c r="ES75" s="897"/>
      <c r="ET75" s="897"/>
      <c r="EU75" s="897"/>
      <c r="EV75" s="897"/>
      <c r="EW75" s="897"/>
      <c r="EX75" s="897"/>
      <c r="EY75" s="897"/>
      <c r="EZ75" s="897"/>
      <c r="FA75" s="897"/>
      <c r="FB75" s="897"/>
      <c r="FC75" s="897"/>
      <c r="FD75" s="897"/>
      <c r="FE75" s="897"/>
      <c r="FF75" s="897"/>
      <c r="FG75" s="897"/>
      <c r="FH75" s="897"/>
      <c r="FI75" s="897"/>
      <c r="FJ75" s="897"/>
      <c r="FK75" s="897"/>
      <c r="FL75" s="897"/>
      <c r="FM75" s="897"/>
      <c r="FN75" s="897"/>
      <c r="FO75" s="897"/>
      <c r="FP75" s="897"/>
      <c r="FQ75" s="897"/>
      <c r="FR75" s="897"/>
      <c r="FS75" s="897"/>
      <c r="FT75" s="897"/>
      <c r="FU75" s="897"/>
      <c r="FV75" s="897"/>
      <c r="FW75" s="897"/>
      <c r="FX75" s="897"/>
      <c r="FY75" s="897"/>
      <c r="FZ75" s="897"/>
      <c r="GA75" s="897"/>
      <c r="GB75" s="897"/>
      <c r="GC75" s="897"/>
      <c r="GD75" s="897"/>
      <c r="GE75" s="897"/>
      <c r="GF75" s="897"/>
      <c r="GG75" s="897"/>
      <c r="GH75" s="897"/>
      <c r="GI75" s="897"/>
      <c r="GJ75" s="897"/>
      <c r="GK75" s="897"/>
      <c r="GL75" s="897"/>
      <c r="GM75" s="897"/>
      <c r="GN75" s="897"/>
      <c r="GO75" s="897"/>
      <c r="GP75" s="897"/>
      <c r="GQ75" s="897"/>
      <c r="GR75" s="897"/>
      <c r="GS75" s="897"/>
      <c r="GT75" s="897"/>
      <c r="GU75" s="897"/>
      <c r="GV75" s="897"/>
      <c r="GW75" s="897"/>
      <c r="GX75" s="897"/>
      <c r="GY75" s="897"/>
      <c r="GZ75" s="897"/>
      <c r="HA75" s="897"/>
      <c r="HB75" s="897"/>
      <c r="HC75" s="897"/>
      <c r="HD75" s="897"/>
      <c r="HE75" s="897"/>
      <c r="HF75" s="897"/>
      <c r="HG75" s="897"/>
      <c r="HH75" s="897"/>
      <c r="HI75" s="897"/>
      <c r="HJ75" s="897"/>
      <c r="HK75" s="897"/>
      <c r="HL75" s="897"/>
      <c r="HM75" s="897"/>
      <c r="HN75" s="897"/>
      <c r="HO75" s="897"/>
      <c r="HP75" s="897"/>
      <c r="HQ75" s="897"/>
      <c r="HR75" s="897"/>
      <c r="HS75" s="897"/>
      <c r="HT75" s="897"/>
      <c r="HU75" s="897"/>
      <c r="HV75" s="897"/>
      <c r="HW75" s="897"/>
      <c r="HX75" s="897"/>
      <c r="HY75" s="897"/>
      <c r="HZ75" s="897"/>
      <c r="IA75" s="897"/>
      <c r="IB75" s="897"/>
      <c r="IC75" s="897"/>
      <c r="ID75" s="897"/>
      <c r="IE75" s="897"/>
      <c r="IF75" s="897"/>
      <c r="IG75" s="897"/>
      <c r="IH75" s="897"/>
      <c r="II75" s="897"/>
      <c r="IJ75" s="897"/>
      <c r="IK75" s="897"/>
      <c r="IL75" s="897"/>
      <c r="IM75" s="897"/>
      <c r="IN75" s="897"/>
      <c r="IO75" s="897"/>
      <c r="IP75" s="897"/>
      <c r="IQ75" s="897"/>
      <c r="IR75" s="897"/>
    </row>
    <row r="76" spans="1:252" s="898" customFormat="1" ht="26.25" customHeight="1" x14ac:dyDescent="0.2">
      <c r="A76" s="900"/>
      <c r="B76" s="1490"/>
      <c r="C76" s="1492"/>
      <c r="D76" s="992" t="s">
        <v>761</v>
      </c>
      <c r="E76" s="998" t="s">
        <v>456</v>
      </c>
      <c r="F76" s="999">
        <v>2000</v>
      </c>
      <c r="G76" s="999">
        <v>0</v>
      </c>
      <c r="H76" s="1255">
        <f t="shared" si="6"/>
        <v>0</v>
      </c>
      <c r="K76" s="897"/>
      <c r="L76" s="897"/>
      <c r="M76" s="897"/>
      <c r="N76" s="897"/>
      <c r="O76" s="897"/>
      <c r="P76" s="897"/>
      <c r="Q76" s="897"/>
      <c r="R76" s="897"/>
      <c r="S76" s="897"/>
      <c r="T76" s="897"/>
      <c r="U76" s="897"/>
      <c r="V76" s="897"/>
      <c r="W76" s="897"/>
      <c r="X76" s="897"/>
      <c r="Y76" s="897"/>
      <c r="Z76" s="897"/>
      <c r="AA76" s="897"/>
      <c r="AB76" s="897"/>
      <c r="AC76" s="897"/>
      <c r="AD76" s="897"/>
      <c r="AE76" s="897"/>
      <c r="AF76" s="897"/>
      <c r="AG76" s="897"/>
      <c r="AH76" s="897"/>
      <c r="AI76" s="897"/>
      <c r="AJ76" s="897"/>
      <c r="AK76" s="897"/>
      <c r="AL76" s="897"/>
      <c r="AM76" s="897"/>
      <c r="AN76" s="897"/>
      <c r="AO76" s="897"/>
      <c r="AP76" s="897"/>
      <c r="AQ76" s="897"/>
      <c r="AR76" s="897"/>
      <c r="AS76" s="897"/>
      <c r="AT76" s="897"/>
      <c r="AU76" s="897"/>
      <c r="AV76" s="897"/>
      <c r="AW76" s="897"/>
      <c r="AX76" s="897"/>
      <c r="AY76" s="897"/>
      <c r="AZ76" s="897"/>
      <c r="BA76" s="897"/>
      <c r="BB76" s="897"/>
      <c r="BC76" s="897"/>
      <c r="BD76" s="897"/>
      <c r="BE76" s="897"/>
      <c r="BF76" s="897"/>
      <c r="BG76" s="897"/>
      <c r="BH76" s="897"/>
      <c r="BI76" s="897"/>
      <c r="BJ76" s="897"/>
      <c r="BK76" s="897"/>
      <c r="BL76" s="897"/>
      <c r="BM76" s="897"/>
      <c r="BN76" s="897"/>
      <c r="BO76" s="897"/>
      <c r="BP76" s="897"/>
      <c r="BQ76" s="897"/>
      <c r="BR76" s="897"/>
      <c r="BS76" s="897"/>
      <c r="BT76" s="897"/>
      <c r="BU76" s="897"/>
      <c r="BV76" s="897"/>
      <c r="BW76" s="897"/>
      <c r="BX76" s="897"/>
      <c r="BY76" s="897"/>
      <c r="BZ76" s="897"/>
      <c r="CA76" s="897"/>
      <c r="CB76" s="897"/>
      <c r="CC76" s="897"/>
      <c r="CD76" s="897"/>
      <c r="CE76" s="897"/>
      <c r="CF76" s="897"/>
      <c r="CG76" s="897"/>
      <c r="CH76" s="897"/>
      <c r="CI76" s="897"/>
      <c r="CJ76" s="897"/>
      <c r="CK76" s="897"/>
      <c r="CL76" s="897"/>
      <c r="CM76" s="897"/>
      <c r="CN76" s="897"/>
      <c r="CO76" s="897"/>
      <c r="CP76" s="897"/>
      <c r="CQ76" s="897"/>
      <c r="CR76" s="897"/>
      <c r="CS76" s="897"/>
      <c r="CT76" s="897"/>
      <c r="CU76" s="897"/>
      <c r="CV76" s="897"/>
      <c r="CW76" s="897"/>
      <c r="CX76" s="897"/>
      <c r="CY76" s="897"/>
      <c r="CZ76" s="897"/>
      <c r="DA76" s="897"/>
      <c r="DB76" s="897"/>
      <c r="DC76" s="897"/>
      <c r="DD76" s="897"/>
      <c r="DE76" s="897"/>
      <c r="DF76" s="897"/>
      <c r="DG76" s="897"/>
      <c r="DH76" s="897"/>
      <c r="DI76" s="897"/>
      <c r="DJ76" s="897"/>
      <c r="DK76" s="897"/>
      <c r="DL76" s="897"/>
      <c r="DM76" s="897"/>
      <c r="DN76" s="897"/>
      <c r="DO76" s="897"/>
      <c r="DP76" s="897"/>
      <c r="DQ76" s="897"/>
      <c r="DR76" s="897"/>
      <c r="DS76" s="897"/>
      <c r="DT76" s="897"/>
      <c r="DU76" s="897"/>
      <c r="DV76" s="897"/>
      <c r="DW76" s="897"/>
      <c r="DX76" s="897"/>
      <c r="DY76" s="897"/>
      <c r="DZ76" s="897"/>
      <c r="EA76" s="897"/>
      <c r="EB76" s="897"/>
      <c r="EC76" s="897"/>
      <c r="ED76" s="897"/>
      <c r="EE76" s="897"/>
      <c r="EF76" s="897"/>
      <c r="EG76" s="897"/>
      <c r="EH76" s="897"/>
      <c r="EI76" s="897"/>
      <c r="EJ76" s="897"/>
      <c r="EK76" s="897"/>
      <c r="EL76" s="897"/>
      <c r="EM76" s="897"/>
      <c r="EN76" s="897"/>
      <c r="EO76" s="897"/>
      <c r="EP76" s="897"/>
      <c r="EQ76" s="897"/>
      <c r="ER76" s="897"/>
      <c r="ES76" s="897"/>
      <c r="ET76" s="897"/>
      <c r="EU76" s="897"/>
      <c r="EV76" s="897"/>
      <c r="EW76" s="897"/>
      <c r="EX76" s="897"/>
      <c r="EY76" s="897"/>
      <c r="EZ76" s="897"/>
      <c r="FA76" s="897"/>
      <c r="FB76" s="897"/>
      <c r="FC76" s="897"/>
      <c r="FD76" s="897"/>
      <c r="FE76" s="897"/>
      <c r="FF76" s="897"/>
      <c r="FG76" s="897"/>
      <c r="FH76" s="897"/>
      <c r="FI76" s="897"/>
      <c r="FJ76" s="897"/>
      <c r="FK76" s="897"/>
      <c r="FL76" s="897"/>
      <c r="FM76" s="897"/>
      <c r="FN76" s="897"/>
      <c r="FO76" s="897"/>
      <c r="FP76" s="897"/>
      <c r="FQ76" s="897"/>
      <c r="FR76" s="897"/>
      <c r="FS76" s="897"/>
      <c r="FT76" s="897"/>
      <c r="FU76" s="897"/>
      <c r="FV76" s="897"/>
      <c r="FW76" s="897"/>
      <c r="FX76" s="897"/>
      <c r="FY76" s="897"/>
      <c r="FZ76" s="897"/>
      <c r="GA76" s="897"/>
      <c r="GB76" s="897"/>
      <c r="GC76" s="897"/>
      <c r="GD76" s="897"/>
      <c r="GE76" s="897"/>
      <c r="GF76" s="897"/>
      <c r="GG76" s="897"/>
      <c r="GH76" s="897"/>
      <c r="GI76" s="897"/>
      <c r="GJ76" s="897"/>
      <c r="GK76" s="897"/>
      <c r="GL76" s="897"/>
      <c r="GM76" s="897"/>
      <c r="GN76" s="897"/>
      <c r="GO76" s="897"/>
      <c r="GP76" s="897"/>
      <c r="GQ76" s="897"/>
      <c r="GR76" s="897"/>
      <c r="GS76" s="897"/>
      <c r="GT76" s="897"/>
      <c r="GU76" s="897"/>
      <c r="GV76" s="897"/>
      <c r="GW76" s="897"/>
      <c r="GX76" s="897"/>
      <c r="GY76" s="897"/>
      <c r="GZ76" s="897"/>
      <c r="HA76" s="897"/>
      <c r="HB76" s="897"/>
      <c r="HC76" s="897"/>
      <c r="HD76" s="897"/>
      <c r="HE76" s="897"/>
      <c r="HF76" s="897"/>
      <c r="HG76" s="897"/>
      <c r="HH76" s="897"/>
      <c r="HI76" s="897"/>
      <c r="HJ76" s="897"/>
      <c r="HK76" s="897"/>
      <c r="HL76" s="897"/>
      <c r="HM76" s="897"/>
      <c r="HN76" s="897"/>
      <c r="HO76" s="897"/>
      <c r="HP76" s="897"/>
      <c r="HQ76" s="897"/>
      <c r="HR76" s="897"/>
      <c r="HS76" s="897"/>
      <c r="HT76" s="897"/>
      <c r="HU76" s="897"/>
      <c r="HV76" s="897"/>
      <c r="HW76" s="897"/>
      <c r="HX76" s="897"/>
      <c r="HY76" s="897"/>
      <c r="HZ76" s="897"/>
      <c r="IA76" s="897"/>
      <c r="IB76" s="897"/>
      <c r="IC76" s="897"/>
      <c r="ID76" s="897"/>
      <c r="IE76" s="897"/>
      <c r="IF76" s="897"/>
      <c r="IG76" s="897"/>
      <c r="IH76" s="897"/>
      <c r="II76" s="897"/>
      <c r="IJ76" s="897"/>
      <c r="IK76" s="897"/>
      <c r="IL76" s="897"/>
      <c r="IM76" s="897"/>
      <c r="IN76" s="897"/>
      <c r="IO76" s="897"/>
      <c r="IP76" s="897"/>
      <c r="IQ76" s="897"/>
      <c r="IR76" s="897"/>
    </row>
    <row r="77" spans="1:252" s="898" customFormat="1" ht="17.100000000000001" customHeight="1" x14ac:dyDescent="0.2">
      <c r="A77" s="1000"/>
      <c r="B77" s="1049" t="s">
        <v>385</v>
      </c>
      <c r="C77" s="1001"/>
      <c r="D77" s="1050"/>
      <c r="E77" s="1051" t="s">
        <v>386</v>
      </c>
      <c r="F77" s="1052">
        <f>F78+F84</f>
        <v>40294.300000000003</v>
      </c>
      <c r="G77" s="1052">
        <f>G78+G84</f>
        <v>22489.15</v>
      </c>
      <c r="H77" s="1257">
        <f>G77/F77</f>
        <v>0.55812236470170717</v>
      </c>
      <c r="K77" s="897"/>
      <c r="L77" s="897"/>
      <c r="M77" s="897"/>
      <c r="N77" s="897"/>
      <c r="O77" s="897"/>
      <c r="P77" s="897"/>
      <c r="Q77" s="897"/>
      <c r="R77" s="897"/>
      <c r="S77" s="897"/>
      <c r="T77" s="897"/>
      <c r="U77" s="897"/>
      <c r="V77" s="897"/>
      <c r="W77" s="897"/>
      <c r="X77" s="897"/>
      <c r="Y77" s="897"/>
      <c r="Z77" s="897"/>
      <c r="AA77" s="897"/>
      <c r="AB77" s="897"/>
      <c r="AC77" s="897"/>
      <c r="AD77" s="897"/>
      <c r="AE77" s="897"/>
      <c r="AF77" s="897"/>
      <c r="AG77" s="897"/>
      <c r="AH77" s="897"/>
      <c r="AI77" s="897"/>
      <c r="AJ77" s="897"/>
      <c r="AK77" s="897"/>
      <c r="AL77" s="897"/>
      <c r="AM77" s="897"/>
      <c r="AN77" s="897"/>
      <c r="AO77" s="897"/>
      <c r="AP77" s="897"/>
      <c r="AQ77" s="897"/>
      <c r="AR77" s="897"/>
      <c r="AS77" s="897"/>
      <c r="AT77" s="897"/>
      <c r="AU77" s="897"/>
      <c r="AV77" s="897"/>
      <c r="AW77" s="897"/>
      <c r="AX77" s="897"/>
      <c r="AY77" s="897"/>
      <c r="AZ77" s="897"/>
      <c r="BA77" s="897"/>
      <c r="BB77" s="897"/>
      <c r="BC77" s="897"/>
      <c r="BD77" s="897"/>
      <c r="BE77" s="897"/>
      <c r="BF77" s="897"/>
      <c r="BG77" s="897"/>
      <c r="BH77" s="897"/>
      <c r="BI77" s="897"/>
      <c r="BJ77" s="897"/>
      <c r="BK77" s="897"/>
      <c r="BL77" s="897"/>
      <c r="BM77" s="897"/>
      <c r="BN77" s="897"/>
      <c r="BO77" s="897"/>
      <c r="BP77" s="897"/>
      <c r="BQ77" s="897"/>
      <c r="BR77" s="897"/>
      <c r="BS77" s="897"/>
      <c r="BT77" s="897"/>
      <c r="BU77" s="897"/>
      <c r="BV77" s="897"/>
      <c r="BW77" s="897"/>
      <c r="BX77" s="897"/>
      <c r="BY77" s="897"/>
      <c r="BZ77" s="897"/>
      <c r="CA77" s="897"/>
      <c r="CB77" s="897"/>
      <c r="CC77" s="897"/>
      <c r="CD77" s="897"/>
      <c r="CE77" s="897"/>
      <c r="CF77" s="897"/>
      <c r="CG77" s="897"/>
      <c r="CH77" s="897"/>
      <c r="CI77" s="897"/>
      <c r="CJ77" s="897"/>
      <c r="CK77" s="897"/>
      <c r="CL77" s="897"/>
      <c r="CM77" s="897"/>
      <c r="CN77" s="897"/>
      <c r="CO77" s="897"/>
      <c r="CP77" s="897"/>
      <c r="CQ77" s="897"/>
      <c r="CR77" s="897"/>
      <c r="CS77" s="897"/>
      <c r="CT77" s="897"/>
      <c r="CU77" s="897"/>
      <c r="CV77" s="897"/>
      <c r="CW77" s="897"/>
      <c r="CX77" s="897"/>
      <c r="CY77" s="897"/>
      <c r="CZ77" s="897"/>
      <c r="DA77" s="897"/>
      <c r="DB77" s="897"/>
      <c r="DC77" s="897"/>
      <c r="DD77" s="897"/>
      <c r="DE77" s="897"/>
      <c r="DF77" s="897"/>
      <c r="DG77" s="897"/>
      <c r="DH77" s="897"/>
      <c r="DI77" s="897"/>
      <c r="DJ77" s="897"/>
      <c r="DK77" s="897"/>
      <c r="DL77" s="897"/>
      <c r="DM77" s="897"/>
      <c r="DN77" s="897"/>
      <c r="DO77" s="897"/>
      <c r="DP77" s="897"/>
      <c r="DQ77" s="897"/>
      <c r="DR77" s="897"/>
      <c r="DS77" s="897"/>
      <c r="DT77" s="897"/>
      <c r="DU77" s="897"/>
      <c r="DV77" s="897"/>
      <c r="DW77" s="897"/>
      <c r="DX77" s="897"/>
      <c r="DY77" s="897"/>
      <c r="DZ77" s="897"/>
      <c r="EA77" s="897"/>
      <c r="EB77" s="897"/>
      <c r="EC77" s="897"/>
      <c r="ED77" s="897"/>
      <c r="EE77" s="897"/>
      <c r="EF77" s="897"/>
      <c r="EG77" s="897"/>
      <c r="EH77" s="897"/>
      <c r="EI77" s="897"/>
      <c r="EJ77" s="897"/>
      <c r="EK77" s="897"/>
      <c r="EL77" s="897"/>
      <c r="EM77" s="897"/>
      <c r="EN77" s="897"/>
      <c r="EO77" s="897"/>
      <c r="EP77" s="897"/>
      <c r="EQ77" s="897"/>
      <c r="ER77" s="897"/>
      <c r="ES77" s="897"/>
      <c r="ET77" s="897"/>
      <c r="EU77" s="897"/>
      <c r="EV77" s="897"/>
      <c r="EW77" s="897"/>
      <c r="EX77" s="897"/>
      <c r="EY77" s="897"/>
      <c r="EZ77" s="897"/>
      <c r="FA77" s="897"/>
      <c r="FB77" s="897"/>
      <c r="FC77" s="897"/>
      <c r="FD77" s="897"/>
      <c r="FE77" s="897"/>
      <c r="FF77" s="897"/>
      <c r="FG77" s="897"/>
      <c r="FH77" s="897"/>
      <c r="FI77" s="897"/>
      <c r="FJ77" s="897"/>
      <c r="FK77" s="897"/>
      <c r="FL77" s="897"/>
      <c r="FM77" s="897"/>
      <c r="FN77" s="897"/>
      <c r="FO77" s="897"/>
      <c r="FP77" s="897"/>
      <c r="FQ77" s="897"/>
      <c r="FR77" s="897"/>
      <c r="FS77" s="897"/>
      <c r="FT77" s="897"/>
      <c r="FU77" s="897"/>
      <c r="FV77" s="897"/>
      <c r="FW77" s="897"/>
      <c r="FX77" s="897"/>
      <c r="FY77" s="897"/>
      <c r="FZ77" s="897"/>
      <c r="GA77" s="897"/>
      <c r="GB77" s="897"/>
      <c r="GC77" s="897"/>
      <c r="GD77" s="897"/>
      <c r="GE77" s="897"/>
      <c r="GF77" s="897"/>
      <c r="GG77" s="897"/>
      <c r="GH77" s="897"/>
      <c r="GI77" s="897"/>
      <c r="GJ77" s="897"/>
      <c r="GK77" s="897"/>
      <c r="GL77" s="897"/>
      <c r="GM77" s="897"/>
      <c r="GN77" s="897"/>
      <c r="GO77" s="897"/>
      <c r="GP77" s="897"/>
      <c r="GQ77" s="897"/>
      <c r="GR77" s="897"/>
      <c r="GS77" s="897"/>
      <c r="GT77" s="897"/>
      <c r="GU77" s="897"/>
      <c r="GV77" s="897"/>
      <c r="GW77" s="897"/>
      <c r="GX77" s="897"/>
      <c r="GY77" s="897"/>
      <c r="GZ77" s="897"/>
      <c r="HA77" s="897"/>
      <c r="HB77" s="897"/>
      <c r="HC77" s="897"/>
      <c r="HD77" s="897"/>
      <c r="HE77" s="897"/>
      <c r="HF77" s="897"/>
      <c r="HG77" s="897"/>
      <c r="HH77" s="897"/>
      <c r="HI77" s="897"/>
      <c r="HJ77" s="897"/>
      <c r="HK77" s="897"/>
      <c r="HL77" s="897"/>
      <c r="HM77" s="897"/>
      <c r="HN77" s="897"/>
      <c r="HO77" s="897"/>
      <c r="HP77" s="897"/>
      <c r="HQ77" s="897"/>
      <c r="HR77" s="897"/>
      <c r="HS77" s="897"/>
      <c r="HT77" s="897"/>
      <c r="HU77" s="897"/>
      <c r="HV77" s="897"/>
      <c r="HW77" s="897"/>
      <c r="HX77" s="897"/>
      <c r="HY77" s="897"/>
      <c r="HZ77" s="897"/>
      <c r="IA77" s="897"/>
      <c r="IB77" s="897"/>
      <c r="IC77" s="897"/>
      <c r="ID77" s="897"/>
      <c r="IE77" s="897"/>
      <c r="IF77" s="897"/>
      <c r="IG77" s="897"/>
      <c r="IH77" s="897"/>
      <c r="II77" s="897"/>
      <c r="IJ77" s="897"/>
      <c r="IK77" s="897"/>
      <c r="IL77" s="897"/>
      <c r="IM77" s="897"/>
      <c r="IN77" s="897"/>
      <c r="IO77" s="897"/>
      <c r="IP77" s="897"/>
      <c r="IQ77" s="897"/>
      <c r="IR77" s="897"/>
    </row>
    <row r="78" spans="1:252" s="898" customFormat="1" ht="17.100000000000001" customHeight="1" x14ac:dyDescent="0.2">
      <c r="A78" s="917"/>
      <c r="B78" s="1002"/>
      <c r="C78" s="904" t="s">
        <v>212</v>
      </c>
      <c r="D78" s="1003"/>
      <c r="E78" s="919" t="s">
        <v>213</v>
      </c>
      <c r="F78" s="956">
        <f>F79+F80+F81+F82+F83</f>
        <v>29794.3</v>
      </c>
      <c r="G78" s="956">
        <f>G79+G80+G81+G82+G83</f>
        <v>22489.15</v>
      </c>
      <c r="H78" s="1237">
        <f>G78/F78</f>
        <v>0.75481384023118525</v>
      </c>
      <c r="K78" s="897"/>
      <c r="L78" s="897"/>
      <c r="M78" s="897"/>
      <c r="N78" s="897"/>
      <c r="O78" s="897"/>
      <c r="P78" s="897"/>
      <c r="Q78" s="897"/>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7"/>
      <c r="AY78" s="897"/>
      <c r="AZ78" s="897"/>
      <c r="BA78" s="897"/>
      <c r="BB78" s="897"/>
      <c r="BC78" s="897"/>
      <c r="BD78" s="897"/>
      <c r="BE78" s="897"/>
      <c r="BF78" s="897"/>
      <c r="BG78" s="897"/>
      <c r="BH78" s="897"/>
      <c r="BI78" s="897"/>
      <c r="BJ78" s="897"/>
      <c r="BK78" s="897"/>
      <c r="BL78" s="897"/>
      <c r="BM78" s="897"/>
      <c r="BN78" s="897"/>
      <c r="BO78" s="897"/>
      <c r="BP78" s="897"/>
      <c r="BQ78" s="897"/>
      <c r="BR78" s="897"/>
      <c r="BS78" s="897"/>
      <c r="BT78" s="897"/>
      <c r="BU78" s="897"/>
      <c r="BV78" s="897"/>
      <c r="BW78" s="897"/>
      <c r="BX78" s="897"/>
      <c r="BY78" s="897"/>
      <c r="BZ78" s="897"/>
      <c r="CA78" s="897"/>
      <c r="CB78" s="897"/>
      <c r="CC78" s="897"/>
      <c r="CD78" s="897"/>
      <c r="CE78" s="897"/>
      <c r="CF78" s="897"/>
      <c r="CG78" s="897"/>
      <c r="CH78" s="897"/>
      <c r="CI78" s="897"/>
      <c r="CJ78" s="897"/>
      <c r="CK78" s="897"/>
      <c r="CL78" s="897"/>
      <c r="CM78" s="897"/>
      <c r="CN78" s="897"/>
      <c r="CO78" s="897"/>
      <c r="CP78" s="897"/>
      <c r="CQ78" s="897"/>
      <c r="CR78" s="897"/>
      <c r="CS78" s="897"/>
      <c r="CT78" s="897"/>
      <c r="CU78" s="897"/>
      <c r="CV78" s="897"/>
      <c r="CW78" s="897"/>
      <c r="CX78" s="897"/>
      <c r="CY78" s="897"/>
      <c r="CZ78" s="897"/>
      <c r="DA78" s="897"/>
      <c r="DB78" s="897"/>
      <c r="DC78" s="897"/>
      <c r="DD78" s="897"/>
      <c r="DE78" s="897"/>
      <c r="DF78" s="897"/>
      <c r="DG78" s="897"/>
      <c r="DH78" s="897"/>
      <c r="DI78" s="897"/>
      <c r="DJ78" s="897"/>
      <c r="DK78" s="897"/>
      <c r="DL78" s="897"/>
      <c r="DM78" s="897"/>
      <c r="DN78" s="897"/>
      <c r="DO78" s="897"/>
      <c r="DP78" s="897"/>
      <c r="DQ78" s="897"/>
      <c r="DR78" s="897"/>
      <c r="DS78" s="897"/>
      <c r="DT78" s="897"/>
      <c r="DU78" s="897"/>
      <c r="DV78" s="897"/>
      <c r="DW78" s="897"/>
      <c r="DX78" s="897"/>
      <c r="DY78" s="897"/>
      <c r="DZ78" s="897"/>
      <c r="EA78" s="897"/>
      <c r="EB78" s="897"/>
      <c r="EC78" s="897"/>
      <c r="ED78" s="897"/>
      <c r="EE78" s="897"/>
      <c r="EF78" s="897"/>
      <c r="EG78" s="897"/>
      <c r="EH78" s="897"/>
      <c r="EI78" s="897"/>
      <c r="EJ78" s="897"/>
      <c r="EK78" s="897"/>
      <c r="EL78" s="897"/>
      <c r="EM78" s="897"/>
      <c r="EN78" s="897"/>
      <c r="EO78" s="897"/>
      <c r="EP78" s="897"/>
      <c r="EQ78" s="897"/>
      <c r="ER78" s="897"/>
      <c r="ES78" s="897"/>
      <c r="ET78" s="897"/>
      <c r="EU78" s="897"/>
      <c r="EV78" s="897"/>
      <c r="EW78" s="897"/>
      <c r="EX78" s="897"/>
      <c r="EY78" s="897"/>
      <c r="EZ78" s="897"/>
      <c r="FA78" s="897"/>
      <c r="FB78" s="897"/>
      <c r="FC78" s="897"/>
      <c r="FD78" s="897"/>
      <c r="FE78" s="897"/>
      <c r="FF78" s="897"/>
      <c r="FG78" s="897"/>
      <c r="FH78" s="897"/>
      <c r="FI78" s="897"/>
      <c r="FJ78" s="897"/>
      <c r="FK78" s="897"/>
      <c r="FL78" s="897"/>
      <c r="FM78" s="897"/>
      <c r="FN78" s="897"/>
      <c r="FO78" s="897"/>
      <c r="FP78" s="897"/>
      <c r="FQ78" s="897"/>
      <c r="FR78" s="897"/>
      <c r="FS78" s="897"/>
      <c r="FT78" s="897"/>
      <c r="FU78" s="897"/>
      <c r="FV78" s="897"/>
      <c r="FW78" s="897"/>
      <c r="FX78" s="897"/>
      <c r="FY78" s="897"/>
      <c r="FZ78" s="897"/>
      <c r="GA78" s="897"/>
      <c r="GB78" s="897"/>
      <c r="GC78" s="897"/>
      <c r="GD78" s="897"/>
      <c r="GE78" s="897"/>
      <c r="GF78" s="897"/>
      <c r="GG78" s="897"/>
      <c r="GH78" s="897"/>
      <c r="GI78" s="897"/>
      <c r="GJ78" s="897"/>
      <c r="GK78" s="897"/>
      <c r="GL78" s="897"/>
      <c r="GM78" s="897"/>
      <c r="GN78" s="897"/>
      <c r="GO78" s="897"/>
      <c r="GP78" s="897"/>
      <c r="GQ78" s="897"/>
      <c r="GR78" s="897"/>
      <c r="GS78" s="897"/>
      <c r="GT78" s="897"/>
      <c r="GU78" s="897"/>
      <c r="GV78" s="897"/>
      <c r="GW78" s="897"/>
      <c r="GX78" s="897"/>
      <c r="GY78" s="897"/>
      <c r="GZ78" s="897"/>
      <c r="HA78" s="897"/>
      <c r="HB78" s="897"/>
      <c r="HC78" s="897"/>
      <c r="HD78" s="897"/>
      <c r="HE78" s="897"/>
      <c r="HF78" s="897"/>
      <c r="HG78" s="897"/>
      <c r="HH78" s="897"/>
      <c r="HI78" s="897"/>
      <c r="HJ78" s="897"/>
      <c r="HK78" s="897"/>
      <c r="HL78" s="897"/>
      <c r="HM78" s="897"/>
      <c r="HN78" s="897"/>
      <c r="HO78" s="897"/>
      <c r="HP78" s="897"/>
      <c r="HQ78" s="897"/>
      <c r="HR78" s="897"/>
      <c r="HS78" s="897"/>
      <c r="HT78" s="897"/>
      <c r="HU78" s="897"/>
      <c r="HV78" s="897"/>
      <c r="HW78" s="897"/>
      <c r="HX78" s="897"/>
      <c r="HY78" s="897"/>
      <c r="HZ78" s="897"/>
      <c r="IA78" s="897"/>
      <c r="IB78" s="897"/>
      <c r="IC78" s="897"/>
      <c r="ID78" s="897"/>
      <c r="IE78" s="897"/>
      <c r="IF78" s="897"/>
      <c r="IG78" s="897"/>
      <c r="IH78" s="897"/>
      <c r="II78" s="897"/>
      <c r="IJ78" s="897"/>
      <c r="IK78" s="897"/>
      <c r="IL78" s="897"/>
      <c r="IM78" s="897"/>
      <c r="IN78" s="897"/>
      <c r="IO78" s="897"/>
      <c r="IP78" s="897"/>
      <c r="IQ78" s="897"/>
      <c r="IR78" s="897"/>
    </row>
    <row r="79" spans="1:252" s="898" customFormat="1" ht="17.100000000000001" customHeight="1" x14ac:dyDescent="0.2">
      <c r="A79" s="921"/>
      <c r="B79" s="921"/>
      <c r="C79" s="1004"/>
      <c r="D79" s="923" t="s">
        <v>446</v>
      </c>
      <c r="E79" s="924" t="s">
        <v>776</v>
      </c>
      <c r="F79" s="925">
        <v>11474.3</v>
      </c>
      <c r="G79" s="925">
        <v>11474.3</v>
      </c>
      <c r="H79" s="1255">
        <f>G79/F79</f>
        <v>1</v>
      </c>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897"/>
      <c r="BA79" s="897"/>
      <c r="BB79" s="897"/>
      <c r="BC79" s="897"/>
      <c r="BD79" s="897"/>
      <c r="BE79" s="897"/>
      <c r="BF79" s="897"/>
      <c r="BG79" s="897"/>
      <c r="BH79" s="897"/>
      <c r="BI79" s="897"/>
      <c r="BJ79" s="897"/>
      <c r="BK79" s="897"/>
      <c r="BL79" s="897"/>
      <c r="BM79" s="897"/>
      <c r="BN79" s="897"/>
      <c r="BO79" s="897"/>
      <c r="BP79" s="897"/>
      <c r="BQ79" s="897"/>
      <c r="BR79" s="897"/>
      <c r="BS79" s="897"/>
      <c r="BT79" s="897"/>
      <c r="BU79" s="897"/>
      <c r="BV79" s="897"/>
      <c r="BW79" s="897"/>
      <c r="BX79" s="897"/>
      <c r="BY79" s="897"/>
      <c r="BZ79" s="897"/>
      <c r="CA79" s="897"/>
      <c r="CB79" s="897"/>
      <c r="CC79" s="897"/>
      <c r="CD79" s="897"/>
      <c r="CE79" s="897"/>
      <c r="CF79" s="897"/>
      <c r="CG79" s="897"/>
      <c r="CH79" s="897"/>
      <c r="CI79" s="897"/>
      <c r="CJ79" s="897"/>
      <c r="CK79" s="897"/>
      <c r="CL79" s="897"/>
      <c r="CM79" s="897"/>
      <c r="CN79" s="897"/>
      <c r="CO79" s="897"/>
      <c r="CP79" s="897"/>
      <c r="CQ79" s="897"/>
      <c r="CR79" s="897"/>
      <c r="CS79" s="897"/>
      <c r="CT79" s="897"/>
      <c r="CU79" s="897"/>
      <c r="CV79" s="897"/>
      <c r="CW79" s="897"/>
      <c r="CX79" s="897"/>
      <c r="CY79" s="897"/>
      <c r="CZ79" s="897"/>
      <c r="DA79" s="897"/>
      <c r="DB79" s="897"/>
      <c r="DC79" s="897"/>
      <c r="DD79" s="897"/>
      <c r="DE79" s="897"/>
      <c r="DF79" s="897"/>
      <c r="DG79" s="897"/>
      <c r="DH79" s="897"/>
      <c r="DI79" s="897"/>
      <c r="DJ79" s="897"/>
      <c r="DK79" s="897"/>
      <c r="DL79" s="897"/>
      <c r="DM79" s="897"/>
      <c r="DN79" s="897"/>
      <c r="DO79" s="897"/>
      <c r="DP79" s="897"/>
      <c r="DQ79" s="897"/>
      <c r="DR79" s="897"/>
      <c r="DS79" s="897"/>
      <c r="DT79" s="897"/>
      <c r="DU79" s="897"/>
      <c r="DV79" s="897"/>
      <c r="DW79" s="897"/>
      <c r="DX79" s="897"/>
      <c r="DY79" s="897"/>
      <c r="DZ79" s="897"/>
      <c r="EA79" s="897"/>
      <c r="EB79" s="897"/>
      <c r="EC79" s="897"/>
      <c r="ED79" s="897"/>
      <c r="EE79" s="897"/>
      <c r="EF79" s="897"/>
      <c r="EG79" s="897"/>
      <c r="EH79" s="897"/>
      <c r="EI79" s="897"/>
      <c r="EJ79" s="897"/>
      <c r="EK79" s="897"/>
      <c r="EL79" s="897"/>
      <c r="EM79" s="897"/>
      <c r="EN79" s="897"/>
      <c r="EO79" s="897"/>
      <c r="EP79" s="897"/>
      <c r="EQ79" s="897"/>
      <c r="ER79" s="897"/>
      <c r="ES79" s="897"/>
      <c r="ET79" s="897"/>
      <c r="EU79" s="897"/>
      <c r="EV79" s="897"/>
      <c r="EW79" s="897"/>
      <c r="EX79" s="897"/>
      <c r="EY79" s="897"/>
      <c r="EZ79" s="897"/>
      <c r="FA79" s="897"/>
      <c r="FB79" s="897"/>
      <c r="FC79" s="897"/>
      <c r="FD79" s="897"/>
      <c r="FE79" s="897"/>
      <c r="FF79" s="897"/>
      <c r="FG79" s="897"/>
      <c r="FH79" s="897"/>
      <c r="FI79" s="897"/>
      <c r="FJ79" s="897"/>
      <c r="FK79" s="897"/>
      <c r="FL79" s="897"/>
      <c r="FM79" s="897"/>
      <c r="FN79" s="897"/>
      <c r="FO79" s="897"/>
      <c r="FP79" s="897"/>
      <c r="FQ79" s="897"/>
      <c r="FR79" s="897"/>
      <c r="FS79" s="897"/>
      <c r="FT79" s="897"/>
      <c r="FU79" s="897"/>
      <c r="FV79" s="897"/>
      <c r="FW79" s="897"/>
      <c r="FX79" s="897"/>
      <c r="FY79" s="897"/>
      <c r="FZ79" s="897"/>
      <c r="GA79" s="897"/>
      <c r="GB79" s="897"/>
      <c r="GC79" s="897"/>
      <c r="GD79" s="897"/>
      <c r="GE79" s="897"/>
      <c r="GF79" s="897"/>
      <c r="GG79" s="897"/>
      <c r="GH79" s="897"/>
      <c r="GI79" s="897"/>
      <c r="GJ79" s="897"/>
      <c r="GK79" s="897"/>
      <c r="GL79" s="897"/>
      <c r="GM79" s="897"/>
      <c r="GN79" s="897"/>
      <c r="GO79" s="897"/>
      <c r="GP79" s="897"/>
      <c r="GQ79" s="897"/>
      <c r="GR79" s="897"/>
      <c r="GS79" s="897"/>
      <c r="GT79" s="897"/>
      <c r="GU79" s="897"/>
      <c r="GV79" s="897"/>
      <c r="GW79" s="897"/>
      <c r="GX79" s="897"/>
      <c r="GY79" s="897"/>
      <c r="GZ79" s="897"/>
      <c r="HA79" s="897"/>
      <c r="HB79" s="897"/>
      <c r="HC79" s="897"/>
      <c r="HD79" s="897"/>
      <c r="HE79" s="897"/>
      <c r="HF79" s="897"/>
      <c r="HG79" s="897"/>
      <c r="HH79" s="897"/>
      <c r="HI79" s="897"/>
      <c r="HJ79" s="897"/>
      <c r="HK79" s="897"/>
      <c r="HL79" s="897"/>
      <c r="HM79" s="897"/>
      <c r="HN79" s="897"/>
      <c r="HO79" s="897"/>
      <c r="HP79" s="897"/>
      <c r="HQ79" s="897"/>
      <c r="HR79" s="897"/>
      <c r="HS79" s="897"/>
      <c r="HT79" s="897"/>
      <c r="HU79" s="897"/>
      <c r="HV79" s="897"/>
      <c r="HW79" s="897"/>
      <c r="HX79" s="897"/>
      <c r="HY79" s="897"/>
      <c r="HZ79" s="897"/>
      <c r="IA79" s="897"/>
      <c r="IB79" s="897"/>
      <c r="IC79" s="897"/>
      <c r="ID79" s="897"/>
      <c r="IE79" s="897"/>
      <c r="IF79" s="897"/>
      <c r="IG79" s="897"/>
      <c r="IH79" s="897"/>
      <c r="II79" s="897"/>
      <c r="IJ79" s="897"/>
      <c r="IK79" s="897"/>
      <c r="IL79" s="897"/>
      <c r="IM79" s="897"/>
      <c r="IN79" s="897"/>
      <c r="IO79" s="897"/>
      <c r="IP79" s="897"/>
      <c r="IQ79" s="897"/>
      <c r="IR79" s="897"/>
    </row>
    <row r="80" spans="1:252" s="898" customFormat="1" ht="17.100000000000001" customHeight="1" x14ac:dyDescent="0.2">
      <c r="A80" s="921"/>
      <c r="B80" s="921"/>
      <c r="C80" s="1004"/>
      <c r="D80" s="923" t="s">
        <v>461</v>
      </c>
      <c r="E80" s="924" t="s">
        <v>563</v>
      </c>
      <c r="F80" s="925">
        <v>6000</v>
      </c>
      <c r="G80" s="925">
        <v>0</v>
      </c>
      <c r="H80" s="1255">
        <f t="shared" ref="H80:H86" si="7">G80/F80</f>
        <v>0</v>
      </c>
      <c r="K80" s="897"/>
      <c r="L80" s="897"/>
      <c r="M80" s="897"/>
      <c r="N80" s="897"/>
      <c r="O80" s="897"/>
      <c r="P80" s="897"/>
      <c r="Q80" s="897"/>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897"/>
      <c r="BA80" s="897"/>
      <c r="BB80" s="897"/>
      <c r="BC80" s="897"/>
      <c r="BD80" s="897"/>
      <c r="BE80" s="897"/>
      <c r="BF80" s="897"/>
      <c r="BG80" s="897"/>
      <c r="BH80" s="897"/>
      <c r="BI80" s="897"/>
      <c r="BJ80" s="897"/>
      <c r="BK80" s="897"/>
      <c r="BL80" s="897"/>
      <c r="BM80" s="897"/>
      <c r="BN80" s="897"/>
      <c r="BO80" s="897"/>
      <c r="BP80" s="897"/>
      <c r="BQ80" s="897"/>
      <c r="BR80" s="897"/>
      <c r="BS80" s="897"/>
      <c r="BT80" s="897"/>
      <c r="BU80" s="897"/>
      <c r="BV80" s="897"/>
      <c r="BW80" s="897"/>
      <c r="BX80" s="897"/>
      <c r="BY80" s="897"/>
      <c r="BZ80" s="897"/>
      <c r="CA80" s="897"/>
      <c r="CB80" s="897"/>
      <c r="CC80" s="897"/>
      <c r="CD80" s="897"/>
      <c r="CE80" s="897"/>
      <c r="CF80" s="897"/>
      <c r="CG80" s="897"/>
      <c r="CH80" s="897"/>
      <c r="CI80" s="897"/>
      <c r="CJ80" s="897"/>
      <c r="CK80" s="897"/>
      <c r="CL80" s="897"/>
      <c r="CM80" s="897"/>
      <c r="CN80" s="897"/>
      <c r="CO80" s="897"/>
      <c r="CP80" s="897"/>
      <c r="CQ80" s="897"/>
      <c r="CR80" s="897"/>
      <c r="CS80" s="897"/>
      <c r="CT80" s="897"/>
      <c r="CU80" s="897"/>
      <c r="CV80" s="897"/>
      <c r="CW80" s="897"/>
      <c r="CX80" s="897"/>
      <c r="CY80" s="897"/>
      <c r="CZ80" s="897"/>
      <c r="DA80" s="897"/>
      <c r="DB80" s="897"/>
      <c r="DC80" s="897"/>
      <c r="DD80" s="897"/>
      <c r="DE80" s="897"/>
      <c r="DF80" s="897"/>
      <c r="DG80" s="897"/>
      <c r="DH80" s="897"/>
      <c r="DI80" s="897"/>
      <c r="DJ80" s="897"/>
      <c r="DK80" s="897"/>
      <c r="DL80" s="897"/>
      <c r="DM80" s="897"/>
      <c r="DN80" s="897"/>
      <c r="DO80" s="897"/>
      <c r="DP80" s="897"/>
      <c r="DQ80" s="897"/>
      <c r="DR80" s="897"/>
      <c r="DS80" s="897"/>
      <c r="DT80" s="897"/>
      <c r="DU80" s="897"/>
      <c r="DV80" s="897"/>
      <c r="DW80" s="897"/>
      <c r="DX80" s="897"/>
      <c r="DY80" s="897"/>
      <c r="DZ80" s="897"/>
      <c r="EA80" s="897"/>
      <c r="EB80" s="897"/>
      <c r="EC80" s="897"/>
      <c r="ED80" s="897"/>
      <c r="EE80" s="897"/>
      <c r="EF80" s="897"/>
      <c r="EG80" s="897"/>
      <c r="EH80" s="897"/>
      <c r="EI80" s="897"/>
      <c r="EJ80" s="897"/>
      <c r="EK80" s="897"/>
      <c r="EL80" s="897"/>
      <c r="EM80" s="897"/>
      <c r="EN80" s="897"/>
      <c r="EO80" s="897"/>
      <c r="EP80" s="897"/>
      <c r="EQ80" s="897"/>
      <c r="ER80" s="897"/>
      <c r="ES80" s="897"/>
      <c r="ET80" s="897"/>
      <c r="EU80" s="897"/>
      <c r="EV80" s="897"/>
      <c r="EW80" s="897"/>
      <c r="EX80" s="897"/>
      <c r="EY80" s="897"/>
      <c r="EZ80" s="897"/>
      <c r="FA80" s="897"/>
      <c r="FB80" s="897"/>
      <c r="FC80" s="897"/>
      <c r="FD80" s="897"/>
      <c r="FE80" s="897"/>
      <c r="FF80" s="897"/>
      <c r="FG80" s="897"/>
      <c r="FH80" s="897"/>
      <c r="FI80" s="897"/>
      <c r="FJ80" s="897"/>
      <c r="FK80" s="897"/>
      <c r="FL80" s="897"/>
      <c r="FM80" s="897"/>
      <c r="FN80" s="897"/>
      <c r="FO80" s="897"/>
      <c r="FP80" s="897"/>
      <c r="FQ80" s="897"/>
      <c r="FR80" s="897"/>
      <c r="FS80" s="897"/>
      <c r="FT80" s="897"/>
      <c r="FU80" s="897"/>
      <c r="FV80" s="897"/>
      <c r="FW80" s="897"/>
      <c r="FX80" s="897"/>
      <c r="FY80" s="897"/>
      <c r="FZ80" s="897"/>
      <c r="GA80" s="897"/>
      <c r="GB80" s="897"/>
      <c r="GC80" s="897"/>
      <c r="GD80" s="897"/>
      <c r="GE80" s="897"/>
      <c r="GF80" s="897"/>
      <c r="GG80" s="897"/>
      <c r="GH80" s="897"/>
      <c r="GI80" s="897"/>
      <c r="GJ80" s="897"/>
      <c r="GK80" s="897"/>
      <c r="GL80" s="897"/>
      <c r="GM80" s="897"/>
      <c r="GN80" s="897"/>
      <c r="GO80" s="897"/>
      <c r="GP80" s="897"/>
      <c r="GQ80" s="897"/>
      <c r="GR80" s="897"/>
      <c r="GS80" s="897"/>
      <c r="GT80" s="897"/>
      <c r="GU80" s="897"/>
      <c r="GV80" s="897"/>
      <c r="GW80" s="897"/>
      <c r="GX80" s="897"/>
      <c r="GY80" s="897"/>
      <c r="GZ80" s="897"/>
      <c r="HA80" s="897"/>
      <c r="HB80" s="897"/>
      <c r="HC80" s="897"/>
      <c r="HD80" s="897"/>
      <c r="HE80" s="897"/>
      <c r="HF80" s="897"/>
      <c r="HG80" s="897"/>
      <c r="HH80" s="897"/>
      <c r="HI80" s="897"/>
      <c r="HJ80" s="897"/>
      <c r="HK80" s="897"/>
      <c r="HL80" s="897"/>
      <c r="HM80" s="897"/>
      <c r="HN80" s="897"/>
      <c r="HO80" s="897"/>
      <c r="HP80" s="897"/>
      <c r="HQ80" s="897"/>
      <c r="HR80" s="897"/>
      <c r="HS80" s="897"/>
      <c r="HT80" s="897"/>
      <c r="HU80" s="897"/>
      <c r="HV80" s="897"/>
      <c r="HW80" s="897"/>
      <c r="HX80" s="897"/>
      <c r="HY80" s="897"/>
      <c r="HZ80" s="897"/>
      <c r="IA80" s="897"/>
      <c r="IB80" s="897"/>
      <c r="IC80" s="897"/>
      <c r="ID80" s="897"/>
      <c r="IE80" s="897"/>
      <c r="IF80" s="897"/>
      <c r="IG80" s="897"/>
      <c r="IH80" s="897"/>
      <c r="II80" s="897"/>
      <c r="IJ80" s="897"/>
      <c r="IK80" s="897"/>
      <c r="IL80" s="897"/>
      <c r="IM80" s="897"/>
      <c r="IN80" s="897"/>
      <c r="IO80" s="897"/>
      <c r="IP80" s="897"/>
      <c r="IQ80" s="897"/>
      <c r="IR80" s="897"/>
    </row>
    <row r="81" spans="1:252" s="898" customFormat="1" ht="17.100000000000001" customHeight="1" x14ac:dyDescent="0.2">
      <c r="A81" s="921"/>
      <c r="B81" s="921"/>
      <c r="C81" s="1004"/>
      <c r="D81" s="923" t="s">
        <v>449</v>
      </c>
      <c r="E81" s="924" t="s">
        <v>777</v>
      </c>
      <c r="F81" s="925">
        <v>1300</v>
      </c>
      <c r="G81" s="925">
        <v>0</v>
      </c>
      <c r="H81" s="1255">
        <f t="shared" si="7"/>
        <v>0</v>
      </c>
      <c r="K81" s="897"/>
      <c r="L81" s="897"/>
      <c r="M81" s="897"/>
      <c r="N81" s="897"/>
      <c r="O81" s="897"/>
      <c r="P81" s="897"/>
      <c r="Q81" s="897"/>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897"/>
      <c r="BA81" s="897"/>
      <c r="BB81" s="897"/>
      <c r="BC81" s="897"/>
      <c r="BD81" s="897"/>
      <c r="BE81" s="897"/>
      <c r="BF81" s="897"/>
      <c r="BG81" s="897"/>
      <c r="BH81" s="897"/>
      <c r="BI81" s="897"/>
      <c r="BJ81" s="897"/>
      <c r="BK81" s="897"/>
      <c r="BL81" s="897"/>
      <c r="BM81" s="897"/>
      <c r="BN81" s="897"/>
      <c r="BO81" s="897"/>
      <c r="BP81" s="897"/>
      <c r="BQ81" s="897"/>
      <c r="BR81" s="897"/>
      <c r="BS81" s="897"/>
      <c r="BT81" s="897"/>
      <c r="BU81" s="897"/>
      <c r="BV81" s="897"/>
      <c r="BW81" s="897"/>
      <c r="BX81" s="897"/>
      <c r="BY81" s="897"/>
      <c r="BZ81" s="897"/>
      <c r="CA81" s="897"/>
      <c r="CB81" s="897"/>
      <c r="CC81" s="897"/>
      <c r="CD81" s="897"/>
      <c r="CE81" s="897"/>
      <c r="CF81" s="897"/>
      <c r="CG81" s="897"/>
      <c r="CH81" s="897"/>
      <c r="CI81" s="897"/>
      <c r="CJ81" s="897"/>
      <c r="CK81" s="897"/>
      <c r="CL81" s="897"/>
      <c r="CM81" s="897"/>
      <c r="CN81" s="897"/>
      <c r="CO81" s="897"/>
      <c r="CP81" s="897"/>
      <c r="CQ81" s="897"/>
      <c r="CR81" s="897"/>
      <c r="CS81" s="897"/>
      <c r="CT81" s="897"/>
      <c r="CU81" s="897"/>
      <c r="CV81" s="897"/>
      <c r="CW81" s="897"/>
      <c r="CX81" s="897"/>
      <c r="CY81" s="897"/>
      <c r="CZ81" s="897"/>
      <c r="DA81" s="897"/>
      <c r="DB81" s="897"/>
      <c r="DC81" s="897"/>
      <c r="DD81" s="897"/>
      <c r="DE81" s="897"/>
      <c r="DF81" s="897"/>
      <c r="DG81" s="897"/>
      <c r="DH81" s="897"/>
      <c r="DI81" s="897"/>
      <c r="DJ81" s="897"/>
      <c r="DK81" s="897"/>
      <c r="DL81" s="897"/>
      <c r="DM81" s="897"/>
      <c r="DN81" s="897"/>
      <c r="DO81" s="897"/>
      <c r="DP81" s="897"/>
      <c r="DQ81" s="897"/>
      <c r="DR81" s="897"/>
      <c r="DS81" s="897"/>
      <c r="DT81" s="897"/>
      <c r="DU81" s="897"/>
      <c r="DV81" s="897"/>
      <c r="DW81" s="897"/>
      <c r="DX81" s="897"/>
      <c r="DY81" s="897"/>
      <c r="DZ81" s="897"/>
      <c r="EA81" s="897"/>
      <c r="EB81" s="897"/>
      <c r="EC81" s="897"/>
      <c r="ED81" s="897"/>
      <c r="EE81" s="897"/>
      <c r="EF81" s="897"/>
      <c r="EG81" s="897"/>
      <c r="EH81" s="897"/>
      <c r="EI81" s="897"/>
      <c r="EJ81" s="897"/>
      <c r="EK81" s="897"/>
      <c r="EL81" s="897"/>
      <c r="EM81" s="897"/>
      <c r="EN81" s="897"/>
      <c r="EO81" s="897"/>
      <c r="EP81" s="897"/>
      <c r="EQ81" s="897"/>
      <c r="ER81" s="897"/>
      <c r="ES81" s="897"/>
      <c r="ET81" s="897"/>
      <c r="EU81" s="897"/>
      <c r="EV81" s="897"/>
      <c r="EW81" s="897"/>
      <c r="EX81" s="897"/>
      <c r="EY81" s="897"/>
      <c r="EZ81" s="897"/>
      <c r="FA81" s="897"/>
      <c r="FB81" s="897"/>
      <c r="FC81" s="897"/>
      <c r="FD81" s="897"/>
      <c r="FE81" s="897"/>
      <c r="FF81" s="897"/>
      <c r="FG81" s="897"/>
      <c r="FH81" s="897"/>
      <c r="FI81" s="897"/>
      <c r="FJ81" s="897"/>
      <c r="FK81" s="897"/>
      <c r="FL81" s="897"/>
      <c r="FM81" s="897"/>
      <c r="FN81" s="897"/>
      <c r="FO81" s="897"/>
      <c r="FP81" s="897"/>
      <c r="FQ81" s="897"/>
      <c r="FR81" s="897"/>
      <c r="FS81" s="897"/>
      <c r="FT81" s="897"/>
      <c r="FU81" s="897"/>
      <c r="FV81" s="897"/>
      <c r="FW81" s="897"/>
      <c r="FX81" s="897"/>
      <c r="FY81" s="897"/>
      <c r="FZ81" s="897"/>
      <c r="GA81" s="897"/>
      <c r="GB81" s="897"/>
      <c r="GC81" s="897"/>
      <c r="GD81" s="897"/>
      <c r="GE81" s="897"/>
      <c r="GF81" s="897"/>
      <c r="GG81" s="897"/>
      <c r="GH81" s="897"/>
      <c r="GI81" s="897"/>
      <c r="GJ81" s="897"/>
      <c r="GK81" s="897"/>
      <c r="GL81" s="897"/>
      <c r="GM81" s="897"/>
      <c r="GN81" s="897"/>
      <c r="GO81" s="897"/>
      <c r="GP81" s="897"/>
      <c r="GQ81" s="897"/>
      <c r="GR81" s="897"/>
      <c r="GS81" s="897"/>
      <c r="GT81" s="897"/>
      <c r="GU81" s="897"/>
      <c r="GV81" s="897"/>
      <c r="GW81" s="897"/>
      <c r="GX81" s="897"/>
      <c r="GY81" s="897"/>
      <c r="GZ81" s="897"/>
      <c r="HA81" s="897"/>
      <c r="HB81" s="897"/>
      <c r="HC81" s="897"/>
      <c r="HD81" s="897"/>
      <c r="HE81" s="897"/>
      <c r="HF81" s="897"/>
      <c r="HG81" s="897"/>
      <c r="HH81" s="897"/>
      <c r="HI81" s="897"/>
      <c r="HJ81" s="897"/>
      <c r="HK81" s="897"/>
      <c r="HL81" s="897"/>
      <c r="HM81" s="897"/>
      <c r="HN81" s="897"/>
      <c r="HO81" s="897"/>
      <c r="HP81" s="897"/>
      <c r="HQ81" s="897"/>
      <c r="HR81" s="897"/>
      <c r="HS81" s="897"/>
      <c r="HT81" s="897"/>
      <c r="HU81" s="897"/>
      <c r="HV81" s="897"/>
      <c r="HW81" s="897"/>
      <c r="HX81" s="897"/>
      <c r="HY81" s="897"/>
      <c r="HZ81" s="897"/>
      <c r="IA81" s="897"/>
      <c r="IB81" s="897"/>
      <c r="IC81" s="897"/>
      <c r="ID81" s="897"/>
      <c r="IE81" s="897"/>
      <c r="IF81" s="897"/>
      <c r="IG81" s="897"/>
      <c r="IH81" s="897"/>
      <c r="II81" s="897"/>
      <c r="IJ81" s="897"/>
      <c r="IK81" s="897"/>
      <c r="IL81" s="897"/>
      <c r="IM81" s="897"/>
      <c r="IN81" s="897"/>
      <c r="IO81" s="897"/>
      <c r="IP81" s="897"/>
      <c r="IQ81" s="897"/>
      <c r="IR81" s="897"/>
    </row>
    <row r="82" spans="1:252" s="898" customFormat="1" ht="17.100000000000001" customHeight="1" x14ac:dyDescent="0.2">
      <c r="A82" s="921"/>
      <c r="B82" s="921"/>
      <c r="C82" s="1004"/>
      <c r="D82" s="923" t="s">
        <v>444</v>
      </c>
      <c r="E82" s="924" t="s">
        <v>778</v>
      </c>
      <c r="F82" s="925">
        <v>2700</v>
      </c>
      <c r="G82" s="925">
        <v>2700</v>
      </c>
      <c r="H82" s="1255">
        <f t="shared" si="7"/>
        <v>1</v>
      </c>
      <c r="K82" s="897"/>
      <c r="L82" s="897"/>
      <c r="M82" s="897"/>
      <c r="N82" s="897"/>
      <c r="O82" s="897"/>
      <c r="P82" s="897"/>
      <c r="Q82" s="897"/>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897"/>
      <c r="BA82" s="897"/>
      <c r="BB82" s="897"/>
      <c r="BC82" s="897"/>
      <c r="BD82" s="897"/>
      <c r="BE82" s="897"/>
      <c r="BF82" s="897"/>
      <c r="BG82" s="897"/>
      <c r="BH82" s="897"/>
      <c r="BI82" s="897"/>
      <c r="BJ82" s="897"/>
      <c r="BK82" s="897"/>
      <c r="BL82" s="897"/>
      <c r="BM82" s="897"/>
      <c r="BN82" s="897"/>
      <c r="BO82" s="897"/>
      <c r="BP82" s="897"/>
      <c r="BQ82" s="897"/>
      <c r="BR82" s="897"/>
      <c r="BS82" s="897"/>
      <c r="BT82" s="897"/>
      <c r="BU82" s="897"/>
      <c r="BV82" s="897"/>
      <c r="BW82" s="897"/>
      <c r="BX82" s="897"/>
      <c r="BY82" s="897"/>
      <c r="BZ82" s="897"/>
      <c r="CA82" s="897"/>
      <c r="CB82" s="897"/>
      <c r="CC82" s="897"/>
      <c r="CD82" s="897"/>
      <c r="CE82" s="897"/>
      <c r="CF82" s="897"/>
      <c r="CG82" s="897"/>
      <c r="CH82" s="897"/>
      <c r="CI82" s="897"/>
      <c r="CJ82" s="897"/>
      <c r="CK82" s="897"/>
      <c r="CL82" s="897"/>
      <c r="CM82" s="897"/>
      <c r="CN82" s="897"/>
      <c r="CO82" s="897"/>
      <c r="CP82" s="897"/>
      <c r="CQ82" s="897"/>
      <c r="CR82" s="897"/>
      <c r="CS82" s="897"/>
      <c r="CT82" s="897"/>
      <c r="CU82" s="897"/>
      <c r="CV82" s="897"/>
      <c r="CW82" s="897"/>
      <c r="CX82" s="897"/>
      <c r="CY82" s="897"/>
      <c r="CZ82" s="897"/>
      <c r="DA82" s="897"/>
      <c r="DB82" s="897"/>
      <c r="DC82" s="897"/>
      <c r="DD82" s="897"/>
      <c r="DE82" s="897"/>
      <c r="DF82" s="897"/>
      <c r="DG82" s="897"/>
      <c r="DH82" s="897"/>
      <c r="DI82" s="897"/>
      <c r="DJ82" s="897"/>
      <c r="DK82" s="897"/>
      <c r="DL82" s="897"/>
      <c r="DM82" s="897"/>
      <c r="DN82" s="897"/>
      <c r="DO82" s="897"/>
      <c r="DP82" s="897"/>
      <c r="DQ82" s="897"/>
      <c r="DR82" s="897"/>
      <c r="DS82" s="897"/>
      <c r="DT82" s="897"/>
      <c r="DU82" s="897"/>
      <c r="DV82" s="897"/>
      <c r="DW82" s="897"/>
      <c r="DX82" s="897"/>
      <c r="DY82" s="897"/>
      <c r="DZ82" s="897"/>
      <c r="EA82" s="897"/>
      <c r="EB82" s="897"/>
      <c r="EC82" s="897"/>
      <c r="ED82" s="897"/>
      <c r="EE82" s="897"/>
      <c r="EF82" s="897"/>
      <c r="EG82" s="897"/>
      <c r="EH82" s="897"/>
      <c r="EI82" s="897"/>
      <c r="EJ82" s="897"/>
      <c r="EK82" s="897"/>
      <c r="EL82" s="897"/>
      <c r="EM82" s="897"/>
      <c r="EN82" s="897"/>
      <c r="EO82" s="897"/>
      <c r="EP82" s="897"/>
      <c r="EQ82" s="897"/>
      <c r="ER82" s="897"/>
      <c r="ES82" s="897"/>
      <c r="ET82" s="897"/>
      <c r="EU82" s="897"/>
      <c r="EV82" s="897"/>
      <c r="EW82" s="897"/>
      <c r="EX82" s="897"/>
      <c r="EY82" s="897"/>
      <c r="EZ82" s="897"/>
      <c r="FA82" s="897"/>
      <c r="FB82" s="897"/>
      <c r="FC82" s="897"/>
      <c r="FD82" s="897"/>
      <c r="FE82" s="897"/>
      <c r="FF82" s="897"/>
      <c r="FG82" s="897"/>
      <c r="FH82" s="897"/>
      <c r="FI82" s="897"/>
      <c r="FJ82" s="897"/>
      <c r="FK82" s="897"/>
      <c r="FL82" s="897"/>
      <c r="FM82" s="897"/>
      <c r="FN82" s="897"/>
      <c r="FO82" s="897"/>
      <c r="FP82" s="897"/>
      <c r="FQ82" s="897"/>
      <c r="FR82" s="897"/>
      <c r="FS82" s="897"/>
      <c r="FT82" s="897"/>
      <c r="FU82" s="897"/>
      <c r="FV82" s="897"/>
      <c r="FW82" s="897"/>
      <c r="FX82" s="897"/>
      <c r="FY82" s="897"/>
      <c r="FZ82" s="897"/>
      <c r="GA82" s="897"/>
      <c r="GB82" s="897"/>
      <c r="GC82" s="897"/>
      <c r="GD82" s="897"/>
      <c r="GE82" s="897"/>
      <c r="GF82" s="897"/>
      <c r="GG82" s="897"/>
      <c r="GH82" s="897"/>
      <c r="GI82" s="897"/>
      <c r="GJ82" s="897"/>
      <c r="GK82" s="897"/>
      <c r="GL82" s="897"/>
      <c r="GM82" s="897"/>
      <c r="GN82" s="897"/>
      <c r="GO82" s="897"/>
      <c r="GP82" s="897"/>
      <c r="GQ82" s="897"/>
      <c r="GR82" s="897"/>
      <c r="GS82" s="897"/>
      <c r="GT82" s="897"/>
      <c r="GU82" s="897"/>
      <c r="GV82" s="897"/>
      <c r="GW82" s="897"/>
      <c r="GX82" s="897"/>
      <c r="GY82" s="897"/>
      <c r="GZ82" s="897"/>
      <c r="HA82" s="897"/>
      <c r="HB82" s="897"/>
      <c r="HC82" s="897"/>
      <c r="HD82" s="897"/>
      <c r="HE82" s="897"/>
      <c r="HF82" s="897"/>
      <c r="HG82" s="897"/>
      <c r="HH82" s="897"/>
      <c r="HI82" s="897"/>
      <c r="HJ82" s="897"/>
      <c r="HK82" s="897"/>
      <c r="HL82" s="897"/>
      <c r="HM82" s="897"/>
      <c r="HN82" s="897"/>
      <c r="HO82" s="897"/>
      <c r="HP82" s="897"/>
      <c r="HQ82" s="897"/>
      <c r="HR82" s="897"/>
      <c r="HS82" s="897"/>
      <c r="HT82" s="897"/>
      <c r="HU82" s="897"/>
      <c r="HV82" s="897"/>
      <c r="HW82" s="897"/>
      <c r="HX82" s="897"/>
      <c r="HY82" s="897"/>
      <c r="HZ82" s="897"/>
      <c r="IA82" s="897"/>
      <c r="IB82" s="897"/>
      <c r="IC82" s="897"/>
      <c r="ID82" s="897"/>
      <c r="IE82" s="897"/>
      <c r="IF82" s="897"/>
      <c r="IG82" s="897"/>
      <c r="IH82" s="897"/>
      <c r="II82" s="897"/>
      <c r="IJ82" s="897"/>
      <c r="IK82" s="897"/>
      <c r="IL82" s="897"/>
      <c r="IM82" s="897"/>
      <c r="IN82" s="897"/>
      <c r="IO82" s="897"/>
      <c r="IP82" s="897"/>
      <c r="IQ82" s="897"/>
      <c r="IR82" s="897"/>
    </row>
    <row r="83" spans="1:252" s="898" customFormat="1" ht="17.100000000000001" customHeight="1" x14ac:dyDescent="0.2">
      <c r="A83" s="900"/>
      <c r="B83" s="1005"/>
      <c r="C83" s="1006"/>
      <c r="D83" s="1007" t="s">
        <v>458</v>
      </c>
      <c r="E83" s="924" t="s">
        <v>778</v>
      </c>
      <c r="F83" s="925">
        <v>8320</v>
      </c>
      <c r="G83" s="925">
        <v>8314.85</v>
      </c>
      <c r="H83" s="1255">
        <f t="shared" si="7"/>
        <v>0.99938100961538467</v>
      </c>
      <c r="K83" s="897"/>
      <c r="L83" s="897"/>
      <c r="M83" s="897"/>
      <c r="N83" s="897"/>
      <c r="O83" s="897"/>
      <c r="P83" s="897"/>
      <c r="Q83" s="897"/>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897"/>
      <c r="BA83" s="897"/>
      <c r="BB83" s="897"/>
      <c r="BC83" s="897"/>
      <c r="BD83" s="897"/>
      <c r="BE83" s="897"/>
      <c r="BF83" s="897"/>
      <c r="BG83" s="897"/>
      <c r="BH83" s="897"/>
      <c r="BI83" s="897"/>
      <c r="BJ83" s="897"/>
      <c r="BK83" s="897"/>
      <c r="BL83" s="897"/>
      <c r="BM83" s="897"/>
      <c r="BN83" s="897"/>
      <c r="BO83" s="897"/>
      <c r="BP83" s="897"/>
      <c r="BQ83" s="897"/>
      <c r="BR83" s="897"/>
      <c r="BS83" s="897"/>
      <c r="BT83" s="897"/>
      <c r="BU83" s="897"/>
      <c r="BV83" s="897"/>
      <c r="BW83" s="897"/>
      <c r="BX83" s="897"/>
      <c r="BY83" s="897"/>
      <c r="BZ83" s="897"/>
      <c r="CA83" s="897"/>
      <c r="CB83" s="897"/>
      <c r="CC83" s="897"/>
      <c r="CD83" s="897"/>
      <c r="CE83" s="897"/>
      <c r="CF83" s="897"/>
      <c r="CG83" s="897"/>
      <c r="CH83" s="897"/>
      <c r="CI83" s="897"/>
      <c r="CJ83" s="897"/>
      <c r="CK83" s="897"/>
      <c r="CL83" s="897"/>
      <c r="CM83" s="897"/>
      <c r="CN83" s="897"/>
      <c r="CO83" s="897"/>
      <c r="CP83" s="897"/>
      <c r="CQ83" s="897"/>
      <c r="CR83" s="897"/>
      <c r="CS83" s="897"/>
      <c r="CT83" s="897"/>
      <c r="CU83" s="897"/>
      <c r="CV83" s="897"/>
      <c r="CW83" s="897"/>
      <c r="CX83" s="897"/>
      <c r="CY83" s="897"/>
      <c r="CZ83" s="897"/>
      <c r="DA83" s="897"/>
      <c r="DB83" s="897"/>
      <c r="DC83" s="897"/>
      <c r="DD83" s="897"/>
      <c r="DE83" s="897"/>
      <c r="DF83" s="897"/>
      <c r="DG83" s="897"/>
      <c r="DH83" s="897"/>
      <c r="DI83" s="897"/>
      <c r="DJ83" s="897"/>
      <c r="DK83" s="897"/>
      <c r="DL83" s="897"/>
      <c r="DM83" s="897"/>
      <c r="DN83" s="897"/>
      <c r="DO83" s="897"/>
      <c r="DP83" s="897"/>
      <c r="DQ83" s="897"/>
      <c r="DR83" s="897"/>
      <c r="DS83" s="897"/>
      <c r="DT83" s="897"/>
      <c r="DU83" s="897"/>
      <c r="DV83" s="897"/>
      <c r="DW83" s="897"/>
      <c r="DX83" s="897"/>
      <c r="DY83" s="897"/>
      <c r="DZ83" s="897"/>
      <c r="EA83" s="897"/>
      <c r="EB83" s="897"/>
      <c r="EC83" s="897"/>
      <c r="ED83" s="897"/>
      <c r="EE83" s="897"/>
      <c r="EF83" s="897"/>
      <c r="EG83" s="897"/>
      <c r="EH83" s="897"/>
      <c r="EI83" s="897"/>
      <c r="EJ83" s="897"/>
      <c r="EK83" s="897"/>
      <c r="EL83" s="897"/>
      <c r="EM83" s="897"/>
      <c r="EN83" s="897"/>
      <c r="EO83" s="897"/>
      <c r="EP83" s="897"/>
      <c r="EQ83" s="897"/>
      <c r="ER83" s="897"/>
      <c r="ES83" s="897"/>
      <c r="ET83" s="897"/>
      <c r="EU83" s="897"/>
      <c r="EV83" s="897"/>
      <c r="EW83" s="897"/>
      <c r="EX83" s="897"/>
      <c r="EY83" s="897"/>
      <c r="EZ83" s="897"/>
      <c r="FA83" s="897"/>
      <c r="FB83" s="897"/>
      <c r="FC83" s="897"/>
      <c r="FD83" s="897"/>
      <c r="FE83" s="897"/>
      <c r="FF83" s="897"/>
      <c r="FG83" s="897"/>
      <c r="FH83" s="897"/>
      <c r="FI83" s="897"/>
      <c r="FJ83" s="897"/>
      <c r="FK83" s="897"/>
      <c r="FL83" s="897"/>
      <c r="FM83" s="897"/>
      <c r="FN83" s="897"/>
      <c r="FO83" s="897"/>
      <c r="FP83" s="897"/>
      <c r="FQ83" s="897"/>
      <c r="FR83" s="897"/>
      <c r="FS83" s="897"/>
      <c r="FT83" s="897"/>
      <c r="FU83" s="897"/>
      <c r="FV83" s="897"/>
      <c r="FW83" s="897"/>
      <c r="FX83" s="897"/>
      <c r="FY83" s="897"/>
      <c r="FZ83" s="897"/>
      <c r="GA83" s="897"/>
      <c r="GB83" s="897"/>
      <c r="GC83" s="897"/>
      <c r="GD83" s="897"/>
      <c r="GE83" s="897"/>
      <c r="GF83" s="897"/>
      <c r="GG83" s="897"/>
      <c r="GH83" s="897"/>
      <c r="GI83" s="897"/>
      <c r="GJ83" s="897"/>
      <c r="GK83" s="897"/>
      <c r="GL83" s="897"/>
      <c r="GM83" s="897"/>
      <c r="GN83" s="897"/>
      <c r="GO83" s="897"/>
      <c r="GP83" s="897"/>
      <c r="GQ83" s="897"/>
      <c r="GR83" s="897"/>
      <c r="GS83" s="897"/>
      <c r="GT83" s="897"/>
      <c r="GU83" s="897"/>
      <c r="GV83" s="897"/>
      <c r="GW83" s="897"/>
      <c r="GX83" s="897"/>
      <c r="GY83" s="897"/>
      <c r="GZ83" s="897"/>
      <c r="HA83" s="897"/>
      <c r="HB83" s="897"/>
      <c r="HC83" s="897"/>
      <c r="HD83" s="897"/>
      <c r="HE83" s="897"/>
      <c r="HF83" s="897"/>
      <c r="HG83" s="897"/>
      <c r="HH83" s="897"/>
      <c r="HI83" s="897"/>
      <c r="HJ83" s="897"/>
      <c r="HK83" s="897"/>
      <c r="HL83" s="897"/>
      <c r="HM83" s="897"/>
      <c r="HN83" s="897"/>
      <c r="HO83" s="897"/>
      <c r="HP83" s="897"/>
      <c r="HQ83" s="897"/>
      <c r="HR83" s="897"/>
      <c r="HS83" s="897"/>
      <c r="HT83" s="897"/>
      <c r="HU83" s="897"/>
      <c r="HV83" s="897"/>
      <c r="HW83" s="897"/>
      <c r="HX83" s="897"/>
      <c r="HY83" s="897"/>
      <c r="HZ83" s="897"/>
      <c r="IA83" s="897"/>
      <c r="IB83" s="897"/>
      <c r="IC83" s="897"/>
      <c r="ID83" s="897"/>
      <c r="IE83" s="897"/>
      <c r="IF83" s="897"/>
      <c r="IG83" s="897"/>
      <c r="IH83" s="897"/>
      <c r="II83" s="897"/>
      <c r="IJ83" s="897"/>
      <c r="IK83" s="897"/>
      <c r="IL83" s="897"/>
      <c r="IM83" s="897"/>
      <c r="IN83" s="897"/>
      <c r="IO83" s="897"/>
      <c r="IP83" s="897"/>
      <c r="IQ83" s="897"/>
      <c r="IR83" s="897"/>
    </row>
    <row r="84" spans="1:252" s="898" customFormat="1" ht="17.100000000000001" customHeight="1" x14ac:dyDescent="0.2">
      <c r="A84" s="917"/>
      <c r="B84" s="1002"/>
      <c r="C84" s="904" t="s">
        <v>214</v>
      </c>
      <c r="D84" s="1003"/>
      <c r="E84" s="919" t="s">
        <v>215</v>
      </c>
      <c r="F84" s="920">
        <f>F85+F86</f>
        <v>10500</v>
      </c>
      <c r="G84" s="920">
        <f>G85+G86</f>
        <v>0</v>
      </c>
      <c r="H84" s="1256">
        <f t="shared" si="7"/>
        <v>0</v>
      </c>
      <c r="K84" s="897"/>
      <c r="L84" s="897"/>
      <c r="M84" s="897"/>
      <c r="N84" s="897"/>
      <c r="O84" s="897"/>
      <c r="P84" s="897"/>
      <c r="Q84" s="897"/>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7"/>
      <c r="BA84" s="897"/>
      <c r="BB84" s="897"/>
      <c r="BC84" s="897"/>
      <c r="BD84" s="897"/>
      <c r="BE84" s="897"/>
      <c r="BF84" s="897"/>
      <c r="BG84" s="897"/>
      <c r="BH84" s="897"/>
      <c r="BI84" s="897"/>
      <c r="BJ84" s="897"/>
      <c r="BK84" s="897"/>
      <c r="BL84" s="897"/>
      <c r="BM84" s="897"/>
      <c r="BN84" s="897"/>
      <c r="BO84" s="897"/>
      <c r="BP84" s="897"/>
      <c r="BQ84" s="897"/>
      <c r="BR84" s="897"/>
      <c r="BS84" s="897"/>
      <c r="BT84" s="897"/>
      <c r="BU84" s="897"/>
      <c r="BV84" s="897"/>
      <c r="BW84" s="897"/>
      <c r="BX84" s="897"/>
      <c r="BY84" s="897"/>
      <c r="BZ84" s="897"/>
      <c r="CA84" s="897"/>
      <c r="CB84" s="897"/>
      <c r="CC84" s="897"/>
      <c r="CD84" s="897"/>
      <c r="CE84" s="897"/>
      <c r="CF84" s="897"/>
      <c r="CG84" s="897"/>
      <c r="CH84" s="897"/>
      <c r="CI84" s="897"/>
      <c r="CJ84" s="897"/>
      <c r="CK84" s="897"/>
      <c r="CL84" s="897"/>
      <c r="CM84" s="897"/>
      <c r="CN84" s="897"/>
      <c r="CO84" s="897"/>
      <c r="CP84" s="897"/>
      <c r="CQ84" s="897"/>
      <c r="CR84" s="897"/>
      <c r="CS84" s="897"/>
      <c r="CT84" s="897"/>
      <c r="CU84" s="897"/>
      <c r="CV84" s="897"/>
      <c r="CW84" s="897"/>
      <c r="CX84" s="897"/>
      <c r="CY84" s="897"/>
      <c r="CZ84" s="897"/>
      <c r="DA84" s="897"/>
      <c r="DB84" s="897"/>
      <c r="DC84" s="897"/>
      <c r="DD84" s="897"/>
      <c r="DE84" s="897"/>
      <c r="DF84" s="897"/>
      <c r="DG84" s="897"/>
      <c r="DH84" s="897"/>
      <c r="DI84" s="897"/>
      <c r="DJ84" s="897"/>
      <c r="DK84" s="897"/>
      <c r="DL84" s="897"/>
      <c r="DM84" s="897"/>
      <c r="DN84" s="897"/>
      <c r="DO84" s="897"/>
      <c r="DP84" s="897"/>
      <c r="DQ84" s="897"/>
      <c r="DR84" s="897"/>
      <c r="DS84" s="897"/>
      <c r="DT84" s="897"/>
      <c r="DU84" s="897"/>
      <c r="DV84" s="897"/>
      <c r="DW84" s="897"/>
      <c r="DX84" s="897"/>
      <c r="DY84" s="897"/>
      <c r="DZ84" s="897"/>
      <c r="EA84" s="897"/>
      <c r="EB84" s="897"/>
      <c r="EC84" s="897"/>
      <c r="ED84" s="897"/>
      <c r="EE84" s="897"/>
      <c r="EF84" s="897"/>
      <c r="EG84" s="897"/>
      <c r="EH84" s="897"/>
      <c r="EI84" s="897"/>
      <c r="EJ84" s="897"/>
      <c r="EK84" s="897"/>
      <c r="EL84" s="897"/>
      <c r="EM84" s="897"/>
      <c r="EN84" s="897"/>
      <c r="EO84" s="897"/>
      <c r="EP84" s="897"/>
      <c r="EQ84" s="897"/>
      <c r="ER84" s="897"/>
      <c r="ES84" s="897"/>
      <c r="ET84" s="897"/>
      <c r="EU84" s="897"/>
      <c r="EV84" s="897"/>
      <c r="EW84" s="897"/>
      <c r="EX84" s="897"/>
      <c r="EY84" s="897"/>
      <c r="EZ84" s="897"/>
      <c r="FA84" s="897"/>
      <c r="FB84" s="897"/>
      <c r="FC84" s="897"/>
      <c r="FD84" s="897"/>
      <c r="FE84" s="897"/>
      <c r="FF84" s="897"/>
      <c r="FG84" s="897"/>
      <c r="FH84" s="897"/>
      <c r="FI84" s="897"/>
      <c r="FJ84" s="897"/>
      <c r="FK84" s="897"/>
      <c r="FL84" s="897"/>
      <c r="FM84" s="897"/>
      <c r="FN84" s="897"/>
      <c r="FO84" s="897"/>
      <c r="FP84" s="897"/>
      <c r="FQ84" s="897"/>
      <c r="FR84" s="897"/>
      <c r="FS84" s="897"/>
      <c r="FT84" s="897"/>
      <c r="FU84" s="897"/>
      <c r="FV84" s="897"/>
      <c r="FW84" s="897"/>
      <c r="FX84" s="897"/>
      <c r="FY84" s="897"/>
      <c r="FZ84" s="897"/>
      <c r="GA84" s="897"/>
      <c r="GB84" s="897"/>
      <c r="GC84" s="897"/>
      <c r="GD84" s="897"/>
      <c r="GE84" s="897"/>
      <c r="GF84" s="897"/>
      <c r="GG84" s="897"/>
      <c r="GH84" s="897"/>
      <c r="GI84" s="897"/>
      <c r="GJ84" s="897"/>
      <c r="GK84" s="897"/>
      <c r="GL84" s="897"/>
      <c r="GM84" s="897"/>
      <c r="GN84" s="897"/>
      <c r="GO84" s="897"/>
      <c r="GP84" s="897"/>
      <c r="GQ84" s="897"/>
      <c r="GR84" s="897"/>
      <c r="GS84" s="897"/>
      <c r="GT84" s="897"/>
      <c r="GU84" s="897"/>
      <c r="GV84" s="897"/>
      <c r="GW84" s="897"/>
      <c r="GX84" s="897"/>
      <c r="GY84" s="897"/>
      <c r="GZ84" s="897"/>
      <c r="HA84" s="897"/>
      <c r="HB84" s="897"/>
      <c r="HC84" s="897"/>
      <c r="HD84" s="897"/>
      <c r="HE84" s="897"/>
      <c r="HF84" s="897"/>
      <c r="HG84" s="897"/>
      <c r="HH84" s="897"/>
      <c r="HI84" s="897"/>
      <c r="HJ84" s="897"/>
      <c r="HK84" s="897"/>
      <c r="HL84" s="897"/>
      <c r="HM84" s="897"/>
      <c r="HN84" s="897"/>
      <c r="HO84" s="897"/>
      <c r="HP84" s="897"/>
      <c r="HQ84" s="897"/>
      <c r="HR84" s="897"/>
      <c r="HS84" s="897"/>
      <c r="HT84" s="897"/>
      <c r="HU84" s="897"/>
      <c r="HV84" s="897"/>
      <c r="HW84" s="897"/>
      <c r="HX84" s="897"/>
      <c r="HY84" s="897"/>
      <c r="HZ84" s="897"/>
      <c r="IA84" s="897"/>
      <c r="IB84" s="897"/>
      <c r="IC84" s="897"/>
      <c r="ID84" s="897"/>
      <c r="IE84" s="897"/>
      <c r="IF84" s="897"/>
      <c r="IG84" s="897"/>
      <c r="IH84" s="897"/>
      <c r="II84" s="897"/>
      <c r="IJ84" s="897"/>
      <c r="IK84" s="897"/>
      <c r="IL84" s="897"/>
      <c r="IM84" s="897"/>
      <c r="IN84" s="897"/>
      <c r="IO84" s="897"/>
      <c r="IP84" s="897"/>
      <c r="IQ84" s="897"/>
      <c r="IR84" s="897"/>
    </row>
    <row r="85" spans="1:252" s="898" customFormat="1" ht="17.100000000000001" customHeight="1" x14ac:dyDescent="0.2">
      <c r="A85" s="921"/>
      <c r="B85" s="921"/>
      <c r="C85" s="1004"/>
      <c r="D85" s="923" t="s">
        <v>448</v>
      </c>
      <c r="E85" s="924" t="s">
        <v>779</v>
      </c>
      <c r="F85" s="925">
        <v>5000</v>
      </c>
      <c r="G85" s="925">
        <v>0</v>
      </c>
      <c r="H85" s="1255">
        <f t="shared" si="7"/>
        <v>0</v>
      </c>
      <c r="K85" s="897"/>
      <c r="L85" s="897"/>
      <c r="M85" s="897"/>
      <c r="N85" s="897"/>
      <c r="O85" s="897"/>
      <c r="P85" s="897"/>
      <c r="Q85" s="897"/>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897"/>
      <c r="BA85" s="897"/>
      <c r="BB85" s="897"/>
      <c r="BC85" s="897"/>
      <c r="BD85" s="897"/>
      <c r="BE85" s="897"/>
      <c r="BF85" s="897"/>
      <c r="BG85" s="897"/>
      <c r="BH85" s="897"/>
      <c r="BI85" s="897"/>
      <c r="BJ85" s="897"/>
      <c r="BK85" s="897"/>
      <c r="BL85" s="897"/>
      <c r="BM85" s="897"/>
      <c r="BN85" s="897"/>
      <c r="BO85" s="897"/>
      <c r="BP85" s="897"/>
      <c r="BQ85" s="897"/>
      <c r="BR85" s="897"/>
      <c r="BS85" s="897"/>
      <c r="BT85" s="897"/>
      <c r="BU85" s="897"/>
      <c r="BV85" s="897"/>
      <c r="BW85" s="897"/>
      <c r="BX85" s="897"/>
      <c r="BY85" s="897"/>
      <c r="BZ85" s="897"/>
      <c r="CA85" s="897"/>
      <c r="CB85" s="897"/>
      <c r="CC85" s="897"/>
      <c r="CD85" s="897"/>
      <c r="CE85" s="897"/>
      <c r="CF85" s="897"/>
      <c r="CG85" s="897"/>
      <c r="CH85" s="897"/>
      <c r="CI85" s="897"/>
      <c r="CJ85" s="897"/>
      <c r="CK85" s="897"/>
      <c r="CL85" s="897"/>
      <c r="CM85" s="897"/>
      <c r="CN85" s="897"/>
      <c r="CO85" s="897"/>
      <c r="CP85" s="897"/>
      <c r="CQ85" s="897"/>
      <c r="CR85" s="897"/>
      <c r="CS85" s="897"/>
      <c r="CT85" s="897"/>
      <c r="CU85" s="897"/>
      <c r="CV85" s="897"/>
      <c r="CW85" s="897"/>
      <c r="CX85" s="897"/>
      <c r="CY85" s="897"/>
      <c r="CZ85" s="897"/>
      <c r="DA85" s="897"/>
      <c r="DB85" s="897"/>
      <c r="DC85" s="897"/>
      <c r="DD85" s="897"/>
      <c r="DE85" s="897"/>
      <c r="DF85" s="897"/>
      <c r="DG85" s="897"/>
      <c r="DH85" s="897"/>
      <c r="DI85" s="897"/>
      <c r="DJ85" s="897"/>
      <c r="DK85" s="897"/>
      <c r="DL85" s="897"/>
      <c r="DM85" s="897"/>
      <c r="DN85" s="897"/>
      <c r="DO85" s="897"/>
      <c r="DP85" s="897"/>
      <c r="DQ85" s="897"/>
      <c r="DR85" s="897"/>
      <c r="DS85" s="897"/>
      <c r="DT85" s="897"/>
      <c r="DU85" s="897"/>
      <c r="DV85" s="897"/>
      <c r="DW85" s="897"/>
      <c r="DX85" s="897"/>
      <c r="DY85" s="897"/>
      <c r="DZ85" s="897"/>
      <c r="EA85" s="897"/>
      <c r="EB85" s="897"/>
      <c r="EC85" s="897"/>
      <c r="ED85" s="897"/>
      <c r="EE85" s="897"/>
      <c r="EF85" s="897"/>
      <c r="EG85" s="897"/>
      <c r="EH85" s="897"/>
      <c r="EI85" s="897"/>
      <c r="EJ85" s="897"/>
      <c r="EK85" s="897"/>
      <c r="EL85" s="897"/>
      <c r="EM85" s="897"/>
      <c r="EN85" s="897"/>
      <c r="EO85" s="897"/>
      <c r="EP85" s="897"/>
      <c r="EQ85" s="897"/>
      <c r="ER85" s="897"/>
      <c r="ES85" s="897"/>
      <c r="ET85" s="897"/>
      <c r="EU85" s="897"/>
      <c r="EV85" s="897"/>
      <c r="EW85" s="897"/>
      <c r="EX85" s="897"/>
      <c r="EY85" s="897"/>
      <c r="EZ85" s="897"/>
      <c r="FA85" s="897"/>
      <c r="FB85" s="897"/>
      <c r="FC85" s="897"/>
      <c r="FD85" s="897"/>
      <c r="FE85" s="897"/>
      <c r="FF85" s="897"/>
      <c r="FG85" s="897"/>
      <c r="FH85" s="897"/>
      <c r="FI85" s="897"/>
      <c r="FJ85" s="897"/>
      <c r="FK85" s="897"/>
      <c r="FL85" s="897"/>
      <c r="FM85" s="897"/>
      <c r="FN85" s="897"/>
      <c r="FO85" s="897"/>
      <c r="FP85" s="897"/>
      <c r="FQ85" s="897"/>
      <c r="FR85" s="897"/>
      <c r="FS85" s="897"/>
      <c r="FT85" s="897"/>
      <c r="FU85" s="897"/>
      <c r="FV85" s="897"/>
      <c r="FW85" s="897"/>
      <c r="FX85" s="897"/>
      <c r="FY85" s="897"/>
      <c r="FZ85" s="897"/>
      <c r="GA85" s="897"/>
      <c r="GB85" s="897"/>
      <c r="GC85" s="897"/>
      <c r="GD85" s="897"/>
      <c r="GE85" s="897"/>
      <c r="GF85" s="897"/>
      <c r="GG85" s="897"/>
      <c r="GH85" s="897"/>
      <c r="GI85" s="897"/>
      <c r="GJ85" s="897"/>
      <c r="GK85" s="897"/>
      <c r="GL85" s="897"/>
      <c r="GM85" s="897"/>
      <c r="GN85" s="897"/>
      <c r="GO85" s="897"/>
      <c r="GP85" s="897"/>
      <c r="GQ85" s="897"/>
      <c r="GR85" s="897"/>
      <c r="GS85" s="897"/>
      <c r="GT85" s="897"/>
      <c r="GU85" s="897"/>
      <c r="GV85" s="897"/>
      <c r="GW85" s="897"/>
      <c r="GX85" s="897"/>
      <c r="GY85" s="897"/>
      <c r="GZ85" s="897"/>
      <c r="HA85" s="897"/>
      <c r="HB85" s="897"/>
      <c r="HC85" s="897"/>
      <c r="HD85" s="897"/>
      <c r="HE85" s="897"/>
      <c r="HF85" s="897"/>
      <c r="HG85" s="897"/>
      <c r="HH85" s="897"/>
      <c r="HI85" s="897"/>
      <c r="HJ85" s="897"/>
      <c r="HK85" s="897"/>
      <c r="HL85" s="897"/>
      <c r="HM85" s="897"/>
      <c r="HN85" s="897"/>
      <c r="HO85" s="897"/>
      <c r="HP85" s="897"/>
      <c r="HQ85" s="897"/>
      <c r="HR85" s="897"/>
      <c r="HS85" s="897"/>
      <c r="HT85" s="897"/>
      <c r="HU85" s="897"/>
      <c r="HV85" s="897"/>
      <c r="HW85" s="897"/>
      <c r="HX85" s="897"/>
      <c r="HY85" s="897"/>
      <c r="HZ85" s="897"/>
      <c r="IA85" s="897"/>
      <c r="IB85" s="897"/>
      <c r="IC85" s="897"/>
      <c r="ID85" s="897"/>
      <c r="IE85" s="897"/>
      <c r="IF85" s="897"/>
      <c r="IG85" s="897"/>
      <c r="IH85" s="897"/>
      <c r="II85" s="897"/>
      <c r="IJ85" s="897"/>
      <c r="IK85" s="897"/>
      <c r="IL85" s="897"/>
      <c r="IM85" s="897"/>
      <c r="IN85" s="897"/>
      <c r="IO85" s="897"/>
      <c r="IP85" s="897"/>
      <c r="IQ85" s="897"/>
      <c r="IR85" s="897"/>
    </row>
    <row r="86" spans="1:252" s="898" customFormat="1" ht="17.100000000000001" customHeight="1" x14ac:dyDescent="0.2">
      <c r="A86" s="921"/>
      <c r="B86" s="900"/>
      <c r="C86" s="1006"/>
      <c r="D86" s="1007" t="s">
        <v>442</v>
      </c>
      <c r="E86" s="1008" t="s">
        <v>780</v>
      </c>
      <c r="F86" s="1009">
        <v>5500</v>
      </c>
      <c r="G86" s="1009">
        <v>0</v>
      </c>
      <c r="H86" s="1255">
        <f t="shared" si="7"/>
        <v>0</v>
      </c>
      <c r="K86" s="897"/>
      <c r="L86" s="897"/>
      <c r="M86" s="897"/>
      <c r="N86" s="897"/>
      <c r="O86" s="897"/>
      <c r="P86" s="897"/>
      <c r="Q86" s="897"/>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897"/>
      <c r="BA86" s="897"/>
      <c r="BB86" s="897"/>
      <c r="BC86" s="897"/>
      <c r="BD86" s="897"/>
      <c r="BE86" s="897"/>
      <c r="BF86" s="897"/>
      <c r="BG86" s="897"/>
      <c r="BH86" s="897"/>
      <c r="BI86" s="897"/>
      <c r="BJ86" s="897"/>
      <c r="BK86" s="897"/>
      <c r="BL86" s="897"/>
      <c r="BM86" s="897"/>
      <c r="BN86" s="897"/>
      <c r="BO86" s="897"/>
      <c r="BP86" s="897"/>
      <c r="BQ86" s="897"/>
      <c r="BR86" s="897"/>
      <c r="BS86" s="897"/>
      <c r="BT86" s="897"/>
      <c r="BU86" s="897"/>
      <c r="BV86" s="897"/>
      <c r="BW86" s="897"/>
      <c r="BX86" s="897"/>
      <c r="BY86" s="897"/>
      <c r="BZ86" s="897"/>
      <c r="CA86" s="897"/>
      <c r="CB86" s="897"/>
      <c r="CC86" s="897"/>
      <c r="CD86" s="897"/>
      <c r="CE86" s="897"/>
      <c r="CF86" s="897"/>
      <c r="CG86" s="897"/>
      <c r="CH86" s="897"/>
      <c r="CI86" s="897"/>
      <c r="CJ86" s="897"/>
      <c r="CK86" s="897"/>
      <c r="CL86" s="897"/>
      <c r="CM86" s="897"/>
      <c r="CN86" s="897"/>
      <c r="CO86" s="897"/>
      <c r="CP86" s="897"/>
      <c r="CQ86" s="897"/>
      <c r="CR86" s="897"/>
      <c r="CS86" s="897"/>
      <c r="CT86" s="897"/>
      <c r="CU86" s="897"/>
      <c r="CV86" s="897"/>
      <c r="CW86" s="897"/>
      <c r="CX86" s="897"/>
      <c r="CY86" s="897"/>
      <c r="CZ86" s="897"/>
      <c r="DA86" s="897"/>
      <c r="DB86" s="897"/>
      <c r="DC86" s="897"/>
      <c r="DD86" s="897"/>
      <c r="DE86" s="897"/>
      <c r="DF86" s="897"/>
      <c r="DG86" s="897"/>
      <c r="DH86" s="897"/>
      <c r="DI86" s="897"/>
      <c r="DJ86" s="897"/>
      <c r="DK86" s="897"/>
      <c r="DL86" s="897"/>
      <c r="DM86" s="897"/>
      <c r="DN86" s="897"/>
      <c r="DO86" s="897"/>
      <c r="DP86" s="897"/>
      <c r="DQ86" s="897"/>
      <c r="DR86" s="897"/>
      <c r="DS86" s="897"/>
      <c r="DT86" s="897"/>
      <c r="DU86" s="897"/>
      <c r="DV86" s="897"/>
      <c r="DW86" s="897"/>
      <c r="DX86" s="897"/>
      <c r="DY86" s="897"/>
      <c r="DZ86" s="897"/>
      <c r="EA86" s="897"/>
      <c r="EB86" s="897"/>
      <c r="EC86" s="897"/>
      <c r="ED86" s="897"/>
      <c r="EE86" s="897"/>
      <c r="EF86" s="897"/>
      <c r="EG86" s="897"/>
      <c r="EH86" s="897"/>
      <c r="EI86" s="897"/>
      <c r="EJ86" s="897"/>
      <c r="EK86" s="897"/>
      <c r="EL86" s="897"/>
      <c r="EM86" s="897"/>
      <c r="EN86" s="897"/>
      <c r="EO86" s="897"/>
      <c r="EP86" s="897"/>
      <c r="EQ86" s="897"/>
      <c r="ER86" s="897"/>
      <c r="ES86" s="897"/>
      <c r="ET86" s="897"/>
      <c r="EU86" s="897"/>
      <c r="EV86" s="897"/>
      <c r="EW86" s="897"/>
      <c r="EX86" s="897"/>
      <c r="EY86" s="897"/>
      <c r="EZ86" s="897"/>
      <c r="FA86" s="897"/>
      <c r="FB86" s="897"/>
      <c r="FC86" s="897"/>
      <c r="FD86" s="897"/>
      <c r="FE86" s="897"/>
      <c r="FF86" s="897"/>
      <c r="FG86" s="897"/>
      <c r="FH86" s="897"/>
      <c r="FI86" s="897"/>
      <c r="FJ86" s="897"/>
      <c r="FK86" s="897"/>
      <c r="FL86" s="897"/>
      <c r="FM86" s="897"/>
      <c r="FN86" s="897"/>
      <c r="FO86" s="897"/>
      <c r="FP86" s="897"/>
      <c r="FQ86" s="897"/>
      <c r="FR86" s="897"/>
      <c r="FS86" s="897"/>
      <c r="FT86" s="897"/>
      <c r="FU86" s="897"/>
      <c r="FV86" s="897"/>
      <c r="FW86" s="897"/>
      <c r="FX86" s="897"/>
      <c r="FY86" s="897"/>
      <c r="FZ86" s="897"/>
      <c r="GA86" s="897"/>
      <c r="GB86" s="897"/>
      <c r="GC86" s="897"/>
      <c r="GD86" s="897"/>
      <c r="GE86" s="897"/>
      <c r="GF86" s="897"/>
      <c r="GG86" s="897"/>
      <c r="GH86" s="897"/>
      <c r="GI86" s="897"/>
      <c r="GJ86" s="897"/>
      <c r="GK86" s="897"/>
      <c r="GL86" s="897"/>
      <c r="GM86" s="897"/>
      <c r="GN86" s="897"/>
      <c r="GO86" s="897"/>
      <c r="GP86" s="897"/>
      <c r="GQ86" s="897"/>
      <c r="GR86" s="897"/>
      <c r="GS86" s="897"/>
      <c r="GT86" s="897"/>
      <c r="GU86" s="897"/>
      <c r="GV86" s="897"/>
      <c r="GW86" s="897"/>
      <c r="GX86" s="897"/>
      <c r="GY86" s="897"/>
      <c r="GZ86" s="897"/>
      <c r="HA86" s="897"/>
      <c r="HB86" s="897"/>
      <c r="HC86" s="897"/>
      <c r="HD86" s="897"/>
      <c r="HE86" s="897"/>
      <c r="HF86" s="897"/>
      <c r="HG86" s="897"/>
      <c r="HH86" s="897"/>
      <c r="HI86" s="897"/>
      <c r="HJ86" s="897"/>
      <c r="HK86" s="897"/>
      <c r="HL86" s="897"/>
      <c r="HM86" s="897"/>
      <c r="HN86" s="897"/>
      <c r="HO86" s="897"/>
      <c r="HP86" s="897"/>
      <c r="HQ86" s="897"/>
      <c r="HR86" s="897"/>
      <c r="HS86" s="897"/>
      <c r="HT86" s="897"/>
      <c r="HU86" s="897"/>
      <c r="HV86" s="897"/>
      <c r="HW86" s="897"/>
      <c r="HX86" s="897"/>
      <c r="HY86" s="897"/>
      <c r="HZ86" s="897"/>
      <c r="IA86" s="897"/>
      <c r="IB86" s="897"/>
      <c r="IC86" s="897"/>
      <c r="ID86" s="897"/>
      <c r="IE86" s="897"/>
      <c r="IF86" s="897"/>
      <c r="IG86" s="897"/>
      <c r="IH86" s="897"/>
      <c r="II86" s="897"/>
      <c r="IJ86" s="897"/>
      <c r="IK86" s="897"/>
      <c r="IL86" s="897"/>
      <c r="IM86" s="897"/>
      <c r="IN86" s="897"/>
      <c r="IO86" s="897"/>
      <c r="IP86" s="897"/>
      <c r="IQ86" s="897"/>
      <c r="IR86" s="897"/>
    </row>
    <row r="87" spans="1:252" s="889" customFormat="1" ht="17.100000000000001" customHeight="1" x14ac:dyDescent="0.2">
      <c r="A87" s="910" t="s">
        <v>188</v>
      </c>
      <c r="B87" s="910"/>
      <c r="C87" s="910"/>
      <c r="D87" s="910"/>
      <c r="E87" s="941" t="s">
        <v>189</v>
      </c>
      <c r="F87" s="942">
        <f>F88+F127+F130</f>
        <v>204988.4</v>
      </c>
      <c r="G87" s="942">
        <f>G88+G127+G130</f>
        <v>65084.27</v>
      </c>
      <c r="H87" s="1249">
        <f>G87/F87</f>
        <v>0.31750220988114447</v>
      </c>
      <c r="K87" s="888"/>
      <c r="L87" s="888"/>
      <c r="M87" s="888"/>
      <c r="N87" s="888"/>
      <c r="O87" s="888"/>
      <c r="P87" s="888"/>
      <c r="Q87" s="888"/>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8"/>
      <c r="BA87" s="888"/>
      <c r="BB87" s="888"/>
      <c r="BC87" s="888"/>
      <c r="BD87" s="888"/>
      <c r="BE87" s="888"/>
      <c r="BF87" s="888"/>
      <c r="BG87" s="888"/>
      <c r="BH87" s="888"/>
      <c r="BI87" s="888"/>
      <c r="BJ87" s="888"/>
      <c r="BK87" s="888"/>
      <c r="BL87" s="888"/>
      <c r="BM87" s="888"/>
      <c r="BN87" s="888"/>
      <c r="BO87" s="888"/>
      <c r="BP87" s="888"/>
      <c r="BQ87" s="888"/>
      <c r="BR87" s="888"/>
      <c r="BS87" s="888"/>
      <c r="BT87" s="888"/>
      <c r="BU87" s="888"/>
      <c r="BV87" s="888"/>
      <c r="BW87" s="888"/>
      <c r="BX87" s="888"/>
      <c r="BY87" s="888"/>
      <c r="BZ87" s="888"/>
      <c r="CA87" s="888"/>
      <c r="CB87" s="888"/>
      <c r="CC87" s="888"/>
      <c r="CD87" s="888"/>
      <c r="CE87" s="888"/>
      <c r="CF87" s="888"/>
      <c r="CG87" s="888"/>
      <c r="CH87" s="888"/>
      <c r="CI87" s="888"/>
      <c r="CJ87" s="888"/>
      <c r="CK87" s="888"/>
      <c r="CL87" s="888"/>
      <c r="CM87" s="888"/>
      <c r="CN87" s="888"/>
      <c r="CO87" s="888"/>
      <c r="CP87" s="888"/>
      <c r="CQ87" s="888"/>
      <c r="CR87" s="888"/>
      <c r="CS87" s="888"/>
      <c r="CT87" s="888"/>
      <c r="CU87" s="888"/>
      <c r="CV87" s="888"/>
      <c r="CW87" s="888"/>
      <c r="CX87" s="888"/>
      <c r="CY87" s="888"/>
      <c r="CZ87" s="888"/>
      <c r="DA87" s="888"/>
      <c r="DB87" s="888"/>
      <c r="DC87" s="888"/>
      <c r="DD87" s="888"/>
      <c r="DE87" s="888"/>
      <c r="DF87" s="888"/>
      <c r="DG87" s="888"/>
      <c r="DH87" s="888"/>
      <c r="DI87" s="888"/>
      <c r="DJ87" s="888"/>
      <c r="DK87" s="888"/>
      <c r="DL87" s="888"/>
      <c r="DM87" s="888"/>
      <c r="DN87" s="888"/>
      <c r="DO87" s="888"/>
      <c r="DP87" s="888"/>
      <c r="DQ87" s="888"/>
      <c r="DR87" s="888"/>
      <c r="DS87" s="888"/>
      <c r="DT87" s="888"/>
      <c r="DU87" s="888"/>
      <c r="DV87" s="888"/>
      <c r="DW87" s="888"/>
      <c r="DX87" s="888"/>
      <c r="DY87" s="888"/>
      <c r="DZ87" s="888"/>
      <c r="EA87" s="888"/>
      <c r="EB87" s="888"/>
      <c r="EC87" s="888"/>
      <c r="ED87" s="888"/>
      <c r="EE87" s="888"/>
      <c r="EF87" s="888"/>
      <c r="EG87" s="888"/>
      <c r="EH87" s="888"/>
      <c r="EI87" s="888"/>
      <c r="EJ87" s="888"/>
      <c r="EK87" s="888"/>
      <c r="EL87" s="888"/>
      <c r="EM87" s="888"/>
      <c r="EN87" s="888"/>
      <c r="EO87" s="888"/>
      <c r="EP87" s="888"/>
      <c r="EQ87" s="888"/>
      <c r="ER87" s="888"/>
      <c r="ES87" s="888"/>
      <c r="ET87" s="888"/>
      <c r="EU87" s="888"/>
      <c r="EV87" s="888"/>
      <c r="EW87" s="888"/>
      <c r="EX87" s="888"/>
      <c r="EY87" s="888"/>
      <c r="EZ87" s="888"/>
      <c r="FA87" s="888"/>
      <c r="FB87" s="888"/>
      <c r="FC87" s="888"/>
      <c r="FD87" s="888"/>
      <c r="FE87" s="888"/>
      <c r="FF87" s="888"/>
      <c r="FG87" s="888"/>
      <c r="FH87" s="888"/>
      <c r="FI87" s="888"/>
      <c r="FJ87" s="888"/>
      <c r="FK87" s="888"/>
      <c r="FL87" s="888"/>
      <c r="FM87" s="888"/>
      <c r="FN87" s="888"/>
      <c r="FO87" s="888"/>
      <c r="FP87" s="888"/>
      <c r="FQ87" s="888"/>
      <c r="FR87" s="888"/>
      <c r="FS87" s="888"/>
      <c r="FT87" s="888"/>
      <c r="FU87" s="888"/>
      <c r="FV87" s="888"/>
      <c r="FW87" s="888"/>
      <c r="FX87" s="888"/>
      <c r="FY87" s="888"/>
      <c r="FZ87" s="888"/>
      <c r="GA87" s="888"/>
      <c r="GB87" s="888"/>
      <c r="GC87" s="888"/>
      <c r="GD87" s="888"/>
      <c r="GE87" s="888"/>
      <c r="GF87" s="888"/>
      <c r="GG87" s="888"/>
      <c r="GH87" s="888"/>
      <c r="GI87" s="888"/>
      <c r="GJ87" s="888"/>
      <c r="GK87" s="888"/>
      <c r="GL87" s="888"/>
      <c r="GM87" s="888"/>
      <c r="GN87" s="888"/>
      <c r="GO87" s="888"/>
      <c r="GP87" s="888"/>
      <c r="GQ87" s="888"/>
      <c r="GR87" s="888"/>
      <c r="GS87" s="888"/>
      <c r="GT87" s="888"/>
      <c r="GU87" s="888"/>
      <c r="GV87" s="888"/>
      <c r="GW87" s="888"/>
      <c r="GX87" s="888"/>
      <c r="GY87" s="888"/>
      <c r="GZ87" s="888"/>
      <c r="HA87" s="888"/>
      <c r="HB87" s="888"/>
      <c r="HC87" s="888"/>
      <c r="HD87" s="888"/>
      <c r="HE87" s="888"/>
      <c r="HF87" s="888"/>
      <c r="HG87" s="888"/>
      <c r="HH87" s="888"/>
      <c r="HI87" s="888"/>
      <c r="HJ87" s="888"/>
      <c r="HK87" s="888"/>
      <c r="HL87" s="888"/>
      <c r="HM87" s="888"/>
      <c r="HN87" s="888"/>
      <c r="HO87" s="888"/>
      <c r="HP87" s="888"/>
      <c r="HQ87" s="888"/>
      <c r="HR87" s="888"/>
      <c r="HS87" s="888"/>
      <c r="HT87" s="888"/>
      <c r="HU87" s="888"/>
      <c r="HV87" s="888"/>
      <c r="HW87" s="888"/>
      <c r="HX87" s="888"/>
      <c r="HY87" s="888"/>
      <c r="HZ87" s="888"/>
      <c r="IA87" s="888"/>
      <c r="IB87" s="888"/>
      <c r="IC87" s="888"/>
      <c r="ID87" s="888"/>
      <c r="IE87" s="888"/>
      <c r="IF87" s="888"/>
      <c r="IG87" s="888"/>
      <c r="IH87" s="888"/>
      <c r="II87" s="888"/>
      <c r="IJ87" s="888"/>
      <c r="IK87" s="888"/>
      <c r="IL87" s="888"/>
      <c r="IM87" s="888"/>
      <c r="IN87" s="888"/>
      <c r="IO87" s="888"/>
      <c r="IP87" s="888"/>
      <c r="IQ87" s="888"/>
      <c r="IR87" s="888"/>
    </row>
    <row r="88" spans="1:252" s="889" customFormat="1" ht="17.100000000000001" customHeight="1" x14ac:dyDescent="0.2">
      <c r="A88" s="916"/>
      <c r="B88" s="1048" t="s">
        <v>190</v>
      </c>
      <c r="C88" s="1045"/>
      <c r="D88" s="1045"/>
      <c r="E88" s="1046" t="s">
        <v>191</v>
      </c>
      <c r="F88" s="1047">
        <f>F89+F95+F111+F113+F115+F121+F123+F125</f>
        <v>110991.97</v>
      </c>
      <c r="G88" s="1047">
        <f>G89+G95+G111+G113+G115+G121+G123+G125</f>
        <v>35544.269999999997</v>
      </c>
      <c r="H88" s="1250">
        <f>G88/F88</f>
        <v>0.32024181569171173</v>
      </c>
      <c r="K88" s="888"/>
      <c r="L88" s="888"/>
      <c r="M88" s="888"/>
      <c r="N88" s="888"/>
      <c r="O88" s="888"/>
      <c r="P88" s="888"/>
      <c r="Q88" s="888"/>
      <c r="R88" s="888"/>
      <c r="S88" s="888"/>
      <c r="T88" s="888"/>
      <c r="U88" s="888"/>
      <c r="V88" s="888"/>
      <c r="W88" s="888"/>
      <c r="X88" s="888"/>
      <c r="Y88" s="888"/>
      <c r="Z88" s="888"/>
      <c r="AA88" s="888"/>
      <c r="AB88" s="888"/>
      <c r="AC88" s="888"/>
      <c r="AD88" s="888"/>
      <c r="AE88" s="888"/>
      <c r="AF88" s="888"/>
      <c r="AG88" s="888"/>
      <c r="AH88" s="888"/>
      <c r="AI88" s="888"/>
      <c r="AJ88" s="888"/>
      <c r="AK88" s="888"/>
      <c r="AL88" s="888"/>
      <c r="AM88" s="888"/>
      <c r="AN88" s="888"/>
      <c r="AO88" s="888"/>
      <c r="AP88" s="888"/>
      <c r="AQ88" s="888"/>
      <c r="AR88" s="888"/>
      <c r="AS88" s="888"/>
      <c r="AT88" s="888"/>
      <c r="AU88" s="888"/>
      <c r="AV88" s="888"/>
      <c r="AW88" s="888"/>
      <c r="AX88" s="888"/>
      <c r="AY88" s="888"/>
      <c r="AZ88" s="888"/>
      <c r="BA88" s="888"/>
      <c r="BB88" s="888"/>
      <c r="BC88" s="888"/>
      <c r="BD88" s="888"/>
      <c r="BE88" s="888"/>
      <c r="BF88" s="888"/>
      <c r="BG88" s="888"/>
      <c r="BH88" s="888"/>
      <c r="BI88" s="888"/>
      <c r="BJ88" s="888"/>
      <c r="BK88" s="888"/>
      <c r="BL88" s="888"/>
      <c r="BM88" s="888"/>
      <c r="BN88" s="888"/>
      <c r="BO88" s="888"/>
      <c r="BP88" s="888"/>
      <c r="BQ88" s="888"/>
      <c r="BR88" s="888"/>
      <c r="BS88" s="888"/>
      <c r="BT88" s="888"/>
      <c r="BU88" s="888"/>
      <c r="BV88" s="888"/>
      <c r="BW88" s="888"/>
      <c r="BX88" s="888"/>
      <c r="BY88" s="888"/>
      <c r="BZ88" s="888"/>
      <c r="CA88" s="888"/>
      <c r="CB88" s="888"/>
      <c r="CC88" s="888"/>
      <c r="CD88" s="888"/>
      <c r="CE88" s="888"/>
      <c r="CF88" s="888"/>
      <c r="CG88" s="888"/>
      <c r="CH88" s="888"/>
      <c r="CI88" s="888"/>
      <c r="CJ88" s="888"/>
      <c r="CK88" s="888"/>
      <c r="CL88" s="888"/>
      <c r="CM88" s="888"/>
      <c r="CN88" s="888"/>
      <c r="CO88" s="888"/>
      <c r="CP88" s="888"/>
      <c r="CQ88" s="888"/>
      <c r="CR88" s="888"/>
      <c r="CS88" s="888"/>
      <c r="CT88" s="888"/>
      <c r="CU88" s="888"/>
      <c r="CV88" s="888"/>
      <c r="CW88" s="888"/>
      <c r="CX88" s="888"/>
      <c r="CY88" s="888"/>
      <c r="CZ88" s="888"/>
      <c r="DA88" s="888"/>
      <c r="DB88" s="888"/>
      <c r="DC88" s="888"/>
      <c r="DD88" s="888"/>
      <c r="DE88" s="888"/>
      <c r="DF88" s="888"/>
      <c r="DG88" s="888"/>
      <c r="DH88" s="888"/>
      <c r="DI88" s="888"/>
      <c r="DJ88" s="888"/>
      <c r="DK88" s="888"/>
      <c r="DL88" s="888"/>
      <c r="DM88" s="888"/>
      <c r="DN88" s="888"/>
      <c r="DO88" s="888"/>
      <c r="DP88" s="888"/>
      <c r="DQ88" s="888"/>
      <c r="DR88" s="888"/>
      <c r="DS88" s="888"/>
      <c r="DT88" s="888"/>
      <c r="DU88" s="888"/>
      <c r="DV88" s="888"/>
      <c r="DW88" s="888"/>
      <c r="DX88" s="888"/>
      <c r="DY88" s="888"/>
      <c r="DZ88" s="888"/>
      <c r="EA88" s="888"/>
      <c r="EB88" s="888"/>
      <c r="EC88" s="888"/>
      <c r="ED88" s="888"/>
      <c r="EE88" s="888"/>
      <c r="EF88" s="888"/>
      <c r="EG88" s="888"/>
      <c r="EH88" s="888"/>
      <c r="EI88" s="888"/>
      <c r="EJ88" s="888"/>
      <c r="EK88" s="888"/>
      <c r="EL88" s="888"/>
      <c r="EM88" s="888"/>
      <c r="EN88" s="888"/>
      <c r="EO88" s="888"/>
      <c r="EP88" s="888"/>
      <c r="EQ88" s="888"/>
      <c r="ER88" s="888"/>
      <c r="ES88" s="888"/>
      <c r="ET88" s="888"/>
      <c r="EU88" s="888"/>
      <c r="EV88" s="888"/>
      <c r="EW88" s="888"/>
      <c r="EX88" s="888"/>
      <c r="EY88" s="888"/>
      <c r="EZ88" s="888"/>
      <c r="FA88" s="888"/>
      <c r="FB88" s="888"/>
      <c r="FC88" s="888"/>
      <c r="FD88" s="888"/>
      <c r="FE88" s="888"/>
      <c r="FF88" s="888"/>
      <c r="FG88" s="888"/>
      <c r="FH88" s="888"/>
      <c r="FI88" s="888"/>
      <c r="FJ88" s="888"/>
      <c r="FK88" s="888"/>
      <c r="FL88" s="888"/>
      <c r="FM88" s="888"/>
      <c r="FN88" s="888"/>
      <c r="FO88" s="888"/>
      <c r="FP88" s="888"/>
      <c r="FQ88" s="888"/>
      <c r="FR88" s="888"/>
      <c r="FS88" s="888"/>
      <c r="FT88" s="888"/>
      <c r="FU88" s="888"/>
      <c r="FV88" s="888"/>
      <c r="FW88" s="888"/>
      <c r="FX88" s="888"/>
      <c r="FY88" s="888"/>
      <c r="FZ88" s="888"/>
      <c r="GA88" s="888"/>
      <c r="GB88" s="888"/>
      <c r="GC88" s="888"/>
      <c r="GD88" s="888"/>
      <c r="GE88" s="888"/>
      <c r="GF88" s="888"/>
      <c r="GG88" s="888"/>
      <c r="GH88" s="888"/>
      <c r="GI88" s="888"/>
      <c r="GJ88" s="888"/>
      <c r="GK88" s="888"/>
      <c r="GL88" s="888"/>
      <c r="GM88" s="888"/>
      <c r="GN88" s="888"/>
      <c r="GO88" s="888"/>
      <c r="GP88" s="888"/>
      <c r="GQ88" s="888"/>
      <c r="GR88" s="888"/>
      <c r="GS88" s="888"/>
      <c r="GT88" s="888"/>
      <c r="GU88" s="888"/>
      <c r="GV88" s="888"/>
      <c r="GW88" s="888"/>
      <c r="GX88" s="888"/>
      <c r="GY88" s="888"/>
      <c r="GZ88" s="888"/>
      <c r="HA88" s="888"/>
      <c r="HB88" s="888"/>
      <c r="HC88" s="888"/>
      <c r="HD88" s="888"/>
      <c r="HE88" s="888"/>
      <c r="HF88" s="888"/>
      <c r="HG88" s="888"/>
      <c r="HH88" s="888"/>
      <c r="HI88" s="888"/>
      <c r="HJ88" s="888"/>
      <c r="HK88" s="888"/>
      <c r="HL88" s="888"/>
      <c r="HM88" s="888"/>
      <c r="HN88" s="888"/>
      <c r="HO88" s="888"/>
      <c r="HP88" s="888"/>
      <c r="HQ88" s="888"/>
      <c r="HR88" s="888"/>
      <c r="HS88" s="888"/>
      <c r="HT88" s="888"/>
      <c r="HU88" s="888"/>
      <c r="HV88" s="888"/>
      <c r="HW88" s="888"/>
      <c r="HX88" s="888"/>
      <c r="HY88" s="888"/>
      <c r="HZ88" s="888"/>
      <c r="IA88" s="888"/>
      <c r="IB88" s="888"/>
      <c r="IC88" s="888"/>
      <c r="ID88" s="888"/>
      <c r="IE88" s="888"/>
      <c r="IF88" s="888"/>
      <c r="IG88" s="888"/>
      <c r="IH88" s="888"/>
      <c r="II88" s="888"/>
      <c r="IJ88" s="888"/>
      <c r="IK88" s="888"/>
      <c r="IL88" s="888"/>
      <c r="IM88" s="888"/>
      <c r="IN88" s="888"/>
      <c r="IO88" s="888"/>
      <c r="IP88" s="888"/>
      <c r="IQ88" s="888"/>
      <c r="IR88" s="888"/>
    </row>
    <row r="89" spans="1:252" s="898" customFormat="1" ht="17.100000000000001" customHeight="1" x14ac:dyDescent="0.2">
      <c r="A89" s="921"/>
      <c r="B89" s="921"/>
      <c r="C89" s="918" t="s">
        <v>218</v>
      </c>
      <c r="D89" s="918"/>
      <c r="E89" s="947" t="s">
        <v>219</v>
      </c>
      <c r="F89" s="1010">
        <f>F90+F91+F92+F93+F94</f>
        <v>17200</v>
      </c>
      <c r="G89" s="1010">
        <f>G90+G91+G92+G93+G94</f>
        <v>6220.2199999999993</v>
      </c>
      <c r="H89" s="1237">
        <f>G89/F89</f>
        <v>0.36164069767441859</v>
      </c>
      <c r="K89" s="897"/>
      <c r="L89" s="897"/>
      <c r="M89" s="897"/>
      <c r="N89" s="897"/>
      <c r="O89" s="897"/>
      <c r="P89" s="897"/>
      <c r="Q89" s="897"/>
      <c r="R89" s="897"/>
      <c r="S89" s="897"/>
      <c r="T89" s="897"/>
      <c r="U89" s="897"/>
      <c r="V89" s="897"/>
      <c r="W89" s="897"/>
      <c r="X89" s="897"/>
      <c r="Y89" s="897"/>
      <c r="Z89" s="897"/>
      <c r="AA89" s="897"/>
      <c r="AB89" s="897"/>
      <c r="AC89" s="897"/>
      <c r="AD89" s="897"/>
      <c r="AE89" s="897"/>
      <c r="AF89" s="897"/>
      <c r="AG89" s="897"/>
      <c r="AH89" s="897"/>
      <c r="AI89" s="897"/>
      <c r="AJ89" s="897"/>
      <c r="AK89" s="897"/>
      <c r="AL89" s="897"/>
      <c r="AM89" s="897"/>
      <c r="AN89" s="897"/>
      <c r="AO89" s="897"/>
      <c r="AP89" s="897"/>
      <c r="AQ89" s="897"/>
      <c r="AR89" s="897"/>
      <c r="AS89" s="897"/>
      <c r="AT89" s="897"/>
      <c r="AU89" s="897"/>
      <c r="AV89" s="897"/>
      <c r="AW89" s="897"/>
      <c r="AX89" s="897"/>
      <c r="AY89" s="897"/>
      <c r="AZ89" s="897"/>
      <c r="BA89" s="897"/>
      <c r="BB89" s="897"/>
      <c r="BC89" s="897"/>
      <c r="BD89" s="897"/>
      <c r="BE89" s="897"/>
      <c r="BF89" s="897"/>
      <c r="BG89" s="897"/>
      <c r="BH89" s="897"/>
      <c r="BI89" s="897"/>
      <c r="BJ89" s="897"/>
      <c r="BK89" s="897"/>
      <c r="BL89" s="897"/>
      <c r="BM89" s="897"/>
      <c r="BN89" s="897"/>
      <c r="BO89" s="897"/>
      <c r="BP89" s="897"/>
      <c r="BQ89" s="897"/>
      <c r="BR89" s="897"/>
      <c r="BS89" s="897"/>
      <c r="BT89" s="897"/>
      <c r="BU89" s="897"/>
      <c r="BV89" s="897"/>
      <c r="BW89" s="897"/>
      <c r="BX89" s="897"/>
      <c r="BY89" s="897"/>
      <c r="BZ89" s="897"/>
      <c r="CA89" s="897"/>
      <c r="CB89" s="897"/>
      <c r="CC89" s="897"/>
      <c r="CD89" s="897"/>
      <c r="CE89" s="897"/>
      <c r="CF89" s="897"/>
      <c r="CG89" s="897"/>
      <c r="CH89" s="897"/>
      <c r="CI89" s="897"/>
      <c r="CJ89" s="897"/>
      <c r="CK89" s="897"/>
      <c r="CL89" s="897"/>
      <c r="CM89" s="897"/>
      <c r="CN89" s="897"/>
      <c r="CO89" s="897"/>
      <c r="CP89" s="897"/>
      <c r="CQ89" s="897"/>
      <c r="CR89" s="897"/>
      <c r="CS89" s="897"/>
      <c r="CT89" s="897"/>
      <c r="CU89" s="897"/>
      <c r="CV89" s="897"/>
      <c r="CW89" s="897"/>
      <c r="CX89" s="897"/>
      <c r="CY89" s="897"/>
      <c r="CZ89" s="897"/>
      <c r="DA89" s="897"/>
      <c r="DB89" s="897"/>
      <c r="DC89" s="897"/>
      <c r="DD89" s="897"/>
      <c r="DE89" s="897"/>
      <c r="DF89" s="897"/>
      <c r="DG89" s="897"/>
      <c r="DH89" s="897"/>
      <c r="DI89" s="897"/>
      <c r="DJ89" s="897"/>
      <c r="DK89" s="897"/>
      <c r="DL89" s="897"/>
      <c r="DM89" s="897"/>
      <c r="DN89" s="897"/>
      <c r="DO89" s="897"/>
      <c r="DP89" s="897"/>
      <c r="DQ89" s="897"/>
      <c r="DR89" s="897"/>
      <c r="DS89" s="897"/>
      <c r="DT89" s="897"/>
      <c r="DU89" s="897"/>
      <c r="DV89" s="897"/>
      <c r="DW89" s="897"/>
      <c r="DX89" s="897"/>
      <c r="DY89" s="897"/>
      <c r="DZ89" s="897"/>
      <c r="EA89" s="897"/>
      <c r="EB89" s="897"/>
      <c r="EC89" s="897"/>
      <c r="ED89" s="897"/>
      <c r="EE89" s="897"/>
      <c r="EF89" s="897"/>
      <c r="EG89" s="897"/>
      <c r="EH89" s="897"/>
      <c r="EI89" s="897"/>
      <c r="EJ89" s="897"/>
      <c r="EK89" s="897"/>
      <c r="EL89" s="897"/>
      <c r="EM89" s="897"/>
      <c r="EN89" s="897"/>
      <c r="EO89" s="897"/>
      <c r="EP89" s="897"/>
      <c r="EQ89" s="897"/>
      <c r="ER89" s="897"/>
      <c r="ES89" s="897"/>
      <c r="ET89" s="897"/>
      <c r="EU89" s="897"/>
      <c r="EV89" s="897"/>
      <c r="EW89" s="897"/>
      <c r="EX89" s="897"/>
      <c r="EY89" s="897"/>
      <c r="EZ89" s="897"/>
      <c r="FA89" s="897"/>
      <c r="FB89" s="897"/>
      <c r="FC89" s="897"/>
      <c r="FD89" s="897"/>
      <c r="FE89" s="897"/>
      <c r="FF89" s="897"/>
      <c r="FG89" s="897"/>
      <c r="FH89" s="897"/>
      <c r="FI89" s="897"/>
      <c r="FJ89" s="897"/>
      <c r="FK89" s="897"/>
      <c r="FL89" s="897"/>
      <c r="FM89" s="897"/>
      <c r="FN89" s="897"/>
      <c r="FO89" s="897"/>
      <c r="FP89" s="897"/>
      <c r="FQ89" s="897"/>
      <c r="FR89" s="897"/>
      <c r="FS89" s="897"/>
      <c r="FT89" s="897"/>
      <c r="FU89" s="897"/>
      <c r="FV89" s="897"/>
      <c r="FW89" s="897"/>
      <c r="FX89" s="897"/>
      <c r="FY89" s="897"/>
      <c r="FZ89" s="897"/>
      <c r="GA89" s="897"/>
      <c r="GB89" s="897"/>
      <c r="GC89" s="897"/>
      <c r="GD89" s="897"/>
      <c r="GE89" s="897"/>
      <c r="GF89" s="897"/>
      <c r="GG89" s="897"/>
      <c r="GH89" s="897"/>
      <c r="GI89" s="897"/>
      <c r="GJ89" s="897"/>
      <c r="GK89" s="897"/>
      <c r="GL89" s="897"/>
      <c r="GM89" s="897"/>
      <c r="GN89" s="897"/>
      <c r="GO89" s="897"/>
      <c r="GP89" s="897"/>
      <c r="GQ89" s="897"/>
      <c r="GR89" s="897"/>
      <c r="GS89" s="897"/>
      <c r="GT89" s="897"/>
      <c r="GU89" s="897"/>
      <c r="GV89" s="897"/>
      <c r="GW89" s="897"/>
      <c r="GX89" s="897"/>
      <c r="GY89" s="897"/>
      <c r="GZ89" s="897"/>
      <c r="HA89" s="897"/>
      <c r="HB89" s="897"/>
      <c r="HC89" s="897"/>
      <c r="HD89" s="897"/>
      <c r="HE89" s="897"/>
      <c r="HF89" s="897"/>
      <c r="HG89" s="897"/>
      <c r="HH89" s="897"/>
      <c r="HI89" s="897"/>
      <c r="HJ89" s="897"/>
      <c r="HK89" s="897"/>
      <c r="HL89" s="897"/>
      <c r="HM89" s="897"/>
      <c r="HN89" s="897"/>
      <c r="HO89" s="897"/>
      <c r="HP89" s="897"/>
      <c r="HQ89" s="897"/>
      <c r="HR89" s="897"/>
      <c r="HS89" s="897"/>
      <c r="HT89" s="897"/>
      <c r="HU89" s="897"/>
      <c r="HV89" s="897"/>
      <c r="HW89" s="897"/>
      <c r="HX89" s="897"/>
      <c r="HY89" s="897"/>
      <c r="HZ89" s="897"/>
      <c r="IA89" s="897"/>
      <c r="IB89" s="897"/>
      <c r="IC89" s="897"/>
      <c r="ID89" s="897"/>
      <c r="IE89" s="897"/>
      <c r="IF89" s="897"/>
      <c r="IG89" s="897"/>
      <c r="IH89" s="897"/>
      <c r="II89" s="897"/>
      <c r="IJ89" s="897"/>
      <c r="IK89" s="897"/>
      <c r="IL89" s="897"/>
      <c r="IM89" s="897"/>
      <c r="IN89" s="897"/>
      <c r="IO89" s="897"/>
      <c r="IP89" s="897"/>
      <c r="IQ89" s="897"/>
      <c r="IR89" s="897"/>
    </row>
    <row r="90" spans="1:252" s="898" customFormat="1" ht="17.100000000000001" customHeight="1" x14ac:dyDescent="0.2">
      <c r="A90" s="921"/>
      <c r="B90" s="921"/>
      <c r="C90" s="929"/>
      <c r="D90" s="926" t="s">
        <v>443</v>
      </c>
      <c r="E90" s="1011" t="s">
        <v>781</v>
      </c>
      <c r="F90" s="1012">
        <v>2500</v>
      </c>
      <c r="G90" s="1012">
        <v>921.88</v>
      </c>
      <c r="H90" s="1238">
        <f>G90/F90</f>
        <v>0.36875200000000002</v>
      </c>
      <c r="K90" s="897"/>
      <c r="L90" s="897"/>
      <c r="M90" s="897"/>
      <c r="N90" s="897"/>
      <c r="O90" s="897"/>
      <c r="P90" s="897"/>
      <c r="Q90" s="897"/>
      <c r="R90" s="897"/>
      <c r="S90" s="897"/>
      <c r="T90" s="897"/>
      <c r="U90" s="897"/>
      <c r="V90" s="897"/>
      <c r="W90" s="897"/>
      <c r="X90" s="897"/>
      <c r="Y90" s="897"/>
      <c r="Z90" s="897"/>
      <c r="AA90" s="897"/>
      <c r="AB90" s="897"/>
      <c r="AC90" s="897"/>
      <c r="AD90" s="897"/>
      <c r="AE90" s="897"/>
      <c r="AF90" s="897"/>
      <c r="AG90" s="897"/>
      <c r="AH90" s="897"/>
      <c r="AI90" s="897"/>
      <c r="AJ90" s="897"/>
      <c r="AK90" s="897"/>
      <c r="AL90" s="897"/>
      <c r="AM90" s="897"/>
      <c r="AN90" s="897"/>
      <c r="AO90" s="897"/>
      <c r="AP90" s="897"/>
      <c r="AQ90" s="897"/>
      <c r="AR90" s="897"/>
      <c r="AS90" s="897"/>
      <c r="AT90" s="897"/>
      <c r="AU90" s="897"/>
      <c r="AV90" s="897"/>
      <c r="AW90" s="897"/>
      <c r="AX90" s="897"/>
      <c r="AY90" s="897"/>
      <c r="AZ90" s="897"/>
      <c r="BA90" s="897"/>
      <c r="BB90" s="897"/>
      <c r="BC90" s="897"/>
      <c r="BD90" s="897"/>
      <c r="BE90" s="897"/>
      <c r="BF90" s="897"/>
      <c r="BG90" s="897"/>
      <c r="BH90" s="897"/>
      <c r="BI90" s="897"/>
      <c r="BJ90" s="897"/>
      <c r="BK90" s="897"/>
      <c r="BL90" s="897"/>
      <c r="BM90" s="897"/>
      <c r="BN90" s="897"/>
      <c r="BO90" s="897"/>
      <c r="BP90" s="897"/>
      <c r="BQ90" s="897"/>
      <c r="BR90" s="897"/>
      <c r="BS90" s="897"/>
      <c r="BT90" s="897"/>
      <c r="BU90" s="897"/>
      <c r="BV90" s="897"/>
      <c r="BW90" s="897"/>
      <c r="BX90" s="897"/>
      <c r="BY90" s="897"/>
      <c r="BZ90" s="897"/>
      <c r="CA90" s="897"/>
      <c r="CB90" s="897"/>
      <c r="CC90" s="897"/>
      <c r="CD90" s="897"/>
      <c r="CE90" s="897"/>
      <c r="CF90" s="897"/>
      <c r="CG90" s="897"/>
      <c r="CH90" s="897"/>
      <c r="CI90" s="897"/>
      <c r="CJ90" s="897"/>
      <c r="CK90" s="897"/>
      <c r="CL90" s="897"/>
      <c r="CM90" s="897"/>
      <c r="CN90" s="897"/>
      <c r="CO90" s="897"/>
      <c r="CP90" s="897"/>
      <c r="CQ90" s="897"/>
      <c r="CR90" s="897"/>
      <c r="CS90" s="897"/>
      <c r="CT90" s="897"/>
      <c r="CU90" s="897"/>
      <c r="CV90" s="897"/>
      <c r="CW90" s="897"/>
      <c r="CX90" s="897"/>
      <c r="CY90" s="897"/>
      <c r="CZ90" s="897"/>
      <c r="DA90" s="897"/>
      <c r="DB90" s="897"/>
      <c r="DC90" s="897"/>
      <c r="DD90" s="897"/>
      <c r="DE90" s="897"/>
      <c r="DF90" s="897"/>
      <c r="DG90" s="897"/>
      <c r="DH90" s="897"/>
      <c r="DI90" s="897"/>
      <c r="DJ90" s="897"/>
      <c r="DK90" s="897"/>
      <c r="DL90" s="897"/>
      <c r="DM90" s="897"/>
      <c r="DN90" s="897"/>
      <c r="DO90" s="897"/>
      <c r="DP90" s="897"/>
      <c r="DQ90" s="897"/>
      <c r="DR90" s="897"/>
      <c r="DS90" s="897"/>
      <c r="DT90" s="897"/>
      <c r="DU90" s="897"/>
      <c r="DV90" s="897"/>
      <c r="DW90" s="897"/>
      <c r="DX90" s="897"/>
      <c r="DY90" s="897"/>
      <c r="DZ90" s="897"/>
      <c r="EA90" s="897"/>
      <c r="EB90" s="897"/>
      <c r="EC90" s="897"/>
      <c r="ED90" s="897"/>
      <c r="EE90" s="897"/>
      <c r="EF90" s="897"/>
      <c r="EG90" s="897"/>
      <c r="EH90" s="897"/>
      <c r="EI90" s="897"/>
      <c r="EJ90" s="897"/>
      <c r="EK90" s="897"/>
      <c r="EL90" s="897"/>
      <c r="EM90" s="897"/>
      <c r="EN90" s="897"/>
      <c r="EO90" s="897"/>
      <c r="EP90" s="897"/>
      <c r="EQ90" s="897"/>
      <c r="ER90" s="897"/>
      <c r="ES90" s="897"/>
      <c r="ET90" s="897"/>
      <c r="EU90" s="897"/>
      <c r="EV90" s="897"/>
      <c r="EW90" s="897"/>
      <c r="EX90" s="897"/>
      <c r="EY90" s="897"/>
      <c r="EZ90" s="897"/>
      <c r="FA90" s="897"/>
      <c r="FB90" s="897"/>
      <c r="FC90" s="897"/>
      <c r="FD90" s="897"/>
      <c r="FE90" s="897"/>
      <c r="FF90" s="897"/>
      <c r="FG90" s="897"/>
      <c r="FH90" s="897"/>
      <c r="FI90" s="897"/>
      <c r="FJ90" s="897"/>
      <c r="FK90" s="897"/>
      <c r="FL90" s="897"/>
      <c r="FM90" s="897"/>
      <c r="FN90" s="897"/>
      <c r="FO90" s="897"/>
      <c r="FP90" s="897"/>
      <c r="FQ90" s="897"/>
      <c r="FR90" s="897"/>
      <c r="FS90" s="897"/>
      <c r="FT90" s="897"/>
      <c r="FU90" s="897"/>
      <c r="FV90" s="897"/>
      <c r="FW90" s="897"/>
      <c r="FX90" s="897"/>
      <c r="FY90" s="897"/>
      <c r="FZ90" s="897"/>
      <c r="GA90" s="897"/>
      <c r="GB90" s="897"/>
      <c r="GC90" s="897"/>
      <c r="GD90" s="897"/>
      <c r="GE90" s="897"/>
      <c r="GF90" s="897"/>
      <c r="GG90" s="897"/>
      <c r="GH90" s="897"/>
      <c r="GI90" s="897"/>
      <c r="GJ90" s="897"/>
      <c r="GK90" s="897"/>
      <c r="GL90" s="897"/>
      <c r="GM90" s="897"/>
      <c r="GN90" s="897"/>
      <c r="GO90" s="897"/>
      <c r="GP90" s="897"/>
      <c r="GQ90" s="897"/>
      <c r="GR90" s="897"/>
      <c r="GS90" s="897"/>
      <c r="GT90" s="897"/>
      <c r="GU90" s="897"/>
      <c r="GV90" s="897"/>
      <c r="GW90" s="897"/>
      <c r="GX90" s="897"/>
      <c r="GY90" s="897"/>
      <c r="GZ90" s="897"/>
      <c r="HA90" s="897"/>
      <c r="HB90" s="897"/>
      <c r="HC90" s="897"/>
      <c r="HD90" s="897"/>
      <c r="HE90" s="897"/>
      <c r="HF90" s="897"/>
      <c r="HG90" s="897"/>
      <c r="HH90" s="897"/>
      <c r="HI90" s="897"/>
      <c r="HJ90" s="897"/>
      <c r="HK90" s="897"/>
      <c r="HL90" s="897"/>
      <c r="HM90" s="897"/>
      <c r="HN90" s="897"/>
      <c r="HO90" s="897"/>
      <c r="HP90" s="897"/>
      <c r="HQ90" s="897"/>
      <c r="HR90" s="897"/>
      <c r="HS90" s="897"/>
      <c r="HT90" s="897"/>
      <c r="HU90" s="897"/>
      <c r="HV90" s="897"/>
      <c r="HW90" s="897"/>
      <c r="HX90" s="897"/>
      <c r="HY90" s="897"/>
      <c r="HZ90" s="897"/>
      <c r="IA90" s="897"/>
      <c r="IB90" s="897"/>
      <c r="IC90" s="897"/>
      <c r="ID90" s="897"/>
      <c r="IE90" s="897"/>
      <c r="IF90" s="897"/>
      <c r="IG90" s="897"/>
      <c r="IH90" s="897"/>
      <c r="II90" s="897"/>
      <c r="IJ90" s="897"/>
      <c r="IK90" s="897"/>
      <c r="IL90" s="897"/>
      <c r="IM90" s="897"/>
      <c r="IN90" s="897"/>
      <c r="IO90" s="897"/>
      <c r="IP90" s="897"/>
      <c r="IQ90" s="897"/>
      <c r="IR90" s="897"/>
    </row>
    <row r="91" spans="1:252" s="898" customFormat="1" ht="17.100000000000001" customHeight="1" x14ac:dyDescent="0.2">
      <c r="A91" s="921"/>
      <c r="B91" s="921"/>
      <c r="C91" s="967"/>
      <c r="D91" s="926" t="s">
        <v>459</v>
      </c>
      <c r="E91" s="927" t="s">
        <v>782</v>
      </c>
      <c r="F91" s="928">
        <v>6000</v>
      </c>
      <c r="G91" s="928">
        <v>3231.53</v>
      </c>
      <c r="H91" s="1238">
        <f t="shared" ref="H91:H126" si="8">G91/F91</f>
        <v>0.53858833333333334</v>
      </c>
      <c r="K91" s="897"/>
      <c r="L91" s="897"/>
      <c r="M91" s="897"/>
      <c r="N91" s="897"/>
      <c r="O91" s="897"/>
      <c r="P91" s="897"/>
      <c r="Q91" s="897"/>
      <c r="R91" s="897"/>
      <c r="S91" s="897"/>
      <c r="T91" s="897"/>
      <c r="U91" s="897"/>
      <c r="V91" s="897"/>
      <c r="W91" s="897"/>
      <c r="X91" s="897"/>
      <c r="Y91" s="897"/>
      <c r="Z91" s="897"/>
      <c r="AA91" s="897"/>
      <c r="AB91" s="897"/>
      <c r="AC91" s="897"/>
      <c r="AD91" s="897"/>
      <c r="AE91" s="897"/>
      <c r="AF91" s="897"/>
      <c r="AG91" s="897"/>
      <c r="AH91" s="897"/>
      <c r="AI91" s="897"/>
      <c r="AJ91" s="897"/>
      <c r="AK91" s="897"/>
      <c r="AL91" s="897"/>
      <c r="AM91" s="897"/>
      <c r="AN91" s="897"/>
      <c r="AO91" s="897"/>
      <c r="AP91" s="897"/>
      <c r="AQ91" s="897"/>
      <c r="AR91" s="897"/>
      <c r="AS91" s="897"/>
      <c r="AT91" s="897"/>
      <c r="AU91" s="897"/>
      <c r="AV91" s="897"/>
      <c r="AW91" s="897"/>
      <c r="AX91" s="897"/>
      <c r="AY91" s="897"/>
      <c r="AZ91" s="897"/>
      <c r="BA91" s="897"/>
      <c r="BB91" s="897"/>
      <c r="BC91" s="897"/>
      <c r="BD91" s="897"/>
      <c r="BE91" s="897"/>
      <c r="BF91" s="897"/>
      <c r="BG91" s="897"/>
      <c r="BH91" s="897"/>
      <c r="BI91" s="897"/>
      <c r="BJ91" s="897"/>
      <c r="BK91" s="897"/>
      <c r="BL91" s="897"/>
      <c r="BM91" s="897"/>
      <c r="BN91" s="897"/>
      <c r="BO91" s="897"/>
      <c r="BP91" s="897"/>
      <c r="BQ91" s="897"/>
      <c r="BR91" s="897"/>
      <c r="BS91" s="897"/>
      <c r="BT91" s="897"/>
      <c r="BU91" s="897"/>
      <c r="BV91" s="897"/>
      <c r="BW91" s="897"/>
      <c r="BX91" s="897"/>
      <c r="BY91" s="897"/>
      <c r="BZ91" s="897"/>
      <c r="CA91" s="897"/>
      <c r="CB91" s="897"/>
      <c r="CC91" s="897"/>
      <c r="CD91" s="897"/>
      <c r="CE91" s="897"/>
      <c r="CF91" s="897"/>
      <c r="CG91" s="897"/>
      <c r="CH91" s="897"/>
      <c r="CI91" s="897"/>
      <c r="CJ91" s="897"/>
      <c r="CK91" s="897"/>
      <c r="CL91" s="897"/>
      <c r="CM91" s="897"/>
      <c r="CN91" s="897"/>
      <c r="CO91" s="897"/>
      <c r="CP91" s="897"/>
      <c r="CQ91" s="897"/>
      <c r="CR91" s="897"/>
      <c r="CS91" s="897"/>
      <c r="CT91" s="897"/>
      <c r="CU91" s="897"/>
      <c r="CV91" s="897"/>
      <c r="CW91" s="897"/>
      <c r="CX91" s="897"/>
      <c r="CY91" s="897"/>
      <c r="CZ91" s="897"/>
      <c r="DA91" s="897"/>
      <c r="DB91" s="897"/>
      <c r="DC91" s="897"/>
      <c r="DD91" s="897"/>
      <c r="DE91" s="897"/>
      <c r="DF91" s="897"/>
      <c r="DG91" s="897"/>
      <c r="DH91" s="897"/>
      <c r="DI91" s="897"/>
      <c r="DJ91" s="897"/>
      <c r="DK91" s="897"/>
      <c r="DL91" s="897"/>
      <c r="DM91" s="897"/>
      <c r="DN91" s="897"/>
      <c r="DO91" s="897"/>
      <c r="DP91" s="897"/>
      <c r="DQ91" s="897"/>
      <c r="DR91" s="897"/>
      <c r="DS91" s="897"/>
      <c r="DT91" s="897"/>
      <c r="DU91" s="897"/>
      <c r="DV91" s="897"/>
      <c r="DW91" s="897"/>
      <c r="DX91" s="897"/>
      <c r="DY91" s="897"/>
      <c r="DZ91" s="897"/>
      <c r="EA91" s="897"/>
      <c r="EB91" s="897"/>
      <c r="EC91" s="897"/>
      <c r="ED91" s="897"/>
      <c r="EE91" s="897"/>
      <c r="EF91" s="897"/>
      <c r="EG91" s="897"/>
      <c r="EH91" s="897"/>
      <c r="EI91" s="897"/>
      <c r="EJ91" s="897"/>
      <c r="EK91" s="897"/>
      <c r="EL91" s="897"/>
      <c r="EM91" s="897"/>
      <c r="EN91" s="897"/>
      <c r="EO91" s="897"/>
      <c r="EP91" s="897"/>
      <c r="EQ91" s="897"/>
      <c r="ER91" s="897"/>
      <c r="ES91" s="897"/>
      <c r="ET91" s="897"/>
      <c r="EU91" s="897"/>
      <c r="EV91" s="897"/>
      <c r="EW91" s="897"/>
      <c r="EX91" s="897"/>
      <c r="EY91" s="897"/>
      <c r="EZ91" s="897"/>
      <c r="FA91" s="897"/>
      <c r="FB91" s="897"/>
      <c r="FC91" s="897"/>
      <c r="FD91" s="897"/>
      <c r="FE91" s="897"/>
      <c r="FF91" s="897"/>
      <c r="FG91" s="897"/>
      <c r="FH91" s="897"/>
      <c r="FI91" s="897"/>
      <c r="FJ91" s="897"/>
      <c r="FK91" s="897"/>
      <c r="FL91" s="897"/>
      <c r="FM91" s="897"/>
      <c r="FN91" s="897"/>
      <c r="FO91" s="897"/>
      <c r="FP91" s="897"/>
      <c r="FQ91" s="897"/>
      <c r="FR91" s="897"/>
      <c r="FS91" s="897"/>
      <c r="FT91" s="897"/>
      <c r="FU91" s="897"/>
      <c r="FV91" s="897"/>
      <c r="FW91" s="897"/>
      <c r="FX91" s="897"/>
      <c r="FY91" s="897"/>
      <c r="FZ91" s="897"/>
      <c r="GA91" s="897"/>
      <c r="GB91" s="897"/>
      <c r="GC91" s="897"/>
      <c r="GD91" s="897"/>
      <c r="GE91" s="897"/>
      <c r="GF91" s="897"/>
      <c r="GG91" s="897"/>
      <c r="GH91" s="897"/>
      <c r="GI91" s="897"/>
      <c r="GJ91" s="897"/>
      <c r="GK91" s="897"/>
      <c r="GL91" s="897"/>
      <c r="GM91" s="897"/>
      <c r="GN91" s="897"/>
      <c r="GO91" s="897"/>
      <c r="GP91" s="897"/>
      <c r="GQ91" s="897"/>
      <c r="GR91" s="897"/>
      <c r="GS91" s="897"/>
      <c r="GT91" s="897"/>
      <c r="GU91" s="897"/>
      <c r="GV91" s="897"/>
      <c r="GW91" s="897"/>
      <c r="GX91" s="897"/>
      <c r="GY91" s="897"/>
      <c r="GZ91" s="897"/>
      <c r="HA91" s="897"/>
      <c r="HB91" s="897"/>
      <c r="HC91" s="897"/>
      <c r="HD91" s="897"/>
      <c r="HE91" s="897"/>
      <c r="HF91" s="897"/>
      <c r="HG91" s="897"/>
      <c r="HH91" s="897"/>
      <c r="HI91" s="897"/>
      <c r="HJ91" s="897"/>
      <c r="HK91" s="897"/>
      <c r="HL91" s="897"/>
      <c r="HM91" s="897"/>
      <c r="HN91" s="897"/>
      <c r="HO91" s="897"/>
      <c r="HP91" s="897"/>
      <c r="HQ91" s="897"/>
      <c r="HR91" s="897"/>
      <c r="HS91" s="897"/>
      <c r="HT91" s="897"/>
      <c r="HU91" s="897"/>
      <c r="HV91" s="897"/>
      <c r="HW91" s="897"/>
      <c r="HX91" s="897"/>
      <c r="HY91" s="897"/>
      <c r="HZ91" s="897"/>
      <c r="IA91" s="897"/>
      <c r="IB91" s="897"/>
      <c r="IC91" s="897"/>
      <c r="ID91" s="897"/>
      <c r="IE91" s="897"/>
      <c r="IF91" s="897"/>
      <c r="IG91" s="897"/>
      <c r="IH91" s="897"/>
      <c r="II91" s="897"/>
      <c r="IJ91" s="897"/>
      <c r="IK91" s="897"/>
      <c r="IL91" s="897"/>
      <c r="IM91" s="897"/>
      <c r="IN91" s="897"/>
      <c r="IO91" s="897"/>
      <c r="IP91" s="897"/>
      <c r="IQ91" s="897"/>
      <c r="IR91" s="897"/>
    </row>
    <row r="92" spans="1:252" s="898" customFormat="1" ht="17.100000000000001" customHeight="1" x14ac:dyDescent="0.2">
      <c r="A92" s="921"/>
      <c r="B92" s="921"/>
      <c r="C92" s="967"/>
      <c r="D92" s="926" t="s">
        <v>458</v>
      </c>
      <c r="E92" s="927" t="s">
        <v>783</v>
      </c>
      <c r="F92" s="928">
        <v>2000</v>
      </c>
      <c r="G92" s="928">
        <v>59</v>
      </c>
      <c r="H92" s="1238">
        <f t="shared" si="8"/>
        <v>2.9499999999999998E-2</v>
      </c>
      <c r="K92" s="897"/>
      <c r="L92" s="897"/>
      <c r="M92" s="897"/>
      <c r="N92" s="897"/>
      <c r="O92" s="897"/>
      <c r="P92" s="897"/>
      <c r="Q92" s="897"/>
      <c r="R92" s="897"/>
      <c r="S92" s="897"/>
      <c r="T92" s="897"/>
      <c r="U92" s="897"/>
      <c r="V92" s="897"/>
      <c r="W92" s="897"/>
      <c r="X92" s="897"/>
      <c r="Y92" s="897"/>
      <c r="Z92" s="897"/>
      <c r="AA92" s="897"/>
      <c r="AB92" s="897"/>
      <c r="AC92" s="897"/>
      <c r="AD92" s="897"/>
      <c r="AE92" s="897"/>
      <c r="AF92" s="897"/>
      <c r="AG92" s="897"/>
      <c r="AH92" s="897"/>
      <c r="AI92" s="897"/>
      <c r="AJ92" s="897"/>
      <c r="AK92" s="897"/>
      <c r="AL92" s="897"/>
      <c r="AM92" s="897"/>
      <c r="AN92" s="897"/>
      <c r="AO92" s="897"/>
      <c r="AP92" s="897"/>
      <c r="AQ92" s="897"/>
      <c r="AR92" s="897"/>
      <c r="AS92" s="897"/>
      <c r="AT92" s="897"/>
      <c r="AU92" s="897"/>
      <c r="AV92" s="897"/>
      <c r="AW92" s="897"/>
      <c r="AX92" s="897"/>
      <c r="AY92" s="897"/>
      <c r="AZ92" s="897"/>
      <c r="BA92" s="897"/>
      <c r="BB92" s="897"/>
      <c r="BC92" s="897"/>
      <c r="BD92" s="897"/>
      <c r="BE92" s="897"/>
      <c r="BF92" s="897"/>
      <c r="BG92" s="897"/>
      <c r="BH92" s="897"/>
      <c r="BI92" s="897"/>
      <c r="BJ92" s="897"/>
      <c r="BK92" s="897"/>
      <c r="BL92" s="897"/>
      <c r="BM92" s="897"/>
      <c r="BN92" s="897"/>
      <c r="BO92" s="897"/>
      <c r="BP92" s="897"/>
      <c r="BQ92" s="897"/>
      <c r="BR92" s="897"/>
      <c r="BS92" s="897"/>
      <c r="BT92" s="897"/>
      <c r="BU92" s="897"/>
      <c r="BV92" s="897"/>
      <c r="BW92" s="897"/>
      <c r="BX92" s="897"/>
      <c r="BY92" s="897"/>
      <c r="BZ92" s="897"/>
      <c r="CA92" s="897"/>
      <c r="CB92" s="897"/>
      <c r="CC92" s="897"/>
      <c r="CD92" s="897"/>
      <c r="CE92" s="897"/>
      <c r="CF92" s="897"/>
      <c r="CG92" s="897"/>
      <c r="CH92" s="897"/>
      <c r="CI92" s="897"/>
      <c r="CJ92" s="897"/>
      <c r="CK92" s="897"/>
      <c r="CL92" s="897"/>
      <c r="CM92" s="897"/>
      <c r="CN92" s="897"/>
      <c r="CO92" s="897"/>
      <c r="CP92" s="897"/>
      <c r="CQ92" s="897"/>
      <c r="CR92" s="897"/>
      <c r="CS92" s="897"/>
      <c r="CT92" s="897"/>
      <c r="CU92" s="897"/>
      <c r="CV92" s="897"/>
      <c r="CW92" s="897"/>
      <c r="CX92" s="897"/>
      <c r="CY92" s="897"/>
      <c r="CZ92" s="897"/>
      <c r="DA92" s="897"/>
      <c r="DB92" s="897"/>
      <c r="DC92" s="897"/>
      <c r="DD92" s="897"/>
      <c r="DE92" s="897"/>
      <c r="DF92" s="897"/>
      <c r="DG92" s="897"/>
      <c r="DH92" s="897"/>
      <c r="DI92" s="897"/>
      <c r="DJ92" s="897"/>
      <c r="DK92" s="897"/>
      <c r="DL92" s="897"/>
      <c r="DM92" s="897"/>
      <c r="DN92" s="897"/>
      <c r="DO92" s="897"/>
      <c r="DP92" s="897"/>
      <c r="DQ92" s="897"/>
      <c r="DR92" s="897"/>
      <c r="DS92" s="897"/>
      <c r="DT92" s="897"/>
      <c r="DU92" s="897"/>
      <c r="DV92" s="897"/>
      <c r="DW92" s="897"/>
      <c r="DX92" s="897"/>
      <c r="DY92" s="897"/>
      <c r="DZ92" s="897"/>
      <c r="EA92" s="897"/>
      <c r="EB92" s="897"/>
      <c r="EC92" s="897"/>
      <c r="ED92" s="897"/>
      <c r="EE92" s="897"/>
      <c r="EF92" s="897"/>
      <c r="EG92" s="897"/>
      <c r="EH92" s="897"/>
      <c r="EI92" s="897"/>
      <c r="EJ92" s="897"/>
      <c r="EK92" s="897"/>
      <c r="EL92" s="897"/>
      <c r="EM92" s="897"/>
      <c r="EN92" s="897"/>
      <c r="EO92" s="897"/>
      <c r="EP92" s="897"/>
      <c r="EQ92" s="897"/>
      <c r="ER92" s="897"/>
      <c r="ES92" s="897"/>
      <c r="ET92" s="897"/>
      <c r="EU92" s="897"/>
      <c r="EV92" s="897"/>
      <c r="EW92" s="897"/>
      <c r="EX92" s="897"/>
      <c r="EY92" s="897"/>
      <c r="EZ92" s="897"/>
      <c r="FA92" s="897"/>
      <c r="FB92" s="897"/>
      <c r="FC92" s="897"/>
      <c r="FD92" s="897"/>
      <c r="FE92" s="897"/>
      <c r="FF92" s="897"/>
      <c r="FG92" s="897"/>
      <c r="FH92" s="897"/>
      <c r="FI92" s="897"/>
      <c r="FJ92" s="897"/>
      <c r="FK92" s="897"/>
      <c r="FL92" s="897"/>
      <c r="FM92" s="897"/>
      <c r="FN92" s="897"/>
      <c r="FO92" s="897"/>
      <c r="FP92" s="897"/>
      <c r="FQ92" s="897"/>
      <c r="FR92" s="897"/>
      <c r="FS92" s="897"/>
      <c r="FT92" s="897"/>
      <c r="FU92" s="897"/>
      <c r="FV92" s="897"/>
      <c r="FW92" s="897"/>
      <c r="FX92" s="897"/>
      <c r="FY92" s="897"/>
      <c r="FZ92" s="897"/>
      <c r="GA92" s="897"/>
      <c r="GB92" s="897"/>
      <c r="GC92" s="897"/>
      <c r="GD92" s="897"/>
      <c r="GE92" s="897"/>
      <c r="GF92" s="897"/>
      <c r="GG92" s="897"/>
      <c r="GH92" s="897"/>
      <c r="GI92" s="897"/>
      <c r="GJ92" s="897"/>
      <c r="GK92" s="897"/>
      <c r="GL92" s="897"/>
      <c r="GM92" s="897"/>
      <c r="GN92" s="897"/>
      <c r="GO92" s="897"/>
      <c r="GP92" s="897"/>
      <c r="GQ92" s="897"/>
      <c r="GR92" s="897"/>
      <c r="GS92" s="897"/>
      <c r="GT92" s="897"/>
      <c r="GU92" s="897"/>
      <c r="GV92" s="897"/>
      <c r="GW92" s="897"/>
      <c r="GX92" s="897"/>
      <c r="GY92" s="897"/>
      <c r="GZ92" s="897"/>
      <c r="HA92" s="897"/>
      <c r="HB92" s="897"/>
      <c r="HC92" s="897"/>
      <c r="HD92" s="897"/>
      <c r="HE92" s="897"/>
      <c r="HF92" s="897"/>
      <c r="HG92" s="897"/>
      <c r="HH92" s="897"/>
      <c r="HI92" s="897"/>
      <c r="HJ92" s="897"/>
      <c r="HK92" s="897"/>
      <c r="HL92" s="897"/>
      <c r="HM92" s="897"/>
      <c r="HN92" s="897"/>
      <c r="HO92" s="897"/>
      <c r="HP92" s="897"/>
      <c r="HQ92" s="897"/>
      <c r="HR92" s="897"/>
      <c r="HS92" s="897"/>
      <c r="HT92" s="897"/>
      <c r="HU92" s="897"/>
      <c r="HV92" s="897"/>
      <c r="HW92" s="897"/>
      <c r="HX92" s="897"/>
      <c r="HY92" s="897"/>
      <c r="HZ92" s="897"/>
      <c r="IA92" s="897"/>
      <c r="IB92" s="897"/>
      <c r="IC92" s="897"/>
      <c r="ID92" s="897"/>
      <c r="IE92" s="897"/>
      <c r="IF92" s="897"/>
      <c r="IG92" s="897"/>
      <c r="IH92" s="897"/>
      <c r="II92" s="897"/>
      <c r="IJ92" s="897"/>
      <c r="IK92" s="897"/>
      <c r="IL92" s="897"/>
      <c r="IM92" s="897"/>
      <c r="IN92" s="897"/>
      <c r="IO92" s="897"/>
      <c r="IP92" s="897"/>
      <c r="IQ92" s="897"/>
      <c r="IR92" s="897"/>
    </row>
    <row r="93" spans="1:252" s="898" customFormat="1" ht="22.5" customHeight="1" x14ac:dyDescent="0.2">
      <c r="A93" s="921"/>
      <c r="B93" s="921"/>
      <c r="C93" s="967"/>
      <c r="D93" s="926" t="s">
        <v>450</v>
      </c>
      <c r="E93" s="927" t="s">
        <v>784</v>
      </c>
      <c r="F93" s="928">
        <v>1700</v>
      </c>
      <c r="G93" s="928">
        <v>900</v>
      </c>
      <c r="H93" s="1238">
        <f t="shared" si="8"/>
        <v>0.52941176470588236</v>
      </c>
      <c r="K93" s="897"/>
      <c r="L93" s="897"/>
      <c r="M93" s="897"/>
      <c r="N93" s="897"/>
      <c r="O93" s="897"/>
      <c r="P93" s="897"/>
      <c r="Q93" s="897"/>
      <c r="R93" s="897"/>
      <c r="S93" s="897"/>
      <c r="T93" s="897"/>
      <c r="U93" s="897"/>
      <c r="V93" s="897"/>
      <c r="W93" s="897"/>
      <c r="X93" s="897"/>
      <c r="Y93" s="897"/>
      <c r="Z93" s="897"/>
      <c r="AA93" s="897"/>
      <c r="AB93" s="897"/>
      <c r="AC93" s="897"/>
      <c r="AD93" s="897"/>
      <c r="AE93" s="897"/>
      <c r="AF93" s="897"/>
      <c r="AG93" s="897"/>
      <c r="AH93" s="897"/>
      <c r="AI93" s="897"/>
      <c r="AJ93" s="897"/>
      <c r="AK93" s="897"/>
      <c r="AL93" s="897"/>
      <c r="AM93" s="897"/>
      <c r="AN93" s="897"/>
      <c r="AO93" s="897"/>
      <c r="AP93" s="897"/>
      <c r="AQ93" s="897"/>
      <c r="AR93" s="897"/>
      <c r="AS93" s="897"/>
      <c r="AT93" s="897"/>
      <c r="AU93" s="897"/>
      <c r="AV93" s="897"/>
      <c r="AW93" s="897"/>
      <c r="AX93" s="897"/>
      <c r="AY93" s="897"/>
      <c r="AZ93" s="897"/>
      <c r="BA93" s="897"/>
      <c r="BB93" s="897"/>
      <c r="BC93" s="897"/>
      <c r="BD93" s="897"/>
      <c r="BE93" s="897"/>
      <c r="BF93" s="897"/>
      <c r="BG93" s="897"/>
      <c r="BH93" s="897"/>
      <c r="BI93" s="897"/>
      <c r="BJ93" s="897"/>
      <c r="BK93" s="897"/>
      <c r="BL93" s="897"/>
      <c r="BM93" s="897"/>
      <c r="BN93" s="897"/>
      <c r="BO93" s="897"/>
      <c r="BP93" s="897"/>
      <c r="BQ93" s="897"/>
      <c r="BR93" s="897"/>
      <c r="BS93" s="897"/>
      <c r="BT93" s="897"/>
      <c r="BU93" s="897"/>
      <c r="BV93" s="897"/>
      <c r="BW93" s="897"/>
      <c r="BX93" s="897"/>
      <c r="BY93" s="897"/>
      <c r="BZ93" s="897"/>
      <c r="CA93" s="897"/>
      <c r="CB93" s="897"/>
      <c r="CC93" s="897"/>
      <c r="CD93" s="897"/>
      <c r="CE93" s="897"/>
      <c r="CF93" s="897"/>
      <c r="CG93" s="897"/>
      <c r="CH93" s="897"/>
      <c r="CI93" s="897"/>
      <c r="CJ93" s="897"/>
      <c r="CK93" s="897"/>
      <c r="CL93" s="897"/>
      <c r="CM93" s="897"/>
      <c r="CN93" s="897"/>
      <c r="CO93" s="897"/>
      <c r="CP93" s="897"/>
      <c r="CQ93" s="897"/>
      <c r="CR93" s="897"/>
      <c r="CS93" s="897"/>
      <c r="CT93" s="897"/>
      <c r="CU93" s="897"/>
      <c r="CV93" s="897"/>
      <c r="CW93" s="897"/>
      <c r="CX93" s="897"/>
      <c r="CY93" s="897"/>
      <c r="CZ93" s="897"/>
      <c r="DA93" s="897"/>
      <c r="DB93" s="897"/>
      <c r="DC93" s="897"/>
      <c r="DD93" s="897"/>
      <c r="DE93" s="897"/>
      <c r="DF93" s="897"/>
      <c r="DG93" s="897"/>
      <c r="DH93" s="897"/>
      <c r="DI93" s="897"/>
      <c r="DJ93" s="897"/>
      <c r="DK93" s="897"/>
      <c r="DL93" s="897"/>
      <c r="DM93" s="897"/>
      <c r="DN93" s="897"/>
      <c r="DO93" s="897"/>
      <c r="DP93" s="897"/>
      <c r="DQ93" s="897"/>
      <c r="DR93" s="897"/>
      <c r="DS93" s="897"/>
      <c r="DT93" s="897"/>
      <c r="DU93" s="897"/>
      <c r="DV93" s="897"/>
      <c r="DW93" s="897"/>
      <c r="DX93" s="897"/>
      <c r="DY93" s="897"/>
      <c r="DZ93" s="897"/>
      <c r="EA93" s="897"/>
      <c r="EB93" s="897"/>
      <c r="EC93" s="897"/>
      <c r="ED93" s="897"/>
      <c r="EE93" s="897"/>
      <c r="EF93" s="897"/>
      <c r="EG93" s="897"/>
      <c r="EH93" s="897"/>
      <c r="EI93" s="897"/>
      <c r="EJ93" s="897"/>
      <c r="EK93" s="897"/>
      <c r="EL93" s="897"/>
      <c r="EM93" s="897"/>
      <c r="EN93" s="897"/>
      <c r="EO93" s="897"/>
      <c r="EP93" s="897"/>
      <c r="EQ93" s="897"/>
      <c r="ER93" s="897"/>
      <c r="ES93" s="897"/>
      <c r="ET93" s="897"/>
      <c r="EU93" s="897"/>
      <c r="EV93" s="897"/>
      <c r="EW93" s="897"/>
      <c r="EX93" s="897"/>
      <c r="EY93" s="897"/>
      <c r="EZ93" s="897"/>
      <c r="FA93" s="897"/>
      <c r="FB93" s="897"/>
      <c r="FC93" s="897"/>
      <c r="FD93" s="897"/>
      <c r="FE93" s="897"/>
      <c r="FF93" s="897"/>
      <c r="FG93" s="897"/>
      <c r="FH93" s="897"/>
      <c r="FI93" s="897"/>
      <c r="FJ93" s="897"/>
      <c r="FK93" s="897"/>
      <c r="FL93" s="897"/>
      <c r="FM93" s="897"/>
      <c r="FN93" s="897"/>
      <c r="FO93" s="897"/>
      <c r="FP93" s="897"/>
      <c r="FQ93" s="897"/>
      <c r="FR93" s="897"/>
      <c r="FS93" s="897"/>
      <c r="FT93" s="897"/>
      <c r="FU93" s="897"/>
      <c r="FV93" s="897"/>
      <c r="FW93" s="897"/>
      <c r="FX93" s="897"/>
      <c r="FY93" s="897"/>
      <c r="FZ93" s="897"/>
      <c r="GA93" s="897"/>
      <c r="GB93" s="897"/>
      <c r="GC93" s="897"/>
      <c r="GD93" s="897"/>
      <c r="GE93" s="897"/>
      <c r="GF93" s="897"/>
      <c r="GG93" s="897"/>
      <c r="GH93" s="897"/>
      <c r="GI93" s="897"/>
      <c r="GJ93" s="897"/>
      <c r="GK93" s="897"/>
      <c r="GL93" s="897"/>
      <c r="GM93" s="897"/>
      <c r="GN93" s="897"/>
      <c r="GO93" s="897"/>
      <c r="GP93" s="897"/>
      <c r="GQ93" s="897"/>
      <c r="GR93" s="897"/>
      <c r="GS93" s="897"/>
      <c r="GT93" s="897"/>
      <c r="GU93" s="897"/>
      <c r="GV93" s="897"/>
      <c r="GW93" s="897"/>
      <c r="GX93" s="897"/>
      <c r="GY93" s="897"/>
      <c r="GZ93" s="897"/>
      <c r="HA93" s="897"/>
      <c r="HB93" s="897"/>
      <c r="HC93" s="897"/>
      <c r="HD93" s="897"/>
      <c r="HE93" s="897"/>
      <c r="HF93" s="897"/>
      <c r="HG93" s="897"/>
      <c r="HH93" s="897"/>
      <c r="HI93" s="897"/>
      <c r="HJ93" s="897"/>
      <c r="HK93" s="897"/>
      <c r="HL93" s="897"/>
      <c r="HM93" s="897"/>
      <c r="HN93" s="897"/>
      <c r="HO93" s="897"/>
      <c r="HP93" s="897"/>
      <c r="HQ93" s="897"/>
      <c r="HR93" s="897"/>
      <c r="HS93" s="897"/>
      <c r="HT93" s="897"/>
      <c r="HU93" s="897"/>
      <c r="HV93" s="897"/>
      <c r="HW93" s="897"/>
      <c r="HX93" s="897"/>
      <c r="HY93" s="897"/>
      <c r="HZ93" s="897"/>
      <c r="IA93" s="897"/>
      <c r="IB93" s="897"/>
      <c r="IC93" s="897"/>
      <c r="ID93" s="897"/>
      <c r="IE93" s="897"/>
      <c r="IF93" s="897"/>
      <c r="IG93" s="897"/>
      <c r="IH93" s="897"/>
      <c r="II93" s="897"/>
      <c r="IJ93" s="897"/>
      <c r="IK93" s="897"/>
      <c r="IL93" s="897"/>
      <c r="IM93" s="897"/>
      <c r="IN93" s="897"/>
      <c r="IO93" s="897"/>
      <c r="IP93" s="897"/>
      <c r="IQ93" s="897"/>
      <c r="IR93" s="897"/>
    </row>
    <row r="94" spans="1:252" s="898" customFormat="1" ht="22.5" customHeight="1" x14ac:dyDescent="0.2">
      <c r="A94" s="921"/>
      <c r="B94" s="921"/>
      <c r="C94" s="922"/>
      <c r="D94" s="926" t="s">
        <v>448</v>
      </c>
      <c r="E94" s="927" t="s">
        <v>785</v>
      </c>
      <c r="F94" s="928">
        <v>5000</v>
      </c>
      <c r="G94" s="928">
        <v>1107.81</v>
      </c>
      <c r="H94" s="1238">
        <f t="shared" si="8"/>
        <v>0.22156199999999998</v>
      </c>
      <c r="K94" s="897"/>
      <c r="L94" s="897"/>
      <c r="M94" s="897"/>
      <c r="N94" s="897"/>
      <c r="O94" s="897"/>
      <c r="P94" s="897"/>
      <c r="Q94" s="897"/>
      <c r="R94" s="897"/>
      <c r="S94" s="897"/>
      <c r="T94" s="897"/>
      <c r="U94" s="897"/>
      <c r="V94" s="897"/>
      <c r="W94" s="897"/>
      <c r="X94" s="897"/>
      <c r="Y94" s="897"/>
      <c r="Z94" s="897"/>
      <c r="AA94" s="897"/>
      <c r="AB94" s="897"/>
      <c r="AC94" s="897"/>
      <c r="AD94" s="897"/>
      <c r="AE94" s="897"/>
      <c r="AF94" s="897"/>
      <c r="AG94" s="897"/>
      <c r="AH94" s="897"/>
      <c r="AI94" s="897"/>
      <c r="AJ94" s="897"/>
      <c r="AK94" s="897"/>
      <c r="AL94" s="897"/>
      <c r="AM94" s="897"/>
      <c r="AN94" s="897"/>
      <c r="AO94" s="897"/>
      <c r="AP94" s="897"/>
      <c r="AQ94" s="897"/>
      <c r="AR94" s="897"/>
      <c r="AS94" s="897"/>
      <c r="AT94" s="897"/>
      <c r="AU94" s="897"/>
      <c r="AV94" s="897"/>
      <c r="AW94" s="897"/>
      <c r="AX94" s="897"/>
      <c r="AY94" s="897"/>
      <c r="AZ94" s="897"/>
      <c r="BA94" s="897"/>
      <c r="BB94" s="897"/>
      <c r="BC94" s="897"/>
      <c r="BD94" s="897"/>
      <c r="BE94" s="897"/>
      <c r="BF94" s="897"/>
      <c r="BG94" s="897"/>
      <c r="BH94" s="897"/>
      <c r="BI94" s="897"/>
      <c r="BJ94" s="897"/>
      <c r="BK94" s="897"/>
      <c r="BL94" s="897"/>
      <c r="BM94" s="897"/>
      <c r="BN94" s="897"/>
      <c r="BO94" s="897"/>
      <c r="BP94" s="897"/>
      <c r="BQ94" s="897"/>
      <c r="BR94" s="897"/>
      <c r="BS94" s="897"/>
      <c r="BT94" s="897"/>
      <c r="BU94" s="897"/>
      <c r="BV94" s="897"/>
      <c r="BW94" s="897"/>
      <c r="BX94" s="897"/>
      <c r="BY94" s="897"/>
      <c r="BZ94" s="897"/>
      <c r="CA94" s="897"/>
      <c r="CB94" s="897"/>
      <c r="CC94" s="897"/>
      <c r="CD94" s="897"/>
      <c r="CE94" s="897"/>
      <c r="CF94" s="897"/>
      <c r="CG94" s="897"/>
      <c r="CH94" s="897"/>
      <c r="CI94" s="897"/>
      <c r="CJ94" s="897"/>
      <c r="CK94" s="897"/>
      <c r="CL94" s="897"/>
      <c r="CM94" s="897"/>
      <c r="CN94" s="897"/>
      <c r="CO94" s="897"/>
      <c r="CP94" s="897"/>
      <c r="CQ94" s="897"/>
      <c r="CR94" s="897"/>
      <c r="CS94" s="897"/>
      <c r="CT94" s="897"/>
      <c r="CU94" s="897"/>
      <c r="CV94" s="897"/>
      <c r="CW94" s="897"/>
      <c r="CX94" s="897"/>
      <c r="CY94" s="897"/>
      <c r="CZ94" s="897"/>
      <c r="DA94" s="897"/>
      <c r="DB94" s="897"/>
      <c r="DC94" s="897"/>
      <c r="DD94" s="897"/>
      <c r="DE94" s="897"/>
      <c r="DF94" s="897"/>
      <c r="DG94" s="897"/>
      <c r="DH94" s="897"/>
      <c r="DI94" s="897"/>
      <c r="DJ94" s="897"/>
      <c r="DK94" s="897"/>
      <c r="DL94" s="897"/>
      <c r="DM94" s="897"/>
      <c r="DN94" s="897"/>
      <c r="DO94" s="897"/>
      <c r="DP94" s="897"/>
      <c r="DQ94" s="897"/>
      <c r="DR94" s="897"/>
      <c r="DS94" s="897"/>
      <c r="DT94" s="897"/>
      <c r="DU94" s="897"/>
      <c r="DV94" s="897"/>
      <c r="DW94" s="897"/>
      <c r="DX94" s="897"/>
      <c r="DY94" s="897"/>
      <c r="DZ94" s="897"/>
      <c r="EA94" s="897"/>
      <c r="EB94" s="897"/>
      <c r="EC94" s="897"/>
      <c r="ED94" s="897"/>
      <c r="EE94" s="897"/>
      <c r="EF94" s="897"/>
      <c r="EG94" s="897"/>
      <c r="EH94" s="897"/>
      <c r="EI94" s="897"/>
      <c r="EJ94" s="897"/>
      <c r="EK94" s="897"/>
      <c r="EL94" s="897"/>
      <c r="EM94" s="897"/>
      <c r="EN94" s="897"/>
      <c r="EO94" s="897"/>
      <c r="EP94" s="897"/>
      <c r="EQ94" s="897"/>
      <c r="ER94" s="897"/>
      <c r="ES94" s="897"/>
      <c r="ET94" s="897"/>
      <c r="EU94" s="897"/>
      <c r="EV94" s="897"/>
      <c r="EW94" s="897"/>
      <c r="EX94" s="897"/>
      <c r="EY94" s="897"/>
      <c r="EZ94" s="897"/>
      <c r="FA94" s="897"/>
      <c r="FB94" s="897"/>
      <c r="FC94" s="897"/>
      <c r="FD94" s="897"/>
      <c r="FE94" s="897"/>
      <c r="FF94" s="897"/>
      <c r="FG94" s="897"/>
      <c r="FH94" s="897"/>
      <c r="FI94" s="897"/>
      <c r="FJ94" s="897"/>
      <c r="FK94" s="897"/>
      <c r="FL94" s="897"/>
      <c r="FM94" s="897"/>
      <c r="FN94" s="897"/>
      <c r="FO94" s="897"/>
      <c r="FP94" s="897"/>
      <c r="FQ94" s="897"/>
      <c r="FR94" s="897"/>
      <c r="FS94" s="897"/>
      <c r="FT94" s="897"/>
      <c r="FU94" s="897"/>
      <c r="FV94" s="897"/>
      <c r="FW94" s="897"/>
      <c r="FX94" s="897"/>
      <c r="FY94" s="897"/>
      <c r="FZ94" s="897"/>
      <c r="GA94" s="897"/>
      <c r="GB94" s="897"/>
      <c r="GC94" s="897"/>
      <c r="GD94" s="897"/>
      <c r="GE94" s="897"/>
      <c r="GF94" s="897"/>
      <c r="GG94" s="897"/>
      <c r="GH94" s="897"/>
      <c r="GI94" s="897"/>
      <c r="GJ94" s="897"/>
      <c r="GK94" s="897"/>
      <c r="GL94" s="897"/>
      <c r="GM94" s="897"/>
      <c r="GN94" s="897"/>
      <c r="GO94" s="897"/>
      <c r="GP94" s="897"/>
      <c r="GQ94" s="897"/>
      <c r="GR94" s="897"/>
      <c r="GS94" s="897"/>
      <c r="GT94" s="897"/>
      <c r="GU94" s="897"/>
      <c r="GV94" s="897"/>
      <c r="GW94" s="897"/>
      <c r="GX94" s="897"/>
      <c r="GY94" s="897"/>
      <c r="GZ94" s="897"/>
      <c r="HA94" s="897"/>
      <c r="HB94" s="897"/>
      <c r="HC94" s="897"/>
      <c r="HD94" s="897"/>
      <c r="HE94" s="897"/>
      <c r="HF94" s="897"/>
      <c r="HG94" s="897"/>
      <c r="HH94" s="897"/>
      <c r="HI94" s="897"/>
      <c r="HJ94" s="897"/>
      <c r="HK94" s="897"/>
      <c r="HL94" s="897"/>
      <c r="HM94" s="897"/>
      <c r="HN94" s="897"/>
      <c r="HO94" s="897"/>
      <c r="HP94" s="897"/>
      <c r="HQ94" s="897"/>
      <c r="HR94" s="897"/>
      <c r="HS94" s="897"/>
      <c r="HT94" s="897"/>
      <c r="HU94" s="897"/>
      <c r="HV94" s="897"/>
      <c r="HW94" s="897"/>
      <c r="HX94" s="897"/>
      <c r="HY94" s="897"/>
      <c r="HZ94" s="897"/>
      <c r="IA94" s="897"/>
      <c r="IB94" s="897"/>
      <c r="IC94" s="897"/>
      <c r="ID94" s="897"/>
      <c r="IE94" s="897"/>
      <c r="IF94" s="897"/>
      <c r="IG94" s="897"/>
      <c r="IH94" s="897"/>
      <c r="II94" s="897"/>
      <c r="IJ94" s="897"/>
      <c r="IK94" s="897"/>
      <c r="IL94" s="897"/>
      <c r="IM94" s="897"/>
      <c r="IN94" s="897"/>
      <c r="IO94" s="897"/>
      <c r="IP94" s="897"/>
      <c r="IQ94" s="897"/>
      <c r="IR94" s="897"/>
    </row>
    <row r="95" spans="1:252" s="898" customFormat="1" ht="17.100000000000001" customHeight="1" x14ac:dyDescent="0.2">
      <c r="A95" s="921"/>
      <c r="B95" s="921"/>
      <c r="C95" s="918" t="s">
        <v>212</v>
      </c>
      <c r="D95" s="918"/>
      <c r="E95" s="919" t="s">
        <v>213</v>
      </c>
      <c r="F95" s="920">
        <f>F96+F97+F98+F99+F101+F102+F103+F104+F105+F106+F107+F108+F109+F110+F100</f>
        <v>76324.639999999999</v>
      </c>
      <c r="G95" s="920">
        <f>G96+G97+G98+G99+G101+G102+G103+G104+G105+G106+G107+G108+G109+G110+G100</f>
        <v>25110.31</v>
      </c>
      <c r="H95" s="1237">
        <f t="shared" si="8"/>
        <v>0.32899349410622836</v>
      </c>
      <c r="K95" s="897"/>
      <c r="L95" s="897"/>
      <c r="M95" s="897"/>
      <c r="N95" s="897"/>
      <c r="O95" s="897"/>
      <c r="P95" s="897"/>
      <c r="Q95" s="897"/>
      <c r="R95" s="897"/>
      <c r="S95" s="897"/>
      <c r="T95" s="897"/>
      <c r="U95" s="897"/>
      <c r="V95" s="897"/>
      <c r="W95" s="897"/>
      <c r="X95" s="897"/>
      <c r="Y95" s="897"/>
      <c r="Z95" s="897"/>
      <c r="AA95" s="897"/>
      <c r="AB95" s="897"/>
      <c r="AC95" s="897"/>
      <c r="AD95" s="897"/>
      <c r="AE95" s="897"/>
      <c r="AF95" s="897"/>
      <c r="AG95" s="897"/>
      <c r="AH95" s="897"/>
      <c r="AI95" s="897"/>
      <c r="AJ95" s="897"/>
      <c r="AK95" s="897"/>
      <c r="AL95" s="897"/>
      <c r="AM95" s="897"/>
      <c r="AN95" s="897"/>
      <c r="AO95" s="897"/>
      <c r="AP95" s="897"/>
      <c r="AQ95" s="897"/>
      <c r="AR95" s="897"/>
      <c r="AS95" s="897"/>
      <c r="AT95" s="897"/>
      <c r="AU95" s="897"/>
      <c r="AV95" s="897"/>
      <c r="AW95" s="897"/>
      <c r="AX95" s="897"/>
      <c r="AY95" s="897"/>
      <c r="AZ95" s="897"/>
      <c r="BA95" s="897"/>
      <c r="BB95" s="897"/>
      <c r="BC95" s="897"/>
      <c r="BD95" s="897"/>
      <c r="BE95" s="897"/>
      <c r="BF95" s="897"/>
      <c r="BG95" s="897"/>
      <c r="BH95" s="897"/>
      <c r="BI95" s="897"/>
      <c r="BJ95" s="897"/>
      <c r="BK95" s="897"/>
      <c r="BL95" s="897"/>
      <c r="BM95" s="897"/>
      <c r="BN95" s="897"/>
      <c r="BO95" s="897"/>
      <c r="BP95" s="897"/>
      <c r="BQ95" s="897"/>
      <c r="BR95" s="897"/>
      <c r="BS95" s="897"/>
      <c r="BT95" s="897"/>
      <c r="BU95" s="897"/>
      <c r="BV95" s="897"/>
      <c r="BW95" s="897"/>
      <c r="BX95" s="897"/>
      <c r="BY95" s="897"/>
      <c r="BZ95" s="897"/>
      <c r="CA95" s="897"/>
      <c r="CB95" s="897"/>
      <c r="CC95" s="897"/>
      <c r="CD95" s="897"/>
      <c r="CE95" s="897"/>
      <c r="CF95" s="897"/>
      <c r="CG95" s="897"/>
      <c r="CH95" s="897"/>
      <c r="CI95" s="897"/>
      <c r="CJ95" s="897"/>
      <c r="CK95" s="897"/>
      <c r="CL95" s="897"/>
      <c r="CM95" s="897"/>
      <c r="CN95" s="897"/>
      <c r="CO95" s="897"/>
      <c r="CP95" s="897"/>
      <c r="CQ95" s="897"/>
      <c r="CR95" s="897"/>
      <c r="CS95" s="897"/>
      <c r="CT95" s="897"/>
      <c r="CU95" s="897"/>
      <c r="CV95" s="897"/>
      <c r="CW95" s="897"/>
      <c r="CX95" s="897"/>
      <c r="CY95" s="897"/>
      <c r="CZ95" s="897"/>
      <c r="DA95" s="897"/>
      <c r="DB95" s="897"/>
      <c r="DC95" s="897"/>
      <c r="DD95" s="897"/>
      <c r="DE95" s="897"/>
      <c r="DF95" s="897"/>
      <c r="DG95" s="897"/>
      <c r="DH95" s="897"/>
      <c r="DI95" s="897"/>
      <c r="DJ95" s="897"/>
      <c r="DK95" s="897"/>
      <c r="DL95" s="897"/>
      <c r="DM95" s="897"/>
      <c r="DN95" s="897"/>
      <c r="DO95" s="897"/>
      <c r="DP95" s="897"/>
      <c r="DQ95" s="897"/>
      <c r="DR95" s="897"/>
      <c r="DS95" s="897"/>
      <c r="DT95" s="897"/>
      <c r="DU95" s="897"/>
      <c r="DV95" s="897"/>
      <c r="DW95" s="897"/>
      <c r="DX95" s="897"/>
      <c r="DY95" s="897"/>
      <c r="DZ95" s="897"/>
      <c r="EA95" s="897"/>
      <c r="EB95" s="897"/>
      <c r="EC95" s="897"/>
      <c r="ED95" s="897"/>
      <c r="EE95" s="897"/>
      <c r="EF95" s="897"/>
      <c r="EG95" s="897"/>
      <c r="EH95" s="897"/>
      <c r="EI95" s="897"/>
      <c r="EJ95" s="897"/>
      <c r="EK95" s="897"/>
      <c r="EL95" s="897"/>
      <c r="EM95" s="897"/>
      <c r="EN95" s="897"/>
      <c r="EO95" s="897"/>
      <c r="EP95" s="897"/>
      <c r="EQ95" s="897"/>
      <c r="ER95" s="897"/>
      <c r="ES95" s="897"/>
      <c r="ET95" s="897"/>
      <c r="EU95" s="897"/>
      <c r="EV95" s="897"/>
      <c r="EW95" s="897"/>
      <c r="EX95" s="897"/>
      <c r="EY95" s="897"/>
      <c r="EZ95" s="897"/>
      <c r="FA95" s="897"/>
      <c r="FB95" s="897"/>
      <c r="FC95" s="897"/>
      <c r="FD95" s="897"/>
      <c r="FE95" s="897"/>
      <c r="FF95" s="897"/>
      <c r="FG95" s="897"/>
      <c r="FH95" s="897"/>
      <c r="FI95" s="897"/>
      <c r="FJ95" s="897"/>
      <c r="FK95" s="897"/>
      <c r="FL95" s="897"/>
      <c r="FM95" s="897"/>
      <c r="FN95" s="897"/>
      <c r="FO95" s="897"/>
      <c r="FP95" s="897"/>
      <c r="FQ95" s="897"/>
      <c r="FR95" s="897"/>
      <c r="FS95" s="897"/>
      <c r="FT95" s="897"/>
      <c r="FU95" s="897"/>
      <c r="FV95" s="897"/>
      <c r="FW95" s="897"/>
      <c r="FX95" s="897"/>
      <c r="FY95" s="897"/>
      <c r="FZ95" s="897"/>
      <c r="GA95" s="897"/>
      <c r="GB95" s="897"/>
      <c r="GC95" s="897"/>
      <c r="GD95" s="897"/>
      <c r="GE95" s="897"/>
      <c r="GF95" s="897"/>
      <c r="GG95" s="897"/>
      <c r="GH95" s="897"/>
      <c r="GI95" s="897"/>
      <c r="GJ95" s="897"/>
      <c r="GK95" s="897"/>
      <c r="GL95" s="897"/>
      <c r="GM95" s="897"/>
      <c r="GN95" s="897"/>
      <c r="GO95" s="897"/>
      <c r="GP95" s="897"/>
      <c r="GQ95" s="897"/>
      <c r="GR95" s="897"/>
      <c r="GS95" s="897"/>
      <c r="GT95" s="897"/>
      <c r="GU95" s="897"/>
      <c r="GV95" s="897"/>
      <c r="GW95" s="897"/>
      <c r="GX95" s="897"/>
      <c r="GY95" s="897"/>
      <c r="GZ95" s="897"/>
      <c r="HA95" s="897"/>
      <c r="HB95" s="897"/>
      <c r="HC95" s="897"/>
      <c r="HD95" s="897"/>
      <c r="HE95" s="897"/>
      <c r="HF95" s="897"/>
      <c r="HG95" s="897"/>
      <c r="HH95" s="897"/>
      <c r="HI95" s="897"/>
      <c r="HJ95" s="897"/>
      <c r="HK95" s="897"/>
      <c r="HL95" s="897"/>
      <c r="HM95" s="897"/>
      <c r="HN95" s="897"/>
      <c r="HO95" s="897"/>
      <c r="HP95" s="897"/>
      <c r="HQ95" s="897"/>
      <c r="HR95" s="897"/>
      <c r="HS95" s="897"/>
      <c r="HT95" s="897"/>
      <c r="HU95" s="897"/>
      <c r="HV95" s="897"/>
      <c r="HW95" s="897"/>
      <c r="HX95" s="897"/>
      <c r="HY95" s="897"/>
      <c r="HZ95" s="897"/>
      <c r="IA95" s="897"/>
      <c r="IB95" s="897"/>
      <c r="IC95" s="897"/>
      <c r="ID95" s="897"/>
      <c r="IE95" s="897"/>
      <c r="IF95" s="897"/>
      <c r="IG95" s="897"/>
      <c r="IH95" s="897"/>
      <c r="II95" s="897"/>
      <c r="IJ95" s="897"/>
      <c r="IK95" s="897"/>
      <c r="IL95" s="897"/>
      <c r="IM95" s="897"/>
      <c r="IN95" s="897"/>
      <c r="IO95" s="897"/>
      <c r="IP95" s="897"/>
      <c r="IQ95" s="897"/>
      <c r="IR95" s="897"/>
    </row>
    <row r="96" spans="1:252" s="898" customFormat="1" ht="17.100000000000001" customHeight="1" x14ac:dyDescent="0.2">
      <c r="A96" s="921"/>
      <c r="B96" s="921"/>
      <c r="C96" s="967"/>
      <c r="D96" s="923" t="s">
        <v>452</v>
      </c>
      <c r="E96" s="924" t="s">
        <v>668</v>
      </c>
      <c r="F96" s="925">
        <v>9060.7999999999993</v>
      </c>
      <c r="G96" s="925">
        <v>1187.23</v>
      </c>
      <c r="H96" s="1238">
        <f t="shared" si="8"/>
        <v>0.13102926893872507</v>
      </c>
      <c r="K96" s="897"/>
      <c r="L96" s="897"/>
      <c r="M96" s="897"/>
      <c r="N96" s="897"/>
      <c r="O96" s="897"/>
      <c r="P96" s="897"/>
      <c r="Q96" s="897"/>
      <c r="R96" s="897"/>
      <c r="S96" s="897"/>
      <c r="T96" s="897"/>
      <c r="U96" s="897"/>
      <c r="V96" s="897"/>
      <c r="W96" s="897"/>
      <c r="X96" s="897"/>
      <c r="Y96" s="897"/>
      <c r="Z96" s="897"/>
      <c r="AA96" s="897"/>
      <c r="AB96" s="897"/>
      <c r="AC96" s="897"/>
      <c r="AD96" s="897"/>
      <c r="AE96" s="897"/>
      <c r="AF96" s="897"/>
      <c r="AG96" s="897"/>
      <c r="AH96" s="897"/>
      <c r="AI96" s="897"/>
      <c r="AJ96" s="897"/>
      <c r="AK96" s="897"/>
      <c r="AL96" s="897"/>
      <c r="AM96" s="897"/>
      <c r="AN96" s="897"/>
      <c r="AO96" s="897"/>
      <c r="AP96" s="897"/>
      <c r="AQ96" s="897"/>
      <c r="AR96" s="897"/>
      <c r="AS96" s="897"/>
      <c r="AT96" s="897"/>
      <c r="AU96" s="897"/>
      <c r="AV96" s="897"/>
      <c r="AW96" s="897"/>
      <c r="AX96" s="897"/>
      <c r="AY96" s="897"/>
      <c r="AZ96" s="897"/>
      <c r="BA96" s="897"/>
      <c r="BB96" s="897"/>
      <c r="BC96" s="897"/>
      <c r="BD96" s="897"/>
      <c r="BE96" s="897"/>
      <c r="BF96" s="897"/>
      <c r="BG96" s="897"/>
      <c r="BH96" s="897"/>
      <c r="BI96" s="897"/>
      <c r="BJ96" s="897"/>
      <c r="BK96" s="897"/>
      <c r="BL96" s="897"/>
      <c r="BM96" s="897"/>
      <c r="BN96" s="897"/>
      <c r="BO96" s="897"/>
      <c r="BP96" s="897"/>
      <c r="BQ96" s="897"/>
      <c r="BR96" s="897"/>
      <c r="BS96" s="897"/>
      <c r="BT96" s="897"/>
      <c r="BU96" s="897"/>
      <c r="BV96" s="897"/>
      <c r="BW96" s="897"/>
      <c r="BX96" s="897"/>
      <c r="BY96" s="897"/>
      <c r="BZ96" s="897"/>
      <c r="CA96" s="897"/>
      <c r="CB96" s="897"/>
      <c r="CC96" s="897"/>
      <c r="CD96" s="897"/>
      <c r="CE96" s="897"/>
      <c r="CF96" s="897"/>
      <c r="CG96" s="897"/>
      <c r="CH96" s="897"/>
      <c r="CI96" s="897"/>
      <c r="CJ96" s="897"/>
      <c r="CK96" s="897"/>
      <c r="CL96" s="897"/>
      <c r="CM96" s="897"/>
      <c r="CN96" s="897"/>
      <c r="CO96" s="897"/>
      <c r="CP96" s="897"/>
      <c r="CQ96" s="897"/>
      <c r="CR96" s="897"/>
      <c r="CS96" s="897"/>
      <c r="CT96" s="897"/>
      <c r="CU96" s="897"/>
      <c r="CV96" s="897"/>
      <c r="CW96" s="897"/>
      <c r="CX96" s="897"/>
      <c r="CY96" s="897"/>
      <c r="CZ96" s="897"/>
      <c r="DA96" s="897"/>
      <c r="DB96" s="897"/>
      <c r="DC96" s="897"/>
      <c r="DD96" s="897"/>
      <c r="DE96" s="897"/>
      <c r="DF96" s="897"/>
      <c r="DG96" s="897"/>
      <c r="DH96" s="897"/>
      <c r="DI96" s="897"/>
      <c r="DJ96" s="897"/>
      <c r="DK96" s="897"/>
      <c r="DL96" s="897"/>
      <c r="DM96" s="897"/>
      <c r="DN96" s="897"/>
      <c r="DO96" s="897"/>
      <c r="DP96" s="897"/>
      <c r="DQ96" s="897"/>
      <c r="DR96" s="897"/>
      <c r="DS96" s="897"/>
      <c r="DT96" s="897"/>
      <c r="DU96" s="897"/>
      <c r="DV96" s="897"/>
      <c r="DW96" s="897"/>
      <c r="DX96" s="897"/>
      <c r="DY96" s="897"/>
      <c r="DZ96" s="897"/>
      <c r="EA96" s="897"/>
      <c r="EB96" s="897"/>
      <c r="EC96" s="897"/>
      <c r="ED96" s="897"/>
      <c r="EE96" s="897"/>
      <c r="EF96" s="897"/>
      <c r="EG96" s="897"/>
      <c r="EH96" s="897"/>
      <c r="EI96" s="897"/>
      <c r="EJ96" s="897"/>
      <c r="EK96" s="897"/>
      <c r="EL96" s="897"/>
      <c r="EM96" s="897"/>
      <c r="EN96" s="897"/>
      <c r="EO96" s="897"/>
      <c r="EP96" s="897"/>
      <c r="EQ96" s="897"/>
      <c r="ER96" s="897"/>
      <c r="ES96" s="897"/>
      <c r="ET96" s="897"/>
      <c r="EU96" s="897"/>
      <c r="EV96" s="897"/>
      <c r="EW96" s="897"/>
      <c r="EX96" s="897"/>
      <c r="EY96" s="897"/>
      <c r="EZ96" s="897"/>
      <c r="FA96" s="897"/>
      <c r="FB96" s="897"/>
      <c r="FC96" s="897"/>
      <c r="FD96" s="897"/>
      <c r="FE96" s="897"/>
      <c r="FF96" s="897"/>
      <c r="FG96" s="897"/>
      <c r="FH96" s="897"/>
      <c r="FI96" s="897"/>
      <c r="FJ96" s="897"/>
      <c r="FK96" s="897"/>
      <c r="FL96" s="897"/>
      <c r="FM96" s="897"/>
      <c r="FN96" s="897"/>
      <c r="FO96" s="897"/>
      <c r="FP96" s="897"/>
      <c r="FQ96" s="897"/>
      <c r="FR96" s="897"/>
      <c r="FS96" s="897"/>
      <c r="FT96" s="897"/>
      <c r="FU96" s="897"/>
      <c r="FV96" s="897"/>
      <c r="FW96" s="897"/>
      <c r="FX96" s="897"/>
      <c r="FY96" s="897"/>
      <c r="FZ96" s="897"/>
      <c r="GA96" s="897"/>
      <c r="GB96" s="897"/>
      <c r="GC96" s="897"/>
      <c r="GD96" s="897"/>
      <c r="GE96" s="897"/>
      <c r="GF96" s="897"/>
      <c r="GG96" s="897"/>
      <c r="GH96" s="897"/>
      <c r="GI96" s="897"/>
      <c r="GJ96" s="897"/>
      <c r="GK96" s="897"/>
      <c r="GL96" s="897"/>
      <c r="GM96" s="897"/>
      <c r="GN96" s="897"/>
      <c r="GO96" s="897"/>
      <c r="GP96" s="897"/>
      <c r="GQ96" s="897"/>
      <c r="GR96" s="897"/>
      <c r="GS96" s="897"/>
      <c r="GT96" s="897"/>
      <c r="GU96" s="897"/>
      <c r="GV96" s="897"/>
      <c r="GW96" s="897"/>
      <c r="GX96" s="897"/>
      <c r="GY96" s="897"/>
      <c r="GZ96" s="897"/>
      <c r="HA96" s="897"/>
      <c r="HB96" s="897"/>
      <c r="HC96" s="897"/>
      <c r="HD96" s="897"/>
      <c r="HE96" s="897"/>
      <c r="HF96" s="897"/>
      <c r="HG96" s="897"/>
      <c r="HH96" s="897"/>
      <c r="HI96" s="897"/>
      <c r="HJ96" s="897"/>
      <c r="HK96" s="897"/>
      <c r="HL96" s="897"/>
      <c r="HM96" s="897"/>
      <c r="HN96" s="897"/>
      <c r="HO96" s="897"/>
      <c r="HP96" s="897"/>
      <c r="HQ96" s="897"/>
      <c r="HR96" s="897"/>
      <c r="HS96" s="897"/>
      <c r="HT96" s="897"/>
      <c r="HU96" s="897"/>
      <c r="HV96" s="897"/>
      <c r="HW96" s="897"/>
      <c r="HX96" s="897"/>
      <c r="HY96" s="897"/>
      <c r="HZ96" s="897"/>
      <c r="IA96" s="897"/>
      <c r="IB96" s="897"/>
      <c r="IC96" s="897"/>
      <c r="ID96" s="897"/>
      <c r="IE96" s="897"/>
      <c r="IF96" s="897"/>
      <c r="IG96" s="897"/>
      <c r="IH96" s="897"/>
      <c r="II96" s="897"/>
      <c r="IJ96" s="897"/>
      <c r="IK96" s="897"/>
      <c r="IL96" s="897"/>
      <c r="IM96" s="897"/>
      <c r="IN96" s="897"/>
      <c r="IO96" s="897"/>
      <c r="IP96" s="897"/>
      <c r="IQ96" s="897"/>
      <c r="IR96" s="897"/>
    </row>
    <row r="97" spans="1:252" s="898" customFormat="1" ht="17.100000000000001" customHeight="1" x14ac:dyDescent="0.2">
      <c r="A97" s="921"/>
      <c r="B97" s="921"/>
      <c r="C97" s="967"/>
      <c r="D97" s="923" t="s">
        <v>441</v>
      </c>
      <c r="E97" s="924" t="s">
        <v>460</v>
      </c>
      <c r="F97" s="925">
        <v>1000</v>
      </c>
      <c r="G97" s="925">
        <v>814.57</v>
      </c>
      <c r="H97" s="1238">
        <f t="shared" si="8"/>
        <v>0.81457000000000002</v>
      </c>
      <c r="K97" s="897"/>
      <c r="L97" s="897"/>
      <c r="M97" s="897"/>
      <c r="N97" s="897"/>
      <c r="O97" s="897"/>
      <c r="P97" s="897"/>
      <c r="Q97" s="897"/>
      <c r="R97" s="897"/>
      <c r="S97" s="897"/>
      <c r="T97" s="897"/>
      <c r="U97" s="897"/>
      <c r="V97" s="897"/>
      <c r="W97" s="897"/>
      <c r="X97" s="897"/>
      <c r="Y97" s="897"/>
      <c r="Z97" s="897"/>
      <c r="AA97" s="897"/>
      <c r="AB97" s="897"/>
      <c r="AC97" s="897"/>
      <c r="AD97" s="897"/>
      <c r="AE97" s="897"/>
      <c r="AF97" s="897"/>
      <c r="AG97" s="897"/>
      <c r="AH97" s="897"/>
      <c r="AI97" s="897"/>
      <c r="AJ97" s="897"/>
      <c r="AK97" s="897"/>
      <c r="AL97" s="897"/>
      <c r="AM97" s="897"/>
      <c r="AN97" s="897"/>
      <c r="AO97" s="897"/>
      <c r="AP97" s="897"/>
      <c r="AQ97" s="897"/>
      <c r="AR97" s="897"/>
      <c r="AS97" s="897"/>
      <c r="AT97" s="897"/>
      <c r="AU97" s="897"/>
      <c r="AV97" s="897"/>
      <c r="AW97" s="897"/>
      <c r="AX97" s="897"/>
      <c r="AY97" s="897"/>
      <c r="AZ97" s="897"/>
      <c r="BA97" s="897"/>
      <c r="BB97" s="897"/>
      <c r="BC97" s="897"/>
      <c r="BD97" s="897"/>
      <c r="BE97" s="897"/>
      <c r="BF97" s="897"/>
      <c r="BG97" s="897"/>
      <c r="BH97" s="897"/>
      <c r="BI97" s="897"/>
      <c r="BJ97" s="897"/>
      <c r="BK97" s="897"/>
      <c r="BL97" s="897"/>
      <c r="BM97" s="897"/>
      <c r="BN97" s="897"/>
      <c r="BO97" s="897"/>
      <c r="BP97" s="897"/>
      <c r="BQ97" s="897"/>
      <c r="BR97" s="897"/>
      <c r="BS97" s="897"/>
      <c r="BT97" s="897"/>
      <c r="BU97" s="897"/>
      <c r="BV97" s="897"/>
      <c r="BW97" s="897"/>
      <c r="BX97" s="897"/>
      <c r="BY97" s="897"/>
      <c r="BZ97" s="897"/>
      <c r="CA97" s="897"/>
      <c r="CB97" s="897"/>
      <c r="CC97" s="897"/>
      <c r="CD97" s="897"/>
      <c r="CE97" s="897"/>
      <c r="CF97" s="897"/>
      <c r="CG97" s="897"/>
      <c r="CH97" s="897"/>
      <c r="CI97" s="897"/>
      <c r="CJ97" s="897"/>
      <c r="CK97" s="897"/>
      <c r="CL97" s="897"/>
      <c r="CM97" s="897"/>
      <c r="CN97" s="897"/>
      <c r="CO97" s="897"/>
      <c r="CP97" s="897"/>
      <c r="CQ97" s="897"/>
      <c r="CR97" s="897"/>
      <c r="CS97" s="897"/>
      <c r="CT97" s="897"/>
      <c r="CU97" s="897"/>
      <c r="CV97" s="897"/>
      <c r="CW97" s="897"/>
      <c r="CX97" s="897"/>
      <c r="CY97" s="897"/>
      <c r="CZ97" s="897"/>
      <c r="DA97" s="897"/>
      <c r="DB97" s="897"/>
      <c r="DC97" s="897"/>
      <c r="DD97" s="897"/>
      <c r="DE97" s="897"/>
      <c r="DF97" s="897"/>
      <c r="DG97" s="897"/>
      <c r="DH97" s="897"/>
      <c r="DI97" s="897"/>
      <c r="DJ97" s="897"/>
      <c r="DK97" s="897"/>
      <c r="DL97" s="897"/>
      <c r="DM97" s="897"/>
      <c r="DN97" s="897"/>
      <c r="DO97" s="897"/>
      <c r="DP97" s="897"/>
      <c r="DQ97" s="897"/>
      <c r="DR97" s="897"/>
      <c r="DS97" s="897"/>
      <c r="DT97" s="897"/>
      <c r="DU97" s="897"/>
      <c r="DV97" s="897"/>
      <c r="DW97" s="897"/>
      <c r="DX97" s="897"/>
      <c r="DY97" s="897"/>
      <c r="DZ97" s="897"/>
      <c r="EA97" s="897"/>
      <c r="EB97" s="897"/>
      <c r="EC97" s="897"/>
      <c r="ED97" s="897"/>
      <c r="EE97" s="897"/>
      <c r="EF97" s="897"/>
      <c r="EG97" s="897"/>
      <c r="EH97" s="897"/>
      <c r="EI97" s="897"/>
      <c r="EJ97" s="897"/>
      <c r="EK97" s="897"/>
      <c r="EL97" s="897"/>
      <c r="EM97" s="897"/>
      <c r="EN97" s="897"/>
      <c r="EO97" s="897"/>
      <c r="EP97" s="897"/>
      <c r="EQ97" s="897"/>
      <c r="ER97" s="897"/>
      <c r="ES97" s="897"/>
      <c r="ET97" s="897"/>
      <c r="EU97" s="897"/>
      <c r="EV97" s="897"/>
      <c r="EW97" s="897"/>
      <c r="EX97" s="897"/>
      <c r="EY97" s="897"/>
      <c r="EZ97" s="897"/>
      <c r="FA97" s="897"/>
      <c r="FB97" s="897"/>
      <c r="FC97" s="897"/>
      <c r="FD97" s="897"/>
      <c r="FE97" s="897"/>
      <c r="FF97" s="897"/>
      <c r="FG97" s="897"/>
      <c r="FH97" s="897"/>
      <c r="FI97" s="897"/>
      <c r="FJ97" s="897"/>
      <c r="FK97" s="897"/>
      <c r="FL97" s="897"/>
      <c r="FM97" s="897"/>
      <c r="FN97" s="897"/>
      <c r="FO97" s="897"/>
      <c r="FP97" s="897"/>
      <c r="FQ97" s="897"/>
      <c r="FR97" s="897"/>
      <c r="FS97" s="897"/>
      <c r="FT97" s="897"/>
      <c r="FU97" s="897"/>
      <c r="FV97" s="897"/>
      <c r="FW97" s="897"/>
      <c r="FX97" s="897"/>
      <c r="FY97" s="897"/>
      <c r="FZ97" s="897"/>
      <c r="GA97" s="897"/>
      <c r="GB97" s="897"/>
      <c r="GC97" s="897"/>
      <c r="GD97" s="897"/>
      <c r="GE97" s="897"/>
      <c r="GF97" s="897"/>
      <c r="GG97" s="897"/>
      <c r="GH97" s="897"/>
      <c r="GI97" s="897"/>
      <c r="GJ97" s="897"/>
      <c r="GK97" s="897"/>
      <c r="GL97" s="897"/>
      <c r="GM97" s="897"/>
      <c r="GN97" s="897"/>
      <c r="GO97" s="897"/>
      <c r="GP97" s="897"/>
      <c r="GQ97" s="897"/>
      <c r="GR97" s="897"/>
      <c r="GS97" s="897"/>
      <c r="GT97" s="897"/>
      <c r="GU97" s="897"/>
      <c r="GV97" s="897"/>
      <c r="GW97" s="897"/>
      <c r="GX97" s="897"/>
      <c r="GY97" s="897"/>
      <c r="GZ97" s="897"/>
      <c r="HA97" s="897"/>
      <c r="HB97" s="897"/>
      <c r="HC97" s="897"/>
      <c r="HD97" s="897"/>
      <c r="HE97" s="897"/>
      <c r="HF97" s="897"/>
      <c r="HG97" s="897"/>
      <c r="HH97" s="897"/>
      <c r="HI97" s="897"/>
      <c r="HJ97" s="897"/>
      <c r="HK97" s="897"/>
      <c r="HL97" s="897"/>
      <c r="HM97" s="897"/>
      <c r="HN97" s="897"/>
      <c r="HO97" s="897"/>
      <c r="HP97" s="897"/>
      <c r="HQ97" s="897"/>
      <c r="HR97" s="897"/>
      <c r="HS97" s="897"/>
      <c r="HT97" s="897"/>
      <c r="HU97" s="897"/>
      <c r="HV97" s="897"/>
      <c r="HW97" s="897"/>
      <c r="HX97" s="897"/>
      <c r="HY97" s="897"/>
      <c r="HZ97" s="897"/>
      <c r="IA97" s="897"/>
      <c r="IB97" s="897"/>
      <c r="IC97" s="897"/>
      <c r="ID97" s="897"/>
      <c r="IE97" s="897"/>
      <c r="IF97" s="897"/>
      <c r="IG97" s="897"/>
      <c r="IH97" s="897"/>
      <c r="II97" s="897"/>
      <c r="IJ97" s="897"/>
      <c r="IK97" s="897"/>
      <c r="IL97" s="897"/>
      <c r="IM97" s="897"/>
      <c r="IN97" s="897"/>
      <c r="IO97" s="897"/>
      <c r="IP97" s="897"/>
      <c r="IQ97" s="897"/>
      <c r="IR97" s="897"/>
    </row>
    <row r="98" spans="1:252" s="898" customFormat="1" ht="68.25" customHeight="1" x14ac:dyDescent="0.2">
      <c r="A98" s="921"/>
      <c r="B98" s="921"/>
      <c r="C98" s="922"/>
      <c r="D98" s="923" t="s">
        <v>445</v>
      </c>
      <c r="E98" s="924" t="s">
        <v>786</v>
      </c>
      <c r="F98" s="925">
        <v>5000</v>
      </c>
      <c r="G98" s="925">
        <v>1615.72</v>
      </c>
      <c r="H98" s="1238">
        <f t="shared" si="8"/>
        <v>0.32314399999999999</v>
      </c>
      <c r="K98" s="897"/>
      <c r="L98" s="897"/>
      <c r="M98" s="897"/>
      <c r="N98" s="897"/>
      <c r="O98" s="897"/>
      <c r="P98" s="897"/>
      <c r="Q98" s="897"/>
      <c r="R98" s="897"/>
      <c r="S98" s="897"/>
      <c r="T98" s="897"/>
      <c r="U98" s="897"/>
      <c r="V98" s="897"/>
      <c r="W98" s="897"/>
      <c r="X98" s="897"/>
      <c r="Y98" s="897"/>
      <c r="Z98" s="897"/>
      <c r="AA98" s="897"/>
      <c r="AB98" s="897"/>
      <c r="AC98" s="897"/>
      <c r="AD98" s="897"/>
      <c r="AE98" s="897"/>
      <c r="AF98" s="897"/>
      <c r="AG98" s="897"/>
      <c r="AH98" s="897"/>
      <c r="AI98" s="897"/>
      <c r="AJ98" s="897"/>
      <c r="AK98" s="897"/>
      <c r="AL98" s="897"/>
      <c r="AM98" s="897"/>
      <c r="AN98" s="897"/>
      <c r="AO98" s="897"/>
      <c r="AP98" s="897"/>
      <c r="AQ98" s="897"/>
      <c r="AR98" s="897"/>
      <c r="AS98" s="897"/>
      <c r="AT98" s="897"/>
      <c r="AU98" s="897"/>
      <c r="AV98" s="897"/>
      <c r="AW98" s="897"/>
      <c r="AX98" s="897"/>
      <c r="AY98" s="897"/>
      <c r="AZ98" s="897"/>
      <c r="BA98" s="897"/>
      <c r="BB98" s="897"/>
      <c r="BC98" s="897"/>
      <c r="BD98" s="897"/>
      <c r="BE98" s="897"/>
      <c r="BF98" s="897"/>
      <c r="BG98" s="897"/>
      <c r="BH98" s="897"/>
      <c r="BI98" s="897"/>
      <c r="BJ98" s="897"/>
      <c r="BK98" s="897"/>
      <c r="BL98" s="897"/>
      <c r="BM98" s="897"/>
      <c r="BN98" s="897"/>
      <c r="BO98" s="897"/>
      <c r="BP98" s="897"/>
      <c r="BQ98" s="897"/>
      <c r="BR98" s="897"/>
      <c r="BS98" s="897"/>
      <c r="BT98" s="897"/>
      <c r="BU98" s="897"/>
      <c r="BV98" s="897"/>
      <c r="BW98" s="897"/>
      <c r="BX98" s="897"/>
      <c r="BY98" s="897"/>
      <c r="BZ98" s="897"/>
      <c r="CA98" s="897"/>
      <c r="CB98" s="897"/>
      <c r="CC98" s="897"/>
      <c r="CD98" s="897"/>
      <c r="CE98" s="897"/>
      <c r="CF98" s="897"/>
      <c r="CG98" s="897"/>
      <c r="CH98" s="897"/>
      <c r="CI98" s="897"/>
      <c r="CJ98" s="897"/>
      <c r="CK98" s="897"/>
      <c r="CL98" s="897"/>
      <c r="CM98" s="897"/>
      <c r="CN98" s="897"/>
      <c r="CO98" s="897"/>
      <c r="CP98" s="897"/>
      <c r="CQ98" s="897"/>
      <c r="CR98" s="897"/>
      <c r="CS98" s="897"/>
      <c r="CT98" s="897"/>
      <c r="CU98" s="897"/>
      <c r="CV98" s="897"/>
      <c r="CW98" s="897"/>
      <c r="CX98" s="897"/>
      <c r="CY98" s="897"/>
      <c r="CZ98" s="897"/>
      <c r="DA98" s="897"/>
      <c r="DB98" s="897"/>
      <c r="DC98" s="897"/>
      <c r="DD98" s="897"/>
      <c r="DE98" s="897"/>
      <c r="DF98" s="897"/>
      <c r="DG98" s="897"/>
      <c r="DH98" s="897"/>
      <c r="DI98" s="897"/>
      <c r="DJ98" s="897"/>
      <c r="DK98" s="897"/>
      <c r="DL98" s="897"/>
      <c r="DM98" s="897"/>
      <c r="DN98" s="897"/>
      <c r="DO98" s="897"/>
      <c r="DP98" s="897"/>
      <c r="DQ98" s="897"/>
      <c r="DR98" s="897"/>
      <c r="DS98" s="897"/>
      <c r="DT98" s="897"/>
      <c r="DU98" s="897"/>
      <c r="DV98" s="897"/>
      <c r="DW98" s="897"/>
      <c r="DX98" s="897"/>
      <c r="DY98" s="897"/>
      <c r="DZ98" s="897"/>
      <c r="EA98" s="897"/>
      <c r="EB98" s="897"/>
      <c r="EC98" s="897"/>
      <c r="ED98" s="897"/>
      <c r="EE98" s="897"/>
      <c r="EF98" s="897"/>
      <c r="EG98" s="897"/>
      <c r="EH98" s="897"/>
      <c r="EI98" s="897"/>
      <c r="EJ98" s="897"/>
      <c r="EK98" s="897"/>
      <c r="EL98" s="897"/>
      <c r="EM98" s="897"/>
      <c r="EN98" s="897"/>
      <c r="EO98" s="897"/>
      <c r="EP98" s="897"/>
      <c r="EQ98" s="897"/>
      <c r="ER98" s="897"/>
      <c r="ES98" s="897"/>
      <c r="ET98" s="897"/>
      <c r="EU98" s="897"/>
      <c r="EV98" s="897"/>
      <c r="EW98" s="897"/>
      <c r="EX98" s="897"/>
      <c r="EY98" s="897"/>
      <c r="EZ98" s="897"/>
      <c r="FA98" s="897"/>
      <c r="FB98" s="897"/>
      <c r="FC98" s="897"/>
      <c r="FD98" s="897"/>
      <c r="FE98" s="897"/>
      <c r="FF98" s="897"/>
      <c r="FG98" s="897"/>
      <c r="FH98" s="897"/>
      <c r="FI98" s="897"/>
      <c r="FJ98" s="897"/>
      <c r="FK98" s="897"/>
      <c r="FL98" s="897"/>
      <c r="FM98" s="897"/>
      <c r="FN98" s="897"/>
      <c r="FO98" s="897"/>
      <c r="FP98" s="897"/>
      <c r="FQ98" s="897"/>
      <c r="FR98" s="897"/>
      <c r="FS98" s="897"/>
      <c r="FT98" s="897"/>
      <c r="FU98" s="897"/>
      <c r="FV98" s="897"/>
      <c r="FW98" s="897"/>
      <c r="FX98" s="897"/>
      <c r="FY98" s="897"/>
      <c r="FZ98" s="897"/>
      <c r="GA98" s="897"/>
      <c r="GB98" s="897"/>
      <c r="GC98" s="897"/>
      <c r="GD98" s="897"/>
      <c r="GE98" s="897"/>
      <c r="GF98" s="897"/>
      <c r="GG98" s="897"/>
      <c r="GH98" s="897"/>
      <c r="GI98" s="897"/>
      <c r="GJ98" s="897"/>
      <c r="GK98" s="897"/>
      <c r="GL98" s="897"/>
      <c r="GM98" s="897"/>
      <c r="GN98" s="897"/>
      <c r="GO98" s="897"/>
      <c r="GP98" s="897"/>
      <c r="GQ98" s="897"/>
      <c r="GR98" s="897"/>
      <c r="GS98" s="897"/>
      <c r="GT98" s="897"/>
      <c r="GU98" s="897"/>
      <c r="GV98" s="897"/>
      <c r="GW98" s="897"/>
      <c r="GX98" s="897"/>
      <c r="GY98" s="897"/>
      <c r="GZ98" s="897"/>
      <c r="HA98" s="897"/>
      <c r="HB98" s="897"/>
      <c r="HC98" s="897"/>
      <c r="HD98" s="897"/>
      <c r="HE98" s="897"/>
      <c r="HF98" s="897"/>
      <c r="HG98" s="897"/>
      <c r="HH98" s="897"/>
      <c r="HI98" s="897"/>
      <c r="HJ98" s="897"/>
      <c r="HK98" s="897"/>
      <c r="HL98" s="897"/>
      <c r="HM98" s="897"/>
      <c r="HN98" s="897"/>
      <c r="HO98" s="897"/>
      <c r="HP98" s="897"/>
      <c r="HQ98" s="897"/>
      <c r="HR98" s="897"/>
      <c r="HS98" s="897"/>
      <c r="HT98" s="897"/>
      <c r="HU98" s="897"/>
      <c r="HV98" s="897"/>
      <c r="HW98" s="897"/>
      <c r="HX98" s="897"/>
      <c r="HY98" s="897"/>
      <c r="HZ98" s="897"/>
      <c r="IA98" s="897"/>
      <c r="IB98" s="897"/>
      <c r="IC98" s="897"/>
      <c r="ID98" s="897"/>
      <c r="IE98" s="897"/>
      <c r="IF98" s="897"/>
      <c r="IG98" s="897"/>
      <c r="IH98" s="897"/>
      <c r="II98" s="897"/>
      <c r="IJ98" s="897"/>
      <c r="IK98" s="897"/>
      <c r="IL98" s="897"/>
      <c r="IM98" s="897"/>
      <c r="IN98" s="897"/>
      <c r="IO98" s="897"/>
      <c r="IP98" s="897"/>
      <c r="IQ98" s="897"/>
      <c r="IR98" s="897"/>
    </row>
    <row r="99" spans="1:252" s="898" customFormat="1" ht="18.75" customHeight="1" x14ac:dyDescent="0.2">
      <c r="A99" s="921"/>
      <c r="B99" s="921"/>
      <c r="C99" s="922"/>
      <c r="D99" s="923" t="s">
        <v>446</v>
      </c>
      <c r="E99" s="924" t="s">
        <v>787</v>
      </c>
      <c r="F99" s="925">
        <v>4000</v>
      </c>
      <c r="G99" s="925">
        <v>4000</v>
      </c>
      <c r="H99" s="1238">
        <f t="shared" si="8"/>
        <v>1</v>
      </c>
      <c r="K99" s="897"/>
      <c r="L99" s="897"/>
      <c r="M99" s="897"/>
      <c r="N99" s="897"/>
      <c r="O99" s="897"/>
      <c r="P99" s="897"/>
      <c r="Q99" s="897"/>
      <c r="R99" s="897"/>
      <c r="S99" s="897"/>
      <c r="T99" s="897"/>
      <c r="U99" s="897"/>
      <c r="V99" s="897"/>
      <c r="W99" s="897"/>
      <c r="X99" s="897"/>
      <c r="Y99" s="897"/>
      <c r="Z99" s="897"/>
      <c r="AA99" s="897"/>
      <c r="AB99" s="897"/>
      <c r="AC99" s="897"/>
      <c r="AD99" s="897"/>
      <c r="AE99" s="897"/>
      <c r="AF99" s="897"/>
      <c r="AG99" s="897"/>
      <c r="AH99" s="897"/>
      <c r="AI99" s="897"/>
      <c r="AJ99" s="897"/>
      <c r="AK99" s="897"/>
      <c r="AL99" s="897"/>
      <c r="AM99" s="897"/>
      <c r="AN99" s="897"/>
      <c r="AO99" s="897"/>
      <c r="AP99" s="897"/>
      <c r="AQ99" s="897"/>
      <c r="AR99" s="897"/>
      <c r="AS99" s="897"/>
      <c r="AT99" s="897"/>
      <c r="AU99" s="897"/>
      <c r="AV99" s="897"/>
      <c r="AW99" s="897"/>
      <c r="AX99" s="897"/>
      <c r="AY99" s="897"/>
      <c r="AZ99" s="897"/>
      <c r="BA99" s="897"/>
      <c r="BB99" s="897"/>
      <c r="BC99" s="897"/>
      <c r="BD99" s="897"/>
      <c r="BE99" s="897"/>
      <c r="BF99" s="897"/>
      <c r="BG99" s="897"/>
      <c r="BH99" s="897"/>
      <c r="BI99" s="897"/>
      <c r="BJ99" s="897"/>
      <c r="BK99" s="897"/>
      <c r="BL99" s="897"/>
      <c r="BM99" s="897"/>
      <c r="BN99" s="897"/>
      <c r="BO99" s="897"/>
      <c r="BP99" s="897"/>
      <c r="BQ99" s="897"/>
      <c r="BR99" s="897"/>
      <c r="BS99" s="897"/>
      <c r="BT99" s="897"/>
      <c r="BU99" s="897"/>
      <c r="BV99" s="897"/>
      <c r="BW99" s="897"/>
      <c r="BX99" s="897"/>
      <c r="BY99" s="897"/>
      <c r="BZ99" s="897"/>
      <c r="CA99" s="897"/>
      <c r="CB99" s="897"/>
      <c r="CC99" s="897"/>
      <c r="CD99" s="897"/>
      <c r="CE99" s="897"/>
      <c r="CF99" s="897"/>
      <c r="CG99" s="897"/>
      <c r="CH99" s="897"/>
      <c r="CI99" s="897"/>
      <c r="CJ99" s="897"/>
      <c r="CK99" s="897"/>
      <c r="CL99" s="897"/>
      <c r="CM99" s="897"/>
      <c r="CN99" s="897"/>
      <c r="CO99" s="897"/>
      <c r="CP99" s="897"/>
      <c r="CQ99" s="897"/>
      <c r="CR99" s="897"/>
      <c r="CS99" s="897"/>
      <c r="CT99" s="897"/>
      <c r="CU99" s="897"/>
      <c r="CV99" s="897"/>
      <c r="CW99" s="897"/>
      <c r="CX99" s="897"/>
      <c r="CY99" s="897"/>
      <c r="CZ99" s="897"/>
      <c r="DA99" s="897"/>
      <c r="DB99" s="897"/>
      <c r="DC99" s="897"/>
      <c r="DD99" s="897"/>
      <c r="DE99" s="897"/>
      <c r="DF99" s="897"/>
      <c r="DG99" s="897"/>
      <c r="DH99" s="897"/>
      <c r="DI99" s="897"/>
      <c r="DJ99" s="897"/>
      <c r="DK99" s="897"/>
      <c r="DL99" s="897"/>
      <c r="DM99" s="897"/>
      <c r="DN99" s="897"/>
      <c r="DO99" s="897"/>
      <c r="DP99" s="897"/>
      <c r="DQ99" s="897"/>
      <c r="DR99" s="897"/>
      <c r="DS99" s="897"/>
      <c r="DT99" s="897"/>
      <c r="DU99" s="897"/>
      <c r="DV99" s="897"/>
      <c r="DW99" s="897"/>
      <c r="DX99" s="897"/>
      <c r="DY99" s="897"/>
      <c r="DZ99" s="897"/>
      <c r="EA99" s="897"/>
      <c r="EB99" s="897"/>
      <c r="EC99" s="897"/>
      <c r="ED99" s="897"/>
      <c r="EE99" s="897"/>
      <c r="EF99" s="897"/>
      <c r="EG99" s="897"/>
      <c r="EH99" s="897"/>
      <c r="EI99" s="897"/>
      <c r="EJ99" s="897"/>
      <c r="EK99" s="897"/>
      <c r="EL99" s="897"/>
      <c r="EM99" s="897"/>
      <c r="EN99" s="897"/>
      <c r="EO99" s="897"/>
      <c r="EP99" s="897"/>
      <c r="EQ99" s="897"/>
      <c r="ER99" s="897"/>
      <c r="ES99" s="897"/>
      <c r="ET99" s="897"/>
      <c r="EU99" s="897"/>
      <c r="EV99" s="897"/>
      <c r="EW99" s="897"/>
      <c r="EX99" s="897"/>
      <c r="EY99" s="897"/>
      <c r="EZ99" s="897"/>
      <c r="FA99" s="897"/>
      <c r="FB99" s="897"/>
      <c r="FC99" s="897"/>
      <c r="FD99" s="897"/>
      <c r="FE99" s="897"/>
      <c r="FF99" s="897"/>
      <c r="FG99" s="897"/>
      <c r="FH99" s="897"/>
      <c r="FI99" s="897"/>
      <c r="FJ99" s="897"/>
      <c r="FK99" s="897"/>
      <c r="FL99" s="897"/>
      <c r="FM99" s="897"/>
      <c r="FN99" s="897"/>
      <c r="FO99" s="897"/>
      <c r="FP99" s="897"/>
      <c r="FQ99" s="897"/>
      <c r="FR99" s="897"/>
      <c r="FS99" s="897"/>
      <c r="FT99" s="897"/>
      <c r="FU99" s="897"/>
      <c r="FV99" s="897"/>
      <c r="FW99" s="897"/>
      <c r="FX99" s="897"/>
      <c r="FY99" s="897"/>
      <c r="FZ99" s="897"/>
      <c r="GA99" s="897"/>
      <c r="GB99" s="897"/>
      <c r="GC99" s="897"/>
      <c r="GD99" s="897"/>
      <c r="GE99" s="897"/>
      <c r="GF99" s="897"/>
      <c r="GG99" s="897"/>
      <c r="GH99" s="897"/>
      <c r="GI99" s="897"/>
      <c r="GJ99" s="897"/>
      <c r="GK99" s="897"/>
      <c r="GL99" s="897"/>
      <c r="GM99" s="897"/>
      <c r="GN99" s="897"/>
      <c r="GO99" s="897"/>
      <c r="GP99" s="897"/>
      <c r="GQ99" s="897"/>
      <c r="GR99" s="897"/>
      <c r="GS99" s="897"/>
      <c r="GT99" s="897"/>
      <c r="GU99" s="897"/>
      <c r="GV99" s="897"/>
      <c r="GW99" s="897"/>
      <c r="GX99" s="897"/>
      <c r="GY99" s="897"/>
      <c r="GZ99" s="897"/>
      <c r="HA99" s="897"/>
      <c r="HB99" s="897"/>
      <c r="HC99" s="897"/>
      <c r="HD99" s="897"/>
      <c r="HE99" s="897"/>
      <c r="HF99" s="897"/>
      <c r="HG99" s="897"/>
      <c r="HH99" s="897"/>
      <c r="HI99" s="897"/>
      <c r="HJ99" s="897"/>
      <c r="HK99" s="897"/>
      <c r="HL99" s="897"/>
      <c r="HM99" s="897"/>
      <c r="HN99" s="897"/>
      <c r="HO99" s="897"/>
      <c r="HP99" s="897"/>
      <c r="HQ99" s="897"/>
      <c r="HR99" s="897"/>
      <c r="HS99" s="897"/>
      <c r="HT99" s="897"/>
      <c r="HU99" s="897"/>
      <c r="HV99" s="897"/>
      <c r="HW99" s="897"/>
      <c r="HX99" s="897"/>
      <c r="HY99" s="897"/>
      <c r="HZ99" s="897"/>
      <c r="IA99" s="897"/>
      <c r="IB99" s="897"/>
      <c r="IC99" s="897"/>
      <c r="ID99" s="897"/>
      <c r="IE99" s="897"/>
      <c r="IF99" s="897"/>
      <c r="IG99" s="897"/>
      <c r="IH99" s="897"/>
      <c r="II99" s="897"/>
      <c r="IJ99" s="897"/>
      <c r="IK99" s="897"/>
      <c r="IL99" s="897"/>
      <c r="IM99" s="897"/>
      <c r="IN99" s="897"/>
      <c r="IO99" s="897"/>
      <c r="IP99" s="897"/>
      <c r="IQ99" s="897"/>
      <c r="IR99" s="897"/>
    </row>
    <row r="100" spans="1:252" s="898" customFormat="1" ht="27.75" customHeight="1" x14ac:dyDescent="0.2">
      <c r="A100" s="921"/>
      <c r="B100" s="921"/>
      <c r="C100" s="922"/>
      <c r="D100" s="923" t="s">
        <v>761</v>
      </c>
      <c r="E100" s="924" t="s">
        <v>788</v>
      </c>
      <c r="F100" s="925">
        <v>5073.3500000000004</v>
      </c>
      <c r="G100" s="925">
        <v>1149.3699999999999</v>
      </c>
      <c r="H100" s="1238">
        <f t="shared" si="8"/>
        <v>0.22655050410478281</v>
      </c>
      <c r="K100" s="897"/>
      <c r="L100" s="897"/>
      <c r="M100" s="897"/>
      <c r="N100" s="897"/>
      <c r="O100" s="897"/>
      <c r="P100" s="897"/>
      <c r="Q100" s="897"/>
      <c r="R100" s="897"/>
      <c r="S100" s="897"/>
      <c r="T100" s="897"/>
      <c r="U100" s="897"/>
      <c r="V100" s="897"/>
      <c r="W100" s="897"/>
      <c r="X100" s="897"/>
      <c r="Y100" s="897"/>
      <c r="Z100" s="897"/>
      <c r="AA100" s="897"/>
      <c r="AB100" s="897"/>
      <c r="AC100" s="897"/>
      <c r="AD100" s="897"/>
      <c r="AE100" s="897"/>
      <c r="AF100" s="897"/>
      <c r="AG100" s="897"/>
      <c r="AH100" s="897"/>
      <c r="AI100" s="897"/>
      <c r="AJ100" s="897"/>
      <c r="AK100" s="897"/>
      <c r="AL100" s="897"/>
      <c r="AM100" s="897"/>
      <c r="AN100" s="897"/>
      <c r="AO100" s="897"/>
      <c r="AP100" s="897"/>
      <c r="AQ100" s="897"/>
      <c r="AR100" s="897"/>
      <c r="AS100" s="897"/>
      <c r="AT100" s="897"/>
      <c r="AU100" s="897"/>
      <c r="AV100" s="897"/>
      <c r="AW100" s="897"/>
      <c r="AX100" s="897"/>
      <c r="AY100" s="897"/>
      <c r="AZ100" s="897"/>
      <c r="BA100" s="897"/>
      <c r="BB100" s="897"/>
      <c r="BC100" s="897"/>
      <c r="BD100" s="897"/>
      <c r="BE100" s="897"/>
      <c r="BF100" s="897"/>
      <c r="BG100" s="897"/>
      <c r="BH100" s="897"/>
      <c r="BI100" s="897"/>
      <c r="BJ100" s="897"/>
      <c r="BK100" s="897"/>
      <c r="BL100" s="897"/>
      <c r="BM100" s="897"/>
      <c r="BN100" s="897"/>
      <c r="BO100" s="897"/>
      <c r="BP100" s="897"/>
      <c r="BQ100" s="897"/>
      <c r="BR100" s="897"/>
      <c r="BS100" s="897"/>
      <c r="BT100" s="897"/>
      <c r="BU100" s="897"/>
      <c r="BV100" s="897"/>
      <c r="BW100" s="897"/>
      <c r="BX100" s="897"/>
      <c r="BY100" s="897"/>
      <c r="BZ100" s="897"/>
      <c r="CA100" s="897"/>
      <c r="CB100" s="897"/>
      <c r="CC100" s="897"/>
      <c r="CD100" s="897"/>
      <c r="CE100" s="897"/>
      <c r="CF100" s="897"/>
      <c r="CG100" s="897"/>
      <c r="CH100" s="897"/>
      <c r="CI100" s="897"/>
      <c r="CJ100" s="897"/>
      <c r="CK100" s="897"/>
      <c r="CL100" s="897"/>
      <c r="CM100" s="897"/>
      <c r="CN100" s="897"/>
      <c r="CO100" s="897"/>
      <c r="CP100" s="897"/>
      <c r="CQ100" s="897"/>
      <c r="CR100" s="897"/>
      <c r="CS100" s="897"/>
      <c r="CT100" s="897"/>
      <c r="CU100" s="897"/>
      <c r="CV100" s="897"/>
      <c r="CW100" s="897"/>
      <c r="CX100" s="897"/>
      <c r="CY100" s="897"/>
      <c r="CZ100" s="897"/>
      <c r="DA100" s="897"/>
      <c r="DB100" s="897"/>
      <c r="DC100" s="897"/>
      <c r="DD100" s="897"/>
      <c r="DE100" s="897"/>
      <c r="DF100" s="897"/>
      <c r="DG100" s="897"/>
      <c r="DH100" s="897"/>
      <c r="DI100" s="897"/>
      <c r="DJ100" s="897"/>
      <c r="DK100" s="897"/>
      <c r="DL100" s="897"/>
      <c r="DM100" s="897"/>
      <c r="DN100" s="897"/>
      <c r="DO100" s="897"/>
      <c r="DP100" s="897"/>
      <c r="DQ100" s="897"/>
      <c r="DR100" s="897"/>
      <c r="DS100" s="897"/>
      <c r="DT100" s="897"/>
      <c r="DU100" s="897"/>
      <c r="DV100" s="897"/>
      <c r="DW100" s="897"/>
      <c r="DX100" s="897"/>
      <c r="DY100" s="897"/>
      <c r="DZ100" s="897"/>
      <c r="EA100" s="897"/>
      <c r="EB100" s="897"/>
      <c r="EC100" s="897"/>
      <c r="ED100" s="897"/>
      <c r="EE100" s="897"/>
      <c r="EF100" s="897"/>
      <c r="EG100" s="897"/>
      <c r="EH100" s="897"/>
      <c r="EI100" s="897"/>
      <c r="EJ100" s="897"/>
      <c r="EK100" s="897"/>
      <c r="EL100" s="897"/>
      <c r="EM100" s="897"/>
      <c r="EN100" s="897"/>
      <c r="EO100" s="897"/>
      <c r="EP100" s="897"/>
      <c r="EQ100" s="897"/>
      <c r="ER100" s="897"/>
      <c r="ES100" s="897"/>
      <c r="ET100" s="897"/>
      <c r="EU100" s="897"/>
      <c r="EV100" s="897"/>
      <c r="EW100" s="897"/>
      <c r="EX100" s="897"/>
      <c r="EY100" s="897"/>
      <c r="EZ100" s="897"/>
      <c r="FA100" s="897"/>
      <c r="FB100" s="897"/>
      <c r="FC100" s="897"/>
      <c r="FD100" s="897"/>
      <c r="FE100" s="897"/>
      <c r="FF100" s="897"/>
      <c r="FG100" s="897"/>
      <c r="FH100" s="897"/>
      <c r="FI100" s="897"/>
      <c r="FJ100" s="897"/>
      <c r="FK100" s="897"/>
      <c r="FL100" s="897"/>
      <c r="FM100" s="897"/>
      <c r="FN100" s="897"/>
      <c r="FO100" s="897"/>
      <c r="FP100" s="897"/>
      <c r="FQ100" s="897"/>
      <c r="FR100" s="897"/>
      <c r="FS100" s="897"/>
      <c r="FT100" s="897"/>
      <c r="FU100" s="897"/>
      <c r="FV100" s="897"/>
      <c r="FW100" s="897"/>
      <c r="FX100" s="897"/>
      <c r="FY100" s="897"/>
      <c r="FZ100" s="897"/>
      <c r="GA100" s="897"/>
      <c r="GB100" s="897"/>
      <c r="GC100" s="897"/>
      <c r="GD100" s="897"/>
      <c r="GE100" s="897"/>
      <c r="GF100" s="897"/>
      <c r="GG100" s="897"/>
      <c r="GH100" s="897"/>
      <c r="GI100" s="897"/>
      <c r="GJ100" s="897"/>
      <c r="GK100" s="897"/>
      <c r="GL100" s="897"/>
      <c r="GM100" s="897"/>
      <c r="GN100" s="897"/>
      <c r="GO100" s="897"/>
      <c r="GP100" s="897"/>
      <c r="GQ100" s="897"/>
      <c r="GR100" s="897"/>
      <c r="GS100" s="897"/>
      <c r="GT100" s="897"/>
      <c r="GU100" s="897"/>
      <c r="GV100" s="897"/>
      <c r="GW100" s="897"/>
      <c r="GX100" s="897"/>
      <c r="GY100" s="897"/>
      <c r="GZ100" s="897"/>
      <c r="HA100" s="897"/>
      <c r="HB100" s="897"/>
      <c r="HC100" s="897"/>
      <c r="HD100" s="897"/>
      <c r="HE100" s="897"/>
      <c r="HF100" s="897"/>
      <c r="HG100" s="897"/>
      <c r="HH100" s="897"/>
      <c r="HI100" s="897"/>
      <c r="HJ100" s="897"/>
      <c r="HK100" s="897"/>
      <c r="HL100" s="897"/>
      <c r="HM100" s="897"/>
      <c r="HN100" s="897"/>
      <c r="HO100" s="897"/>
      <c r="HP100" s="897"/>
      <c r="HQ100" s="897"/>
      <c r="HR100" s="897"/>
      <c r="HS100" s="897"/>
      <c r="HT100" s="897"/>
      <c r="HU100" s="897"/>
      <c r="HV100" s="897"/>
      <c r="HW100" s="897"/>
      <c r="HX100" s="897"/>
      <c r="HY100" s="897"/>
      <c r="HZ100" s="897"/>
      <c r="IA100" s="897"/>
      <c r="IB100" s="897"/>
      <c r="IC100" s="897"/>
      <c r="ID100" s="897"/>
      <c r="IE100" s="897"/>
      <c r="IF100" s="897"/>
      <c r="IG100" s="897"/>
      <c r="IH100" s="897"/>
      <c r="II100" s="897"/>
      <c r="IJ100" s="897"/>
      <c r="IK100" s="897"/>
      <c r="IL100" s="897"/>
      <c r="IM100" s="897"/>
      <c r="IN100" s="897"/>
      <c r="IO100" s="897"/>
      <c r="IP100" s="897"/>
      <c r="IQ100" s="897"/>
      <c r="IR100" s="897"/>
    </row>
    <row r="101" spans="1:252" s="898" customFormat="1" ht="27" customHeight="1" x14ac:dyDescent="0.2">
      <c r="A101" s="921"/>
      <c r="B101" s="921"/>
      <c r="C101" s="922"/>
      <c r="D101" s="923" t="s">
        <v>442</v>
      </c>
      <c r="E101" s="924" t="s">
        <v>789</v>
      </c>
      <c r="F101" s="925">
        <v>1000</v>
      </c>
      <c r="G101" s="925">
        <v>701.9</v>
      </c>
      <c r="H101" s="1238">
        <f t="shared" si="8"/>
        <v>0.70189999999999997</v>
      </c>
      <c r="K101" s="897"/>
      <c r="L101" s="897"/>
      <c r="M101" s="897"/>
      <c r="N101" s="897"/>
      <c r="O101" s="897"/>
      <c r="P101" s="897"/>
      <c r="Q101" s="897"/>
      <c r="R101" s="897"/>
      <c r="S101" s="897"/>
      <c r="T101" s="897"/>
      <c r="U101" s="897"/>
      <c r="V101" s="897"/>
      <c r="W101" s="897"/>
      <c r="X101" s="897"/>
      <c r="Y101" s="897"/>
      <c r="Z101" s="897"/>
      <c r="AA101" s="897"/>
      <c r="AB101" s="897"/>
      <c r="AC101" s="897"/>
      <c r="AD101" s="897"/>
      <c r="AE101" s="897"/>
      <c r="AF101" s="897"/>
      <c r="AG101" s="897"/>
      <c r="AH101" s="897"/>
      <c r="AI101" s="897"/>
      <c r="AJ101" s="897"/>
      <c r="AK101" s="897"/>
      <c r="AL101" s="897"/>
      <c r="AM101" s="897"/>
      <c r="AN101" s="897"/>
      <c r="AO101" s="897"/>
      <c r="AP101" s="897"/>
      <c r="AQ101" s="897"/>
      <c r="AR101" s="897"/>
      <c r="AS101" s="897"/>
      <c r="AT101" s="897"/>
      <c r="AU101" s="897"/>
      <c r="AV101" s="897"/>
      <c r="AW101" s="897"/>
      <c r="AX101" s="897"/>
      <c r="AY101" s="897"/>
      <c r="AZ101" s="897"/>
      <c r="BA101" s="897"/>
      <c r="BB101" s="897"/>
      <c r="BC101" s="897"/>
      <c r="BD101" s="897"/>
      <c r="BE101" s="897"/>
      <c r="BF101" s="897"/>
      <c r="BG101" s="897"/>
      <c r="BH101" s="897"/>
      <c r="BI101" s="897"/>
      <c r="BJ101" s="897"/>
      <c r="BK101" s="897"/>
      <c r="BL101" s="897"/>
      <c r="BM101" s="897"/>
      <c r="BN101" s="897"/>
      <c r="BO101" s="897"/>
      <c r="BP101" s="897"/>
      <c r="BQ101" s="897"/>
      <c r="BR101" s="897"/>
      <c r="BS101" s="897"/>
      <c r="BT101" s="897"/>
      <c r="BU101" s="897"/>
      <c r="BV101" s="897"/>
      <c r="BW101" s="897"/>
      <c r="BX101" s="897"/>
      <c r="BY101" s="897"/>
      <c r="BZ101" s="897"/>
      <c r="CA101" s="897"/>
      <c r="CB101" s="897"/>
      <c r="CC101" s="897"/>
      <c r="CD101" s="897"/>
      <c r="CE101" s="897"/>
      <c r="CF101" s="897"/>
      <c r="CG101" s="897"/>
      <c r="CH101" s="897"/>
      <c r="CI101" s="897"/>
      <c r="CJ101" s="897"/>
      <c r="CK101" s="897"/>
      <c r="CL101" s="897"/>
      <c r="CM101" s="897"/>
      <c r="CN101" s="897"/>
      <c r="CO101" s="897"/>
      <c r="CP101" s="897"/>
      <c r="CQ101" s="897"/>
      <c r="CR101" s="897"/>
      <c r="CS101" s="897"/>
      <c r="CT101" s="897"/>
      <c r="CU101" s="897"/>
      <c r="CV101" s="897"/>
      <c r="CW101" s="897"/>
      <c r="CX101" s="897"/>
      <c r="CY101" s="897"/>
      <c r="CZ101" s="897"/>
      <c r="DA101" s="897"/>
      <c r="DB101" s="897"/>
      <c r="DC101" s="897"/>
      <c r="DD101" s="897"/>
      <c r="DE101" s="897"/>
      <c r="DF101" s="897"/>
      <c r="DG101" s="897"/>
      <c r="DH101" s="897"/>
      <c r="DI101" s="897"/>
      <c r="DJ101" s="897"/>
      <c r="DK101" s="897"/>
      <c r="DL101" s="897"/>
      <c r="DM101" s="897"/>
      <c r="DN101" s="897"/>
      <c r="DO101" s="897"/>
      <c r="DP101" s="897"/>
      <c r="DQ101" s="897"/>
      <c r="DR101" s="897"/>
      <c r="DS101" s="897"/>
      <c r="DT101" s="897"/>
      <c r="DU101" s="897"/>
      <c r="DV101" s="897"/>
      <c r="DW101" s="897"/>
      <c r="DX101" s="897"/>
      <c r="DY101" s="897"/>
      <c r="DZ101" s="897"/>
      <c r="EA101" s="897"/>
      <c r="EB101" s="897"/>
      <c r="EC101" s="897"/>
      <c r="ED101" s="897"/>
      <c r="EE101" s="897"/>
      <c r="EF101" s="897"/>
      <c r="EG101" s="897"/>
      <c r="EH101" s="897"/>
      <c r="EI101" s="897"/>
      <c r="EJ101" s="897"/>
      <c r="EK101" s="897"/>
      <c r="EL101" s="897"/>
      <c r="EM101" s="897"/>
      <c r="EN101" s="897"/>
      <c r="EO101" s="897"/>
      <c r="EP101" s="897"/>
      <c r="EQ101" s="897"/>
      <c r="ER101" s="897"/>
      <c r="ES101" s="897"/>
      <c r="ET101" s="897"/>
      <c r="EU101" s="897"/>
      <c r="EV101" s="897"/>
      <c r="EW101" s="897"/>
      <c r="EX101" s="897"/>
      <c r="EY101" s="897"/>
      <c r="EZ101" s="897"/>
      <c r="FA101" s="897"/>
      <c r="FB101" s="897"/>
      <c r="FC101" s="897"/>
      <c r="FD101" s="897"/>
      <c r="FE101" s="897"/>
      <c r="FF101" s="897"/>
      <c r="FG101" s="897"/>
      <c r="FH101" s="897"/>
      <c r="FI101" s="897"/>
      <c r="FJ101" s="897"/>
      <c r="FK101" s="897"/>
      <c r="FL101" s="897"/>
      <c r="FM101" s="897"/>
      <c r="FN101" s="897"/>
      <c r="FO101" s="897"/>
      <c r="FP101" s="897"/>
      <c r="FQ101" s="897"/>
      <c r="FR101" s="897"/>
      <c r="FS101" s="897"/>
      <c r="FT101" s="897"/>
      <c r="FU101" s="897"/>
      <c r="FV101" s="897"/>
      <c r="FW101" s="897"/>
      <c r="FX101" s="897"/>
      <c r="FY101" s="897"/>
      <c r="FZ101" s="897"/>
      <c r="GA101" s="897"/>
      <c r="GB101" s="897"/>
      <c r="GC101" s="897"/>
      <c r="GD101" s="897"/>
      <c r="GE101" s="897"/>
      <c r="GF101" s="897"/>
      <c r="GG101" s="897"/>
      <c r="GH101" s="897"/>
      <c r="GI101" s="897"/>
      <c r="GJ101" s="897"/>
      <c r="GK101" s="897"/>
      <c r="GL101" s="897"/>
      <c r="GM101" s="897"/>
      <c r="GN101" s="897"/>
      <c r="GO101" s="897"/>
      <c r="GP101" s="897"/>
      <c r="GQ101" s="897"/>
      <c r="GR101" s="897"/>
      <c r="GS101" s="897"/>
      <c r="GT101" s="897"/>
      <c r="GU101" s="897"/>
      <c r="GV101" s="897"/>
      <c r="GW101" s="897"/>
      <c r="GX101" s="897"/>
      <c r="GY101" s="897"/>
      <c r="GZ101" s="897"/>
      <c r="HA101" s="897"/>
      <c r="HB101" s="897"/>
      <c r="HC101" s="897"/>
      <c r="HD101" s="897"/>
      <c r="HE101" s="897"/>
      <c r="HF101" s="897"/>
      <c r="HG101" s="897"/>
      <c r="HH101" s="897"/>
      <c r="HI101" s="897"/>
      <c r="HJ101" s="897"/>
      <c r="HK101" s="897"/>
      <c r="HL101" s="897"/>
      <c r="HM101" s="897"/>
      <c r="HN101" s="897"/>
      <c r="HO101" s="897"/>
      <c r="HP101" s="897"/>
      <c r="HQ101" s="897"/>
      <c r="HR101" s="897"/>
      <c r="HS101" s="897"/>
      <c r="HT101" s="897"/>
      <c r="HU101" s="897"/>
      <c r="HV101" s="897"/>
      <c r="HW101" s="897"/>
      <c r="HX101" s="897"/>
      <c r="HY101" s="897"/>
      <c r="HZ101" s="897"/>
      <c r="IA101" s="897"/>
      <c r="IB101" s="897"/>
      <c r="IC101" s="897"/>
      <c r="ID101" s="897"/>
      <c r="IE101" s="897"/>
      <c r="IF101" s="897"/>
      <c r="IG101" s="897"/>
      <c r="IH101" s="897"/>
      <c r="II101" s="897"/>
      <c r="IJ101" s="897"/>
      <c r="IK101" s="897"/>
      <c r="IL101" s="897"/>
      <c r="IM101" s="897"/>
      <c r="IN101" s="897"/>
      <c r="IO101" s="897"/>
      <c r="IP101" s="897"/>
      <c r="IQ101" s="897"/>
      <c r="IR101" s="897"/>
    </row>
    <row r="102" spans="1:252" s="898" customFormat="1" ht="29.25" customHeight="1" x14ac:dyDescent="0.2">
      <c r="A102" s="921"/>
      <c r="B102" s="921"/>
      <c r="C102" s="922"/>
      <c r="D102" s="926" t="s">
        <v>461</v>
      </c>
      <c r="E102" s="927" t="s">
        <v>669</v>
      </c>
      <c r="F102" s="928">
        <v>2000</v>
      </c>
      <c r="G102" s="928">
        <v>105</v>
      </c>
      <c r="H102" s="1238">
        <f t="shared" si="8"/>
        <v>5.2499999999999998E-2</v>
      </c>
      <c r="K102" s="897"/>
      <c r="L102" s="897"/>
      <c r="M102" s="897"/>
      <c r="N102" s="897"/>
      <c r="O102" s="897"/>
      <c r="P102" s="897"/>
      <c r="Q102" s="897"/>
      <c r="R102" s="897"/>
      <c r="S102" s="897"/>
      <c r="T102" s="897"/>
      <c r="U102" s="897"/>
      <c r="V102" s="897"/>
      <c r="W102" s="897"/>
      <c r="X102" s="897"/>
      <c r="Y102" s="897"/>
      <c r="Z102" s="897"/>
      <c r="AA102" s="897"/>
      <c r="AB102" s="897"/>
      <c r="AC102" s="897"/>
      <c r="AD102" s="897"/>
      <c r="AE102" s="897"/>
      <c r="AF102" s="897"/>
      <c r="AG102" s="897"/>
      <c r="AH102" s="897"/>
      <c r="AI102" s="897"/>
      <c r="AJ102" s="897"/>
      <c r="AK102" s="897"/>
      <c r="AL102" s="897"/>
      <c r="AM102" s="897"/>
      <c r="AN102" s="897"/>
      <c r="AO102" s="897"/>
      <c r="AP102" s="897"/>
      <c r="AQ102" s="897"/>
      <c r="AR102" s="897"/>
      <c r="AS102" s="897"/>
      <c r="AT102" s="897"/>
      <c r="AU102" s="897"/>
      <c r="AV102" s="897"/>
      <c r="AW102" s="897"/>
      <c r="AX102" s="897"/>
      <c r="AY102" s="897"/>
      <c r="AZ102" s="897"/>
      <c r="BA102" s="897"/>
      <c r="BB102" s="897"/>
      <c r="BC102" s="897"/>
      <c r="BD102" s="897"/>
      <c r="BE102" s="897"/>
      <c r="BF102" s="897"/>
      <c r="BG102" s="897"/>
      <c r="BH102" s="897"/>
      <c r="BI102" s="897"/>
      <c r="BJ102" s="897"/>
      <c r="BK102" s="897"/>
      <c r="BL102" s="897"/>
      <c r="BM102" s="897"/>
      <c r="BN102" s="897"/>
      <c r="BO102" s="897"/>
      <c r="BP102" s="897"/>
      <c r="BQ102" s="897"/>
      <c r="BR102" s="897"/>
      <c r="BS102" s="897"/>
      <c r="BT102" s="897"/>
      <c r="BU102" s="897"/>
      <c r="BV102" s="897"/>
      <c r="BW102" s="897"/>
      <c r="BX102" s="897"/>
      <c r="BY102" s="897"/>
      <c r="BZ102" s="897"/>
      <c r="CA102" s="897"/>
      <c r="CB102" s="897"/>
      <c r="CC102" s="897"/>
      <c r="CD102" s="897"/>
      <c r="CE102" s="897"/>
      <c r="CF102" s="897"/>
      <c r="CG102" s="897"/>
      <c r="CH102" s="897"/>
      <c r="CI102" s="897"/>
      <c r="CJ102" s="897"/>
      <c r="CK102" s="897"/>
      <c r="CL102" s="897"/>
      <c r="CM102" s="897"/>
      <c r="CN102" s="897"/>
      <c r="CO102" s="897"/>
      <c r="CP102" s="897"/>
      <c r="CQ102" s="897"/>
      <c r="CR102" s="897"/>
      <c r="CS102" s="897"/>
      <c r="CT102" s="897"/>
      <c r="CU102" s="897"/>
      <c r="CV102" s="897"/>
      <c r="CW102" s="897"/>
      <c r="CX102" s="897"/>
      <c r="CY102" s="897"/>
      <c r="CZ102" s="897"/>
      <c r="DA102" s="897"/>
      <c r="DB102" s="897"/>
      <c r="DC102" s="897"/>
      <c r="DD102" s="897"/>
      <c r="DE102" s="897"/>
      <c r="DF102" s="897"/>
      <c r="DG102" s="897"/>
      <c r="DH102" s="897"/>
      <c r="DI102" s="897"/>
      <c r="DJ102" s="897"/>
      <c r="DK102" s="897"/>
      <c r="DL102" s="897"/>
      <c r="DM102" s="897"/>
      <c r="DN102" s="897"/>
      <c r="DO102" s="897"/>
      <c r="DP102" s="897"/>
      <c r="DQ102" s="897"/>
      <c r="DR102" s="897"/>
      <c r="DS102" s="897"/>
      <c r="DT102" s="897"/>
      <c r="DU102" s="897"/>
      <c r="DV102" s="897"/>
      <c r="DW102" s="897"/>
      <c r="DX102" s="897"/>
      <c r="DY102" s="897"/>
      <c r="DZ102" s="897"/>
      <c r="EA102" s="897"/>
      <c r="EB102" s="897"/>
      <c r="EC102" s="897"/>
      <c r="ED102" s="897"/>
      <c r="EE102" s="897"/>
      <c r="EF102" s="897"/>
      <c r="EG102" s="897"/>
      <c r="EH102" s="897"/>
      <c r="EI102" s="897"/>
      <c r="EJ102" s="897"/>
      <c r="EK102" s="897"/>
      <c r="EL102" s="897"/>
      <c r="EM102" s="897"/>
      <c r="EN102" s="897"/>
      <c r="EO102" s="897"/>
      <c r="EP102" s="897"/>
      <c r="EQ102" s="897"/>
      <c r="ER102" s="897"/>
      <c r="ES102" s="897"/>
      <c r="ET102" s="897"/>
      <c r="EU102" s="897"/>
      <c r="EV102" s="897"/>
      <c r="EW102" s="897"/>
      <c r="EX102" s="897"/>
      <c r="EY102" s="897"/>
      <c r="EZ102" s="897"/>
      <c r="FA102" s="897"/>
      <c r="FB102" s="897"/>
      <c r="FC102" s="897"/>
      <c r="FD102" s="897"/>
      <c r="FE102" s="897"/>
      <c r="FF102" s="897"/>
      <c r="FG102" s="897"/>
      <c r="FH102" s="897"/>
      <c r="FI102" s="897"/>
      <c r="FJ102" s="897"/>
      <c r="FK102" s="897"/>
      <c r="FL102" s="897"/>
      <c r="FM102" s="897"/>
      <c r="FN102" s="897"/>
      <c r="FO102" s="897"/>
      <c r="FP102" s="897"/>
      <c r="FQ102" s="897"/>
      <c r="FR102" s="897"/>
      <c r="FS102" s="897"/>
      <c r="FT102" s="897"/>
      <c r="FU102" s="897"/>
      <c r="FV102" s="897"/>
      <c r="FW102" s="897"/>
      <c r="FX102" s="897"/>
      <c r="FY102" s="897"/>
      <c r="FZ102" s="897"/>
      <c r="GA102" s="897"/>
      <c r="GB102" s="897"/>
      <c r="GC102" s="897"/>
      <c r="GD102" s="897"/>
      <c r="GE102" s="897"/>
      <c r="GF102" s="897"/>
      <c r="GG102" s="897"/>
      <c r="GH102" s="897"/>
      <c r="GI102" s="897"/>
      <c r="GJ102" s="897"/>
      <c r="GK102" s="897"/>
      <c r="GL102" s="897"/>
      <c r="GM102" s="897"/>
      <c r="GN102" s="897"/>
      <c r="GO102" s="897"/>
      <c r="GP102" s="897"/>
      <c r="GQ102" s="897"/>
      <c r="GR102" s="897"/>
      <c r="GS102" s="897"/>
      <c r="GT102" s="897"/>
      <c r="GU102" s="897"/>
      <c r="GV102" s="897"/>
      <c r="GW102" s="897"/>
      <c r="GX102" s="897"/>
      <c r="GY102" s="897"/>
      <c r="GZ102" s="897"/>
      <c r="HA102" s="897"/>
      <c r="HB102" s="897"/>
      <c r="HC102" s="897"/>
      <c r="HD102" s="897"/>
      <c r="HE102" s="897"/>
      <c r="HF102" s="897"/>
      <c r="HG102" s="897"/>
      <c r="HH102" s="897"/>
      <c r="HI102" s="897"/>
      <c r="HJ102" s="897"/>
      <c r="HK102" s="897"/>
      <c r="HL102" s="897"/>
      <c r="HM102" s="897"/>
      <c r="HN102" s="897"/>
      <c r="HO102" s="897"/>
      <c r="HP102" s="897"/>
      <c r="HQ102" s="897"/>
      <c r="HR102" s="897"/>
      <c r="HS102" s="897"/>
      <c r="HT102" s="897"/>
      <c r="HU102" s="897"/>
      <c r="HV102" s="897"/>
      <c r="HW102" s="897"/>
      <c r="HX102" s="897"/>
      <c r="HY102" s="897"/>
      <c r="HZ102" s="897"/>
      <c r="IA102" s="897"/>
      <c r="IB102" s="897"/>
      <c r="IC102" s="897"/>
      <c r="ID102" s="897"/>
      <c r="IE102" s="897"/>
      <c r="IF102" s="897"/>
      <c r="IG102" s="897"/>
      <c r="IH102" s="897"/>
      <c r="II102" s="897"/>
      <c r="IJ102" s="897"/>
      <c r="IK102" s="897"/>
      <c r="IL102" s="897"/>
      <c r="IM102" s="897"/>
      <c r="IN102" s="897"/>
      <c r="IO102" s="897"/>
      <c r="IP102" s="897"/>
      <c r="IQ102" s="897"/>
      <c r="IR102" s="897"/>
    </row>
    <row r="103" spans="1:252" s="898" customFormat="1" ht="17.100000000000001" customHeight="1" x14ac:dyDescent="0.2">
      <c r="A103" s="921"/>
      <c r="B103" s="921"/>
      <c r="C103" s="922"/>
      <c r="D103" s="923" t="s">
        <v>647</v>
      </c>
      <c r="E103" s="924" t="s">
        <v>648</v>
      </c>
      <c r="F103" s="925">
        <v>12088.71</v>
      </c>
      <c r="G103" s="925">
        <v>0</v>
      </c>
      <c r="H103" s="1238">
        <f t="shared" si="8"/>
        <v>0</v>
      </c>
      <c r="K103" s="897"/>
      <c r="L103" s="897"/>
      <c r="M103" s="897"/>
      <c r="N103" s="897"/>
      <c r="O103" s="897"/>
      <c r="P103" s="897"/>
      <c r="Q103" s="897"/>
      <c r="R103" s="897"/>
      <c r="S103" s="897"/>
      <c r="T103" s="897"/>
      <c r="U103" s="897"/>
      <c r="V103" s="897"/>
      <c r="W103" s="897"/>
      <c r="X103" s="897"/>
      <c r="Y103" s="897"/>
      <c r="Z103" s="897"/>
      <c r="AA103" s="897"/>
      <c r="AB103" s="897"/>
      <c r="AC103" s="897"/>
      <c r="AD103" s="897"/>
      <c r="AE103" s="897"/>
      <c r="AF103" s="897"/>
      <c r="AG103" s="897"/>
      <c r="AH103" s="897"/>
      <c r="AI103" s="897"/>
      <c r="AJ103" s="897"/>
      <c r="AK103" s="897"/>
      <c r="AL103" s="897"/>
      <c r="AM103" s="897"/>
      <c r="AN103" s="897"/>
      <c r="AO103" s="897"/>
      <c r="AP103" s="897"/>
      <c r="AQ103" s="897"/>
      <c r="AR103" s="897"/>
      <c r="AS103" s="897"/>
      <c r="AT103" s="897"/>
      <c r="AU103" s="897"/>
      <c r="AV103" s="897"/>
      <c r="AW103" s="897"/>
      <c r="AX103" s="897"/>
      <c r="AY103" s="897"/>
      <c r="AZ103" s="897"/>
      <c r="BA103" s="897"/>
      <c r="BB103" s="897"/>
      <c r="BC103" s="897"/>
      <c r="BD103" s="897"/>
      <c r="BE103" s="897"/>
      <c r="BF103" s="897"/>
      <c r="BG103" s="897"/>
      <c r="BH103" s="897"/>
      <c r="BI103" s="897"/>
      <c r="BJ103" s="897"/>
      <c r="BK103" s="897"/>
      <c r="BL103" s="897"/>
      <c r="BM103" s="897"/>
      <c r="BN103" s="897"/>
      <c r="BO103" s="897"/>
      <c r="BP103" s="897"/>
      <c r="BQ103" s="897"/>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897"/>
      <c r="EB103" s="897"/>
      <c r="EC103" s="897"/>
      <c r="ED103" s="897"/>
      <c r="EE103" s="897"/>
      <c r="EF103" s="897"/>
      <c r="EG103" s="897"/>
      <c r="EH103" s="897"/>
      <c r="EI103" s="897"/>
      <c r="EJ103" s="897"/>
      <c r="EK103" s="897"/>
      <c r="EL103" s="897"/>
      <c r="EM103" s="897"/>
      <c r="EN103" s="897"/>
      <c r="EO103" s="897"/>
      <c r="EP103" s="897"/>
      <c r="EQ103" s="897"/>
      <c r="ER103" s="897"/>
      <c r="ES103" s="897"/>
      <c r="ET103" s="897"/>
      <c r="EU103" s="897"/>
      <c r="EV103" s="897"/>
      <c r="EW103" s="897"/>
      <c r="EX103" s="897"/>
      <c r="EY103" s="897"/>
      <c r="EZ103" s="897"/>
      <c r="FA103" s="897"/>
      <c r="FB103" s="897"/>
      <c r="FC103" s="897"/>
      <c r="FD103" s="897"/>
      <c r="FE103" s="897"/>
      <c r="FF103" s="897"/>
      <c r="FG103" s="897"/>
      <c r="FH103" s="897"/>
      <c r="FI103" s="897"/>
      <c r="FJ103" s="897"/>
      <c r="FK103" s="897"/>
      <c r="FL103" s="897"/>
      <c r="FM103" s="897"/>
      <c r="FN103" s="897"/>
      <c r="FO103" s="897"/>
      <c r="FP103" s="897"/>
      <c r="FQ103" s="897"/>
      <c r="FR103" s="897"/>
      <c r="FS103" s="897"/>
      <c r="FT103" s="897"/>
      <c r="FU103" s="897"/>
      <c r="FV103" s="897"/>
      <c r="FW103" s="897"/>
      <c r="FX103" s="897"/>
      <c r="FY103" s="897"/>
      <c r="FZ103" s="897"/>
      <c r="GA103" s="897"/>
      <c r="GB103" s="897"/>
      <c r="GC103" s="897"/>
      <c r="GD103" s="897"/>
      <c r="GE103" s="897"/>
      <c r="GF103" s="897"/>
      <c r="GG103" s="897"/>
      <c r="GH103" s="897"/>
      <c r="GI103" s="897"/>
      <c r="GJ103" s="897"/>
      <c r="GK103" s="897"/>
      <c r="GL103" s="897"/>
      <c r="GM103" s="897"/>
      <c r="GN103" s="897"/>
      <c r="GO103" s="897"/>
      <c r="GP103" s="897"/>
      <c r="GQ103" s="897"/>
      <c r="GR103" s="897"/>
      <c r="GS103" s="897"/>
      <c r="GT103" s="897"/>
      <c r="GU103" s="897"/>
      <c r="GV103" s="897"/>
      <c r="GW103" s="897"/>
      <c r="GX103" s="897"/>
      <c r="GY103" s="897"/>
      <c r="GZ103" s="897"/>
      <c r="HA103" s="897"/>
      <c r="HB103" s="897"/>
      <c r="HC103" s="897"/>
      <c r="HD103" s="897"/>
      <c r="HE103" s="897"/>
      <c r="HF103" s="897"/>
      <c r="HG103" s="897"/>
      <c r="HH103" s="897"/>
      <c r="HI103" s="897"/>
      <c r="HJ103" s="897"/>
      <c r="HK103" s="897"/>
      <c r="HL103" s="897"/>
      <c r="HM103" s="897"/>
      <c r="HN103" s="897"/>
      <c r="HO103" s="897"/>
      <c r="HP103" s="897"/>
      <c r="HQ103" s="897"/>
      <c r="HR103" s="897"/>
      <c r="HS103" s="897"/>
      <c r="HT103" s="897"/>
      <c r="HU103" s="897"/>
      <c r="HV103" s="897"/>
      <c r="HW103" s="897"/>
      <c r="HX103" s="897"/>
      <c r="HY103" s="897"/>
      <c r="HZ103" s="897"/>
      <c r="IA103" s="897"/>
      <c r="IB103" s="897"/>
      <c r="IC103" s="897"/>
      <c r="ID103" s="897"/>
      <c r="IE103" s="897"/>
      <c r="IF103" s="897"/>
      <c r="IG103" s="897"/>
      <c r="IH103" s="897"/>
      <c r="II103" s="897"/>
      <c r="IJ103" s="897"/>
      <c r="IK103" s="897"/>
      <c r="IL103" s="897"/>
      <c r="IM103" s="897"/>
      <c r="IN103" s="897"/>
      <c r="IO103" s="897"/>
      <c r="IP103" s="897"/>
      <c r="IQ103" s="897"/>
      <c r="IR103" s="897"/>
    </row>
    <row r="104" spans="1:252" s="898" customFormat="1" x14ac:dyDescent="0.2">
      <c r="A104" s="921"/>
      <c r="B104" s="921"/>
      <c r="C104" s="922"/>
      <c r="D104" s="926" t="s">
        <v>443</v>
      </c>
      <c r="E104" s="927" t="s">
        <v>649</v>
      </c>
      <c r="F104" s="928">
        <v>2900</v>
      </c>
      <c r="G104" s="928">
        <v>234.28</v>
      </c>
      <c r="H104" s="1238">
        <f t="shared" si="8"/>
        <v>8.0786206896551721E-2</v>
      </c>
      <c r="K104" s="897"/>
      <c r="L104" s="897"/>
      <c r="M104" s="897"/>
      <c r="N104" s="897"/>
      <c r="O104" s="897"/>
      <c r="P104" s="897"/>
      <c r="Q104" s="897"/>
      <c r="R104" s="897"/>
      <c r="S104" s="897"/>
      <c r="T104" s="897"/>
      <c r="U104" s="897"/>
      <c r="V104" s="897"/>
      <c r="W104" s="897"/>
      <c r="X104" s="897"/>
      <c r="Y104" s="897"/>
      <c r="Z104" s="897"/>
      <c r="AA104" s="897"/>
      <c r="AB104" s="897"/>
      <c r="AC104" s="897"/>
      <c r="AD104" s="897"/>
      <c r="AE104" s="897"/>
      <c r="AF104" s="897"/>
      <c r="AG104" s="897"/>
      <c r="AH104" s="897"/>
      <c r="AI104" s="897"/>
      <c r="AJ104" s="897"/>
      <c r="AK104" s="897"/>
      <c r="AL104" s="897"/>
      <c r="AM104" s="897"/>
      <c r="AN104" s="897"/>
      <c r="AO104" s="897"/>
      <c r="AP104" s="897"/>
      <c r="AQ104" s="897"/>
      <c r="AR104" s="897"/>
      <c r="AS104" s="897"/>
      <c r="AT104" s="897"/>
      <c r="AU104" s="897"/>
      <c r="AV104" s="897"/>
      <c r="AW104" s="897"/>
      <c r="AX104" s="897"/>
      <c r="AY104" s="897"/>
      <c r="AZ104" s="897"/>
      <c r="BA104" s="897"/>
      <c r="BB104" s="897"/>
      <c r="BC104" s="897"/>
      <c r="BD104" s="897"/>
      <c r="BE104" s="897"/>
      <c r="BF104" s="897"/>
      <c r="BG104" s="897"/>
      <c r="BH104" s="897"/>
      <c r="BI104" s="897"/>
      <c r="BJ104" s="897"/>
      <c r="BK104" s="897"/>
      <c r="BL104" s="897"/>
      <c r="BM104" s="897"/>
      <c r="BN104" s="897"/>
      <c r="BO104" s="897"/>
      <c r="BP104" s="897"/>
      <c r="BQ104" s="897"/>
      <c r="BR104" s="897"/>
      <c r="BS104" s="897"/>
      <c r="BT104" s="897"/>
      <c r="BU104" s="897"/>
      <c r="BV104" s="897"/>
      <c r="BW104" s="897"/>
      <c r="BX104" s="897"/>
      <c r="BY104" s="897"/>
      <c r="BZ104" s="897"/>
      <c r="CA104" s="897"/>
      <c r="CB104" s="897"/>
      <c r="CC104" s="897"/>
      <c r="CD104" s="897"/>
      <c r="CE104" s="897"/>
      <c r="CF104" s="897"/>
      <c r="CG104" s="897"/>
      <c r="CH104" s="897"/>
      <c r="CI104" s="897"/>
      <c r="CJ104" s="897"/>
      <c r="CK104" s="897"/>
      <c r="CL104" s="897"/>
      <c r="CM104" s="897"/>
      <c r="CN104" s="897"/>
      <c r="CO104" s="897"/>
      <c r="CP104" s="897"/>
      <c r="CQ104" s="897"/>
      <c r="CR104" s="897"/>
      <c r="CS104" s="897"/>
      <c r="CT104" s="897"/>
      <c r="CU104" s="897"/>
      <c r="CV104" s="897"/>
      <c r="CW104" s="897"/>
      <c r="CX104" s="897"/>
      <c r="CY104" s="897"/>
      <c r="CZ104" s="897"/>
      <c r="DA104" s="897"/>
      <c r="DB104" s="897"/>
      <c r="DC104" s="897"/>
      <c r="DD104" s="897"/>
      <c r="DE104" s="897"/>
      <c r="DF104" s="897"/>
      <c r="DG104" s="897"/>
      <c r="DH104" s="897"/>
      <c r="DI104" s="897"/>
      <c r="DJ104" s="897"/>
      <c r="DK104" s="897"/>
      <c r="DL104" s="897"/>
      <c r="DM104" s="897"/>
      <c r="DN104" s="897"/>
      <c r="DO104" s="897"/>
      <c r="DP104" s="897"/>
      <c r="DQ104" s="897"/>
      <c r="DR104" s="897"/>
      <c r="DS104" s="897"/>
      <c r="DT104" s="897"/>
      <c r="DU104" s="897"/>
      <c r="DV104" s="897"/>
      <c r="DW104" s="897"/>
      <c r="DX104" s="897"/>
      <c r="DY104" s="897"/>
      <c r="DZ104" s="897"/>
      <c r="EA104" s="897"/>
      <c r="EB104" s="897"/>
      <c r="EC104" s="897"/>
      <c r="ED104" s="897"/>
      <c r="EE104" s="897"/>
      <c r="EF104" s="897"/>
      <c r="EG104" s="897"/>
      <c r="EH104" s="897"/>
      <c r="EI104" s="897"/>
      <c r="EJ104" s="897"/>
      <c r="EK104" s="897"/>
      <c r="EL104" s="897"/>
      <c r="EM104" s="897"/>
      <c r="EN104" s="897"/>
      <c r="EO104" s="897"/>
      <c r="EP104" s="897"/>
      <c r="EQ104" s="897"/>
      <c r="ER104" s="897"/>
      <c r="ES104" s="897"/>
      <c r="ET104" s="897"/>
      <c r="EU104" s="897"/>
      <c r="EV104" s="897"/>
      <c r="EW104" s="897"/>
      <c r="EX104" s="897"/>
      <c r="EY104" s="897"/>
      <c r="EZ104" s="897"/>
      <c r="FA104" s="897"/>
      <c r="FB104" s="897"/>
      <c r="FC104" s="897"/>
      <c r="FD104" s="897"/>
      <c r="FE104" s="897"/>
      <c r="FF104" s="897"/>
      <c r="FG104" s="897"/>
      <c r="FH104" s="897"/>
      <c r="FI104" s="897"/>
      <c r="FJ104" s="897"/>
      <c r="FK104" s="897"/>
      <c r="FL104" s="897"/>
      <c r="FM104" s="897"/>
      <c r="FN104" s="897"/>
      <c r="FO104" s="897"/>
      <c r="FP104" s="897"/>
      <c r="FQ104" s="897"/>
      <c r="FR104" s="897"/>
      <c r="FS104" s="897"/>
      <c r="FT104" s="897"/>
      <c r="FU104" s="897"/>
      <c r="FV104" s="897"/>
      <c r="FW104" s="897"/>
      <c r="FX104" s="897"/>
      <c r="FY104" s="897"/>
      <c r="FZ104" s="897"/>
      <c r="GA104" s="897"/>
      <c r="GB104" s="897"/>
      <c r="GC104" s="897"/>
      <c r="GD104" s="897"/>
      <c r="GE104" s="897"/>
      <c r="GF104" s="897"/>
      <c r="GG104" s="897"/>
      <c r="GH104" s="897"/>
      <c r="GI104" s="897"/>
      <c r="GJ104" s="897"/>
      <c r="GK104" s="897"/>
      <c r="GL104" s="897"/>
      <c r="GM104" s="897"/>
      <c r="GN104" s="897"/>
      <c r="GO104" s="897"/>
      <c r="GP104" s="897"/>
      <c r="GQ104" s="897"/>
      <c r="GR104" s="897"/>
      <c r="GS104" s="897"/>
      <c r="GT104" s="897"/>
      <c r="GU104" s="897"/>
      <c r="GV104" s="897"/>
      <c r="GW104" s="897"/>
      <c r="GX104" s="897"/>
      <c r="GY104" s="897"/>
      <c r="GZ104" s="897"/>
      <c r="HA104" s="897"/>
      <c r="HB104" s="897"/>
      <c r="HC104" s="897"/>
      <c r="HD104" s="897"/>
      <c r="HE104" s="897"/>
      <c r="HF104" s="897"/>
      <c r="HG104" s="897"/>
      <c r="HH104" s="897"/>
      <c r="HI104" s="897"/>
      <c r="HJ104" s="897"/>
      <c r="HK104" s="897"/>
      <c r="HL104" s="897"/>
      <c r="HM104" s="897"/>
      <c r="HN104" s="897"/>
      <c r="HO104" s="897"/>
      <c r="HP104" s="897"/>
      <c r="HQ104" s="897"/>
      <c r="HR104" s="897"/>
      <c r="HS104" s="897"/>
      <c r="HT104" s="897"/>
      <c r="HU104" s="897"/>
      <c r="HV104" s="897"/>
      <c r="HW104" s="897"/>
      <c r="HX104" s="897"/>
      <c r="HY104" s="897"/>
      <c r="HZ104" s="897"/>
      <c r="IA104" s="897"/>
      <c r="IB104" s="897"/>
      <c r="IC104" s="897"/>
      <c r="ID104" s="897"/>
      <c r="IE104" s="897"/>
      <c r="IF104" s="897"/>
      <c r="IG104" s="897"/>
      <c r="IH104" s="897"/>
      <c r="II104" s="897"/>
      <c r="IJ104" s="897"/>
      <c r="IK104" s="897"/>
      <c r="IL104" s="897"/>
      <c r="IM104" s="897"/>
      <c r="IN104" s="897"/>
      <c r="IO104" s="897"/>
      <c r="IP104" s="897"/>
      <c r="IQ104" s="897"/>
      <c r="IR104" s="897"/>
    </row>
    <row r="105" spans="1:252" s="898" customFormat="1" ht="22.5" x14ac:dyDescent="0.2">
      <c r="A105" s="921"/>
      <c r="B105" s="921"/>
      <c r="C105" s="922"/>
      <c r="D105" s="926" t="s">
        <v>462</v>
      </c>
      <c r="E105" s="927" t="s">
        <v>670</v>
      </c>
      <c r="F105" s="928">
        <v>1802.61</v>
      </c>
      <c r="G105" s="928">
        <v>1307.8499999999999</v>
      </c>
      <c r="H105" s="1238">
        <f t="shared" si="8"/>
        <v>0.72553131292958539</v>
      </c>
      <c r="K105" s="897"/>
      <c r="L105" s="897"/>
      <c r="M105" s="897"/>
      <c r="N105" s="897"/>
      <c r="O105" s="897"/>
      <c r="P105" s="897"/>
      <c r="Q105" s="897"/>
      <c r="R105" s="897"/>
      <c r="S105" s="897"/>
      <c r="T105" s="897"/>
      <c r="U105" s="897"/>
      <c r="V105" s="897"/>
      <c r="W105" s="897"/>
      <c r="X105" s="897"/>
      <c r="Y105" s="897"/>
      <c r="Z105" s="897"/>
      <c r="AA105" s="897"/>
      <c r="AB105" s="897"/>
      <c r="AC105" s="897"/>
      <c r="AD105" s="897"/>
      <c r="AE105" s="897"/>
      <c r="AF105" s="897"/>
      <c r="AG105" s="897"/>
      <c r="AH105" s="897"/>
      <c r="AI105" s="897"/>
      <c r="AJ105" s="897"/>
      <c r="AK105" s="897"/>
      <c r="AL105" s="897"/>
      <c r="AM105" s="897"/>
      <c r="AN105" s="897"/>
      <c r="AO105" s="897"/>
      <c r="AP105" s="897"/>
      <c r="AQ105" s="897"/>
      <c r="AR105" s="897"/>
      <c r="AS105" s="897"/>
      <c r="AT105" s="897"/>
      <c r="AU105" s="897"/>
      <c r="AV105" s="897"/>
      <c r="AW105" s="897"/>
      <c r="AX105" s="897"/>
      <c r="AY105" s="897"/>
      <c r="AZ105" s="897"/>
      <c r="BA105" s="897"/>
      <c r="BB105" s="897"/>
      <c r="BC105" s="897"/>
      <c r="BD105" s="897"/>
      <c r="BE105" s="897"/>
      <c r="BF105" s="897"/>
      <c r="BG105" s="897"/>
      <c r="BH105" s="897"/>
      <c r="BI105" s="897"/>
      <c r="BJ105" s="897"/>
      <c r="BK105" s="897"/>
      <c r="BL105" s="897"/>
      <c r="BM105" s="897"/>
      <c r="BN105" s="897"/>
      <c r="BO105" s="897"/>
      <c r="BP105" s="897"/>
      <c r="BQ105" s="897"/>
      <c r="BR105" s="897"/>
      <c r="BS105" s="897"/>
      <c r="BT105" s="897"/>
      <c r="BU105" s="897"/>
      <c r="BV105" s="897"/>
      <c r="BW105" s="897"/>
      <c r="BX105" s="897"/>
      <c r="BY105" s="897"/>
      <c r="BZ105" s="897"/>
      <c r="CA105" s="897"/>
      <c r="CB105" s="897"/>
      <c r="CC105" s="897"/>
      <c r="CD105" s="897"/>
      <c r="CE105" s="897"/>
      <c r="CF105" s="897"/>
      <c r="CG105" s="897"/>
      <c r="CH105" s="897"/>
      <c r="CI105" s="897"/>
      <c r="CJ105" s="897"/>
      <c r="CK105" s="897"/>
      <c r="CL105" s="897"/>
      <c r="CM105" s="897"/>
      <c r="CN105" s="897"/>
      <c r="CO105" s="897"/>
      <c r="CP105" s="897"/>
      <c r="CQ105" s="897"/>
      <c r="CR105" s="897"/>
      <c r="CS105" s="897"/>
      <c r="CT105" s="897"/>
      <c r="CU105" s="897"/>
      <c r="CV105" s="897"/>
      <c r="CW105" s="897"/>
      <c r="CX105" s="897"/>
      <c r="CY105" s="897"/>
      <c r="CZ105" s="897"/>
      <c r="DA105" s="897"/>
      <c r="DB105" s="897"/>
      <c r="DC105" s="897"/>
      <c r="DD105" s="897"/>
      <c r="DE105" s="897"/>
      <c r="DF105" s="897"/>
      <c r="DG105" s="897"/>
      <c r="DH105" s="897"/>
      <c r="DI105" s="897"/>
      <c r="DJ105" s="897"/>
      <c r="DK105" s="897"/>
      <c r="DL105" s="897"/>
      <c r="DM105" s="897"/>
      <c r="DN105" s="897"/>
      <c r="DO105" s="897"/>
      <c r="DP105" s="897"/>
      <c r="DQ105" s="897"/>
      <c r="DR105" s="897"/>
      <c r="DS105" s="897"/>
      <c r="DT105" s="897"/>
      <c r="DU105" s="897"/>
      <c r="DV105" s="897"/>
      <c r="DW105" s="897"/>
      <c r="DX105" s="897"/>
      <c r="DY105" s="897"/>
      <c r="DZ105" s="897"/>
      <c r="EA105" s="897"/>
      <c r="EB105" s="897"/>
      <c r="EC105" s="897"/>
      <c r="ED105" s="897"/>
      <c r="EE105" s="897"/>
      <c r="EF105" s="897"/>
      <c r="EG105" s="897"/>
      <c r="EH105" s="897"/>
      <c r="EI105" s="897"/>
      <c r="EJ105" s="897"/>
      <c r="EK105" s="897"/>
      <c r="EL105" s="897"/>
      <c r="EM105" s="897"/>
      <c r="EN105" s="897"/>
      <c r="EO105" s="897"/>
      <c r="EP105" s="897"/>
      <c r="EQ105" s="897"/>
      <c r="ER105" s="897"/>
      <c r="ES105" s="897"/>
      <c r="ET105" s="897"/>
      <c r="EU105" s="897"/>
      <c r="EV105" s="897"/>
      <c r="EW105" s="897"/>
      <c r="EX105" s="897"/>
      <c r="EY105" s="897"/>
      <c r="EZ105" s="897"/>
      <c r="FA105" s="897"/>
      <c r="FB105" s="897"/>
      <c r="FC105" s="897"/>
      <c r="FD105" s="897"/>
      <c r="FE105" s="897"/>
      <c r="FF105" s="897"/>
      <c r="FG105" s="897"/>
      <c r="FH105" s="897"/>
      <c r="FI105" s="897"/>
      <c r="FJ105" s="897"/>
      <c r="FK105" s="897"/>
      <c r="FL105" s="897"/>
      <c r="FM105" s="897"/>
      <c r="FN105" s="897"/>
      <c r="FO105" s="897"/>
      <c r="FP105" s="897"/>
      <c r="FQ105" s="897"/>
      <c r="FR105" s="897"/>
      <c r="FS105" s="897"/>
      <c r="FT105" s="897"/>
      <c r="FU105" s="897"/>
      <c r="FV105" s="897"/>
      <c r="FW105" s="897"/>
      <c r="FX105" s="897"/>
      <c r="FY105" s="897"/>
      <c r="FZ105" s="897"/>
      <c r="GA105" s="897"/>
      <c r="GB105" s="897"/>
      <c r="GC105" s="897"/>
      <c r="GD105" s="897"/>
      <c r="GE105" s="897"/>
      <c r="GF105" s="897"/>
      <c r="GG105" s="897"/>
      <c r="GH105" s="897"/>
      <c r="GI105" s="897"/>
      <c r="GJ105" s="897"/>
      <c r="GK105" s="897"/>
      <c r="GL105" s="897"/>
      <c r="GM105" s="897"/>
      <c r="GN105" s="897"/>
      <c r="GO105" s="897"/>
      <c r="GP105" s="897"/>
      <c r="GQ105" s="897"/>
      <c r="GR105" s="897"/>
      <c r="GS105" s="897"/>
      <c r="GT105" s="897"/>
      <c r="GU105" s="897"/>
      <c r="GV105" s="897"/>
      <c r="GW105" s="897"/>
      <c r="GX105" s="897"/>
      <c r="GY105" s="897"/>
      <c r="GZ105" s="897"/>
      <c r="HA105" s="897"/>
      <c r="HB105" s="897"/>
      <c r="HC105" s="897"/>
      <c r="HD105" s="897"/>
      <c r="HE105" s="897"/>
      <c r="HF105" s="897"/>
      <c r="HG105" s="897"/>
      <c r="HH105" s="897"/>
      <c r="HI105" s="897"/>
      <c r="HJ105" s="897"/>
      <c r="HK105" s="897"/>
      <c r="HL105" s="897"/>
      <c r="HM105" s="897"/>
      <c r="HN105" s="897"/>
      <c r="HO105" s="897"/>
      <c r="HP105" s="897"/>
      <c r="HQ105" s="897"/>
      <c r="HR105" s="897"/>
      <c r="HS105" s="897"/>
      <c r="HT105" s="897"/>
      <c r="HU105" s="897"/>
      <c r="HV105" s="897"/>
      <c r="HW105" s="897"/>
      <c r="HX105" s="897"/>
      <c r="HY105" s="897"/>
      <c r="HZ105" s="897"/>
      <c r="IA105" s="897"/>
      <c r="IB105" s="897"/>
      <c r="IC105" s="897"/>
      <c r="ID105" s="897"/>
      <c r="IE105" s="897"/>
      <c r="IF105" s="897"/>
      <c r="IG105" s="897"/>
      <c r="IH105" s="897"/>
      <c r="II105" s="897"/>
      <c r="IJ105" s="897"/>
      <c r="IK105" s="897"/>
      <c r="IL105" s="897"/>
      <c r="IM105" s="897"/>
      <c r="IN105" s="897"/>
      <c r="IO105" s="897"/>
      <c r="IP105" s="897"/>
      <c r="IQ105" s="897"/>
      <c r="IR105" s="897"/>
    </row>
    <row r="106" spans="1:252" s="898" customFormat="1" x14ac:dyDescent="0.2">
      <c r="A106" s="921"/>
      <c r="B106" s="921"/>
      <c r="C106" s="922"/>
      <c r="D106" s="926" t="s">
        <v>449</v>
      </c>
      <c r="E106" s="927" t="s">
        <v>790</v>
      </c>
      <c r="F106" s="928">
        <v>2000</v>
      </c>
      <c r="G106" s="928">
        <v>0</v>
      </c>
      <c r="H106" s="1238">
        <f t="shared" si="8"/>
        <v>0</v>
      </c>
      <c r="K106" s="897"/>
      <c r="L106" s="897"/>
      <c r="M106" s="897"/>
      <c r="N106" s="897"/>
      <c r="O106" s="897"/>
      <c r="P106" s="897"/>
      <c r="Q106" s="897"/>
      <c r="R106" s="897"/>
      <c r="S106" s="897"/>
      <c r="T106" s="897"/>
      <c r="U106" s="897"/>
      <c r="V106" s="897"/>
      <c r="W106" s="897"/>
      <c r="X106" s="897"/>
      <c r="Y106" s="897"/>
      <c r="Z106" s="897"/>
      <c r="AA106" s="897"/>
      <c r="AB106" s="897"/>
      <c r="AC106" s="897"/>
      <c r="AD106" s="897"/>
      <c r="AE106" s="897"/>
      <c r="AF106" s="897"/>
      <c r="AG106" s="897"/>
      <c r="AH106" s="897"/>
      <c r="AI106" s="897"/>
      <c r="AJ106" s="897"/>
      <c r="AK106" s="897"/>
      <c r="AL106" s="897"/>
      <c r="AM106" s="897"/>
      <c r="AN106" s="897"/>
      <c r="AO106" s="897"/>
      <c r="AP106" s="897"/>
      <c r="AQ106" s="897"/>
      <c r="AR106" s="897"/>
      <c r="AS106" s="897"/>
      <c r="AT106" s="897"/>
      <c r="AU106" s="897"/>
      <c r="AV106" s="897"/>
      <c r="AW106" s="897"/>
      <c r="AX106" s="897"/>
      <c r="AY106" s="897"/>
      <c r="AZ106" s="897"/>
      <c r="BA106" s="897"/>
      <c r="BB106" s="897"/>
      <c r="BC106" s="897"/>
      <c r="BD106" s="897"/>
      <c r="BE106" s="897"/>
      <c r="BF106" s="897"/>
      <c r="BG106" s="897"/>
      <c r="BH106" s="897"/>
      <c r="BI106" s="897"/>
      <c r="BJ106" s="897"/>
      <c r="BK106" s="897"/>
      <c r="BL106" s="897"/>
      <c r="BM106" s="897"/>
      <c r="BN106" s="897"/>
      <c r="BO106" s="897"/>
      <c r="BP106" s="897"/>
      <c r="BQ106" s="897"/>
      <c r="BR106" s="897"/>
      <c r="BS106" s="897"/>
      <c r="BT106" s="897"/>
      <c r="BU106" s="897"/>
      <c r="BV106" s="897"/>
      <c r="BW106" s="897"/>
      <c r="BX106" s="897"/>
      <c r="BY106" s="897"/>
      <c r="BZ106" s="897"/>
      <c r="CA106" s="897"/>
      <c r="CB106" s="897"/>
      <c r="CC106" s="897"/>
      <c r="CD106" s="897"/>
      <c r="CE106" s="897"/>
      <c r="CF106" s="897"/>
      <c r="CG106" s="897"/>
      <c r="CH106" s="897"/>
      <c r="CI106" s="897"/>
      <c r="CJ106" s="897"/>
      <c r="CK106" s="897"/>
      <c r="CL106" s="897"/>
      <c r="CM106" s="897"/>
      <c r="CN106" s="897"/>
      <c r="CO106" s="897"/>
      <c r="CP106" s="897"/>
      <c r="CQ106" s="897"/>
      <c r="CR106" s="897"/>
      <c r="CS106" s="897"/>
      <c r="CT106" s="897"/>
      <c r="CU106" s="897"/>
      <c r="CV106" s="897"/>
      <c r="CW106" s="897"/>
      <c r="CX106" s="897"/>
      <c r="CY106" s="897"/>
      <c r="CZ106" s="897"/>
      <c r="DA106" s="897"/>
      <c r="DB106" s="897"/>
      <c r="DC106" s="897"/>
      <c r="DD106" s="897"/>
      <c r="DE106" s="897"/>
      <c r="DF106" s="897"/>
      <c r="DG106" s="897"/>
      <c r="DH106" s="897"/>
      <c r="DI106" s="897"/>
      <c r="DJ106" s="897"/>
      <c r="DK106" s="897"/>
      <c r="DL106" s="897"/>
      <c r="DM106" s="897"/>
      <c r="DN106" s="897"/>
      <c r="DO106" s="897"/>
      <c r="DP106" s="897"/>
      <c r="DQ106" s="897"/>
      <c r="DR106" s="897"/>
      <c r="DS106" s="897"/>
      <c r="DT106" s="897"/>
      <c r="DU106" s="897"/>
      <c r="DV106" s="897"/>
      <c r="DW106" s="897"/>
      <c r="DX106" s="897"/>
      <c r="DY106" s="897"/>
      <c r="DZ106" s="897"/>
      <c r="EA106" s="897"/>
      <c r="EB106" s="897"/>
      <c r="EC106" s="897"/>
      <c r="ED106" s="897"/>
      <c r="EE106" s="897"/>
      <c r="EF106" s="897"/>
      <c r="EG106" s="897"/>
      <c r="EH106" s="897"/>
      <c r="EI106" s="897"/>
      <c r="EJ106" s="897"/>
      <c r="EK106" s="897"/>
      <c r="EL106" s="897"/>
      <c r="EM106" s="897"/>
      <c r="EN106" s="897"/>
      <c r="EO106" s="897"/>
      <c r="EP106" s="897"/>
      <c r="EQ106" s="897"/>
      <c r="ER106" s="897"/>
      <c r="ES106" s="897"/>
      <c r="ET106" s="897"/>
      <c r="EU106" s="897"/>
      <c r="EV106" s="897"/>
      <c r="EW106" s="897"/>
      <c r="EX106" s="897"/>
      <c r="EY106" s="897"/>
      <c r="EZ106" s="897"/>
      <c r="FA106" s="897"/>
      <c r="FB106" s="897"/>
      <c r="FC106" s="897"/>
      <c r="FD106" s="897"/>
      <c r="FE106" s="897"/>
      <c r="FF106" s="897"/>
      <c r="FG106" s="897"/>
      <c r="FH106" s="897"/>
      <c r="FI106" s="897"/>
      <c r="FJ106" s="897"/>
      <c r="FK106" s="897"/>
      <c r="FL106" s="897"/>
      <c r="FM106" s="897"/>
      <c r="FN106" s="897"/>
      <c r="FO106" s="897"/>
      <c r="FP106" s="897"/>
      <c r="FQ106" s="897"/>
      <c r="FR106" s="897"/>
      <c r="FS106" s="897"/>
      <c r="FT106" s="897"/>
      <c r="FU106" s="897"/>
      <c r="FV106" s="897"/>
      <c r="FW106" s="897"/>
      <c r="FX106" s="897"/>
      <c r="FY106" s="897"/>
      <c r="FZ106" s="897"/>
      <c r="GA106" s="897"/>
      <c r="GB106" s="897"/>
      <c r="GC106" s="897"/>
      <c r="GD106" s="897"/>
      <c r="GE106" s="897"/>
      <c r="GF106" s="897"/>
      <c r="GG106" s="897"/>
      <c r="GH106" s="897"/>
      <c r="GI106" s="897"/>
      <c r="GJ106" s="897"/>
      <c r="GK106" s="897"/>
      <c r="GL106" s="897"/>
      <c r="GM106" s="897"/>
      <c r="GN106" s="897"/>
      <c r="GO106" s="897"/>
      <c r="GP106" s="897"/>
      <c r="GQ106" s="897"/>
      <c r="GR106" s="897"/>
      <c r="GS106" s="897"/>
      <c r="GT106" s="897"/>
      <c r="GU106" s="897"/>
      <c r="GV106" s="897"/>
      <c r="GW106" s="897"/>
      <c r="GX106" s="897"/>
      <c r="GY106" s="897"/>
      <c r="GZ106" s="897"/>
      <c r="HA106" s="897"/>
      <c r="HB106" s="897"/>
      <c r="HC106" s="897"/>
      <c r="HD106" s="897"/>
      <c r="HE106" s="897"/>
      <c r="HF106" s="897"/>
      <c r="HG106" s="897"/>
      <c r="HH106" s="897"/>
      <c r="HI106" s="897"/>
      <c r="HJ106" s="897"/>
      <c r="HK106" s="897"/>
      <c r="HL106" s="897"/>
      <c r="HM106" s="897"/>
      <c r="HN106" s="897"/>
      <c r="HO106" s="897"/>
      <c r="HP106" s="897"/>
      <c r="HQ106" s="897"/>
      <c r="HR106" s="897"/>
      <c r="HS106" s="897"/>
      <c r="HT106" s="897"/>
      <c r="HU106" s="897"/>
      <c r="HV106" s="897"/>
      <c r="HW106" s="897"/>
      <c r="HX106" s="897"/>
      <c r="HY106" s="897"/>
      <c r="HZ106" s="897"/>
      <c r="IA106" s="897"/>
      <c r="IB106" s="897"/>
      <c r="IC106" s="897"/>
      <c r="ID106" s="897"/>
      <c r="IE106" s="897"/>
      <c r="IF106" s="897"/>
      <c r="IG106" s="897"/>
      <c r="IH106" s="897"/>
      <c r="II106" s="897"/>
      <c r="IJ106" s="897"/>
      <c r="IK106" s="897"/>
      <c r="IL106" s="897"/>
      <c r="IM106" s="897"/>
      <c r="IN106" s="897"/>
      <c r="IO106" s="897"/>
      <c r="IP106" s="897"/>
      <c r="IQ106" s="897"/>
      <c r="IR106" s="897"/>
    </row>
    <row r="107" spans="1:252" s="898" customFormat="1" ht="22.5" x14ac:dyDescent="0.2">
      <c r="A107" s="921"/>
      <c r="B107" s="921"/>
      <c r="C107" s="922"/>
      <c r="D107" s="926" t="s">
        <v>450</v>
      </c>
      <c r="E107" s="927" t="s">
        <v>650</v>
      </c>
      <c r="F107" s="928">
        <v>7449.98</v>
      </c>
      <c r="G107" s="928">
        <v>5423.94</v>
      </c>
      <c r="H107" s="1238">
        <f t="shared" si="8"/>
        <v>0.72804759207407266</v>
      </c>
      <c r="K107" s="897"/>
      <c r="L107" s="897"/>
      <c r="M107" s="897"/>
      <c r="N107" s="897"/>
      <c r="O107" s="897"/>
      <c r="P107" s="897"/>
      <c r="Q107" s="897"/>
      <c r="R107" s="897"/>
      <c r="S107" s="897"/>
      <c r="T107" s="897"/>
      <c r="U107" s="897"/>
      <c r="V107" s="897"/>
      <c r="W107" s="897"/>
      <c r="X107" s="897"/>
      <c r="Y107" s="897"/>
      <c r="Z107" s="897"/>
      <c r="AA107" s="897"/>
      <c r="AB107" s="897"/>
      <c r="AC107" s="897"/>
      <c r="AD107" s="897"/>
      <c r="AE107" s="897"/>
      <c r="AF107" s="897"/>
      <c r="AG107" s="897"/>
      <c r="AH107" s="897"/>
      <c r="AI107" s="897"/>
      <c r="AJ107" s="897"/>
      <c r="AK107" s="897"/>
      <c r="AL107" s="897"/>
      <c r="AM107" s="897"/>
      <c r="AN107" s="897"/>
      <c r="AO107" s="897"/>
      <c r="AP107" s="897"/>
      <c r="AQ107" s="897"/>
      <c r="AR107" s="897"/>
      <c r="AS107" s="897"/>
      <c r="AT107" s="897"/>
      <c r="AU107" s="897"/>
      <c r="AV107" s="897"/>
      <c r="AW107" s="897"/>
      <c r="AX107" s="897"/>
      <c r="AY107" s="897"/>
      <c r="AZ107" s="897"/>
      <c r="BA107" s="897"/>
      <c r="BB107" s="897"/>
      <c r="BC107" s="897"/>
      <c r="BD107" s="897"/>
      <c r="BE107" s="897"/>
      <c r="BF107" s="897"/>
      <c r="BG107" s="897"/>
      <c r="BH107" s="897"/>
      <c r="BI107" s="897"/>
      <c r="BJ107" s="897"/>
      <c r="BK107" s="897"/>
      <c r="BL107" s="897"/>
      <c r="BM107" s="897"/>
      <c r="BN107" s="897"/>
      <c r="BO107" s="897"/>
      <c r="BP107" s="897"/>
      <c r="BQ107" s="897"/>
      <c r="BR107" s="897"/>
      <c r="BS107" s="897"/>
      <c r="BT107" s="897"/>
      <c r="BU107" s="897"/>
      <c r="BV107" s="897"/>
      <c r="BW107" s="897"/>
      <c r="BX107" s="897"/>
      <c r="BY107" s="897"/>
      <c r="BZ107" s="897"/>
      <c r="CA107" s="897"/>
      <c r="CB107" s="897"/>
      <c r="CC107" s="897"/>
      <c r="CD107" s="897"/>
      <c r="CE107" s="897"/>
      <c r="CF107" s="897"/>
      <c r="CG107" s="897"/>
      <c r="CH107" s="897"/>
      <c r="CI107" s="897"/>
      <c r="CJ107" s="897"/>
      <c r="CK107" s="897"/>
      <c r="CL107" s="897"/>
      <c r="CM107" s="897"/>
      <c r="CN107" s="897"/>
      <c r="CO107" s="897"/>
      <c r="CP107" s="897"/>
      <c r="CQ107" s="897"/>
      <c r="CR107" s="897"/>
      <c r="CS107" s="897"/>
      <c r="CT107" s="897"/>
      <c r="CU107" s="897"/>
      <c r="CV107" s="897"/>
      <c r="CW107" s="897"/>
      <c r="CX107" s="897"/>
      <c r="CY107" s="897"/>
      <c r="CZ107" s="897"/>
      <c r="DA107" s="897"/>
      <c r="DB107" s="897"/>
      <c r="DC107" s="897"/>
      <c r="DD107" s="897"/>
      <c r="DE107" s="897"/>
      <c r="DF107" s="897"/>
      <c r="DG107" s="897"/>
      <c r="DH107" s="897"/>
      <c r="DI107" s="897"/>
      <c r="DJ107" s="897"/>
      <c r="DK107" s="897"/>
      <c r="DL107" s="897"/>
      <c r="DM107" s="897"/>
      <c r="DN107" s="897"/>
      <c r="DO107" s="897"/>
      <c r="DP107" s="897"/>
      <c r="DQ107" s="897"/>
      <c r="DR107" s="897"/>
      <c r="DS107" s="897"/>
      <c r="DT107" s="897"/>
      <c r="DU107" s="897"/>
      <c r="DV107" s="897"/>
      <c r="DW107" s="897"/>
      <c r="DX107" s="897"/>
      <c r="DY107" s="897"/>
      <c r="DZ107" s="897"/>
      <c r="EA107" s="897"/>
      <c r="EB107" s="897"/>
      <c r="EC107" s="897"/>
      <c r="ED107" s="897"/>
      <c r="EE107" s="897"/>
      <c r="EF107" s="897"/>
      <c r="EG107" s="897"/>
      <c r="EH107" s="897"/>
      <c r="EI107" s="897"/>
      <c r="EJ107" s="897"/>
      <c r="EK107" s="897"/>
      <c r="EL107" s="897"/>
      <c r="EM107" s="897"/>
      <c r="EN107" s="897"/>
      <c r="EO107" s="897"/>
      <c r="EP107" s="897"/>
      <c r="EQ107" s="897"/>
      <c r="ER107" s="897"/>
      <c r="ES107" s="897"/>
      <c r="ET107" s="897"/>
      <c r="EU107" s="897"/>
      <c r="EV107" s="897"/>
      <c r="EW107" s="897"/>
      <c r="EX107" s="897"/>
      <c r="EY107" s="897"/>
      <c r="EZ107" s="897"/>
      <c r="FA107" s="897"/>
      <c r="FB107" s="897"/>
      <c r="FC107" s="897"/>
      <c r="FD107" s="897"/>
      <c r="FE107" s="897"/>
      <c r="FF107" s="897"/>
      <c r="FG107" s="897"/>
      <c r="FH107" s="897"/>
      <c r="FI107" s="897"/>
      <c r="FJ107" s="897"/>
      <c r="FK107" s="897"/>
      <c r="FL107" s="897"/>
      <c r="FM107" s="897"/>
      <c r="FN107" s="897"/>
      <c r="FO107" s="897"/>
      <c r="FP107" s="897"/>
      <c r="FQ107" s="897"/>
      <c r="FR107" s="897"/>
      <c r="FS107" s="897"/>
      <c r="FT107" s="897"/>
      <c r="FU107" s="897"/>
      <c r="FV107" s="897"/>
      <c r="FW107" s="897"/>
      <c r="FX107" s="897"/>
      <c r="FY107" s="897"/>
      <c r="FZ107" s="897"/>
      <c r="GA107" s="897"/>
      <c r="GB107" s="897"/>
      <c r="GC107" s="897"/>
      <c r="GD107" s="897"/>
      <c r="GE107" s="897"/>
      <c r="GF107" s="897"/>
      <c r="GG107" s="897"/>
      <c r="GH107" s="897"/>
      <c r="GI107" s="897"/>
      <c r="GJ107" s="897"/>
      <c r="GK107" s="897"/>
      <c r="GL107" s="897"/>
      <c r="GM107" s="897"/>
      <c r="GN107" s="897"/>
      <c r="GO107" s="897"/>
      <c r="GP107" s="897"/>
      <c r="GQ107" s="897"/>
      <c r="GR107" s="897"/>
      <c r="GS107" s="897"/>
      <c r="GT107" s="897"/>
      <c r="GU107" s="897"/>
      <c r="GV107" s="897"/>
      <c r="GW107" s="897"/>
      <c r="GX107" s="897"/>
      <c r="GY107" s="897"/>
      <c r="GZ107" s="897"/>
      <c r="HA107" s="897"/>
      <c r="HB107" s="897"/>
      <c r="HC107" s="897"/>
      <c r="HD107" s="897"/>
      <c r="HE107" s="897"/>
      <c r="HF107" s="897"/>
      <c r="HG107" s="897"/>
      <c r="HH107" s="897"/>
      <c r="HI107" s="897"/>
      <c r="HJ107" s="897"/>
      <c r="HK107" s="897"/>
      <c r="HL107" s="897"/>
      <c r="HM107" s="897"/>
      <c r="HN107" s="897"/>
      <c r="HO107" s="897"/>
      <c r="HP107" s="897"/>
      <c r="HQ107" s="897"/>
      <c r="HR107" s="897"/>
      <c r="HS107" s="897"/>
      <c r="HT107" s="897"/>
      <c r="HU107" s="897"/>
      <c r="HV107" s="897"/>
      <c r="HW107" s="897"/>
      <c r="HX107" s="897"/>
      <c r="HY107" s="897"/>
      <c r="HZ107" s="897"/>
      <c r="IA107" s="897"/>
      <c r="IB107" s="897"/>
      <c r="IC107" s="897"/>
      <c r="ID107" s="897"/>
      <c r="IE107" s="897"/>
      <c r="IF107" s="897"/>
      <c r="IG107" s="897"/>
      <c r="IH107" s="897"/>
      <c r="II107" s="897"/>
      <c r="IJ107" s="897"/>
      <c r="IK107" s="897"/>
      <c r="IL107" s="897"/>
      <c r="IM107" s="897"/>
      <c r="IN107" s="897"/>
      <c r="IO107" s="897"/>
      <c r="IP107" s="897"/>
      <c r="IQ107" s="897"/>
      <c r="IR107" s="897"/>
    </row>
    <row r="108" spans="1:252" s="898" customFormat="1" ht="38.25" customHeight="1" x14ac:dyDescent="0.2">
      <c r="A108" s="921"/>
      <c r="B108" s="921"/>
      <c r="C108" s="922"/>
      <c r="D108" s="926" t="s">
        <v>448</v>
      </c>
      <c r="E108" s="1013" t="s">
        <v>791</v>
      </c>
      <c r="F108" s="1014">
        <v>9500</v>
      </c>
      <c r="G108" s="1014">
        <v>2133.4</v>
      </c>
      <c r="H108" s="1238">
        <f t="shared" si="8"/>
        <v>0.22456842105263158</v>
      </c>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7"/>
      <c r="AU108" s="897"/>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7"/>
      <c r="EA108" s="897"/>
      <c r="EB108" s="897"/>
      <c r="EC108" s="897"/>
      <c r="ED108" s="897"/>
      <c r="EE108" s="897"/>
      <c r="EF108" s="897"/>
      <c r="EG108" s="897"/>
      <c r="EH108" s="897"/>
      <c r="EI108" s="897"/>
      <c r="EJ108" s="897"/>
      <c r="EK108" s="897"/>
      <c r="EL108" s="897"/>
      <c r="EM108" s="897"/>
      <c r="EN108" s="897"/>
      <c r="EO108" s="897"/>
      <c r="EP108" s="897"/>
      <c r="EQ108" s="897"/>
      <c r="ER108" s="897"/>
      <c r="ES108" s="897"/>
      <c r="ET108" s="897"/>
      <c r="EU108" s="897"/>
      <c r="EV108" s="897"/>
      <c r="EW108" s="897"/>
      <c r="EX108" s="897"/>
      <c r="EY108" s="897"/>
      <c r="EZ108" s="897"/>
      <c r="FA108" s="897"/>
      <c r="FB108" s="897"/>
      <c r="FC108" s="897"/>
      <c r="FD108" s="897"/>
      <c r="FE108" s="897"/>
      <c r="FF108" s="897"/>
      <c r="FG108" s="897"/>
      <c r="FH108" s="897"/>
      <c r="FI108" s="897"/>
      <c r="FJ108" s="897"/>
      <c r="FK108" s="897"/>
      <c r="FL108" s="897"/>
      <c r="FM108" s="897"/>
      <c r="FN108" s="897"/>
      <c r="FO108" s="897"/>
      <c r="FP108" s="897"/>
      <c r="FQ108" s="897"/>
      <c r="FR108" s="897"/>
      <c r="FS108" s="897"/>
      <c r="FT108" s="897"/>
      <c r="FU108" s="897"/>
      <c r="FV108" s="897"/>
      <c r="FW108" s="897"/>
      <c r="FX108" s="897"/>
      <c r="FY108" s="897"/>
      <c r="FZ108" s="897"/>
      <c r="GA108" s="897"/>
      <c r="GB108" s="897"/>
      <c r="GC108" s="897"/>
      <c r="GD108" s="897"/>
      <c r="GE108" s="897"/>
      <c r="GF108" s="897"/>
      <c r="GG108" s="897"/>
      <c r="GH108" s="897"/>
      <c r="GI108" s="897"/>
      <c r="GJ108" s="897"/>
      <c r="GK108" s="897"/>
      <c r="GL108" s="897"/>
      <c r="GM108" s="897"/>
      <c r="GN108" s="897"/>
      <c r="GO108" s="897"/>
      <c r="GP108" s="897"/>
      <c r="GQ108" s="897"/>
      <c r="GR108" s="897"/>
      <c r="GS108" s="897"/>
      <c r="GT108" s="897"/>
      <c r="GU108" s="897"/>
      <c r="GV108" s="897"/>
      <c r="GW108" s="897"/>
      <c r="GX108" s="897"/>
      <c r="GY108" s="897"/>
      <c r="GZ108" s="897"/>
      <c r="HA108" s="897"/>
      <c r="HB108" s="897"/>
      <c r="HC108" s="897"/>
      <c r="HD108" s="897"/>
      <c r="HE108" s="897"/>
      <c r="HF108" s="897"/>
      <c r="HG108" s="897"/>
      <c r="HH108" s="897"/>
      <c r="HI108" s="897"/>
      <c r="HJ108" s="897"/>
      <c r="HK108" s="897"/>
      <c r="HL108" s="897"/>
      <c r="HM108" s="897"/>
      <c r="HN108" s="897"/>
      <c r="HO108" s="897"/>
      <c r="HP108" s="897"/>
      <c r="HQ108" s="897"/>
      <c r="HR108" s="897"/>
      <c r="HS108" s="897"/>
      <c r="HT108" s="897"/>
      <c r="HU108" s="897"/>
      <c r="HV108" s="897"/>
      <c r="HW108" s="897"/>
      <c r="HX108" s="897"/>
      <c r="HY108" s="897"/>
      <c r="HZ108" s="897"/>
      <c r="IA108" s="897"/>
      <c r="IB108" s="897"/>
      <c r="IC108" s="897"/>
      <c r="ID108" s="897"/>
      <c r="IE108" s="897"/>
      <c r="IF108" s="897"/>
      <c r="IG108" s="897"/>
      <c r="IH108" s="897"/>
      <c r="II108" s="897"/>
      <c r="IJ108" s="897"/>
      <c r="IK108" s="897"/>
      <c r="IL108" s="897"/>
      <c r="IM108" s="897"/>
      <c r="IN108" s="897"/>
      <c r="IO108" s="897"/>
      <c r="IP108" s="897"/>
      <c r="IQ108" s="897"/>
      <c r="IR108" s="897"/>
    </row>
    <row r="109" spans="1:252" s="898" customFormat="1" ht="22.5" customHeight="1" x14ac:dyDescent="0.2">
      <c r="A109" s="921"/>
      <c r="B109" s="921"/>
      <c r="C109" s="922"/>
      <c r="D109" s="926" t="s">
        <v>644</v>
      </c>
      <c r="E109" s="1015" t="s">
        <v>792</v>
      </c>
      <c r="F109" s="1014">
        <v>8449.19</v>
      </c>
      <c r="G109" s="1014">
        <v>3824.07</v>
      </c>
      <c r="H109" s="1238">
        <f t="shared" si="8"/>
        <v>0.45259604766847472</v>
      </c>
      <c r="K109" s="897"/>
      <c r="L109" s="897"/>
      <c r="M109" s="897"/>
      <c r="N109" s="897"/>
      <c r="O109" s="897"/>
      <c r="P109" s="897"/>
      <c r="Q109" s="897"/>
      <c r="R109" s="897"/>
      <c r="S109" s="897"/>
      <c r="T109" s="897"/>
      <c r="U109" s="897"/>
      <c r="V109" s="897"/>
      <c r="W109" s="897"/>
      <c r="X109" s="897"/>
      <c r="Y109" s="897"/>
      <c r="Z109" s="897"/>
      <c r="AA109" s="897"/>
      <c r="AB109" s="897"/>
      <c r="AC109" s="897"/>
      <c r="AD109" s="897"/>
      <c r="AE109" s="897"/>
      <c r="AF109" s="897"/>
      <c r="AG109" s="897"/>
      <c r="AH109" s="897"/>
      <c r="AI109" s="897"/>
      <c r="AJ109" s="897"/>
      <c r="AK109" s="897"/>
      <c r="AL109" s="897"/>
      <c r="AM109" s="897"/>
      <c r="AN109" s="897"/>
      <c r="AO109" s="897"/>
      <c r="AP109" s="897"/>
      <c r="AQ109" s="897"/>
      <c r="AR109" s="897"/>
      <c r="AS109" s="897"/>
      <c r="AT109" s="897"/>
      <c r="AU109" s="897"/>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7"/>
      <c r="BQ109" s="897"/>
      <c r="BR109" s="897"/>
      <c r="BS109" s="897"/>
      <c r="BT109" s="897"/>
      <c r="BU109" s="897"/>
      <c r="BV109" s="897"/>
      <c r="BW109" s="897"/>
      <c r="BX109" s="897"/>
      <c r="BY109" s="897"/>
      <c r="BZ109" s="897"/>
      <c r="CA109" s="897"/>
      <c r="CB109" s="897"/>
      <c r="CC109" s="897"/>
      <c r="CD109" s="897"/>
      <c r="CE109" s="897"/>
      <c r="CF109" s="897"/>
      <c r="CG109" s="897"/>
      <c r="CH109" s="897"/>
      <c r="CI109" s="897"/>
      <c r="CJ109" s="897"/>
      <c r="CK109" s="897"/>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7"/>
      <c r="DG109" s="897"/>
      <c r="DH109" s="897"/>
      <c r="DI109" s="897"/>
      <c r="DJ109" s="897"/>
      <c r="DK109" s="897"/>
      <c r="DL109" s="897"/>
      <c r="DM109" s="897"/>
      <c r="DN109" s="897"/>
      <c r="DO109" s="897"/>
      <c r="DP109" s="897"/>
      <c r="DQ109" s="897"/>
      <c r="DR109" s="897"/>
      <c r="DS109" s="897"/>
      <c r="DT109" s="897"/>
      <c r="DU109" s="897"/>
      <c r="DV109" s="897"/>
      <c r="DW109" s="897"/>
      <c r="DX109" s="897"/>
      <c r="DY109" s="897"/>
      <c r="DZ109" s="897"/>
      <c r="EA109" s="897"/>
      <c r="EB109" s="897"/>
      <c r="EC109" s="897"/>
      <c r="ED109" s="897"/>
      <c r="EE109" s="897"/>
      <c r="EF109" s="897"/>
      <c r="EG109" s="897"/>
      <c r="EH109" s="897"/>
      <c r="EI109" s="897"/>
      <c r="EJ109" s="897"/>
      <c r="EK109" s="897"/>
      <c r="EL109" s="897"/>
      <c r="EM109" s="897"/>
      <c r="EN109" s="897"/>
      <c r="EO109" s="897"/>
      <c r="EP109" s="897"/>
      <c r="EQ109" s="897"/>
      <c r="ER109" s="897"/>
      <c r="ES109" s="897"/>
      <c r="ET109" s="897"/>
      <c r="EU109" s="897"/>
      <c r="EV109" s="897"/>
      <c r="EW109" s="897"/>
      <c r="EX109" s="897"/>
      <c r="EY109" s="897"/>
      <c r="EZ109" s="897"/>
      <c r="FA109" s="897"/>
      <c r="FB109" s="897"/>
      <c r="FC109" s="897"/>
      <c r="FD109" s="897"/>
      <c r="FE109" s="897"/>
      <c r="FF109" s="897"/>
      <c r="FG109" s="897"/>
      <c r="FH109" s="897"/>
      <c r="FI109" s="897"/>
      <c r="FJ109" s="897"/>
      <c r="FK109" s="897"/>
      <c r="FL109" s="897"/>
      <c r="FM109" s="897"/>
      <c r="FN109" s="897"/>
      <c r="FO109" s="897"/>
      <c r="FP109" s="897"/>
      <c r="FQ109" s="897"/>
      <c r="FR109" s="897"/>
      <c r="FS109" s="897"/>
      <c r="FT109" s="897"/>
      <c r="FU109" s="897"/>
      <c r="FV109" s="897"/>
      <c r="FW109" s="897"/>
      <c r="FX109" s="897"/>
      <c r="FY109" s="897"/>
      <c r="FZ109" s="897"/>
      <c r="GA109" s="897"/>
      <c r="GB109" s="897"/>
      <c r="GC109" s="897"/>
      <c r="GD109" s="897"/>
      <c r="GE109" s="897"/>
      <c r="GF109" s="897"/>
      <c r="GG109" s="897"/>
      <c r="GH109" s="897"/>
      <c r="GI109" s="897"/>
      <c r="GJ109" s="897"/>
      <c r="GK109" s="897"/>
      <c r="GL109" s="897"/>
      <c r="GM109" s="897"/>
      <c r="GN109" s="897"/>
      <c r="GO109" s="897"/>
      <c r="GP109" s="897"/>
      <c r="GQ109" s="897"/>
      <c r="GR109" s="897"/>
      <c r="GS109" s="897"/>
      <c r="GT109" s="897"/>
      <c r="GU109" s="897"/>
      <c r="GV109" s="897"/>
      <c r="GW109" s="897"/>
      <c r="GX109" s="897"/>
      <c r="GY109" s="897"/>
      <c r="GZ109" s="897"/>
      <c r="HA109" s="897"/>
      <c r="HB109" s="897"/>
      <c r="HC109" s="897"/>
      <c r="HD109" s="897"/>
      <c r="HE109" s="897"/>
      <c r="HF109" s="897"/>
      <c r="HG109" s="897"/>
      <c r="HH109" s="897"/>
      <c r="HI109" s="897"/>
      <c r="HJ109" s="897"/>
      <c r="HK109" s="897"/>
      <c r="HL109" s="897"/>
      <c r="HM109" s="897"/>
      <c r="HN109" s="897"/>
      <c r="HO109" s="897"/>
      <c r="HP109" s="897"/>
      <c r="HQ109" s="897"/>
      <c r="HR109" s="897"/>
      <c r="HS109" s="897"/>
      <c r="HT109" s="897"/>
      <c r="HU109" s="897"/>
      <c r="HV109" s="897"/>
      <c r="HW109" s="897"/>
      <c r="HX109" s="897"/>
      <c r="HY109" s="897"/>
      <c r="HZ109" s="897"/>
      <c r="IA109" s="897"/>
      <c r="IB109" s="897"/>
      <c r="IC109" s="897"/>
      <c r="ID109" s="897"/>
      <c r="IE109" s="897"/>
      <c r="IF109" s="897"/>
      <c r="IG109" s="897"/>
      <c r="IH109" s="897"/>
      <c r="II109" s="897"/>
      <c r="IJ109" s="897"/>
      <c r="IK109" s="897"/>
      <c r="IL109" s="897"/>
      <c r="IM109" s="897"/>
      <c r="IN109" s="897"/>
      <c r="IO109" s="897"/>
      <c r="IP109" s="897"/>
      <c r="IQ109" s="897"/>
      <c r="IR109" s="897"/>
    </row>
    <row r="110" spans="1:252" s="898" customFormat="1" ht="22.5" x14ac:dyDescent="0.2">
      <c r="A110" s="921"/>
      <c r="B110" s="921"/>
      <c r="C110" s="922"/>
      <c r="D110" s="926" t="s">
        <v>457</v>
      </c>
      <c r="E110" s="927" t="s">
        <v>793</v>
      </c>
      <c r="F110" s="928">
        <v>5000</v>
      </c>
      <c r="G110" s="928">
        <v>2612.98</v>
      </c>
      <c r="H110" s="1238">
        <f t="shared" si="8"/>
        <v>0.52259599999999995</v>
      </c>
      <c r="K110" s="897"/>
      <c r="L110" s="897"/>
      <c r="M110" s="897"/>
      <c r="N110" s="897"/>
      <c r="O110" s="897"/>
      <c r="P110" s="897"/>
      <c r="Q110" s="897"/>
      <c r="R110" s="897"/>
      <c r="S110" s="897"/>
      <c r="T110" s="897"/>
      <c r="U110" s="897"/>
      <c r="V110" s="897"/>
      <c r="W110" s="897"/>
      <c r="X110" s="897"/>
      <c r="Y110" s="897"/>
      <c r="Z110" s="897"/>
      <c r="AA110" s="897"/>
      <c r="AB110" s="897"/>
      <c r="AC110" s="897"/>
      <c r="AD110" s="897"/>
      <c r="AE110" s="897"/>
      <c r="AF110" s="897"/>
      <c r="AG110" s="897"/>
      <c r="AH110" s="897"/>
      <c r="AI110" s="897"/>
      <c r="AJ110" s="897"/>
      <c r="AK110" s="897"/>
      <c r="AL110" s="897"/>
      <c r="AM110" s="897"/>
      <c r="AN110" s="897"/>
      <c r="AO110" s="897"/>
      <c r="AP110" s="897"/>
      <c r="AQ110" s="897"/>
      <c r="AR110" s="897"/>
      <c r="AS110" s="897"/>
      <c r="AT110" s="897"/>
      <c r="AU110" s="897"/>
      <c r="AV110" s="897"/>
      <c r="AW110" s="897"/>
      <c r="AX110" s="897"/>
      <c r="AY110" s="897"/>
      <c r="AZ110" s="897"/>
      <c r="BA110" s="897"/>
      <c r="BB110" s="897"/>
      <c r="BC110" s="897"/>
      <c r="BD110" s="897"/>
      <c r="BE110" s="897"/>
      <c r="BF110" s="897"/>
      <c r="BG110" s="897"/>
      <c r="BH110" s="897"/>
      <c r="BI110" s="897"/>
      <c r="BJ110" s="897"/>
      <c r="BK110" s="897"/>
      <c r="BL110" s="897"/>
      <c r="BM110" s="897"/>
      <c r="BN110" s="897"/>
      <c r="BO110" s="897"/>
      <c r="BP110" s="897"/>
      <c r="BQ110" s="897"/>
      <c r="BR110" s="897"/>
      <c r="BS110" s="897"/>
      <c r="BT110" s="897"/>
      <c r="BU110" s="897"/>
      <c r="BV110" s="897"/>
      <c r="BW110" s="897"/>
      <c r="BX110" s="897"/>
      <c r="BY110" s="897"/>
      <c r="BZ110" s="897"/>
      <c r="CA110" s="897"/>
      <c r="CB110" s="897"/>
      <c r="CC110" s="897"/>
      <c r="CD110" s="897"/>
      <c r="CE110" s="897"/>
      <c r="CF110" s="897"/>
      <c r="CG110" s="897"/>
      <c r="CH110" s="897"/>
      <c r="CI110" s="897"/>
      <c r="CJ110" s="897"/>
      <c r="CK110" s="897"/>
      <c r="CL110" s="897"/>
      <c r="CM110" s="897"/>
      <c r="CN110" s="897"/>
      <c r="CO110" s="897"/>
      <c r="CP110" s="897"/>
      <c r="CQ110" s="897"/>
      <c r="CR110" s="897"/>
      <c r="CS110" s="897"/>
      <c r="CT110" s="897"/>
      <c r="CU110" s="897"/>
      <c r="CV110" s="897"/>
      <c r="CW110" s="897"/>
      <c r="CX110" s="897"/>
      <c r="CY110" s="897"/>
      <c r="CZ110" s="897"/>
      <c r="DA110" s="897"/>
      <c r="DB110" s="897"/>
      <c r="DC110" s="897"/>
      <c r="DD110" s="897"/>
      <c r="DE110" s="897"/>
      <c r="DF110" s="897"/>
      <c r="DG110" s="897"/>
      <c r="DH110" s="897"/>
      <c r="DI110" s="897"/>
      <c r="DJ110" s="897"/>
      <c r="DK110" s="897"/>
      <c r="DL110" s="897"/>
      <c r="DM110" s="897"/>
      <c r="DN110" s="897"/>
      <c r="DO110" s="897"/>
      <c r="DP110" s="897"/>
      <c r="DQ110" s="897"/>
      <c r="DR110" s="897"/>
      <c r="DS110" s="897"/>
      <c r="DT110" s="897"/>
      <c r="DU110" s="897"/>
      <c r="DV110" s="897"/>
      <c r="DW110" s="897"/>
      <c r="DX110" s="897"/>
      <c r="DY110" s="897"/>
      <c r="DZ110" s="897"/>
      <c r="EA110" s="897"/>
      <c r="EB110" s="897"/>
      <c r="EC110" s="897"/>
      <c r="ED110" s="897"/>
      <c r="EE110" s="897"/>
      <c r="EF110" s="897"/>
      <c r="EG110" s="897"/>
      <c r="EH110" s="897"/>
      <c r="EI110" s="897"/>
      <c r="EJ110" s="897"/>
      <c r="EK110" s="897"/>
      <c r="EL110" s="897"/>
      <c r="EM110" s="897"/>
      <c r="EN110" s="897"/>
      <c r="EO110" s="897"/>
      <c r="EP110" s="897"/>
      <c r="EQ110" s="897"/>
      <c r="ER110" s="897"/>
      <c r="ES110" s="897"/>
      <c r="ET110" s="897"/>
      <c r="EU110" s="897"/>
      <c r="EV110" s="897"/>
      <c r="EW110" s="897"/>
      <c r="EX110" s="897"/>
      <c r="EY110" s="897"/>
      <c r="EZ110" s="897"/>
      <c r="FA110" s="897"/>
      <c r="FB110" s="897"/>
      <c r="FC110" s="897"/>
      <c r="FD110" s="897"/>
      <c r="FE110" s="897"/>
      <c r="FF110" s="897"/>
      <c r="FG110" s="897"/>
      <c r="FH110" s="897"/>
      <c r="FI110" s="897"/>
      <c r="FJ110" s="897"/>
      <c r="FK110" s="897"/>
      <c r="FL110" s="897"/>
      <c r="FM110" s="897"/>
      <c r="FN110" s="897"/>
      <c r="FO110" s="897"/>
      <c r="FP110" s="897"/>
      <c r="FQ110" s="897"/>
      <c r="FR110" s="897"/>
      <c r="FS110" s="897"/>
      <c r="FT110" s="897"/>
      <c r="FU110" s="897"/>
      <c r="FV110" s="897"/>
      <c r="FW110" s="897"/>
      <c r="FX110" s="897"/>
      <c r="FY110" s="897"/>
      <c r="FZ110" s="897"/>
      <c r="GA110" s="897"/>
      <c r="GB110" s="897"/>
      <c r="GC110" s="897"/>
      <c r="GD110" s="897"/>
      <c r="GE110" s="897"/>
      <c r="GF110" s="897"/>
      <c r="GG110" s="897"/>
      <c r="GH110" s="897"/>
      <c r="GI110" s="897"/>
      <c r="GJ110" s="897"/>
      <c r="GK110" s="897"/>
      <c r="GL110" s="897"/>
      <c r="GM110" s="897"/>
      <c r="GN110" s="897"/>
      <c r="GO110" s="897"/>
      <c r="GP110" s="897"/>
      <c r="GQ110" s="897"/>
      <c r="GR110" s="897"/>
      <c r="GS110" s="897"/>
      <c r="GT110" s="897"/>
      <c r="GU110" s="897"/>
      <c r="GV110" s="897"/>
      <c r="GW110" s="897"/>
      <c r="GX110" s="897"/>
      <c r="GY110" s="897"/>
      <c r="GZ110" s="897"/>
      <c r="HA110" s="897"/>
      <c r="HB110" s="897"/>
      <c r="HC110" s="897"/>
      <c r="HD110" s="897"/>
      <c r="HE110" s="897"/>
      <c r="HF110" s="897"/>
      <c r="HG110" s="897"/>
      <c r="HH110" s="897"/>
      <c r="HI110" s="897"/>
      <c r="HJ110" s="897"/>
      <c r="HK110" s="897"/>
      <c r="HL110" s="897"/>
      <c r="HM110" s="897"/>
      <c r="HN110" s="897"/>
      <c r="HO110" s="897"/>
      <c r="HP110" s="897"/>
      <c r="HQ110" s="897"/>
      <c r="HR110" s="897"/>
      <c r="HS110" s="897"/>
      <c r="HT110" s="897"/>
      <c r="HU110" s="897"/>
      <c r="HV110" s="897"/>
      <c r="HW110" s="897"/>
      <c r="HX110" s="897"/>
      <c r="HY110" s="897"/>
      <c r="HZ110" s="897"/>
      <c r="IA110" s="897"/>
      <c r="IB110" s="897"/>
      <c r="IC110" s="897"/>
      <c r="ID110" s="897"/>
      <c r="IE110" s="897"/>
      <c r="IF110" s="897"/>
      <c r="IG110" s="897"/>
      <c r="IH110" s="897"/>
      <c r="II110" s="897"/>
      <c r="IJ110" s="897"/>
      <c r="IK110" s="897"/>
      <c r="IL110" s="897"/>
      <c r="IM110" s="897"/>
      <c r="IN110" s="897"/>
      <c r="IO110" s="897"/>
      <c r="IP110" s="897"/>
      <c r="IQ110" s="897"/>
      <c r="IR110" s="897"/>
    </row>
    <row r="111" spans="1:252" s="898" customFormat="1" ht="17.100000000000001" customHeight="1" x14ac:dyDescent="0.2">
      <c r="A111" s="921"/>
      <c r="B111" s="921"/>
      <c r="C111" s="918" t="s">
        <v>325</v>
      </c>
      <c r="D111" s="918"/>
      <c r="E111" s="919" t="s">
        <v>658</v>
      </c>
      <c r="F111" s="920">
        <f>F112</f>
        <v>1500</v>
      </c>
      <c r="G111" s="920">
        <f>G112</f>
        <v>1061.71</v>
      </c>
      <c r="H111" s="1237">
        <f t="shared" si="8"/>
        <v>0.7078066666666667</v>
      </c>
      <c r="K111" s="897"/>
      <c r="L111" s="897"/>
      <c r="M111" s="897"/>
      <c r="N111" s="897"/>
      <c r="O111" s="897"/>
      <c r="P111" s="897"/>
      <c r="Q111" s="897"/>
      <c r="R111" s="897"/>
      <c r="S111" s="897"/>
      <c r="T111" s="897"/>
      <c r="U111" s="897"/>
      <c r="V111" s="897"/>
      <c r="W111" s="897"/>
      <c r="X111" s="897"/>
      <c r="Y111" s="897"/>
      <c r="Z111" s="897"/>
      <c r="AA111" s="897"/>
      <c r="AB111" s="897"/>
      <c r="AC111" s="897"/>
      <c r="AD111" s="897"/>
      <c r="AE111" s="897"/>
      <c r="AF111" s="897"/>
      <c r="AG111" s="897"/>
      <c r="AH111" s="897"/>
      <c r="AI111" s="897"/>
      <c r="AJ111" s="897"/>
      <c r="AK111" s="897"/>
      <c r="AL111" s="897"/>
      <c r="AM111" s="897"/>
      <c r="AN111" s="897"/>
      <c r="AO111" s="897"/>
      <c r="AP111" s="897"/>
      <c r="AQ111" s="897"/>
      <c r="AR111" s="897"/>
      <c r="AS111" s="897"/>
      <c r="AT111" s="897"/>
      <c r="AU111" s="897"/>
      <c r="AV111" s="897"/>
      <c r="AW111" s="897"/>
      <c r="AX111" s="897"/>
      <c r="AY111" s="897"/>
      <c r="AZ111" s="897"/>
      <c r="BA111" s="897"/>
      <c r="BB111" s="897"/>
      <c r="BC111" s="897"/>
      <c r="BD111" s="897"/>
      <c r="BE111" s="897"/>
      <c r="BF111" s="897"/>
      <c r="BG111" s="897"/>
      <c r="BH111" s="897"/>
      <c r="BI111" s="897"/>
      <c r="BJ111" s="897"/>
      <c r="BK111" s="897"/>
      <c r="BL111" s="897"/>
      <c r="BM111" s="897"/>
      <c r="BN111" s="897"/>
      <c r="BO111" s="897"/>
      <c r="BP111" s="897"/>
      <c r="BQ111" s="897"/>
      <c r="BR111" s="897"/>
      <c r="BS111" s="897"/>
      <c r="BT111" s="897"/>
      <c r="BU111" s="897"/>
      <c r="BV111" s="897"/>
      <c r="BW111" s="897"/>
      <c r="BX111" s="897"/>
      <c r="BY111" s="897"/>
      <c r="BZ111" s="897"/>
      <c r="CA111" s="897"/>
      <c r="CB111" s="897"/>
      <c r="CC111" s="897"/>
      <c r="CD111" s="897"/>
      <c r="CE111" s="897"/>
      <c r="CF111" s="897"/>
      <c r="CG111" s="897"/>
      <c r="CH111" s="897"/>
      <c r="CI111" s="897"/>
      <c r="CJ111" s="897"/>
      <c r="CK111" s="897"/>
      <c r="CL111" s="897"/>
      <c r="CM111" s="897"/>
      <c r="CN111" s="897"/>
      <c r="CO111" s="897"/>
      <c r="CP111" s="897"/>
      <c r="CQ111" s="897"/>
      <c r="CR111" s="897"/>
      <c r="CS111" s="897"/>
      <c r="CT111" s="897"/>
      <c r="CU111" s="897"/>
      <c r="CV111" s="897"/>
      <c r="CW111" s="897"/>
      <c r="CX111" s="897"/>
      <c r="CY111" s="897"/>
      <c r="CZ111" s="897"/>
      <c r="DA111" s="897"/>
      <c r="DB111" s="897"/>
      <c r="DC111" s="897"/>
      <c r="DD111" s="897"/>
      <c r="DE111" s="897"/>
      <c r="DF111" s="897"/>
      <c r="DG111" s="897"/>
      <c r="DH111" s="897"/>
      <c r="DI111" s="897"/>
      <c r="DJ111" s="897"/>
      <c r="DK111" s="897"/>
      <c r="DL111" s="897"/>
      <c r="DM111" s="897"/>
      <c r="DN111" s="897"/>
      <c r="DO111" s="897"/>
      <c r="DP111" s="897"/>
      <c r="DQ111" s="897"/>
      <c r="DR111" s="897"/>
      <c r="DS111" s="897"/>
      <c r="DT111" s="897"/>
      <c r="DU111" s="897"/>
      <c r="DV111" s="897"/>
      <c r="DW111" s="897"/>
      <c r="DX111" s="897"/>
      <c r="DY111" s="897"/>
      <c r="DZ111" s="897"/>
      <c r="EA111" s="897"/>
      <c r="EB111" s="897"/>
      <c r="EC111" s="897"/>
      <c r="ED111" s="897"/>
      <c r="EE111" s="897"/>
      <c r="EF111" s="897"/>
      <c r="EG111" s="897"/>
      <c r="EH111" s="897"/>
      <c r="EI111" s="897"/>
      <c r="EJ111" s="897"/>
      <c r="EK111" s="897"/>
      <c r="EL111" s="897"/>
      <c r="EM111" s="897"/>
      <c r="EN111" s="897"/>
      <c r="EO111" s="897"/>
      <c r="EP111" s="897"/>
      <c r="EQ111" s="897"/>
      <c r="ER111" s="897"/>
      <c r="ES111" s="897"/>
      <c r="ET111" s="897"/>
      <c r="EU111" s="897"/>
      <c r="EV111" s="897"/>
      <c r="EW111" s="897"/>
      <c r="EX111" s="897"/>
      <c r="EY111" s="897"/>
      <c r="EZ111" s="897"/>
      <c r="FA111" s="897"/>
      <c r="FB111" s="897"/>
      <c r="FC111" s="897"/>
      <c r="FD111" s="897"/>
      <c r="FE111" s="897"/>
      <c r="FF111" s="897"/>
      <c r="FG111" s="897"/>
      <c r="FH111" s="897"/>
      <c r="FI111" s="897"/>
      <c r="FJ111" s="897"/>
      <c r="FK111" s="897"/>
      <c r="FL111" s="897"/>
      <c r="FM111" s="897"/>
      <c r="FN111" s="897"/>
      <c r="FO111" s="897"/>
      <c r="FP111" s="897"/>
      <c r="FQ111" s="897"/>
      <c r="FR111" s="897"/>
      <c r="FS111" s="897"/>
      <c r="FT111" s="897"/>
      <c r="FU111" s="897"/>
      <c r="FV111" s="897"/>
      <c r="FW111" s="897"/>
      <c r="FX111" s="897"/>
      <c r="FY111" s="897"/>
      <c r="FZ111" s="897"/>
      <c r="GA111" s="897"/>
      <c r="GB111" s="897"/>
      <c r="GC111" s="897"/>
      <c r="GD111" s="897"/>
      <c r="GE111" s="897"/>
      <c r="GF111" s="897"/>
      <c r="GG111" s="897"/>
      <c r="GH111" s="897"/>
      <c r="GI111" s="897"/>
      <c r="GJ111" s="897"/>
      <c r="GK111" s="897"/>
      <c r="GL111" s="897"/>
      <c r="GM111" s="897"/>
      <c r="GN111" s="897"/>
      <c r="GO111" s="897"/>
      <c r="GP111" s="897"/>
      <c r="GQ111" s="897"/>
      <c r="GR111" s="897"/>
      <c r="GS111" s="897"/>
      <c r="GT111" s="897"/>
      <c r="GU111" s="897"/>
      <c r="GV111" s="897"/>
      <c r="GW111" s="897"/>
      <c r="GX111" s="897"/>
      <c r="GY111" s="897"/>
      <c r="GZ111" s="897"/>
      <c r="HA111" s="897"/>
      <c r="HB111" s="897"/>
      <c r="HC111" s="897"/>
      <c r="HD111" s="897"/>
      <c r="HE111" s="897"/>
      <c r="HF111" s="897"/>
      <c r="HG111" s="897"/>
      <c r="HH111" s="897"/>
      <c r="HI111" s="897"/>
      <c r="HJ111" s="897"/>
      <c r="HK111" s="897"/>
      <c r="HL111" s="897"/>
      <c r="HM111" s="897"/>
      <c r="HN111" s="897"/>
      <c r="HO111" s="897"/>
      <c r="HP111" s="897"/>
      <c r="HQ111" s="897"/>
      <c r="HR111" s="897"/>
      <c r="HS111" s="897"/>
      <c r="HT111" s="897"/>
      <c r="HU111" s="897"/>
      <c r="HV111" s="897"/>
      <c r="HW111" s="897"/>
      <c r="HX111" s="897"/>
      <c r="HY111" s="897"/>
      <c r="HZ111" s="897"/>
      <c r="IA111" s="897"/>
      <c r="IB111" s="897"/>
      <c r="IC111" s="897"/>
      <c r="ID111" s="897"/>
      <c r="IE111" s="897"/>
      <c r="IF111" s="897"/>
      <c r="IG111" s="897"/>
      <c r="IH111" s="897"/>
      <c r="II111" s="897"/>
      <c r="IJ111" s="897"/>
      <c r="IK111" s="897"/>
      <c r="IL111" s="897"/>
      <c r="IM111" s="897"/>
      <c r="IN111" s="897"/>
      <c r="IO111" s="897"/>
      <c r="IP111" s="897"/>
      <c r="IQ111" s="897"/>
      <c r="IR111" s="897"/>
    </row>
    <row r="112" spans="1:252" s="898" customFormat="1" ht="30.75" customHeight="1" x14ac:dyDescent="0.2">
      <c r="A112" s="921"/>
      <c r="B112" s="921"/>
      <c r="C112" s="967"/>
      <c r="D112" s="923" t="s">
        <v>462</v>
      </c>
      <c r="E112" s="924" t="s">
        <v>794</v>
      </c>
      <c r="F112" s="925">
        <v>1500</v>
      </c>
      <c r="G112" s="925">
        <v>1061.71</v>
      </c>
      <c r="H112" s="1238">
        <f t="shared" si="8"/>
        <v>0.7078066666666667</v>
      </c>
      <c r="K112" s="897"/>
      <c r="L112" s="897"/>
      <c r="M112" s="897"/>
      <c r="N112" s="897"/>
      <c r="O112" s="897"/>
      <c r="P112" s="897"/>
      <c r="Q112" s="897"/>
      <c r="R112" s="897"/>
      <c r="S112" s="897"/>
      <c r="T112" s="897"/>
      <c r="U112" s="897"/>
      <c r="V112" s="897"/>
      <c r="W112" s="897"/>
      <c r="X112" s="897"/>
      <c r="Y112" s="897"/>
      <c r="Z112" s="897"/>
      <c r="AA112" s="897"/>
      <c r="AB112" s="897"/>
      <c r="AC112" s="897"/>
      <c r="AD112" s="897"/>
      <c r="AE112" s="897"/>
      <c r="AF112" s="897"/>
      <c r="AG112" s="897"/>
      <c r="AH112" s="897"/>
      <c r="AI112" s="897"/>
      <c r="AJ112" s="897"/>
      <c r="AK112" s="897"/>
      <c r="AL112" s="897"/>
      <c r="AM112" s="897"/>
      <c r="AN112" s="897"/>
      <c r="AO112" s="897"/>
      <c r="AP112" s="897"/>
      <c r="AQ112" s="897"/>
      <c r="AR112" s="897"/>
      <c r="AS112" s="897"/>
      <c r="AT112" s="897"/>
      <c r="AU112" s="897"/>
      <c r="AV112" s="897"/>
      <c r="AW112" s="897"/>
      <c r="AX112" s="897"/>
      <c r="AY112" s="897"/>
      <c r="AZ112" s="897"/>
      <c r="BA112" s="897"/>
      <c r="BB112" s="897"/>
      <c r="BC112" s="897"/>
      <c r="BD112" s="897"/>
      <c r="BE112" s="897"/>
      <c r="BF112" s="897"/>
      <c r="BG112" s="897"/>
      <c r="BH112" s="897"/>
      <c r="BI112" s="897"/>
      <c r="BJ112" s="897"/>
      <c r="BK112" s="897"/>
      <c r="BL112" s="897"/>
      <c r="BM112" s="897"/>
      <c r="BN112" s="897"/>
      <c r="BO112" s="897"/>
      <c r="BP112" s="897"/>
      <c r="BQ112" s="897"/>
      <c r="BR112" s="897"/>
      <c r="BS112" s="897"/>
      <c r="BT112" s="897"/>
      <c r="BU112" s="897"/>
      <c r="BV112" s="897"/>
      <c r="BW112" s="897"/>
      <c r="BX112" s="897"/>
      <c r="BY112" s="897"/>
      <c r="BZ112" s="897"/>
      <c r="CA112" s="897"/>
      <c r="CB112" s="897"/>
      <c r="CC112" s="897"/>
      <c r="CD112" s="897"/>
      <c r="CE112" s="897"/>
      <c r="CF112" s="897"/>
      <c r="CG112" s="897"/>
      <c r="CH112" s="897"/>
      <c r="CI112" s="897"/>
      <c r="CJ112" s="897"/>
      <c r="CK112" s="897"/>
      <c r="CL112" s="897"/>
      <c r="CM112" s="897"/>
      <c r="CN112" s="897"/>
      <c r="CO112" s="897"/>
      <c r="CP112" s="897"/>
      <c r="CQ112" s="897"/>
      <c r="CR112" s="897"/>
      <c r="CS112" s="897"/>
      <c r="CT112" s="897"/>
      <c r="CU112" s="897"/>
      <c r="CV112" s="897"/>
      <c r="CW112" s="897"/>
      <c r="CX112" s="897"/>
      <c r="CY112" s="897"/>
      <c r="CZ112" s="897"/>
      <c r="DA112" s="897"/>
      <c r="DB112" s="897"/>
      <c r="DC112" s="897"/>
      <c r="DD112" s="897"/>
      <c r="DE112" s="897"/>
      <c r="DF112" s="897"/>
      <c r="DG112" s="897"/>
      <c r="DH112" s="897"/>
      <c r="DI112" s="897"/>
      <c r="DJ112" s="897"/>
      <c r="DK112" s="897"/>
      <c r="DL112" s="897"/>
      <c r="DM112" s="897"/>
      <c r="DN112" s="897"/>
      <c r="DO112" s="897"/>
      <c r="DP112" s="897"/>
      <c r="DQ112" s="897"/>
      <c r="DR112" s="897"/>
      <c r="DS112" s="897"/>
      <c r="DT112" s="897"/>
      <c r="DU112" s="897"/>
      <c r="DV112" s="897"/>
      <c r="DW112" s="897"/>
      <c r="DX112" s="897"/>
      <c r="DY112" s="897"/>
      <c r="DZ112" s="897"/>
      <c r="EA112" s="897"/>
      <c r="EB112" s="897"/>
      <c r="EC112" s="897"/>
      <c r="ED112" s="897"/>
      <c r="EE112" s="897"/>
      <c r="EF112" s="897"/>
      <c r="EG112" s="897"/>
      <c r="EH112" s="897"/>
      <c r="EI112" s="897"/>
      <c r="EJ112" s="897"/>
      <c r="EK112" s="897"/>
      <c r="EL112" s="897"/>
      <c r="EM112" s="897"/>
      <c r="EN112" s="897"/>
      <c r="EO112" s="897"/>
      <c r="EP112" s="897"/>
      <c r="EQ112" s="897"/>
      <c r="ER112" s="897"/>
      <c r="ES112" s="897"/>
      <c r="ET112" s="897"/>
      <c r="EU112" s="897"/>
      <c r="EV112" s="897"/>
      <c r="EW112" s="897"/>
      <c r="EX112" s="897"/>
      <c r="EY112" s="897"/>
      <c r="EZ112" s="897"/>
      <c r="FA112" s="897"/>
      <c r="FB112" s="897"/>
      <c r="FC112" s="897"/>
      <c r="FD112" s="897"/>
      <c r="FE112" s="897"/>
      <c r="FF112" s="897"/>
      <c r="FG112" s="897"/>
      <c r="FH112" s="897"/>
      <c r="FI112" s="897"/>
      <c r="FJ112" s="897"/>
      <c r="FK112" s="897"/>
      <c r="FL112" s="897"/>
      <c r="FM112" s="897"/>
      <c r="FN112" s="897"/>
      <c r="FO112" s="897"/>
      <c r="FP112" s="897"/>
      <c r="FQ112" s="897"/>
      <c r="FR112" s="897"/>
      <c r="FS112" s="897"/>
      <c r="FT112" s="897"/>
      <c r="FU112" s="897"/>
      <c r="FV112" s="897"/>
      <c r="FW112" s="897"/>
      <c r="FX112" s="897"/>
      <c r="FY112" s="897"/>
      <c r="FZ112" s="897"/>
      <c r="GA112" s="897"/>
      <c r="GB112" s="897"/>
      <c r="GC112" s="897"/>
      <c r="GD112" s="897"/>
      <c r="GE112" s="897"/>
      <c r="GF112" s="897"/>
      <c r="GG112" s="897"/>
      <c r="GH112" s="897"/>
      <c r="GI112" s="897"/>
      <c r="GJ112" s="897"/>
      <c r="GK112" s="897"/>
      <c r="GL112" s="897"/>
      <c r="GM112" s="897"/>
      <c r="GN112" s="897"/>
      <c r="GO112" s="897"/>
      <c r="GP112" s="897"/>
      <c r="GQ112" s="897"/>
      <c r="GR112" s="897"/>
      <c r="GS112" s="897"/>
      <c r="GT112" s="897"/>
      <c r="GU112" s="897"/>
      <c r="GV112" s="897"/>
      <c r="GW112" s="897"/>
      <c r="GX112" s="897"/>
      <c r="GY112" s="897"/>
      <c r="GZ112" s="897"/>
      <c r="HA112" s="897"/>
      <c r="HB112" s="897"/>
      <c r="HC112" s="897"/>
      <c r="HD112" s="897"/>
      <c r="HE112" s="897"/>
      <c r="HF112" s="897"/>
      <c r="HG112" s="897"/>
      <c r="HH112" s="897"/>
      <c r="HI112" s="897"/>
      <c r="HJ112" s="897"/>
      <c r="HK112" s="897"/>
      <c r="HL112" s="897"/>
      <c r="HM112" s="897"/>
      <c r="HN112" s="897"/>
      <c r="HO112" s="897"/>
      <c r="HP112" s="897"/>
      <c r="HQ112" s="897"/>
      <c r="HR112" s="897"/>
      <c r="HS112" s="897"/>
      <c r="HT112" s="897"/>
      <c r="HU112" s="897"/>
      <c r="HV112" s="897"/>
      <c r="HW112" s="897"/>
      <c r="HX112" s="897"/>
      <c r="HY112" s="897"/>
      <c r="HZ112" s="897"/>
      <c r="IA112" s="897"/>
      <c r="IB112" s="897"/>
      <c r="IC112" s="897"/>
      <c r="ID112" s="897"/>
      <c r="IE112" s="897"/>
      <c r="IF112" s="897"/>
      <c r="IG112" s="897"/>
      <c r="IH112" s="897"/>
      <c r="II112" s="897"/>
      <c r="IJ112" s="897"/>
      <c r="IK112" s="897"/>
      <c r="IL112" s="897"/>
      <c r="IM112" s="897"/>
      <c r="IN112" s="897"/>
      <c r="IO112" s="897"/>
      <c r="IP112" s="897"/>
      <c r="IQ112" s="897"/>
      <c r="IR112" s="897"/>
    </row>
    <row r="113" spans="1:252" s="898" customFormat="1" ht="17.100000000000001" customHeight="1" x14ac:dyDescent="0.2">
      <c r="A113" s="921"/>
      <c r="B113" s="921"/>
      <c r="C113" s="918" t="s">
        <v>220</v>
      </c>
      <c r="D113" s="918"/>
      <c r="E113" s="919" t="s">
        <v>221</v>
      </c>
      <c r="F113" s="920">
        <f>F114</f>
        <v>1000</v>
      </c>
      <c r="G113" s="920">
        <f>G114</f>
        <v>0</v>
      </c>
      <c r="H113" s="1237">
        <f t="shared" si="8"/>
        <v>0</v>
      </c>
      <c r="K113" s="897"/>
      <c r="L113" s="897"/>
      <c r="M113" s="897"/>
      <c r="N113" s="897"/>
      <c r="O113" s="897"/>
      <c r="P113" s="897"/>
      <c r="Q113" s="897"/>
      <c r="R113" s="897"/>
      <c r="S113" s="897"/>
      <c r="T113" s="897"/>
      <c r="U113" s="897"/>
      <c r="V113" s="897"/>
      <c r="W113" s="897"/>
      <c r="X113" s="897"/>
      <c r="Y113" s="897"/>
      <c r="Z113" s="897"/>
      <c r="AA113" s="897"/>
      <c r="AB113" s="897"/>
      <c r="AC113" s="897"/>
      <c r="AD113" s="897"/>
      <c r="AE113" s="897"/>
      <c r="AF113" s="897"/>
      <c r="AG113" s="897"/>
      <c r="AH113" s="897"/>
      <c r="AI113" s="897"/>
      <c r="AJ113" s="897"/>
      <c r="AK113" s="897"/>
      <c r="AL113" s="897"/>
      <c r="AM113" s="897"/>
      <c r="AN113" s="897"/>
      <c r="AO113" s="897"/>
      <c r="AP113" s="897"/>
      <c r="AQ113" s="897"/>
      <c r="AR113" s="897"/>
      <c r="AS113" s="897"/>
      <c r="AT113" s="897"/>
      <c r="AU113" s="897"/>
      <c r="AV113" s="897"/>
      <c r="AW113" s="897"/>
      <c r="AX113" s="897"/>
      <c r="AY113" s="897"/>
      <c r="AZ113" s="897"/>
      <c r="BA113" s="897"/>
      <c r="BB113" s="897"/>
      <c r="BC113" s="897"/>
      <c r="BD113" s="897"/>
      <c r="BE113" s="897"/>
      <c r="BF113" s="897"/>
      <c r="BG113" s="897"/>
      <c r="BH113" s="897"/>
      <c r="BI113" s="897"/>
      <c r="BJ113" s="897"/>
      <c r="BK113" s="897"/>
      <c r="BL113" s="897"/>
      <c r="BM113" s="897"/>
      <c r="BN113" s="897"/>
      <c r="BO113" s="897"/>
      <c r="BP113" s="897"/>
      <c r="BQ113" s="897"/>
      <c r="BR113" s="897"/>
      <c r="BS113" s="897"/>
      <c r="BT113" s="897"/>
      <c r="BU113" s="897"/>
      <c r="BV113" s="897"/>
      <c r="BW113" s="897"/>
      <c r="BX113" s="897"/>
      <c r="BY113" s="897"/>
      <c r="BZ113" s="897"/>
      <c r="CA113" s="897"/>
      <c r="CB113" s="897"/>
      <c r="CC113" s="897"/>
      <c r="CD113" s="897"/>
      <c r="CE113" s="897"/>
      <c r="CF113" s="897"/>
      <c r="CG113" s="897"/>
      <c r="CH113" s="897"/>
      <c r="CI113" s="897"/>
      <c r="CJ113" s="897"/>
      <c r="CK113" s="897"/>
      <c r="CL113" s="897"/>
      <c r="CM113" s="897"/>
      <c r="CN113" s="897"/>
      <c r="CO113" s="897"/>
      <c r="CP113" s="897"/>
      <c r="CQ113" s="897"/>
      <c r="CR113" s="897"/>
      <c r="CS113" s="897"/>
      <c r="CT113" s="897"/>
      <c r="CU113" s="897"/>
      <c r="CV113" s="897"/>
      <c r="CW113" s="897"/>
      <c r="CX113" s="897"/>
      <c r="CY113" s="897"/>
      <c r="CZ113" s="897"/>
      <c r="DA113" s="897"/>
      <c r="DB113" s="897"/>
      <c r="DC113" s="897"/>
      <c r="DD113" s="897"/>
      <c r="DE113" s="897"/>
      <c r="DF113" s="897"/>
      <c r="DG113" s="897"/>
      <c r="DH113" s="897"/>
      <c r="DI113" s="897"/>
      <c r="DJ113" s="897"/>
      <c r="DK113" s="897"/>
      <c r="DL113" s="897"/>
      <c r="DM113" s="897"/>
      <c r="DN113" s="897"/>
      <c r="DO113" s="897"/>
      <c r="DP113" s="897"/>
      <c r="DQ113" s="897"/>
      <c r="DR113" s="897"/>
      <c r="DS113" s="897"/>
      <c r="DT113" s="897"/>
      <c r="DU113" s="897"/>
      <c r="DV113" s="897"/>
      <c r="DW113" s="897"/>
      <c r="DX113" s="897"/>
      <c r="DY113" s="897"/>
      <c r="DZ113" s="897"/>
      <c r="EA113" s="897"/>
      <c r="EB113" s="897"/>
      <c r="EC113" s="897"/>
      <c r="ED113" s="897"/>
      <c r="EE113" s="897"/>
      <c r="EF113" s="897"/>
      <c r="EG113" s="897"/>
      <c r="EH113" s="897"/>
      <c r="EI113" s="897"/>
      <c r="EJ113" s="897"/>
      <c r="EK113" s="897"/>
      <c r="EL113" s="897"/>
      <c r="EM113" s="897"/>
      <c r="EN113" s="897"/>
      <c r="EO113" s="897"/>
      <c r="EP113" s="897"/>
      <c r="EQ113" s="897"/>
      <c r="ER113" s="897"/>
      <c r="ES113" s="897"/>
      <c r="ET113" s="897"/>
      <c r="EU113" s="897"/>
      <c r="EV113" s="897"/>
      <c r="EW113" s="897"/>
      <c r="EX113" s="897"/>
      <c r="EY113" s="897"/>
      <c r="EZ113" s="897"/>
      <c r="FA113" s="897"/>
      <c r="FB113" s="897"/>
      <c r="FC113" s="897"/>
      <c r="FD113" s="897"/>
      <c r="FE113" s="897"/>
      <c r="FF113" s="897"/>
      <c r="FG113" s="897"/>
      <c r="FH113" s="897"/>
      <c r="FI113" s="897"/>
      <c r="FJ113" s="897"/>
      <c r="FK113" s="897"/>
      <c r="FL113" s="897"/>
      <c r="FM113" s="897"/>
      <c r="FN113" s="897"/>
      <c r="FO113" s="897"/>
      <c r="FP113" s="897"/>
      <c r="FQ113" s="897"/>
      <c r="FR113" s="897"/>
      <c r="FS113" s="897"/>
      <c r="FT113" s="897"/>
      <c r="FU113" s="897"/>
      <c r="FV113" s="897"/>
      <c r="FW113" s="897"/>
      <c r="FX113" s="897"/>
      <c r="FY113" s="897"/>
      <c r="FZ113" s="897"/>
      <c r="GA113" s="897"/>
      <c r="GB113" s="897"/>
      <c r="GC113" s="897"/>
      <c r="GD113" s="897"/>
      <c r="GE113" s="897"/>
      <c r="GF113" s="897"/>
      <c r="GG113" s="897"/>
      <c r="GH113" s="897"/>
      <c r="GI113" s="897"/>
      <c r="GJ113" s="897"/>
      <c r="GK113" s="897"/>
      <c r="GL113" s="897"/>
      <c r="GM113" s="897"/>
      <c r="GN113" s="897"/>
      <c r="GO113" s="897"/>
      <c r="GP113" s="897"/>
      <c r="GQ113" s="897"/>
      <c r="GR113" s="897"/>
      <c r="GS113" s="897"/>
      <c r="GT113" s="897"/>
      <c r="GU113" s="897"/>
      <c r="GV113" s="897"/>
      <c r="GW113" s="897"/>
      <c r="GX113" s="897"/>
      <c r="GY113" s="897"/>
      <c r="GZ113" s="897"/>
      <c r="HA113" s="897"/>
      <c r="HB113" s="897"/>
      <c r="HC113" s="897"/>
      <c r="HD113" s="897"/>
      <c r="HE113" s="897"/>
      <c r="HF113" s="897"/>
      <c r="HG113" s="897"/>
      <c r="HH113" s="897"/>
      <c r="HI113" s="897"/>
      <c r="HJ113" s="897"/>
      <c r="HK113" s="897"/>
      <c r="HL113" s="897"/>
      <c r="HM113" s="897"/>
      <c r="HN113" s="897"/>
      <c r="HO113" s="897"/>
      <c r="HP113" s="897"/>
      <c r="HQ113" s="897"/>
      <c r="HR113" s="897"/>
      <c r="HS113" s="897"/>
      <c r="HT113" s="897"/>
      <c r="HU113" s="897"/>
      <c r="HV113" s="897"/>
      <c r="HW113" s="897"/>
      <c r="HX113" s="897"/>
      <c r="HY113" s="897"/>
      <c r="HZ113" s="897"/>
      <c r="IA113" s="897"/>
      <c r="IB113" s="897"/>
      <c r="IC113" s="897"/>
      <c r="ID113" s="897"/>
      <c r="IE113" s="897"/>
      <c r="IF113" s="897"/>
      <c r="IG113" s="897"/>
      <c r="IH113" s="897"/>
      <c r="II113" s="897"/>
      <c r="IJ113" s="897"/>
      <c r="IK113" s="897"/>
      <c r="IL113" s="897"/>
      <c r="IM113" s="897"/>
      <c r="IN113" s="897"/>
      <c r="IO113" s="897"/>
      <c r="IP113" s="897"/>
      <c r="IQ113" s="897"/>
      <c r="IR113" s="897"/>
    </row>
    <row r="114" spans="1:252" s="898" customFormat="1" ht="17.100000000000001" customHeight="1" x14ac:dyDescent="0.2">
      <c r="A114" s="921"/>
      <c r="B114" s="921"/>
      <c r="C114" s="1016"/>
      <c r="D114" s="923" t="s">
        <v>442</v>
      </c>
      <c r="E114" s="924" t="s">
        <v>651</v>
      </c>
      <c r="F114" s="925">
        <v>1000</v>
      </c>
      <c r="G114" s="925">
        <v>0</v>
      </c>
      <c r="H114" s="1238">
        <f t="shared" si="8"/>
        <v>0</v>
      </c>
      <c r="K114" s="897"/>
      <c r="L114" s="897"/>
      <c r="M114" s="897"/>
      <c r="N114" s="897"/>
      <c r="O114" s="897"/>
      <c r="P114" s="897"/>
      <c r="Q114" s="897"/>
      <c r="R114" s="897"/>
      <c r="S114" s="897"/>
      <c r="T114" s="897"/>
      <c r="U114" s="897"/>
      <c r="V114" s="897"/>
      <c r="W114" s="897"/>
      <c r="X114" s="897"/>
      <c r="Y114" s="897"/>
      <c r="Z114" s="897"/>
      <c r="AA114" s="897"/>
      <c r="AB114" s="897"/>
      <c r="AC114" s="897"/>
      <c r="AD114" s="897"/>
      <c r="AE114" s="897"/>
      <c r="AF114" s="897"/>
      <c r="AG114" s="897"/>
      <c r="AH114" s="897"/>
      <c r="AI114" s="897"/>
      <c r="AJ114" s="897"/>
      <c r="AK114" s="897"/>
      <c r="AL114" s="897"/>
      <c r="AM114" s="897"/>
      <c r="AN114" s="897"/>
      <c r="AO114" s="897"/>
      <c r="AP114" s="897"/>
      <c r="AQ114" s="897"/>
      <c r="AR114" s="897"/>
      <c r="AS114" s="897"/>
      <c r="AT114" s="897"/>
      <c r="AU114" s="897"/>
      <c r="AV114" s="897"/>
      <c r="AW114" s="897"/>
      <c r="AX114" s="897"/>
      <c r="AY114" s="897"/>
      <c r="AZ114" s="897"/>
      <c r="BA114" s="897"/>
      <c r="BB114" s="897"/>
      <c r="BC114" s="897"/>
      <c r="BD114" s="897"/>
      <c r="BE114" s="897"/>
      <c r="BF114" s="897"/>
      <c r="BG114" s="897"/>
      <c r="BH114" s="897"/>
      <c r="BI114" s="897"/>
      <c r="BJ114" s="897"/>
      <c r="BK114" s="897"/>
      <c r="BL114" s="897"/>
      <c r="BM114" s="897"/>
      <c r="BN114" s="897"/>
      <c r="BO114" s="897"/>
      <c r="BP114" s="897"/>
      <c r="BQ114" s="897"/>
      <c r="BR114" s="897"/>
      <c r="BS114" s="897"/>
      <c r="BT114" s="897"/>
      <c r="BU114" s="897"/>
      <c r="BV114" s="897"/>
      <c r="BW114" s="897"/>
      <c r="BX114" s="897"/>
      <c r="BY114" s="897"/>
      <c r="BZ114" s="897"/>
      <c r="CA114" s="897"/>
      <c r="CB114" s="897"/>
      <c r="CC114" s="897"/>
      <c r="CD114" s="897"/>
      <c r="CE114" s="897"/>
      <c r="CF114" s="897"/>
      <c r="CG114" s="897"/>
      <c r="CH114" s="897"/>
      <c r="CI114" s="897"/>
      <c r="CJ114" s="897"/>
      <c r="CK114" s="897"/>
      <c r="CL114" s="897"/>
      <c r="CM114" s="897"/>
      <c r="CN114" s="897"/>
      <c r="CO114" s="897"/>
      <c r="CP114" s="897"/>
      <c r="CQ114" s="897"/>
      <c r="CR114" s="897"/>
      <c r="CS114" s="897"/>
      <c r="CT114" s="897"/>
      <c r="CU114" s="897"/>
      <c r="CV114" s="897"/>
      <c r="CW114" s="897"/>
      <c r="CX114" s="897"/>
      <c r="CY114" s="897"/>
      <c r="CZ114" s="897"/>
      <c r="DA114" s="897"/>
      <c r="DB114" s="897"/>
      <c r="DC114" s="897"/>
      <c r="DD114" s="897"/>
      <c r="DE114" s="897"/>
      <c r="DF114" s="897"/>
      <c r="DG114" s="897"/>
      <c r="DH114" s="897"/>
      <c r="DI114" s="897"/>
      <c r="DJ114" s="897"/>
      <c r="DK114" s="897"/>
      <c r="DL114" s="897"/>
      <c r="DM114" s="897"/>
      <c r="DN114" s="897"/>
      <c r="DO114" s="897"/>
      <c r="DP114" s="897"/>
      <c r="DQ114" s="897"/>
      <c r="DR114" s="897"/>
      <c r="DS114" s="897"/>
      <c r="DT114" s="897"/>
      <c r="DU114" s="897"/>
      <c r="DV114" s="897"/>
      <c r="DW114" s="897"/>
      <c r="DX114" s="897"/>
      <c r="DY114" s="897"/>
      <c r="DZ114" s="897"/>
      <c r="EA114" s="897"/>
      <c r="EB114" s="897"/>
      <c r="EC114" s="897"/>
      <c r="ED114" s="897"/>
      <c r="EE114" s="897"/>
      <c r="EF114" s="897"/>
      <c r="EG114" s="897"/>
      <c r="EH114" s="897"/>
      <c r="EI114" s="897"/>
      <c r="EJ114" s="897"/>
      <c r="EK114" s="897"/>
      <c r="EL114" s="897"/>
      <c r="EM114" s="897"/>
      <c r="EN114" s="897"/>
      <c r="EO114" s="897"/>
      <c r="EP114" s="897"/>
      <c r="EQ114" s="897"/>
      <c r="ER114" s="897"/>
      <c r="ES114" s="897"/>
      <c r="ET114" s="897"/>
      <c r="EU114" s="897"/>
      <c r="EV114" s="897"/>
      <c r="EW114" s="897"/>
      <c r="EX114" s="897"/>
      <c r="EY114" s="897"/>
      <c r="EZ114" s="897"/>
      <c r="FA114" s="897"/>
      <c r="FB114" s="897"/>
      <c r="FC114" s="897"/>
      <c r="FD114" s="897"/>
      <c r="FE114" s="897"/>
      <c r="FF114" s="897"/>
      <c r="FG114" s="897"/>
      <c r="FH114" s="897"/>
      <c r="FI114" s="897"/>
      <c r="FJ114" s="897"/>
      <c r="FK114" s="897"/>
      <c r="FL114" s="897"/>
      <c r="FM114" s="897"/>
      <c r="FN114" s="897"/>
      <c r="FO114" s="897"/>
      <c r="FP114" s="897"/>
      <c r="FQ114" s="897"/>
      <c r="FR114" s="897"/>
      <c r="FS114" s="897"/>
      <c r="FT114" s="897"/>
      <c r="FU114" s="897"/>
      <c r="FV114" s="897"/>
      <c r="FW114" s="897"/>
      <c r="FX114" s="897"/>
      <c r="FY114" s="897"/>
      <c r="FZ114" s="897"/>
      <c r="GA114" s="897"/>
      <c r="GB114" s="897"/>
      <c r="GC114" s="897"/>
      <c r="GD114" s="897"/>
      <c r="GE114" s="897"/>
      <c r="GF114" s="897"/>
      <c r="GG114" s="897"/>
      <c r="GH114" s="897"/>
      <c r="GI114" s="897"/>
      <c r="GJ114" s="897"/>
      <c r="GK114" s="897"/>
      <c r="GL114" s="897"/>
      <c r="GM114" s="897"/>
      <c r="GN114" s="897"/>
      <c r="GO114" s="897"/>
      <c r="GP114" s="897"/>
      <c r="GQ114" s="897"/>
      <c r="GR114" s="897"/>
      <c r="GS114" s="897"/>
      <c r="GT114" s="897"/>
      <c r="GU114" s="897"/>
      <c r="GV114" s="897"/>
      <c r="GW114" s="897"/>
      <c r="GX114" s="897"/>
      <c r="GY114" s="897"/>
      <c r="GZ114" s="897"/>
      <c r="HA114" s="897"/>
      <c r="HB114" s="897"/>
      <c r="HC114" s="897"/>
      <c r="HD114" s="897"/>
      <c r="HE114" s="897"/>
      <c r="HF114" s="897"/>
      <c r="HG114" s="897"/>
      <c r="HH114" s="897"/>
      <c r="HI114" s="897"/>
      <c r="HJ114" s="897"/>
      <c r="HK114" s="897"/>
      <c r="HL114" s="897"/>
      <c r="HM114" s="897"/>
      <c r="HN114" s="897"/>
      <c r="HO114" s="897"/>
      <c r="HP114" s="897"/>
      <c r="HQ114" s="897"/>
      <c r="HR114" s="897"/>
      <c r="HS114" s="897"/>
      <c r="HT114" s="897"/>
      <c r="HU114" s="897"/>
      <c r="HV114" s="897"/>
      <c r="HW114" s="897"/>
      <c r="HX114" s="897"/>
      <c r="HY114" s="897"/>
      <c r="HZ114" s="897"/>
      <c r="IA114" s="897"/>
      <c r="IB114" s="897"/>
      <c r="IC114" s="897"/>
      <c r="ID114" s="897"/>
      <c r="IE114" s="897"/>
      <c r="IF114" s="897"/>
      <c r="IG114" s="897"/>
      <c r="IH114" s="897"/>
      <c r="II114" s="897"/>
      <c r="IJ114" s="897"/>
      <c r="IK114" s="897"/>
      <c r="IL114" s="897"/>
      <c r="IM114" s="897"/>
      <c r="IN114" s="897"/>
      <c r="IO114" s="897"/>
      <c r="IP114" s="897"/>
      <c r="IQ114" s="897"/>
      <c r="IR114" s="897"/>
    </row>
    <row r="115" spans="1:252" s="898" customFormat="1" ht="17.100000000000001" customHeight="1" x14ac:dyDescent="0.2">
      <c r="A115" s="921"/>
      <c r="B115" s="921"/>
      <c r="C115" s="918" t="s">
        <v>214</v>
      </c>
      <c r="D115" s="918"/>
      <c r="E115" s="919" t="s">
        <v>215</v>
      </c>
      <c r="F115" s="920">
        <f>F116+F117+F118+F119+F120</f>
        <v>3413.91</v>
      </c>
      <c r="G115" s="920">
        <f>G116+G117+G118+G119+G120</f>
        <v>1712.93</v>
      </c>
      <c r="H115" s="1237">
        <f t="shared" si="8"/>
        <v>0.50175019259441522</v>
      </c>
      <c r="K115" s="897"/>
      <c r="L115" s="897"/>
      <c r="M115" s="897"/>
      <c r="N115" s="897"/>
      <c r="O115" s="897"/>
      <c r="P115" s="897"/>
      <c r="Q115" s="897"/>
      <c r="R115" s="897"/>
      <c r="S115" s="897"/>
      <c r="T115" s="897"/>
      <c r="U115" s="897"/>
      <c r="V115" s="897"/>
      <c r="W115" s="897"/>
      <c r="X115" s="897"/>
      <c r="Y115" s="897"/>
      <c r="Z115" s="897"/>
      <c r="AA115" s="897"/>
      <c r="AB115" s="897"/>
      <c r="AC115" s="897"/>
      <c r="AD115" s="897"/>
      <c r="AE115" s="897"/>
      <c r="AF115" s="897"/>
      <c r="AG115" s="897"/>
      <c r="AH115" s="897"/>
      <c r="AI115" s="897"/>
      <c r="AJ115" s="897"/>
      <c r="AK115" s="897"/>
      <c r="AL115" s="897"/>
      <c r="AM115" s="897"/>
      <c r="AN115" s="897"/>
      <c r="AO115" s="897"/>
      <c r="AP115" s="897"/>
      <c r="AQ115" s="897"/>
      <c r="AR115" s="897"/>
      <c r="AS115" s="897"/>
      <c r="AT115" s="897"/>
      <c r="AU115" s="897"/>
      <c r="AV115" s="897"/>
      <c r="AW115" s="897"/>
      <c r="AX115" s="897"/>
      <c r="AY115" s="897"/>
      <c r="AZ115" s="897"/>
      <c r="BA115" s="897"/>
      <c r="BB115" s="897"/>
      <c r="BC115" s="897"/>
      <c r="BD115" s="897"/>
      <c r="BE115" s="897"/>
      <c r="BF115" s="897"/>
      <c r="BG115" s="897"/>
      <c r="BH115" s="897"/>
      <c r="BI115" s="897"/>
      <c r="BJ115" s="897"/>
      <c r="BK115" s="897"/>
      <c r="BL115" s="897"/>
      <c r="BM115" s="897"/>
      <c r="BN115" s="897"/>
      <c r="BO115" s="897"/>
      <c r="BP115" s="897"/>
      <c r="BQ115" s="897"/>
      <c r="BR115" s="897"/>
      <c r="BS115" s="897"/>
      <c r="BT115" s="897"/>
      <c r="BU115" s="897"/>
      <c r="BV115" s="897"/>
      <c r="BW115" s="897"/>
      <c r="BX115" s="897"/>
      <c r="BY115" s="897"/>
      <c r="BZ115" s="897"/>
      <c r="CA115" s="897"/>
      <c r="CB115" s="897"/>
      <c r="CC115" s="897"/>
      <c r="CD115" s="897"/>
      <c r="CE115" s="897"/>
      <c r="CF115" s="897"/>
      <c r="CG115" s="897"/>
      <c r="CH115" s="897"/>
      <c r="CI115" s="897"/>
      <c r="CJ115" s="897"/>
      <c r="CK115" s="897"/>
      <c r="CL115" s="897"/>
      <c r="CM115" s="897"/>
      <c r="CN115" s="897"/>
      <c r="CO115" s="897"/>
      <c r="CP115" s="897"/>
      <c r="CQ115" s="897"/>
      <c r="CR115" s="897"/>
      <c r="CS115" s="897"/>
      <c r="CT115" s="897"/>
      <c r="CU115" s="897"/>
      <c r="CV115" s="897"/>
      <c r="CW115" s="897"/>
      <c r="CX115" s="897"/>
      <c r="CY115" s="897"/>
      <c r="CZ115" s="897"/>
      <c r="DA115" s="897"/>
      <c r="DB115" s="897"/>
      <c r="DC115" s="897"/>
      <c r="DD115" s="897"/>
      <c r="DE115" s="897"/>
      <c r="DF115" s="897"/>
      <c r="DG115" s="897"/>
      <c r="DH115" s="897"/>
      <c r="DI115" s="897"/>
      <c r="DJ115" s="897"/>
      <c r="DK115" s="897"/>
      <c r="DL115" s="897"/>
      <c r="DM115" s="897"/>
      <c r="DN115" s="897"/>
      <c r="DO115" s="897"/>
      <c r="DP115" s="897"/>
      <c r="DQ115" s="897"/>
      <c r="DR115" s="897"/>
      <c r="DS115" s="897"/>
      <c r="DT115" s="897"/>
      <c r="DU115" s="897"/>
      <c r="DV115" s="897"/>
      <c r="DW115" s="897"/>
      <c r="DX115" s="897"/>
      <c r="DY115" s="897"/>
      <c r="DZ115" s="897"/>
      <c r="EA115" s="897"/>
      <c r="EB115" s="897"/>
      <c r="EC115" s="897"/>
      <c r="ED115" s="897"/>
      <c r="EE115" s="897"/>
      <c r="EF115" s="897"/>
      <c r="EG115" s="897"/>
      <c r="EH115" s="897"/>
      <c r="EI115" s="897"/>
      <c r="EJ115" s="897"/>
      <c r="EK115" s="897"/>
      <c r="EL115" s="897"/>
      <c r="EM115" s="897"/>
      <c r="EN115" s="897"/>
      <c r="EO115" s="897"/>
      <c r="EP115" s="897"/>
      <c r="EQ115" s="897"/>
      <c r="ER115" s="897"/>
      <c r="ES115" s="897"/>
      <c r="ET115" s="897"/>
      <c r="EU115" s="897"/>
      <c r="EV115" s="897"/>
      <c r="EW115" s="897"/>
      <c r="EX115" s="897"/>
      <c r="EY115" s="897"/>
      <c r="EZ115" s="897"/>
      <c r="FA115" s="897"/>
      <c r="FB115" s="897"/>
      <c r="FC115" s="897"/>
      <c r="FD115" s="897"/>
      <c r="FE115" s="897"/>
      <c r="FF115" s="897"/>
      <c r="FG115" s="897"/>
      <c r="FH115" s="897"/>
      <c r="FI115" s="897"/>
      <c r="FJ115" s="897"/>
      <c r="FK115" s="897"/>
      <c r="FL115" s="897"/>
      <c r="FM115" s="897"/>
      <c r="FN115" s="897"/>
      <c r="FO115" s="897"/>
      <c r="FP115" s="897"/>
      <c r="FQ115" s="897"/>
      <c r="FR115" s="897"/>
      <c r="FS115" s="897"/>
      <c r="FT115" s="897"/>
      <c r="FU115" s="897"/>
      <c r="FV115" s="897"/>
      <c r="FW115" s="897"/>
      <c r="FX115" s="897"/>
      <c r="FY115" s="897"/>
      <c r="FZ115" s="897"/>
      <c r="GA115" s="897"/>
      <c r="GB115" s="897"/>
      <c r="GC115" s="897"/>
      <c r="GD115" s="897"/>
      <c r="GE115" s="897"/>
      <c r="GF115" s="897"/>
      <c r="GG115" s="897"/>
      <c r="GH115" s="897"/>
      <c r="GI115" s="897"/>
      <c r="GJ115" s="897"/>
      <c r="GK115" s="897"/>
      <c r="GL115" s="897"/>
      <c r="GM115" s="897"/>
      <c r="GN115" s="897"/>
      <c r="GO115" s="897"/>
      <c r="GP115" s="897"/>
      <c r="GQ115" s="897"/>
      <c r="GR115" s="897"/>
      <c r="GS115" s="897"/>
      <c r="GT115" s="897"/>
      <c r="GU115" s="897"/>
      <c r="GV115" s="897"/>
      <c r="GW115" s="897"/>
      <c r="GX115" s="897"/>
      <c r="GY115" s="897"/>
      <c r="GZ115" s="897"/>
      <c r="HA115" s="897"/>
      <c r="HB115" s="897"/>
      <c r="HC115" s="897"/>
      <c r="HD115" s="897"/>
      <c r="HE115" s="897"/>
      <c r="HF115" s="897"/>
      <c r="HG115" s="897"/>
      <c r="HH115" s="897"/>
      <c r="HI115" s="897"/>
      <c r="HJ115" s="897"/>
      <c r="HK115" s="897"/>
      <c r="HL115" s="897"/>
      <c r="HM115" s="897"/>
      <c r="HN115" s="897"/>
      <c r="HO115" s="897"/>
      <c r="HP115" s="897"/>
      <c r="HQ115" s="897"/>
      <c r="HR115" s="897"/>
      <c r="HS115" s="897"/>
      <c r="HT115" s="897"/>
      <c r="HU115" s="897"/>
      <c r="HV115" s="897"/>
      <c r="HW115" s="897"/>
      <c r="HX115" s="897"/>
      <c r="HY115" s="897"/>
      <c r="HZ115" s="897"/>
      <c r="IA115" s="897"/>
      <c r="IB115" s="897"/>
      <c r="IC115" s="897"/>
      <c r="ID115" s="897"/>
      <c r="IE115" s="897"/>
      <c r="IF115" s="897"/>
      <c r="IG115" s="897"/>
      <c r="IH115" s="897"/>
      <c r="II115" s="897"/>
      <c r="IJ115" s="897"/>
      <c r="IK115" s="897"/>
      <c r="IL115" s="897"/>
      <c r="IM115" s="897"/>
      <c r="IN115" s="897"/>
      <c r="IO115" s="897"/>
      <c r="IP115" s="897"/>
      <c r="IQ115" s="897"/>
      <c r="IR115" s="897"/>
    </row>
    <row r="116" spans="1:252" s="898" customFormat="1" ht="22.5" x14ac:dyDescent="0.2">
      <c r="A116" s="921"/>
      <c r="B116" s="921"/>
      <c r="C116" s="922"/>
      <c r="D116" s="923" t="s">
        <v>445</v>
      </c>
      <c r="E116" s="924" t="s">
        <v>795</v>
      </c>
      <c r="F116" s="925">
        <v>1000</v>
      </c>
      <c r="G116" s="925">
        <v>1396.13</v>
      </c>
      <c r="H116" s="1238">
        <f t="shared" si="8"/>
        <v>1.3961300000000001</v>
      </c>
      <c r="K116" s="897"/>
      <c r="L116" s="897"/>
      <c r="M116" s="897"/>
      <c r="N116" s="897"/>
      <c r="O116" s="897"/>
      <c r="P116" s="897"/>
      <c r="Q116" s="897"/>
      <c r="R116" s="897"/>
      <c r="S116" s="897"/>
      <c r="T116" s="897"/>
      <c r="U116" s="897"/>
      <c r="V116" s="897"/>
      <c r="W116" s="897"/>
      <c r="X116" s="897"/>
      <c r="Y116" s="897"/>
      <c r="Z116" s="897"/>
      <c r="AA116" s="897"/>
      <c r="AB116" s="897"/>
      <c r="AC116" s="897"/>
      <c r="AD116" s="897"/>
      <c r="AE116" s="897"/>
      <c r="AF116" s="897"/>
      <c r="AG116" s="897"/>
      <c r="AH116" s="897"/>
      <c r="AI116" s="897"/>
      <c r="AJ116" s="897"/>
      <c r="AK116" s="897"/>
      <c r="AL116" s="897"/>
      <c r="AM116" s="897"/>
      <c r="AN116" s="897"/>
      <c r="AO116" s="897"/>
      <c r="AP116" s="897"/>
      <c r="AQ116" s="897"/>
      <c r="AR116" s="897"/>
      <c r="AS116" s="897"/>
      <c r="AT116" s="897"/>
      <c r="AU116" s="897"/>
      <c r="AV116" s="897"/>
      <c r="AW116" s="897"/>
      <c r="AX116" s="897"/>
      <c r="AY116" s="897"/>
      <c r="AZ116" s="897"/>
      <c r="BA116" s="897"/>
      <c r="BB116" s="897"/>
      <c r="BC116" s="897"/>
      <c r="BD116" s="897"/>
      <c r="BE116" s="897"/>
      <c r="BF116" s="897"/>
      <c r="BG116" s="897"/>
      <c r="BH116" s="897"/>
      <c r="BI116" s="897"/>
      <c r="BJ116" s="897"/>
      <c r="BK116" s="897"/>
      <c r="BL116" s="897"/>
      <c r="BM116" s="897"/>
      <c r="BN116" s="897"/>
      <c r="BO116" s="897"/>
      <c r="BP116" s="897"/>
      <c r="BQ116" s="897"/>
      <c r="BR116" s="897"/>
      <c r="BS116" s="897"/>
      <c r="BT116" s="897"/>
      <c r="BU116" s="897"/>
      <c r="BV116" s="897"/>
      <c r="BW116" s="897"/>
      <c r="BX116" s="897"/>
      <c r="BY116" s="897"/>
      <c r="BZ116" s="897"/>
      <c r="CA116" s="897"/>
      <c r="CB116" s="897"/>
      <c r="CC116" s="897"/>
      <c r="CD116" s="897"/>
      <c r="CE116" s="897"/>
      <c r="CF116" s="897"/>
      <c r="CG116" s="897"/>
      <c r="CH116" s="897"/>
      <c r="CI116" s="897"/>
      <c r="CJ116" s="897"/>
      <c r="CK116" s="897"/>
      <c r="CL116" s="897"/>
      <c r="CM116" s="897"/>
      <c r="CN116" s="897"/>
      <c r="CO116" s="897"/>
      <c r="CP116" s="897"/>
      <c r="CQ116" s="897"/>
      <c r="CR116" s="897"/>
      <c r="CS116" s="897"/>
      <c r="CT116" s="897"/>
      <c r="CU116" s="897"/>
      <c r="CV116" s="897"/>
      <c r="CW116" s="897"/>
      <c r="CX116" s="897"/>
      <c r="CY116" s="897"/>
      <c r="CZ116" s="897"/>
      <c r="DA116" s="897"/>
      <c r="DB116" s="897"/>
      <c r="DC116" s="897"/>
      <c r="DD116" s="897"/>
      <c r="DE116" s="897"/>
      <c r="DF116" s="897"/>
      <c r="DG116" s="897"/>
      <c r="DH116" s="897"/>
      <c r="DI116" s="897"/>
      <c r="DJ116" s="897"/>
      <c r="DK116" s="897"/>
      <c r="DL116" s="897"/>
      <c r="DM116" s="897"/>
      <c r="DN116" s="897"/>
      <c r="DO116" s="897"/>
      <c r="DP116" s="897"/>
      <c r="DQ116" s="897"/>
      <c r="DR116" s="897"/>
      <c r="DS116" s="897"/>
      <c r="DT116" s="897"/>
      <c r="DU116" s="897"/>
      <c r="DV116" s="897"/>
      <c r="DW116" s="897"/>
      <c r="DX116" s="897"/>
      <c r="DY116" s="897"/>
      <c r="DZ116" s="897"/>
      <c r="EA116" s="897"/>
      <c r="EB116" s="897"/>
      <c r="EC116" s="897"/>
      <c r="ED116" s="897"/>
      <c r="EE116" s="897"/>
      <c r="EF116" s="897"/>
      <c r="EG116" s="897"/>
      <c r="EH116" s="897"/>
      <c r="EI116" s="897"/>
      <c r="EJ116" s="897"/>
      <c r="EK116" s="897"/>
      <c r="EL116" s="897"/>
      <c r="EM116" s="897"/>
      <c r="EN116" s="897"/>
      <c r="EO116" s="897"/>
      <c r="EP116" s="897"/>
      <c r="EQ116" s="897"/>
      <c r="ER116" s="897"/>
      <c r="ES116" s="897"/>
      <c r="ET116" s="897"/>
      <c r="EU116" s="897"/>
      <c r="EV116" s="897"/>
      <c r="EW116" s="897"/>
      <c r="EX116" s="897"/>
      <c r="EY116" s="897"/>
      <c r="EZ116" s="897"/>
      <c r="FA116" s="897"/>
      <c r="FB116" s="897"/>
      <c r="FC116" s="897"/>
      <c r="FD116" s="897"/>
      <c r="FE116" s="897"/>
      <c r="FF116" s="897"/>
      <c r="FG116" s="897"/>
      <c r="FH116" s="897"/>
      <c r="FI116" s="897"/>
      <c r="FJ116" s="897"/>
      <c r="FK116" s="897"/>
      <c r="FL116" s="897"/>
      <c r="FM116" s="897"/>
      <c r="FN116" s="897"/>
      <c r="FO116" s="897"/>
      <c r="FP116" s="897"/>
      <c r="FQ116" s="897"/>
      <c r="FR116" s="897"/>
      <c r="FS116" s="897"/>
      <c r="FT116" s="897"/>
      <c r="FU116" s="897"/>
      <c r="FV116" s="897"/>
      <c r="FW116" s="897"/>
      <c r="FX116" s="897"/>
      <c r="FY116" s="897"/>
      <c r="FZ116" s="897"/>
      <c r="GA116" s="897"/>
      <c r="GB116" s="897"/>
      <c r="GC116" s="897"/>
      <c r="GD116" s="897"/>
      <c r="GE116" s="897"/>
      <c r="GF116" s="897"/>
      <c r="GG116" s="897"/>
      <c r="GH116" s="897"/>
      <c r="GI116" s="897"/>
      <c r="GJ116" s="897"/>
      <c r="GK116" s="897"/>
      <c r="GL116" s="897"/>
      <c r="GM116" s="897"/>
      <c r="GN116" s="897"/>
      <c r="GO116" s="897"/>
      <c r="GP116" s="897"/>
      <c r="GQ116" s="897"/>
      <c r="GR116" s="897"/>
      <c r="GS116" s="897"/>
      <c r="GT116" s="897"/>
      <c r="GU116" s="897"/>
      <c r="GV116" s="897"/>
      <c r="GW116" s="897"/>
      <c r="GX116" s="897"/>
      <c r="GY116" s="897"/>
      <c r="GZ116" s="897"/>
      <c r="HA116" s="897"/>
      <c r="HB116" s="897"/>
      <c r="HC116" s="897"/>
      <c r="HD116" s="897"/>
      <c r="HE116" s="897"/>
      <c r="HF116" s="897"/>
      <c r="HG116" s="897"/>
      <c r="HH116" s="897"/>
      <c r="HI116" s="897"/>
      <c r="HJ116" s="897"/>
      <c r="HK116" s="897"/>
      <c r="HL116" s="897"/>
      <c r="HM116" s="897"/>
      <c r="HN116" s="897"/>
      <c r="HO116" s="897"/>
      <c r="HP116" s="897"/>
      <c r="HQ116" s="897"/>
      <c r="HR116" s="897"/>
      <c r="HS116" s="897"/>
      <c r="HT116" s="897"/>
      <c r="HU116" s="897"/>
      <c r="HV116" s="897"/>
      <c r="HW116" s="897"/>
      <c r="HX116" s="897"/>
      <c r="HY116" s="897"/>
      <c r="HZ116" s="897"/>
      <c r="IA116" s="897"/>
      <c r="IB116" s="897"/>
      <c r="IC116" s="897"/>
      <c r="ID116" s="897"/>
      <c r="IE116" s="897"/>
      <c r="IF116" s="897"/>
      <c r="IG116" s="897"/>
      <c r="IH116" s="897"/>
      <c r="II116" s="897"/>
      <c r="IJ116" s="897"/>
      <c r="IK116" s="897"/>
      <c r="IL116" s="897"/>
      <c r="IM116" s="897"/>
      <c r="IN116" s="897"/>
      <c r="IO116" s="897"/>
      <c r="IP116" s="897"/>
      <c r="IQ116" s="897"/>
      <c r="IR116" s="897"/>
    </row>
    <row r="117" spans="1:252" s="898" customFormat="1" ht="22.5" x14ac:dyDescent="0.2">
      <c r="A117" s="921"/>
      <c r="B117" s="921"/>
      <c r="C117" s="922"/>
      <c r="D117" s="923" t="s">
        <v>446</v>
      </c>
      <c r="E117" s="924" t="s">
        <v>652</v>
      </c>
      <c r="F117" s="925">
        <v>700</v>
      </c>
      <c r="G117" s="925">
        <v>196.8</v>
      </c>
      <c r="H117" s="1238">
        <f t="shared" si="8"/>
        <v>0.28114285714285714</v>
      </c>
      <c r="K117" s="897"/>
      <c r="L117" s="897"/>
      <c r="M117" s="897"/>
      <c r="N117" s="897"/>
      <c r="O117" s="897"/>
      <c r="P117" s="897"/>
      <c r="Q117" s="897"/>
      <c r="R117" s="897"/>
      <c r="S117" s="897"/>
      <c r="T117" s="897"/>
      <c r="U117" s="897"/>
      <c r="V117" s="897"/>
      <c r="W117" s="897"/>
      <c r="X117" s="897"/>
      <c r="Y117" s="897"/>
      <c r="Z117" s="897"/>
      <c r="AA117" s="897"/>
      <c r="AB117" s="897"/>
      <c r="AC117" s="897"/>
      <c r="AD117" s="897"/>
      <c r="AE117" s="897"/>
      <c r="AF117" s="897"/>
      <c r="AG117" s="897"/>
      <c r="AH117" s="897"/>
      <c r="AI117" s="897"/>
      <c r="AJ117" s="897"/>
      <c r="AK117" s="897"/>
      <c r="AL117" s="897"/>
      <c r="AM117" s="897"/>
      <c r="AN117" s="897"/>
      <c r="AO117" s="897"/>
      <c r="AP117" s="897"/>
      <c r="AQ117" s="897"/>
      <c r="AR117" s="897"/>
      <c r="AS117" s="897"/>
      <c r="AT117" s="897"/>
      <c r="AU117" s="897"/>
      <c r="AV117" s="897"/>
      <c r="AW117" s="897"/>
      <c r="AX117" s="897"/>
      <c r="AY117" s="897"/>
      <c r="AZ117" s="897"/>
      <c r="BA117" s="897"/>
      <c r="BB117" s="897"/>
      <c r="BC117" s="897"/>
      <c r="BD117" s="897"/>
      <c r="BE117" s="897"/>
      <c r="BF117" s="897"/>
      <c r="BG117" s="897"/>
      <c r="BH117" s="897"/>
      <c r="BI117" s="897"/>
      <c r="BJ117" s="897"/>
      <c r="BK117" s="897"/>
      <c r="BL117" s="897"/>
      <c r="BM117" s="897"/>
      <c r="BN117" s="897"/>
      <c r="BO117" s="897"/>
      <c r="BP117" s="897"/>
      <c r="BQ117" s="897"/>
      <c r="BR117" s="897"/>
      <c r="BS117" s="897"/>
      <c r="BT117" s="897"/>
      <c r="BU117" s="897"/>
      <c r="BV117" s="897"/>
      <c r="BW117" s="897"/>
      <c r="BX117" s="897"/>
      <c r="BY117" s="897"/>
      <c r="BZ117" s="897"/>
      <c r="CA117" s="897"/>
      <c r="CB117" s="897"/>
      <c r="CC117" s="897"/>
      <c r="CD117" s="897"/>
      <c r="CE117" s="897"/>
      <c r="CF117" s="897"/>
      <c r="CG117" s="897"/>
      <c r="CH117" s="897"/>
      <c r="CI117" s="897"/>
      <c r="CJ117" s="897"/>
      <c r="CK117" s="897"/>
      <c r="CL117" s="897"/>
      <c r="CM117" s="897"/>
      <c r="CN117" s="897"/>
      <c r="CO117" s="897"/>
      <c r="CP117" s="897"/>
      <c r="CQ117" s="897"/>
      <c r="CR117" s="897"/>
      <c r="CS117" s="897"/>
      <c r="CT117" s="897"/>
      <c r="CU117" s="897"/>
      <c r="CV117" s="897"/>
      <c r="CW117" s="897"/>
      <c r="CX117" s="897"/>
      <c r="CY117" s="897"/>
      <c r="CZ117" s="897"/>
      <c r="DA117" s="897"/>
      <c r="DB117" s="897"/>
      <c r="DC117" s="897"/>
      <c r="DD117" s="897"/>
      <c r="DE117" s="897"/>
      <c r="DF117" s="897"/>
      <c r="DG117" s="897"/>
      <c r="DH117" s="897"/>
      <c r="DI117" s="897"/>
      <c r="DJ117" s="897"/>
      <c r="DK117" s="897"/>
      <c r="DL117" s="897"/>
      <c r="DM117" s="897"/>
      <c r="DN117" s="897"/>
      <c r="DO117" s="897"/>
      <c r="DP117" s="897"/>
      <c r="DQ117" s="897"/>
      <c r="DR117" s="897"/>
      <c r="DS117" s="897"/>
      <c r="DT117" s="897"/>
      <c r="DU117" s="897"/>
      <c r="DV117" s="897"/>
      <c r="DW117" s="897"/>
      <c r="DX117" s="897"/>
      <c r="DY117" s="897"/>
      <c r="DZ117" s="897"/>
      <c r="EA117" s="897"/>
      <c r="EB117" s="897"/>
      <c r="EC117" s="897"/>
      <c r="ED117" s="897"/>
      <c r="EE117" s="897"/>
      <c r="EF117" s="897"/>
      <c r="EG117" s="897"/>
      <c r="EH117" s="897"/>
      <c r="EI117" s="897"/>
      <c r="EJ117" s="897"/>
      <c r="EK117" s="897"/>
      <c r="EL117" s="897"/>
      <c r="EM117" s="897"/>
      <c r="EN117" s="897"/>
      <c r="EO117" s="897"/>
      <c r="EP117" s="897"/>
      <c r="EQ117" s="897"/>
      <c r="ER117" s="897"/>
      <c r="ES117" s="897"/>
      <c r="ET117" s="897"/>
      <c r="EU117" s="897"/>
      <c r="EV117" s="897"/>
      <c r="EW117" s="897"/>
      <c r="EX117" s="897"/>
      <c r="EY117" s="897"/>
      <c r="EZ117" s="897"/>
      <c r="FA117" s="897"/>
      <c r="FB117" s="897"/>
      <c r="FC117" s="897"/>
      <c r="FD117" s="897"/>
      <c r="FE117" s="897"/>
      <c r="FF117" s="897"/>
      <c r="FG117" s="897"/>
      <c r="FH117" s="897"/>
      <c r="FI117" s="897"/>
      <c r="FJ117" s="897"/>
      <c r="FK117" s="897"/>
      <c r="FL117" s="897"/>
      <c r="FM117" s="897"/>
      <c r="FN117" s="897"/>
      <c r="FO117" s="897"/>
      <c r="FP117" s="897"/>
      <c r="FQ117" s="897"/>
      <c r="FR117" s="897"/>
      <c r="FS117" s="897"/>
      <c r="FT117" s="897"/>
      <c r="FU117" s="897"/>
      <c r="FV117" s="897"/>
      <c r="FW117" s="897"/>
      <c r="FX117" s="897"/>
      <c r="FY117" s="897"/>
      <c r="FZ117" s="897"/>
      <c r="GA117" s="897"/>
      <c r="GB117" s="897"/>
      <c r="GC117" s="897"/>
      <c r="GD117" s="897"/>
      <c r="GE117" s="897"/>
      <c r="GF117" s="897"/>
      <c r="GG117" s="897"/>
      <c r="GH117" s="897"/>
      <c r="GI117" s="897"/>
      <c r="GJ117" s="897"/>
      <c r="GK117" s="897"/>
      <c r="GL117" s="897"/>
      <c r="GM117" s="897"/>
      <c r="GN117" s="897"/>
      <c r="GO117" s="897"/>
      <c r="GP117" s="897"/>
      <c r="GQ117" s="897"/>
      <c r="GR117" s="897"/>
      <c r="GS117" s="897"/>
      <c r="GT117" s="897"/>
      <c r="GU117" s="897"/>
      <c r="GV117" s="897"/>
      <c r="GW117" s="897"/>
      <c r="GX117" s="897"/>
      <c r="GY117" s="897"/>
      <c r="GZ117" s="897"/>
      <c r="HA117" s="897"/>
      <c r="HB117" s="897"/>
      <c r="HC117" s="897"/>
      <c r="HD117" s="897"/>
      <c r="HE117" s="897"/>
      <c r="HF117" s="897"/>
      <c r="HG117" s="897"/>
      <c r="HH117" s="897"/>
      <c r="HI117" s="897"/>
      <c r="HJ117" s="897"/>
      <c r="HK117" s="897"/>
      <c r="HL117" s="897"/>
      <c r="HM117" s="897"/>
      <c r="HN117" s="897"/>
      <c r="HO117" s="897"/>
      <c r="HP117" s="897"/>
      <c r="HQ117" s="897"/>
      <c r="HR117" s="897"/>
      <c r="HS117" s="897"/>
      <c r="HT117" s="897"/>
      <c r="HU117" s="897"/>
      <c r="HV117" s="897"/>
      <c r="HW117" s="897"/>
      <c r="HX117" s="897"/>
      <c r="HY117" s="897"/>
      <c r="HZ117" s="897"/>
      <c r="IA117" s="897"/>
      <c r="IB117" s="897"/>
      <c r="IC117" s="897"/>
      <c r="ID117" s="897"/>
      <c r="IE117" s="897"/>
      <c r="IF117" s="897"/>
      <c r="IG117" s="897"/>
      <c r="IH117" s="897"/>
      <c r="II117" s="897"/>
      <c r="IJ117" s="897"/>
      <c r="IK117" s="897"/>
      <c r="IL117" s="897"/>
      <c r="IM117" s="897"/>
      <c r="IN117" s="897"/>
      <c r="IO117" s="897"/>
      <c r="IP117" s="897"/>
      <c r="IQ117" s="897"/>
      <c r="IR117" s="897"/>
    </row>
    <row r="118" spans="1:252" s="898" customFormat="1" ht="17.100000000000001" customHeight="1" x14ac:dyDescent="0.2">
      <c r="A118" s="921"/>
      <c r="B118" s="921"/>
      <c r="C118" s="922"/>
      <c r="D118" s="926" t="s">
        <v>449</v>
      </c>
      <c r="E118" s="927" t="s">
        <v>790</v>
      </c>
      <c r="F118" s="928">
        <v>1000</v>
      </c>
      <c r="G118" s="928">
        <v>0</v>
      </c>
      <c r="H118" s="1238">
        <f t="shared" si="8"/>
        <v>0</v>
      </c>
      <c r="K118" s="897"/>
      <c r="L118" s="897"/>
      <c r="M118" s="897"/>
      <c r="N118" s="897"/>
      <c r="O118" s="897"/>
      <c r="P118" s="897"/>
      <c r="Q118" s="897"/>
      <c r="R118" s="897"/>
      <c r="S118" s="897"/>
      <c r="T118" s="897"/>
      <c r="U118" s="897"/>
      <c r="V118" s="897"/>
      <c r="W118" s="897"/>
      <c r="X118" s="897"/>
      <c r="Y118" s="897"/>
      <c r="Z118" s="897"/>
      <c r="AA118" s="897"/>
      <c r="AB118" s="897"/>
      <c r="AC118" s="897"/>
      <c r="AD118" s="897"/>
      <c r="AE118" s="897"/>
      <c r="AF118" s="897"/>
      <c r="AG118" s="897"/>
      <c r="AH118" s="897"/>
      <c r="AI118" s="897"/>
      <c r="AJ118" s="897"/>
      <c r="AK118" s="897"/>
      <c r="AL118" s="897"/>
      <c r="AM118" s="897"/>
      <c r="AN118" s="897"/>
      <c r="AO118" s="897"/>
      <c r="AP118" s="897"/>
      <c r="AQ118" s="897"/>
      <c r="AR118" s="897"/>
      <c r="AS118" s="897"/>
      <c r="AT118" s="897"/>
      <c r="AU118" s="897"/>
      <c r="AV118" s="897"/>
      <c r="AW118" s="897"/>
      <c r="AX118" s="897"/>
      <c r="AY118" s="897"/>
      <c r="AZ118" s="897"/>
      <c r="BA118" s="897"/>
      <c r="BB118" s="897"/>
      <c r="BC118" s="897"/>
      <c r="BD118" s="897"/>
      <c r="BE118" s="897"/>
      <c r="BF118" s="897"/>
      <c r="BG118" s="897"/>
      <c r="BH118" s="897"/>
      <c r="BI118" s="897"/>
      <c r="BJ118" s="897"/>
      <c r="BK118" s="897"/>
      <c r="BL118" s="897"/>
      <c r="BM118" s="897"/>
      <c r="BN118" s="897"/>
      <c r="BO118" s="897"/>
      <c r="BP118" s="897"/>
      <c r="BQ118" s="897"/>
      <c r="BR118" s="897"/>
      <c r="BS118" s="897"/>
      <c r="BT118" s="897"/>
      <c r="BU118" s="897"/>
      <c r="BV118" s="897"/>
      <c r="BW118" s="897"/>
      <c r="BX118" s="897"/>
      <c r="BY118" s="897"/>
      <c r="BZ118" s="897"/>
      <c r="CA118" s="897"/>
      <c r="CB118" s="897"/>
      <c r="CC118" s="897"/>
      <c r="CD118" s="897"/>
      <c r="CE118" s="897"/>
      <c r="CF118" s="897"/>
      <c r="CG118" s="897"/>
      <c r="CH118" s="897"/>
      <c r="CI118" s="897"/>
      <c r="CJ118" s="897"/>
      <c r="CK118" s="897"/>
      <c r="CL118" s="897"/>
      <c r="CM118" s="897"/>
      <c r="CN118" s="897"/>
      <c r="CO118" s="897"/>
      <c r="CP118" s="897"/>
      <c r="CQ118" s="897"/>
      <c r="CR118" s="897"/>
      <c r="CS118" s="897"/>
      <c r="CT118" s="897"/>
      <c r="CU118" s="897"/>
      <c r="CV118" s="897"/>
      <c r="CW118" s="897"/>
      <c r="CX118" s="897"/>
      <c r="CY118" s="897"/>
      <c r="CZ118" s="897"/>
      <c r="DA118" s="897"/>
      <c r="DB118" s="897"/>
      <c r="DC118" s="897"/>
      <c r="DD118" s="897"/>
      <c r="DE118" s="897"/>
      <c r="DF118" s="897"/>
      <c r="DG118" s="897"/>
      <c r="DH118" s="897"/>
      <c r="DI118" s="897"/>
      <c r="DJ118" s="897"/>
      <c r="DK118" s="897"/>
      <c r="DL118" s="897"/>
      <c r="DM118" s="897"/>
      <c r="DN118" s="897"/>
      <c r="DO118" s="897"/>
      <c r="DP118" s="897"/>
      <c r="DQ118" s="897"/>
      <c r="DR118" s="897"/>
      <c r="DS118" s="897"/>
      <c r="DT118" s="897"/>
      <c r="DU118" s="897"/>
      <c r="DV118" s="897"/>
      <c r="DW118" s="897"/>
      <c r="DX118" s="897"/>
      <c r="DY118" s="897"/>
      <c r="DZ118" s="897"/>
      <c r="EA118" s="897"/>
      <c r="EB118" s="897"/>
      <c r="EC118" s="897"/>
      <c r="ED118" s="897"/>
      <c r="EE118" s="897"/>
      <c r="EF118" s="897"/>
      <c r="EG118" s="897"/>
      <c r="EH118" s="897"/>
      <c r="EI118" s="897"/>
      <c r="EJ118" s="897"/>
      <c r="EK118" s="897"/>
      <c r="EL118" s="897"/>
      <c r="EM118" s="897"/>
      <c r="EN118" s="897"/>
      <c r="EO118" s="897"/>
      <c r="EP118" s="897"/>
      <c r="EQ118" s="897"/>
      <c r="ER118" s="897"/>
      <c r="ES118" s="897"/>
      <c r="ET118" s="897"/>
      <c r="EU118" s="897"/>
      <c r="EV118" s="897"/>
      <c r="EW118" s="897"/>
      <c r="EX118" s="897"/>
      <c r="EY118" s="897"/>
      <c r="EZ118" s="897"/>
      <c r="FA118" s="897"/>
      <c r="FB118" s="897"/>
      <c r="FC118" s="897"/>
      <c r="FD118" s="897"/>
      <c r="FE118" s="897"/>
      <c r="FF118" s="897"/>
      <c r="FG118" s="897"/>
      <c r="FH118" s="897"/>
      <c r="FI118" s="897"/>
      <c r="FJ118" s="897"/>
      <c r="FK118" s="897"/>
      <c r="FL118" s="897"/>
      <c r="FM118" s="897"/>
      <c r="FN118" s="897"/>
      <c r="FO118" s="897"/>
      <c r="FP118" s="897"/>
      <c r="FQ118" s="897"/>
      <c r="FR118" s="897"/>
      <c r="FS118" s="897"/>
      <c r="FT118" s="897"/>
      <c r="FU118" s="897"/>
      <c r="FV118" s="897"/>
      <c r="FW118" s="897"/>
      <c r="FX118" s="897"/>
      <c r="FY118" s="897"/>
      <c r="FZ118" s="897"/>
      <c r="GA118" s="897"/>
      <c r="GB118" s="897"/>
      <c r="GC118" s="897"/>
      <c r="GD118" s="897"/>
      <c r="GE118" s="897"/>
      <c r="GF118" s="897"/>
      <c r="GG118" s="897"/>
      <c r="GH118" s="897"/>
      <c r="GI118" s="897"/>
      <c r="GJ118" s="897"/>
      <c r="GK118" s="897"/>
      <c r="GL118" s="897"/>
      <c r="GM118" s="897"/>
      <c r="GN118" s="897"/>
      <c r="GO118" s="897"/>
      <c r="GP118" s="897"/>
      <c r="GQ118" s="897"/>
      <c r="GR118" s="897"/>
      <c r="GS118" s="897"/>
      <c r="GT118" s="897"/>
      <c r="GU118" s="897"/>
      <c r="GV118" s="897"/>
      <c r="GW118" s="897"/>
      <c r="GX118" s="897"/>
      <c r="GY118" s="897"/>
      <c r="GZ118" s="897"/>
      <c r="HA118" s="897"/>
      <c r="HB118" s="897"/>
      <c r="HC118" s="897"/>
      <c r="HD118" s="897"/>
      <c r="HE118" s="897"/>
      <c r="HF118" s="897"/>
      <c r="HG118" s="897"/>
      <c r="HH118" s="897"/>
      <c r="HI118" s="897"/>
      <c r="HJ118" s="897"/>
      <c r="HK118" s="897"/>
      <c r="HL118" s="897"/>
      <c r="HM118" s="897"/>
      <c r="HN118" s="897"/>
      <c r="HO118" s="897"/>
      <c r="HP118" s="897"/>
      <c r="HQ118" s="897"/>
      <c r="HR118" s="897"/>
      <c r="HS118" s="897"/>
      <c r="HT118" s="897"/>
      <c r="HU118" s="897"/>
      <c r="HV118" s="897"/>
      <c r="HW118" s="897"/>
      <c r="HX118" s="897"/>
      <c r="HY118" s="897"/>
      <c r="HZ118" s="897"/>
      <c r="IA118" s="897"/>
      <c r="IB118" s="897"/>
      <c r="IC118" s="897"/>
      <c r="ID118" s="897"/>
      <c r="IE118" s="897"/>
      <c r="IF118" s="897"/>
      <c r="IG118" s="897"/>
      <c r="IH118" s="897"/>
      <c r="II118" s="897"/>
      <c r="IJ118" s="897"/>
      <c r="IK118" s="897"/>
      <c r="IL118" s="897"/>
      <c r="IM118" s="897"/>
      <c r="IN118" s="897"/>
      <c r="IO118" s="897"/>
      <c r="IP118" s="897"/>
      <c r="IQ118" s="897"/>
      <c r="IR118" s="897"/>
    </row>
    <row r="119" spans="1:252" s="898" customFormat="1" ht="20.25" customHeight="1" x14ac:dyDescent="0.2">
      <c r="A119" s="921"/>
      <c r="B119" s="921"/>
      <c r="C119" s="922"/>
      <c r="D119" s="926" t="s">
        <v>448</v>
      </c>
      <c r="E119" s="927" t="s">
        <v>796</v>
      </c>
      <c r="F119" s="928">
        <v>513.91</v>
      </c>
      <c r="G119" s="928">
        <v>0</v>
      </c>
      <c r="H119" s="1238">
        <f t="shared" si="8"/>
        <v>0</v>
      </c>
      <c r="K119" s="897"/>
      <c r="L119" s="897"/>
      <c r="M119" s="897"/>
      <c r="N119" s="897"/>
      <c r="O119" s="897"/>
      <c r="P119" s="897"/>
      <c r="Q119" s="897"/>
      <c r="R119" s="897"/>
      <c r="S119" s="897"/>
      <c r="T119" s="897"/>
      <c r="U119" s="897"/>
      <c r="V119" s="897"/>
      <c r="W119" s="897"/>
      <c r="X119" s="897"/>
      <c r="Y119" s="897"/>
      <c r="Z119" s="897"/>
      <c r="AA119" s="897"/>
      <c r="AB119" s="897"/>
      <c r="AC119" s="897"/>
      <c r="AD119" s="897"/>
      <c r="AE119" s="897"/>
      <c r="AF119" s="897"/>
      <c r="AG119" s="897"/>
      <c r="AH119" s="897"/>
      <c r="AI119" s="897"/>
      <c r="AJ119" s="897"/>
      <c r="AK119" s="897"/>
      <c r="AL119" s="897"/>
      <c r="AM119" s="897"/>
      <c r="AN119" s="897"/>
      <c r="AO119" s="897"/>
      <c r="AP119" s="897"/>
      <c r="AQ119" s="897"/>
      <c r="AR119" s="897"/>
      <c r="AS119" s="897"/>
      <c r="AT119" s="897"/>
      <c r="AU119" s="897"/>
      <c r="AV119" s="897"/>
      <c r="AW119" s="897"/>
      <c r="AX119" s="897"/>
      <c r="AY119" s="897"/>
      <c r="AZ119" s="897"/>
      <c r="BA119" s="897"/>
      <c r="BB119" s="897"/>
      <c r="BC119" s="897"/>
      <c r="BD119" s="897"/>
      <c r="BE119" s="897"/>
      <c r="BF119" s="897"/>
      <c r="BG119" s="897"/>
      <c r="BH119" s="897"/>
      <c r="BI119" s="897"/>
      <c r="BJ119" s="897"/>
      <c r="BK119" s="897"/>
      <c r="BL119" s="897"/>
      <c r="BM119" s="897"/>
      <c r="BN119" s="897"/>
      <c r="BO119" s="897"/>
      <c r="BP119" s="897"/>
      <c r="BQ119" s="897"/>
      <c r="BR119" s="897"/>
      <c r="BS119" s="897"/>
      <c r="BT119" s="897"/>
      <c r="BU119" s="897"/>
      <c r="BV119" s="897"/>
      <c r="BW119" s="897"/>
      <c r="BX119" s="897"/>
      <c r="BY119" s="897"/>
      <c r="BZ119" s="897"/>
      <c r="CA119" s="897"/>
      <c r="CB119" s="897"/>
      <c r="CC119" s="897"/>
      <c r="CD119" s="897"/>
      <c r="CE119" s="897"/>
      <c r="CF119" s="897"/>
      <c r="CG119" s="897"/>
      <c r="CH119" s="897"/>
      <c r="CI119" s="897"/>
      <c r="CJ119" s="897"/>
      <c r="CK119" s="897"/>
      <c r="CL119" s="897"/>
      <c r="CM119" s="897"/>
      <c r="CN119" s="897"/>
      <c r="CO119" s="897"/>
      <c r="CP119" s="897"/>
      <c r="CQ119" s="897"/>
      <c r="CR119" s="897"/>
      <c r="CS119" s="897"/>
      <c r="CT119" s="897"/>
      <c r="CU119" s="897"/>
      <c r="CV119" s="897"/>
      <c r="CW119" s="897"/>
      <c r="CX119" s="897"/>
      <c r="CY119" s="897"/>
      <c r="CZ119" s="897"/>
      <c r="DA119" s="897"/>
      <c r="DB119" s="897"/>
      <c r="DC119" s="897"/>
      <c r="DD119" s="897"/>
      <c r="DE119" s="897"/>
      <c r="DF119" s="897"/>
      <c r="DG119" s="897"/>
      <c r="DH119" s="897"/>
      <c r="DI119" s="897"/>
      <c r="DJ119" s="897"/>
      <c r="DK119" s="897"/>
      <c r="DL119" s="897"/>
      <c r="DM119" s="897"/>
      <c r="DN119" s="897"/>
      <c r="DO119" s="897"/>
      <c r="DP119" s="897"/>
      <c r="DQ119" s="897"/>
      <c r="DR119" s="897"/>
      <c r="DS119" s="897"/>
      <c r="DT119" s="897"/>
      <c r="DU119" s="897"/>
      <c r="DV119" s="897"/>
      <c r="DW119" s="897"/>
      <c r="DX119" s="897"/>
      <c r="DY119" s="897"/>
      <c r="DZ119" s="897"/>
      <c r="EA119" s="897"/>
      <c r="EB119" s="897"/>
      <c r="EC119" s="897"/>
      <c r="ED119" s="897"/>
      <c r="EE119" s="897"/>
      <c r="EF119" s="897"/>
      <c r="EG119" s="897"/>
      <c r="EH119" s="897"/>
      <c r="EI119" s="897"/>
      <c r="EJ119" s="897"/>
      <c r="EK119" s="897"/>
      <c r="EL119" s="897"/>
      <c r="EM119" s="897"/>
      <c r="EN119" s="897"/>
      <c r="EO119" s="897"/>
      <c r="EP119" s="897"/>
      <c r="EQ119" s="897"/>
      <c r="ER119" s="897"/>
      <c r="ES119" s="897"/>
      <c r="ET119" s="897"/>
      <c r="EU119" s="897"/>
      <c r="EV119" s="897"/>
      <c r="EW119" s="897"/>
      <c r="EX119" s="897"/>
      <c r="EY119" s="897"/>
      <c r="EZ119" s="897"/>
      <c r="FA119" s="897"/>
      <c r="FB119" s="897"/>
      <c r="FC119" s="897"/>
      <c r="FD119" s="897"/>
      <c r="FE119" s="897"/>
      <c r="FF119" s="897"/>
      <c r="FG119" s="897"/>
      <c r="FH119" s="897"/>
      <c r="FI119" s="897"/>
      <c r="FJ119" s="897"/>
      <c r="FK119" s="897"/>
      <c r="FL119" s="897"/>
      <c r="FM119" s="897"/>
      <c r="FN119" s="897"/>
      <c r="FO119" s="897"/>
      <c r="FP119" s="897"/>
      <c r="FQ119" s="897"/>
      <c r="FR119" s="897"/>
      <c r="FS119" s="897"/>
      <c r="FT119" s="897"/>
      <c r="FU119" s="897"/>
      <c r="FV119" s="897"/>
      <c r="FW119" s="897"/>
      <c r="FX119" s="897"/>
      <c r="FY119" s="897"/>
      <c r="FZ119" s="897"/>
      <c r="GA119" s="897"/>
      <c r="GB119" s="897"/>
      <c r="GC119" s="897"/>
      <c r="GD119" s="897"/>
      <c r="GE119" s="897"/>
      <c r="GF119" s="897"/>
      <c r="GG119" s="897"/>
      <c r="GH119" s="897"/>
      <c r="GI119" s="897"/>
      <c r="GJ119" s="897"/>
      <c r="GK119" s="897"/>
      <c r="GL119" s="897"/>
      <c r="GM119" s="897"/>
      <c r="GN119" s="897"/>
      <c r="GO119" s="897"/>
      <c r="GP119" s="897"/>
      <c r="GQ119" s="897"/>
      <c r="GR119" s="897"/>
      <c r="GS119" s="897"/>
      <c r="GT119" s="897"/>
      <c r="GU119" s="897"/>
      <c r="GV119" s="897"/>
      <c r="GW119" s="897"/>
      <c r="GX119" s="897"/>
      <c r="GY119" s="897"/>
      <c r="GZ119" s="897"/>
      <c r="HA119" s="897"/>
      <c r="HB119" s="897"/>
      <c r="HC119" s="897"/>
      <c r="HD119" s="897"/>
      <c r="HE119" s="897"/>
      <c r="HF119" s="897"/>
      <c r="HG119" s="897"/>
      <c r="HH119" s="897"/>
      <c r="HI119" s="897"/>
      <c r="HJ119" s="897"/>
      <c r="HK119" s="897"/>
      <c r="HL119" s="897"/>
      <c r="HM119" s="897"/>
      <c r="HN119" s="897"/>
      <c r="HO119" s="897"/>
      <c r="HP119" s="897"/>
      <c r="HQ119" s="897"/>
      <c r="HR119" s="897"/>
      <c r="HS119" s="897"/>
      <c r="HT119" s="897"/>
      <c r="HU119" s="897"/>
      <c r="HV119" s="897"/>
      <c r="HW119" s="897"/>
      <c r="HX119" s="897"/>
      <c r="HY119" s="897"/>
      <c r="HZ119" s="897"/>
      <c r="IA119" s="897"/>
      <c r="IB119" s="897"/>
      <c r="IC119" s="897"/>
      <c r="ID119" s="897"/>
      <c r="IE119" s="897"/>
      <c r="IF119" s="897"/>
      <c r="IG119" s="897"/>
      <c r="IH119" s="897"/>
      <c r="II119" s="897"/>
      <c r="IJ119" s="897"/>
      <c r="IK119" s="897"/>
      <c r="IL119" s="897"/>
      <c r="IM119" s="897"/>
      <c r="IN119" s="897"/>
      <c r="IO119" s="897"/>
      <c r="IP119" s="897"/>
      <c r="IQ119" s="897"/>
      <c r="IR119" s="897"/>
    </row>
    <row r="120" spans="1:252" s="898" customFormat="1" ht="25.5" customHeight="1" x14ac:dyDescent="0.2">
      <c r="A120" s="921"/>
      <c r="B120" s="921"/>
      <c r="C120" s="922"/>
      <c r="D120" s="926" t="s">
        <v>457</v>
      </c>
      <c r="E120" s="927" t="s">
        <v>653</v>
      </c>
      <c r="F120" s="928">
        <v>200</v>
      </c>
      <c r="G120" s="928">
        <v>120</v>
      </c>
      <c r="H120" s="1238">
        <f t="shared" si="8"/>
        <v>0.6</v>
      </c>
      <c r="K120" s="897"/>
      <c r="L120" s="897"/>
      <c r="M120" s="897"/>
      <c r="N120" s="897"/>
      <c r="O120" s="897"/>
      <c r="P120" s="897"/>
      <c r="Q120" s="897"/>
      <c r="R120" s="897"/>
      <c r="S120" s="897"/>
      <c r="T120" s="897"/>
      <c r="U120" s="897"/>
      <c r="V120" s="897"/>
      <c r="W120" s="897"/>
      <c r="X120" s="897"/>
      <c r="Y120" s="897"/>
      <c r="Z120" s="897"/>
      <c r="AA120" s="897"/>
      <c r="AB120" s="897"/>
      <c r="AC120" s="897"/>
      <c r="AD120" s="897"/>
      <c r="AE120" s="897"/>
      <c r="AF120" s="897"/>
      <c r="AG120" s="897"/>
      <c r="AH120" s="897"/>
      <c r="AI120" s="897"/>
      <c r="AJ120" s="897"/>
      <c r="AK120" s="897"/>
      <c r="AL120" s="897"/>
      <c r="AM120" s="897"/>
      <c r="AN120" s="897"/>
      <c r="AO120" s="897"/>
      <c r="AP120" s="897"/>
      <c r="AQ120" s="897"/>
      <c r="AR120" s="897"/>
      <c r="AS120" s="897"/>
      <c r="AT120" s="897"/>
      <c r="AU120" s="897"/>
      <c r="AV120" s="897"/>
      <c r="AW120" s="897"/>
      <c r="AX120" s="897"/>
      <c r="AY120" s="897"/>
      <c r="AZ120" s="897"/>
      <c r="BA120" s="897"/>
      <c r="BB120" s="897"/>
      <c r="BC120" s="897"/>
      <c r="BD120" s="897"/>
      <c r="BE120" s="897"/>
      <c r="BF120" s="897"/>
      <c r="BG120" s="897"/>
      <c r="BH120" s="897"/>
      <c r="BI120" s="897"/>
      <c r="BJ120" s="897"/>
      <c r="BK120" s="897"/>
      <c r="BL120" s="897"/>
      <c r="BM120" s="897"/>
      <c r="BN120" s="897"/>
      <c r="BO120" s="897"/>
      <c r="BP120" s="897"/>
      <c r="BQ120" s="897"/>
      <c r="BR120" s="897"/>
      <c r="BS120" s="897"/>
      <c r="BT120" s="897"/>
      <c r="BU120" s="897"/>
      <c r="BV120" s="897"/>
      <c r="BW120" s="897"/>
      <c r="BX120" s="897"/>
      <c r="BY120" s="897"/>
      <c r="BZ120" s="897"/>
      <c r="CA120" s="897"/>
      <c r="CB120" s="897"/>
      <c r="CC120" s="897"/>
      <c r="CD120" s="897"/>
      <c r="CE120" s="897"/>
      <c r="CF120" s="897"/>
      <c r="CG120" s="897"/>
      <c r="CH120" s="897"/>
      <c r="CI120" s="897"/>
      <c r="CJ120" s="897"/>
      <c r="CK120" s="897"/>
      <c r="CL120" s="897"/>
      <c r="CM120" s="897"/>
      <c r="CN120" s="897"/>
      <c r="CO120" s="897"/>
      <c r="CP120" s="897"/>
      <c r="CQ120" s="897"/>
      <c r="CR120" s="897"/>
      <c r="CS120" s="897"/>
      <c r="CT120" s="897"/>
      <c r="CU120" s="897"/>
      <c r="CV120" s="897"/>
      <c r="CW120" s="897"/>
      <c r="CX120" s="897"/>
      <c r="CY120" s="897"/>
      <c r="CZ120" s="897"/>
      <c r="DA120" s="897"/>
      <c r="DB120" s="897"/>
      <c r="DC120" s="897"/>
      <c r="DD120" s="897"/>
      <c r="DE120" s="897"/>
      <c r="DF120" s="897"/>
      <c r="DG120" s="897"/>
      <c r="DH120" s="897"/>
      <c r="DI120" s="897"/>
      <c r="DJ120" s="897"/>
      <c r="DK120" s="897"/>
      <c r="DL120" s="897"/>
      <c r="DM120" s="897"/>
      <c r="DN120" s="897"/>
      <c r="DO120" s="897"/>
      <c r="DP120" s="897"/>
      <c r="DQ120" s="897"/>
      <c r="DR120" s="897"/>
      <c r="DS120" s="897"/>
      <c r="DT120" s="897"/>
      <c r="DU120" s="897"/>
      <c r="DV120" s="897"/>
      <c r="DW120" s="897"/>
      <c r="DX120" s="897"/>
      <c r="DY120" s="897"/>
      <c r="DZ120" s="897"/>
      <c r="EA120" s="897"/>
      <c r="EB120" s="897"/>
      <c r="EC120" s="897"/>
      <c r="ED120" s="897"/>
      <c r="EE120" s="897"/>
      <c r="EF120" s="897"/>
      <c r="EG120" s="897"/>
      <c r="EH120" s="897"/>
      <c r="EI120" s="897"/>
      <c r="EJ120" s="897"/>
      <c r="EK120" s="897"/>
      <c r="EL120" s="897"/>
      <c r="EM120" s="897"/>
      <c r="EN120" s="897"/>
      <c r="EO120" s="897"/>
      <c r="EP120" s="897"/>
      <c r="EQ120" s="897"/>
      <c r="ER120" s="897"/>
      <c r="ES120" s="897"/>
      <c r="ET120" s="897"/>
      <c r="EU120" s="897"/>
      <c r="EV120" s="897"/>
      <c r="EW120" s="897"/>
      <c r="EX120" s="897"/>
      <c r="EY120" s="897"/>
      <c r="EZ120" s="897"/>
      <c r="FA120" s="897"/>
      <c r="FB120" s="897"/>
      <c r="FC120" s="897"/>
      <c r="FD120" s="897"/>
      <c r="FE120" s="897"/>
      <c r="FF120" s="897"/>
      <c r="FG120" s="897"/>
      <c r="FH120" s="897"/>
      <c r="FI120" s="897"/>
      <c r="FJ120" s="897"/>
      <c r="FK120" s="897"/>
      <c r="FL120" s="897"/>
      <c r="FM120" s="897"/>
      <c r="FN120" s="897"/>
      <c r="FO120" s="897"/>
      <c r="FP120" s="897"/>
      <c r="FQ120" s="897"/>
      <c r="FR120" s="897"/>
      <c r="FS120" s="897"/>
      <c r="FT120" s="897"/>
      <c r="FU120" s="897"/>
      <c r="FV120" s="897"/>
      <c r="FW120" s="897"/>
      <c r="FX120" s="897"/>
      <c r="FY120" s="897"/>
      <c r="FZ120" s="897"/>
      <c r="GA120" s="897"/>
      <c r="GB120" s="897"/>
      <c r="GC120" s="897"/>
      <c r="GD120" s="897"/>
      <c r="GE120" s="897"/>
      <c r="GF120" s="897"/>
      <c r="GG120" s="897"/>
      <c r="GH120" s="897"/>
      <c r="GI120" s="897"/>
      <c r="GJ120" s="897"/>
      <c r="GK120" s="897"/>
      <c r="GL120" s="897"/>
      <c r="GM120" s="897"/>
      <c r="GN120" s="897"/>
      <c r="GO120" s="897"/>
      <c r="GP120" s="897"/>
      <c r="GQ120" s="897"/>
      <c r="GR120" s="897"/>
      <c r="GS120" s="897"/>
      <c r="GT120" s="897"/>
      <c r="GU120" s="897"/>
      <c r="GV120" s="897"/>
      <c r="GW120" s="897"/>
      <c r="GX120" s="897"/>
      <c r="GY120" s="897"/>
      <c r="GZ120" s="897"/>
      <c r="HA120" s="897"/>
      <c r="HB120" s="897"/>
      <c r="HC120" s="897"/>
      <c r="HD120" s="897"/>
      <c r="HE120" s="897"/>
      <c r="HF120" s="897"/>
      <c r="HG120" s="897"/>
      <c r="HH120" s="897"/>
      <c r="HI120" s="897"/>
      <c r="HJ120" s="897"/>
      <c r="HK120" s="897"/>
      <c r="HL120" s="897"/>
      <c r="HM120" s="897"/>
      <c r="HN120" s="897"/>
      <c r="HO120" s="897"/>
      <c r="HP120" s="897"/>
      <c r="HQ120" s="897"/>
      <c r="HR120" s="897"/>
      <c r="HS120" s="897"/>
      <c r="HT120" s="897"/>
      <c r="HU120" s="897"/>
      <c r="HV120" s="897"/>
      <c r="HW120" s="897"/>
      <c r="HX120" s="897"/>
      <c r="HY120" s="897"/>
      <c r="HZ120" s="897"/>
      <c r="IA120" s="897"/>
      <c r="IB120" s="897"/>
      <c r="IC120" s="897"/>
      <c r="ID120" s="897"/>
      <c r="IE120" s="897"/>
      <c r="IF120" s="897"/>
      <c r="IG120" s="897"/>
      <c r="IH120" s="897"/>
      <c r="II120" s="897"/>
      <c r="IJ120" s="897"/>
      <c r="IK120" s="897"/>
      <c r="IL120" s="897"/>
      <c r="IM120" s="897"/>
      <c r="IN120" s="897"/>
      <c r="IO120" s="897"/>
      <c r="IP120" s="897"/>
      <c r="IQ120" s="897"/>
      <c r="IR120" s="897"/>
    </row>
    <row r="121" spans="1:252" s="898" customFormat="1" ht="27.75" customHeight="1" x14ac:dyDescent="0.2">
      <c r="A121" s="921"/>
      <c r="B121" s="921"/>
      <c r="C121" s="918" t="s">
        <v>237</v>
      </c>
      <c r="D121" s="918"/>
      <c r="E121" s="919" t="s">
        <v>238</v>
      </c>
      <c r="F121" s="920">
        <f>F122</f>
        <v>1040</v>
      </c>
      <c r="G121" s="920">
        <f>G122</f>
        <v>516.6</v>
      </c>
      <c r="H121" s="1237">
        <f t="shared" si="8"/>
        <v>0.49673076923076925</v>
      </c>
      <c r="K121" s="897"/>
      <c r="L121" s="897"/>
      <c r="M121" s="897"/>
      <c r="N121" s="897"/>
      <c r="O121" s="897"/>
      <c r="P121" s="897"/>
      <c r="Q121" s="897"/>
      <c r="R121" s="897"/>
      <c r="S121" s="897"/>
      <c r="T121" s="897"/>
      <c r="U121" s="897"/>
      <c r="V121" s="897"/>
      <c r="W121" s="897"/>
      <c r="X121" s="897"/>
      <c r="Y121" s="897"/>
      <c r="Z121" s="897"/>
      <c r="AA121" s="897"/>
      <c r="AB121" s="897"/>
      <c r="AC121" s="897"/>
      <c r="AD121" s="897"/>
      <c r="AE121" s="897"/>
      <c r="AF121" s="897"/>
      <c r="AG121" s="897"/>
      <c r="AH121" s="897"/>
      <c r="AI121" s="897"/>
      <c r="AJ121" s="897"/>
      <c r="AK121" s="897"/>
      <c r="AL121" s="897"/>
      <c r="AM121" s="897"/>
      <c r="AN121" s="897"/>
      <c r="AO121" s="897"/>
      <c r="AP121" s="897"/>
      <c r="AQ121" s="897"/>
      <c r="AR121" s="897"/>
      <c r="AS121" s="897"/>
      <c r="AT121" s="897"/>
      <c r="AU121" s="897"/>
      <c r="AV121" s="897"/>
      <c r="AW121" s="897"/>
      <c r="AX121" s="897"/>
      <c r="AY121" s="897"/>
      <c r="AZ121" s="897"/>
      <c r="BA121" s="897"/>
      <c r="BB121" s="897"/>
      <c r="BC121" s="897"/>
      <c r="BD121" s="897"/>
      <c r="BE121" s="897"/>
      <c r="BF121" s="897"/>
      <c r="BG121" s="897"/>
      <c r="BH121" s="897"/>
      <c r="BI121" s="897"/>
      <c r="BJ121" s="897"/>
      <c r="BK121" s="897"/>
      <c r="BL121" s="897"/>
      <c r="BM121" s="897"/>
      <c r="BN121" s="897"/>
      <c r="BO121" s="897"/>
      <c r="BP121" s="897"/>
      <c r="BQ121" s="897"/>
      <c r="BR121" s="897"/>
      <c r="BS121" s="897"/>
      <c r="BT121" s="897"/>
      <c r="BU121" s="897"/>
      <c r="BV121" s="897"/>
      <c r="BW121" s="897"/>
      <c r="BX121" s="897"/>
      <c r="BY121" s="897"/>
      <c r="BZ121" s="897"/>
      <c r="CA121" s="897"/>
      <c r="CB121" s="897"/>
      <c r="CC121" s="897"/>
      <c r="CD121" s="897"/>
      <c r="CE121" s="897"/>
      <c r="CF121" s="897"/>
      <c r="CG121" s="897"/>
      <c r="CH121" s="897"/>
      <c r="CI121" s="897"/>
      <c r="CJ121" s="897"/>
      <c r="CK121" s="897"/>
      <c r="CL121" s="897"/>
      <c r="CM121" s="897"/>
      <c r="CN121" s="897"/>
      <c r="CO121" s="897"/>
      <c r="CP121" s="897"/>
      <c r="CQ121" s="897"/>
      <c r="CR121" s="897"/>
      <c r="CS121" s="897"/>
      <c r="CT121" s="897"/>
      <c r="CU121" s="897"/>
      <c r="CV121" s="897"/>
      <c r="CW121" s="897"/>
      <c r="CX121" s="897"/>
      <c r="CY121" s="897"/>
      <c r="CZ121" s="897"/>
      <c r="DA121" s="897"/>
      <c r="DB121" s="897"/>
      <c r="DC121" s="897"/>
      <c r="DD121" s="897"/>
      <c r="DE121" s="897"/>
      <c r="DF121" s="897"/>
      <c r="DG121" s="897"/>
      <c r="DH121" s="897"/>
      <c r="DI121" s="897"/>
      <c r="DJ121" s="897"/>
      <c r="DK121" s="897"/>
      <c r="DL121" s="897"/>
      <c r="DM121" s="897"/>
      <c r="DN121" s="897"/>
      <c r="DO121" s="897"/>
      <c r="DP121" s="897"/>
      <c r="DQ121" s="897"/>
      <c r="DR121" s="897"/>
      <c r="DS121" s="897"/>
      <c r="DT121" s="897"/>
      <c r="DU121" s="897"/>
      <c r="DV121" s="897"/>
      <c r="DW121" s="897"/>
      <c r="DX121" s="897"/>
      <c r="DY121" s="897"/>
      <c r="DZ121" s="897"/>
      <c r="EA121" s="897"/>
      <c r="EB121" s="897"/>
      <c r="EC121" s="897"/>
      <c r="ED121" s="897"/>
      <c r="EE121" s="897"/>
      <c r="EF121" s="897"/>
      <c r="EG121" s="897"/>
      <c r="EH121" s="897"/>
      <c r="EI121" s="897"/>
      <c r="EJ121" s="897"/>
      <c r="EK121" s="897"/>
      <c r="EL121" s="897"/>
      <c r="EM121" s="897"/>
      <c r="EN121" s="897"/>
      <c r="EO121" s="897"/>
      <c r="EP121" s="897"/>
      <c r="EQ121" s="897"/>
      <c r="ER121" s="897"/>
      <c r="ES121" s="897"/>
      <c r="ET121" s="897"/>
      <c r="EU121" s="897"/>
      <c r="EV121" s="897"/>
      <c r="EW121" s="897"/>
      <c r="EX121" s="897"/>
      <c r="EY121" s="897"/>
      <c r="EZ121" s="897"/>
      <c r="FA121" s="897"/>
      <c r="FB121" s="897"/>
      <c r="FC121" s="897"/>
      <c r="FD121" s="897"/>
      <c r="FE121" s="897"/>
      <c r="FF121" s="897"/>
      <c r="FG121" s="897"/>
      <c r="FH121" s="897"/>
      <c r="FI121" s="897"/>
      <c r="FJ121" s="897"/>
      <c r="FK121" s="897"/>
      <c r="FL121" s="897"/>
      <c r="FM121" s="897"/>
      <c r="FN121" s="897"/>
      <c r="FO121" s="897"/>
      <c r="FP121" s="897"/>
      <c r="FQ121" s="897"/>
      <c r="FR121" s="897"/>
      <c r="FS121" s="897"/>
      <c r="FT121" s="897"/>
      <c r="FU121" s="897"/>
      <c r="FV121" s="897"/>
      <c r="FW121" s="897"/>
      <c r="FX121" s="897"/>
      <c r="FY121" s="897"/>
      <c r="FZ121" s="897"/>
      <c r="GA121" s="897"/>
      <c r="GB121" s="897"/>
      <c r="GC121" s="897"/>
      <c r="GD121" s="897"/>
      <c r="GE121" s="897"/>
      <c r="GF121" s="897"/>
      <c r="GG121" s="897"/>
      <c r="GH121" s="897"/>
      <c r="GI121" s="897"/>
      <c r="GJ121" s="897"/>
      <c r="GK121" s="897"/>
      <c r="GL121" s="897"/>
      <c r="GM121" s="897"/>
      <c r="GN121" s="897"/>
      <c r="GO121" s="897"/>
      <c r="GP121" s="897"/>
      <c r="GQ121" s="897"/>
      <c r="GR121" s="897"/>
      <c r="GS121" s="897"/>
      <c r="GT121" s="897"/>
      <c r="GU121" s="897"/>
      <c r="GV121" s="897"/>
      <c r="GW121" s="897"/>
      <c r="GX121" s="897"/>
      <c r="GY121" s="897"/>
      <c r="GZ121" s="897"/>
      <c r="HA121" s="897"/>
      <c r="HB121" s="897"/>
      <c r="HC121" s="897"/>
      <c r="HD121" s="897"/>
      <c r="HE121" s="897"/>
      <c r="HF121" s="897"/>
      <c r="HG121" s="897"/>
      <c r="HH121" s="897"/>
      <c r="HI121" s="897"/>
      <c r="HJ121" s="897"/>
      <c r="HK121" s="897"/>
      <c r="HL121" s="897"/>
      <c r="HM121" s="897"/>
      <c r="HN121" s="897"/>
      <c r="HO121" s="897"/>
      <c r="HP121" s="897"/>
      <c r="HQ121" s="897"/>
      <c r="HR121" s="897"/>
      <c r="HS121" s="897"/>
      <c r="HT121" s="897"/>
      <c r="HU121" s="897"/>
      <c r="HV121" s="897"/>
      <c r="HW121" s="897"/>
      <c r="HX121" s="897"/>
      <c r="HY121" s="897"/>
      <c r="HZ121" s="897"/>
      <c r="IA121" s="897"/>
      <c r="IB121" s="897"/>
      <c r="IC121" s="897"/>
      <c r="ID121" s="897"/>
      <c r="IE121" s="897"/>
      <c r="IF121" s="897"/>
      <c r="IG121" s="897"/>
      <c r="IH121" s="897"/>
      <c r="II121" s="897"/>
      <c r="IJ121" s="897"/>
      <c r="IK121" s="897"/>
      <c r="IL121" s="897"/>
      <c r="IM121" s="897"/>
      <c r="IN121" s="897"/>
      <c r="IO121" s="897"/>
      <c r="IP121" s="897"/>
      <c r="IQ121" s="897"/>
      <c r="IR121" s="897"/>
    </row>
    <row r="122" spans="1:252" s="898" customFormat="1" ht="22.5" x14ac:dyDescent="0.2">
      <c r="A122" s="921"/>
      <c r="B122" s="921"/>
      <c r="C122" s="922"/>
      <c r="D122" s="923" t="s">
        <v>462</v>
      </c>
      <c r="E122" s="924" t="s">
        <v>797</v>
      </c>
      <c r="F122" s="925">
        <v>1040</v>
      </c>
      <c r="G122" s="925">
        <v>516.6</v>
      </c>
      <c r="H122" s="1238">
        <f t="shared" si="8"/>
        <v>0.49673076923076925</v>
      </c>
      <c r="K122" s="897"/>
      <c r="L122" s="897"/>
      <c r="M122" s="897"/>
      <c r="N122" s="897"/>
      <c r="O122" s="897"/>
      <c r="P122" s="897"/>
      <c r="Q122" s="897"/>
      <c r="R122" s="897"/>
      <c r="S122" s="897"/>
      <c r="T122" s="897"/>
      <c r="U122" s="897"/>
      <c r="V122" s="897"/>
      <c r="W122" s="897"/>
      <c r="X122" s="897"/>
      <c r="Y122" s="897"/>
      <c r="Z122" s="897"/>
      <c r="AA122" s="897"/>
      <c r="AB122" s="897"/>
      <c r="AC122" s="897"/>
      <c r="AD122" s="897"/>
      <c r="AE122" s="897"/>
      <c r="AF122" s="897"/>
      <c r="AG122" s="897"/>
      <c r="AH122" s="897"/>
      <c r="AI122" s="897"/>
      <c r="AJ122" s="897"/>
      <c r="AK122" s="897"/>
      <c r="AL122" s="897"/>
      <c r="AM122" s="897"/>
      <c r="AN122" s="897"/>
      <c r="AO122" s="897"/>
      <c r="AP122" s="897"/>
      <c r="AQ122" s="897"/>
      <c r="AR122" s="897"/>
      <c r="AS122" s="897"/>
      <c r="AT122" s="897"/>
      <c r="AU122" s="897"/>
      <c r="AV122" s="897"/>
      <c r="AW122" s="897"/>
      <c r="AX122" s="897"/>
      <c r="AY122" s="897"/>
      <c r="AZ122" s="897"/>
      <c r="BA122" s="897"/>
      <c r="BB122" s="897"/>
      <c r="BC122" s="897"/>
      <c r="BD122" s="897"/>
      <c r="BE122" s="897"/>
      <c r="BF122" s="897"/>
      <c r="BG122" s="897"/>
      <c r="BH122" s="897"/>
      <c r="BI122" s="897"/>
      <c r="BJ122" s="897"/>
      <c r="BK122" s="897"/>
      <c r="BL122" s="897"/>
      <c r="BM122" s="897"/>
      <c r="BN122" s="897"/>
      <c r="BO122" s="897"/>
      <c r="BP122" s="897"/>
      <c r="BQ122" s="897"/>
      <c r="BR122" s="897"/>
      <c r="BS122" s="897"/>
      <c r="BT122" s="897"/>
      <c r="BU122" s="897"/>
      <c r="BV122" s="897"/>
      <c r="BW122" s="897"/>
      <c r="BX122" s="897"/>
      <c r="BY122" s="897"/>
      <c r="BZ122" s="897"/>
      <c r="CA122" s="897"/>
      <c r="CB122" s="897"/>
      <c r="CC122" s="897"/>
      <c r="CD122" s="897"/>
      <c r="CE122" s="897"/>
      <c r="CF122" s="897"/>
      <c r="CG122" s="897"/>
      <c r="CH122" s="897"/>
      <c r="CI122" s="897"/>
      <c r="CJ122" s="897"/>
      <c r="CK122" s="897"/>
      <c r="CL122" s="897"/>
      <c r="CM122" s="897"/>
      <c r="CN122" s="897"/>
      <c r="CO122" s="897"/>
      <c r="CP122" s="897"/>
      <c r="CQ122" s="897"/>
      <c r="CR122" s="897"/>
      <c r="CS122" s="897"/>
      <c r="CT122" s="897"/>
      <c r="CU122" s="897"/>
      <c r="CV122" s="897"/>
      <c r="CW122" s="897"/>
      <c r="CX122" s="897"/>
      <c r="CY122" s="897"/>
      <c r="CZ122" s="897"/>
      <c r="DA122" s="897"/>
      <c r="DB122" s="897"/>
      <c r="DC122" s="897"/>
      <c r="DD122" s="897"/>
      <c r="DE122" s="897"/>
      <c r="DF122" s="897"/>
      <c r="DG122" s="897"/>
      <c r="DH122" s="897"/>
      <c r="DI122" s="897"/>
      <c r="DJ122" s="897"/>
      <c r="DK122" s="897"/>
      <c r="DL122" s="897"/>
      <c r="DM122" s="897"/>
      <c r="DN122" s="897"/>
      <c r="DO122" s="897"/>
      <c r="DP122" s="897"/>
      <c r="DQ122" s="897"/>
      <c r="DR122" s="897"/>
      <c r="DS122" s="897"/>
      <c r="DT122" s="897"/>
      <c r="DU122" s="897"/>
      <c r="DV122" s="897"/>
      <c r="DW122" s="897"/>
      <c r="DX122" s="897"/>
      <c r="DY122" s="897"/>
      <c r="DZ122" s="897"/>
      <c r="EA122" s="897"/>
      <c r="EB122" s="897"/>
      <c r="EC122" s="897"/>
      <c r="ED122" s="897"/>
      <c r="EE122" s="897"/>
      <c r="EF122" s="897"/>
      <c r="EG122" s="897"/>
      <c r="EH122" s="897"/>
      <c r="EI122" s="897"/>
      <c r="EJ122" s="897"/>
      <c r="EK122" s="897"/>
      <c r="EL122" s="897"/>
      <c r="EM122" s="897"/>
      <c r="EN122" s="897"/>
      <c r="EO122" s="897"/>
      <c r="EP122" s="897"/>
      <c r="EQ122" s="897"/>
      <c r="ER122" s="897"/>
      <c r="ES122" s="897"/>
      <c r="ET122" s="897"/>
      <c r="EU122" s="897"/>
      <c r="EV122" s="897"/>
      <c r="EW122" s="897"/>
      <c r="EX122" s="897"/>
      <c r="EY122" s="897"/>
      <c r="EZ122" s="897"/>
      <c r="FA122" s="897"/>
      <c r="FB122" s="897"/>
      <c r="FC122" s="897"/>
      <c r="FD122" s="897"/>
      <c r="FE122" s="897"/>
      <c r="FF122" s="897"/>
      <c r="FG122" s="897"/>
      <c r="FH122" s="897"/>
      <c r="FI122" s="897"/>
      <c r="FJ122" s="897"/>
      <c r="FK122" s="897"/>
      <c r="FL122" s="897"/>
      <c r="FM122" s="897"/>
      <c r="FN122" s="897"/>
      <c r="FO122" s="897"/>
      <c r="FP122" s="897"/>
      <c r="FQ122" s="897"/>
      <c r="FR122" s="897"/>
      <c r="FS122" s="897"/>
      <c r="FT122" s="897"/>
      <c r="FU122" s="897"/>
      <c r="FV122" s="897"/>
      <c r="FW122" s="897"/>
      <c r="FX122" s="897"/>
      <c r="FY122" s="897"/>
      <c r="FZ122" s="897"/>
      <c r="GA122" s="897"/>
      <c r="GB122" s="897"/>
      <c r="GC122" s="897"/>
      <c r="GD122" s="897"/>
      <c r="GE122" s="897"/>
      <c r="GF122" s="897"/>
      <c r="GG122" s="897"/>
      <c r="GH122" s="897"/>
      <c r="GI122" s="897"/>
      <c r="GJ122" s="897"/>
      <c r="GK122" s="897"/>
      <c r="GL122" s="897"/>
      <c r="GM122" s="897"/>
      <c r="GN122" s="897"/>
      <c r="GO122" s="897"/>
      <c r="GP122" s="897"/>
      <c r="GQ122" s="897"/>
      <c r="GR122" s="897"/>
      <c r="GS122" s="897"/>
      <c r="GT122" s="897"/>
      <c r="GU122" s="897"/>
      <c r="GV122" s="897"/>
      <c r="GW122" s="897"/>
      <c r="GX122" s="897"/>
      <c r="GY122" s="897"/>
      <c r="GZ122" s="897"/>
      <c r="HA122" s="897"/>
      <c r="HB122" s="897"/>
      <c r="HC122" s="897"/>
      <c r="HD122" s="897"/>
      <c r="HE122" s="897"/>
      <c r="HF122" s="897"/>
      <c r="HG122" s="897"/>
      <c r="HH122" s="897"/>
      <c r="HI122" s="897"/>
      <c r="HJ122" s="897"/>
      <c r="HK122" s="897"/>
      <c r="HL122" s="897"/>
      <c r="HM122" s="897"/>
      <c r="HN122" s="897"/>
      <c r="HO122" s="897"/>
      <c r="HP122" s="897"/>
      <c r="HQ122" s="897"/>
      <c r="HR122" s="897"/>
      <c r="HS122" s="897"/>
      <c r="HT122" s="897"/>
      <c r="HU122" s="897"/>
      <c r="HV122" s="897"/>
      <c r="HW122" s="897"/>
      <c r="HX122" s="897"/>
      <c r="HY122" s="897"/>
      <c r="HZ122" s="897"/>
      <c r="IA122" s="897"/>
      <c r="IB122" s="897"/>
      <c r="IC122" s="897"/>
      <c r="ID122" s="897"/>
      <c r="IE122" s="897"/>
      <c r="IF122" s="897"/>
      <c r="IG122" s="897"/>
      <c r="IH122" s="897"/>
      <c r="II122" s="897"/>
      <c r="IJ122" s="897"/>
      <c r="IK122" s="897"/>
      <c r="IL122" s="897"/>
      <c r="IM122" s="897"/>
      <c r="IN122" s="897"/>
      <c r="IO122" s="897"/>
      <c r="IP122" s="897"/>
      <c r="IQ122" s="897"/>
      <c r="IR122" s="897"/>
    </row>
    <row r="123" spans="1:252" s="898" customFormat="1" ht="17.100000000000001" customHeight="1" x14ac:dyDescent="0.2">
      <c r="A123" s="921"/>
      <c r="B123" s="921"/>
      <c r="C123" s="918" t="s">
        <v>230</v>
      </c>
      <c r="D123" s="918"/>
      <c r="E123" s="919" t="s">
        <v>231</v>
      </c>
      <c r="F123" s="920">
        <f>F124</f>
        <v>922.5</v>
      </c>
      <c r="G123" s="920">
        <f>G124</f>
        <v>922.5</v>
      </c>
      <c r="H123" s="1237">
        <f t="shared" si="8"/>
        <v>1</v>
      </c>
      <c r="K123" s="897"/>
      <c r="L123" s="897"/>
      <c r="M123" s="897"/>
      <c r="N123" s="897"/>
      <c r="O123" s="897"/>
      <c r="P123" s="897"/>
      <c r="Q123" s="897"/>
      <c r="R123" s="897"/>
      <c r="S123" s="897"/>
      <c r="T123" s="897"/>
      <c r="U123" s="897"/>
      <c r="V123" s="897"/>
      <c r="W123" s="897"/>
      <c r="X123" s="897"/>
      <c r="Y123" s="897"/>
      <c r="Z123" s="897"/>
      <c r="AA123" s="897"/>
      <c r="AB123" s="897"/>
      <c r="AC123" s="897"/>
      <c r="AD123" s="897"/>
      <c r="AE123" s="897"/>
      <c r="AF123" s="897"/>
      <c r="AG123" s="897"/>
      <c r="AH123" s="897"/>
      <c r="AI123" s="897"/>
      <c r="AJ123" s="897"/>
      <c r="AK123" s="897"/>
      <c r="AL123" s="897"/>
      <c r="AM123" s="897"/>
      <c r="AN123" s="897"/>
      <c r="AO123" s="897"/>
      <c r="AP123" s="897"/>
      <c r="AQ123" s="897"/>
      <c r="AR123" s="897"/>
      <c r="AS123" s="897"/>
      <c r="AT123" s="897"/>
      <c r="AU123" s="897"/>
      <c r="AV123" s="897"/>
      <c r="AW123" s="897"/>
      <c r="AX123" s="897"/>
      <c r="AY123" s="897"/>
      <c r="AZ123" s="897"/>
      <c r="BA123" s="897"/>
      <c r="BB123" s="897"/>
      <c r="BC123" s="897"/>
      <c r="BD123" s="897"/>
      <c r="BE123" s="897"/>
      <c r="BF123" s="897"/>
      <c r="BG123" s="897"/>
      <c r="BH123" s="897"/>
      <c r="BI123" s="897"/>
      <c r="BJ123" s="897"/>
      <c r="BK123" s="897"/>
      <c r="BL123" s="897"/>
      <c r="BM123" s="897"/>
      <c r="BN123" s="897"/>
      <c r="BO123" s="897"/>
      <c r="BP123" s="897"/>
      <c r="BQ123" s="897"/>
      <c r="BR123" s="897"/>
      <c r="BS123" s="897"/>
      <c r="BT123" s="897"/>
      <c r="BU123" s="897"/>
      <c r="BV123" s="897"/>
      <c r="BW123" s="897"/>
      <c r="BX123" s="897"/>
      <c r="BY123" s="897"/>
      <c r="BZ123" s="897"/>
      <c r="CA123" s="897"/>
      <c r="CB123" s="897"/>
      <c r="CC123" s="897"/>
      <c r="CD123" s="897"/>
      <c r="CE123" s="897"/>
      <c r="CF123" s="897"/>
      <c r="CG123" s="897"/>
      <c r="CH123" s="897"/>
      <c r="CI123" s="897"/>
      <c r="CJ123" s="897"/>
      <c r="CK123" s="897"/>
      <c r="CL123" s="897"/>
      <c r="CM123" s="897"/>
      <c r="CN123" s="897"/>
      <c r="CO123" s="897"/>
      <c r="CP123" s="897"/>
      <c r="CQ123" s="897"/>
      <c r="CR123" s="897"/>
      <c r="CS123" s="897"/>
      <c r="CT123" s="897"/>
      <c r="CU123" s="897"/>
      <c r="CV123" s="897"/>
      <c r="CW123" s="897"/>
      <c r="CX123" s="897"/>
      <c r="CY123" s="897"/>
      <c r="CZ123" s="897"/>
      <c r="DA123" s="897"/>
      <c r="DB123" s="897"/>
      <c r="DC123" s="897"/>
      <c r="DD123" s="897"/>
      <c r="DE123" s="897"/>
      <c r="DF123" s="897"/>
      <c r="DG123" s="897"/>
      <c r="DH123" s="897"/>
      <c r="DI123" s="897"/>
      <c r="DJ123" s="897"/>
      <c r="DK123" s="897"/>
      <c r="DL123" s="897"/>
      <c r="DM123" s="897"/>
      <c r="DN123" s="897"/>
      <c r="DO123" s="897"/>
      <c r="DP123" s="897"/>
      <c r="DQ123" s="897"/>
      <c r="DR123" s="897"/>
      <c r="DS123" s="897"/>
      <c r="DT123" s="897"/>
      <c r="DU123" s="897"/>
      <c r="DV123" s="897"/>
      <c r="DW123" s="897"/>
      <c r="DX123" s="897"/>
      <c r="DY123" s="897"/>
      <c r="DZ123" s="897"/>
      <c r="EA123" s="897"/>
      <c r="EB123" s="897"/>
      <c r="EC123" s="897"/>
      <c r="ED123" s="897"/>
      <c r="EE123" s="897"/>
      <c r="EF123" s="897"/>
      <c r="EG123" s="897"/>
      <c r="EH123" s="897"/>
      <c r="EI123" s="897"/>
      <c r="EJ123" s="897"/>
      <c r="EK123" s="897"/>
      <c r="EL123" s="897"/>
      <c r="EM123" s="897"/>
      <c r="EN123" s="897"/>
      <c r="EO123" s="897"/>
      <c r="EP123" s="897"/>
      <c r="EQ123" s="897"/>
      <c r="ER123" s="897"/>
      <c r="ES123" s="897"/>
      <c r="ET123" s="897"/>
      <c r="EU123" s="897"/>
      <c r="EV123" s="897"/>
      <c r="EW123" s="897"/>
      <c r="EX123" s="897"/>
      <c r="EY123" s="897"/>
      <c r="EZ123" s="897"/>
      <c r="FA123" s="897"/>
      <c r="FB123" s="897"/>
      <c r="FC123" s="897"/>
      <c r="FD123" s="897"/>
      <c r="FE123" s="897"/>
      <c r="FF123" s="897"/>
      <c r="FG123" s="897"/>
      <c r="FH123" s="897"/>
      <c r="FI123" s="897"/>
      <c r="FJ123" s="897"/>
      <c r="FK123" s="897"/>
      <c r="FL123" s="897"/>
      <c r="FM123" s="897"/>
      <c r="FN123" s="897"/>
      <c r="FO123" s="897"/>
      <c r="FP123" s="897"/>
      <c r="FQ123" s="897"/>
      <c r="FR123" s="897"/>
      <c r="FS123" s="897"/>
      <c r="FT123" s="897"/>
      <c r="FU123" s="897"/>
      <c r="FV123" s="897"/>
      <c r="FW123" s="897"/>
      <c r="FX123" s="897"/>
      <c r="FY123" s="897"/>
      <c r="FZ123" s="897"/>
      <c r="GA123" s="897"/>
      <c r="GB123" s="897"/>
      <c r="GC123" s="897"/>
      <c r="GD123" s="897"/>
      <c r="GE123" s="897"/>
      <c r="GF123" s="897"/>
      <c r="GG123" s="897"/>
      <c r="GH123" s="897"/>
      <c r="GI123" s="897"/>
      <c r="GJ123" s="897"/>
      <c r="GK123" s="897"/>
      <c r="GL123" s="897"/>
      <c r="GM123" s="897"/>
      <c r="GN123" s="897"/>
      <c r="GO123" s="897"/>
      <c r="GP123" s="897"/>
      <c r="GQ123" s="897"/>
      <c r="GR123" s="897"/>
      <c r="GS123" s="897"/>
      <c r="GT123" s="897"/>
      <c r="GU123" s="897"/>
      <c r="GV123" s="897"/>
      <c r="GW123" s="897"/>
      <c r="GX123" s="897"/>
      <c r="GY123" s="897"/>
      <c r="GZ123" s="897"/>
      <c r="HA123" s="897"/>
      <c r="HB123" s="897"/>
      <c r="HC123" s="897"/>
      <c r="HD123" s="897"/>
      <c r="HE123" s="897"/>
      <c r="HF123" s="897"/>
      <c r="HG123" s="897"/>
      <c r="HH123" s="897"/>
      <c r="HI123" s="897"/>
      <c r="HJ123" s="897"/>
      <c r="HK123" s="897"/>
      <c r="HL123" s="897"/>
      <c r="HM123" s="897"/>
      <c r="HN123" s="897"/>
      <c r="HO123" s="897"/>
      <c r="HP123" s="897"/>
      <c r="HQ123" s="897"/>
      <c r="HR123" s="897"/>
      <c r="HS123" s="897"/>
      <c r="HT123" s="897"/>
      <c r="HU123" s="897"/>
      <c r="HV123" s="897"/>
      <c r="HW123" s="897"/>
      <c r="HX123" s="897"/>
      <c r="HY123" s="897"/>
      <c r="HZ123" s="897"/>
      <c r="IA123" s="897"/>
      <c r="IB123" s="897"/>
      <c r="IC123" s="897"/>
      <c r="ID123" s="897"/>
      <c r="IE123" s="897"/>
      <c r="IF123" s="897"/>
      <c r="IG123" s="897"/>
      <c r="IH123" s="897"/>
      <c r="II123" s="897"/>
      <c r="IJ123" s="897"/>
      <c r="IK123" s="897"/>
      <c r="IL123" s="897"/>
      <c r="IM123" s="897"/>
      <c r="IN123" s="897"/>
      <c r="IO123" s="897"/>
      <c r="IP123" s="897"/>
      <c r="IQ123" s="897"/>
      <c r="IR123" s="897"/>
    </row>
    <row r="124" spans="1:252" s="898" customFormat="1" ht="30" customHeight="1" x14ac:dyDescent="0.2">
      <c r="A124" s="921"/>
      <c r="B124" s="921"/>
      <c r="C124" s="926"/>
      <c r="D124" s="923" t="s">
        <v>761</v>
      </c>
      <c r="E124" s="924" t="s">
        <v>788</v>
      </c>
      <c r="F124" s="925">
        <v>922.5</v>
      </c>
      <c r="G124" s="925">
        <v>922.5</v>
      </c>
      <c r="H124" s="1238">
        <f t="shared" si="8"/>
        <v>1</v>
      </c>
      <c r="K124" s="897"/>
      <c r="L124" s="897"/>
      <c r="M124" s="897"/>
      <c r="N124" s="897"/>
      <c r="O124" s="897"/>
      <c r="P124" s="897"/>
      <c r="Q124" s="897"/>
      <c r="R124" s="897"/>
      <c r="S124" s="897"/>
      <c r="T124" s="897"/>
      <c r="U124" s="897"/>
      <c r="V124" s="897"/>
      <c r="W124" s="897"/>
      <c r="X124" s="897"/>
      <c r="Y124" s="897"/>
      <c r="Z124" s="897"/>
      <c r="AA124" s="897"/>
      <c r="AB124" s="897"/>
      <c r="AC124" s="897"/>
      <c r="AD124" s="897"/>
      <c r="AE124" s="897"/>
      <c r="AF124" s="897"/>
      <c r="AG124" s="897"/>
      <c r="AH124" s="897"/>
      <c r="AI124" s="897"/>
      <c r="AJ124" s="897"/>
      <c r="AK124" s="897"/>
      <c r="AL124" s="897"/>
      <c r="AM124" s="897"/>
      <c r="AN124" s="897"/>
      <c r="AO124" s="897"/>
      <c r="AP124" s="897"/>
      <c r="AQ124" s="897"/>
      <c r="AR124" s="897"/>
      <c r="AS124" s="897"/>
      <c r="AT124" s="897"/>
      <c r="AU124" s="897"/>
      <c r="AV124" s="897"/>
      <c r="AW124" s="897"/>
      <c r="AX124" s="897"/>
      <c r="AY124" s="897"/>
      <c r="AZ124" s="897"/>
      <c r="BA124" s="897"/>
      <c r="BB124" s="897"/>
      <c r="BC124" s="897"/>
      <c r="BD124" s="897"/>
      <c r="BE124" s="897"/>
      <c r="BF124" s="897"/>
      <c r="BG124" s="897"/>
      <c r="BH124" s="897"/>
      <c r="BI124" s="897"/>
      <c r="BJ124" s="897"/>
      <c r="BK124" s="897"/>
      <c r="BL124" s="897"/>
      <c r="BM124" s="897"/>
      <c r="BN124" s="897"/>
      <c r="BO124" s="897"/>
      <c r="BP124" s="897"/>
      <c r="BQ124" s="897"/>
      <c r="BR124" s="897"/>
      <c r="BS124" s="897"/>
      <c r="BT124" s="897"/>
      <c r="BU124" s="897"/>
      <c r="BV124" s="897"/>
      <c r="BW124" s="897"/>
      <c r="BX124" s="897"/>
      <c r="BY124" s="897"/>
      <c r="BZ124" s="897"/>
      <c r="CA124" s="897"/>
      <c r="CB124" s="897"/>
      <c r="CC124" s="897"/>
      <c r="CD124" s="897"/>
      <c r="CE124" s="897"/>
      <c r="CF124" s="897"/>
      <c r="CG124" s="897"/>
      <c r="CH124" s="897"/>
      <c r="CI124" s="897"/>
      <c r="CJ124" s="897"/>
      <c r="CK124" s="897"/>
      <c r="CL124" s="897"/>
      <c r="CM124" s="897"/>
      <c r="CN124" s="897"/>
      <c r="CO124" s="897"/>
      <c r="CP124" s="897"/>
      <c r="CQ124" s="897"/>
      <c r="CR124" s="897"/>
      <c r="CS124" s="897"/>
      <c r="CT124" s="897"/>
      <c r="CU124" s="897"/>
      <c r="CV124" s="897"/>
      <c r="CW124" s="897"/>
      <c r="CX124" s="897"/>
      <c r="CY124" s="897"/>
      <c r="CZ124" s="897"/>
      <c r="DA124" s="897"/>
      <c r="DB124" s="897"/>
      <c r="DC124" s="897"/>
      <c r="DD124" s="897"/>
      <c r="DE124" s="897"/>
      <c r="DF124" s="897"/>
      <c r="DG124" s="897"/>
      <c r="DH124" s="897"/>
      <c r="DI124" s="897"/>
      <c r="DJ124" s="897"/>
      <c r="DK124" s="897"/>
      <c r="DL124" s="897"/>
      <c r="DM124" s="897"/>
      <c r="DN124" s="897"/>
      <c r="DO124" s="897"/>
      <c r="DP124" s="897"/>
      <c r="DQ124" s="897"/>
      <c r="DR124" s="897"/>
      <c r="DS124" s="897"/>
      <c r="DT124" s="897"/>
      <c r="DU124" s="897"/>
      <c r="DV124" s="897"/>
      <c r="DW124" s="897"/>
      <c r="DX124" s="897"/>
      <c r="DY124" s="897"/>
      <c r="DZ124" s="897"/>
      <c r="EA124" s="897"/>
      <c r="EB124" s="897"/>
      <c r="EC124" s="897"/>
      <c r="ED124" s="897"/>
      <c r="EE124" s="897"/>
      <c r="EF124" s="897"/>
      <c r="EG124" s="897"/>
      <c r="EH124" s="897"/>
      <c r="EI124" s="897"/>
      <c r="EJ124" s="897"/>
      <c r="EK124" s="897"/>
      <c r="EL124" s="897"/>
      <c r="EM124" s="897"/>
      <c r="EN124" s="897"/>
      <c r="EO124" s="897"/>
      <c r="EP124" s="897"/>
      <c r="EQ124" s="897"/>
      <c r="ER124" s="897"/>
      <c r="ES124" s="897"/>
      <c r="ET124" s="897"/>
      <c r="EU124" s="897"/>
      <c r="EV124" s="897"/>
      <c r="EW124" s="897"/>
      <c r="EX124" s="897"/>
      <c r="EY124" s="897"/>
      <c r="EZ124" s="897"/>
      <c r="FA124" s="897"/>
      <c r="FB124" s="897"/>
      <c r="FC124" s="897"/>
      <c r="FD124" s="897"/>
      <c r="FE124" s="897"/>
      <c r="FF124" s="897"/>
      <c r="FG124" s="897"/>
      <c r="FH124" s="897"/>
      <c r="FI124" s="897"/>
      <c r="FJ124" s="897"/>
      <c r="FK124" s="897"/>
      <c r="FL124" s="897"/>
      <c r="FM124" s="897"/>
      <c r="FN124" s="897"/>
      <c r="FO124" s="897"/>
      <c r="FP124" s="897"/>
      <c r="FQ124" s="897"/>
      <c r="FR124" s="897"/>
      <c r="FS124" s="897"/>
      <c r="FT124" s="897"/>
      <c r="FU124" s="897"/>
      <c r="FV124" s="897"/>
      <c r="FW124" s="897"/>
      <c r="FX124" s="897"/>
      <c r="FY124" s="897"/>
      <c r="FZ124" s="897"/>
      <c r="GA124" s="897"/>
      <c r="GB124" s="897"/>
      <c r="GC124" s="897"/>
      <c r="GD124" s="897"/>
      <c r="GE124" s="897"/>
      <c r="GF124" s="897"/>
      <c r="GG124" s="897"/>
      <c r="GH124" s="897"/>
      <c r="GI124" s="897"/>
      <c r="GJ124" s="897"/>
      <c r="GK124" s="897"/>
      <c r="GL124" s="897"/>
      <c r="GM124" s="897"/>
      <c r="GN124" s="897"/>
      <c r="GO124" s="897"/>
      <c r="GP124" s="897"/>
      <c r="GQ124" s="897"/>
      <c r="GR124" s="897"/>
      <c r="GS124" s="897"/>
      <c r="GT124" s="897"/>
      <c r="GU124" s="897"/>
      <c r="GV124" s="897"/>
      <c r="GW124" s="897"/>
      <c r="GX124" s="897"/>
      <c r="GY124" s="897"/>
      <c r="GZ124" s="897"/>
      <c r="HA124" s="897"/>
      <c r="HB124" s="897"/>
      <c r="HC124" s="897"/>
      <c r="HD124" s="897"/>
      <c r="HE124" s="897"/>
      <c r="HF124" s="897"/>
      <c r="HG124" s="897"/>
      <c r="HH124" s="897"/>
      <c r="HI124" s="897"/>
      <c r="HJ124" s="897"/>
      <c r="HK124" s="897"/>
      <c r="HL124" s="897"/>
      <c r="HM124" s="897"/>
      <c r="HN124" s="897"/>
      <c r="HO124" s="897"/>
      <c r="HP124" s="897"/>
      <c r="HQ124" s="897"/>
      <c r="HR124" s="897"/>
      <c r="HS124" s="897"/>
      <c r="HT124" s="897"/>
      <c r="HU124" s="897"/>
      <c r="HV124" s="897"/>
      <c r="HW124" s="897"/>
      <c r="HX124" s="897"/>
      <c r="HY124" s="897"/>
      <c r="HZ124" s="897"/>
      <c r="IA124" s="897"/>
      <c r="IB124" s="897"/>
      <c r="IC124" s="897"/>
      <c r="ID124" s="897"/>
      <c r="IE124" s="897"/>
      <c r="IF124" s="897"/>
      <c r="IG124" s="897"/>
      <c r="IH124" s="897"/>
      <c r="II124" s="897"/>
      <c r="IJ124" s="897"/>
      <c r="IK124" s="897"/>
      <c r="IL124" s="897"/>
      <c r="IM124" s="897"/>
      <c r="IN124" s="897"/>
      <c r="IO124" s="897"/>
      <c r="IP124" s="897"/>
      <c r="IQ124" s="897"/>
      <c r="IR124" s="897"/>
    </row>
    <row r="125" spans="1:252" s="898" customFormat="1" ht="17.100000000000001" customHeight="1" x14ac:dyDescent="0.2">
      <c r="A125" s="921"/>
      <c r="B125" s="921"/>
      <c r="C125" s="918" t="s">
        <v>232</v>
      </c>
      <c r="D125" s="918"/>
      <c r="E125" s="919" t="s">
        <v>639</v>
      </c>
      <c r="F125" s="920">
        <f>F126</f>
        <v>9590.92</v>
      </c>
      <c r="G125" s="920">
        <f>G126</f>
        <v>0</v>
      </c>
      <c r="H125" s="1237">
        <f t="shared" si="8"/>
        <v>0</v>
      </c>
      <c r="K125" s="897"/>
      <c r="L125" s="897"/>
      <c r="M125" s="897"/>
      <c r="N125" s="897"/>
      <c r="O125" s="897"/>
      <c r="P125" s="897"/>
      <c r="Q125" s="897"/>
      <c r="R125" s="897"/>
      <c r="S125" s="897"/>
      <c r="T125" s="897"/>
      <c r="U125" s="897"/>
      <c r="V125" s="897"/>
      <c r="W125" s="897"/>
      <c r="X125" s="897"/>
      <c r="Y125" s="897"/>
      <c r="Z125" s="897"/>
      <c r="AA125" s="897"/>
      <c r="AB125" s="897"/>
      <c r="AC125" s="897"/>
      <c r="AD125" s="897"/>
      <c r="AE125" s="897"/>
      <c r="AF125" s="897"/>
      <c r="AG125" s="897"/>
      <c r="AH125" s="897"/>
      <c r="AI125" s="897"/>
      <c r="AJ125" s="897"/>
      <c r="AK125" s="897"/>
      <c r="AL125" s="897"/>
      <c r="AM125" s="897"/>
      <c r="AN125" s="897"/>
      <c r="AO125" s="897"/>
      <c r="AP125" s="897"/>
      <c r="AQ125" s="897"/>
      <c r="AR125" s="897"/>
      <c r="AS125" s="897"/>
      <c r="AT125" s="897"/>
      <c r="AU125" s="897"/>
      <c r="AV125" s="897"/>
      <c r="AW125" s="897"/>
      <c r="AX125" s="897"/>
      <c r="AY125" s="897"/>
      <c r="AZ125" s="897"/>
      <c r="BA125" s="897"/>
      <c r="BB125" s="897"/>
      <c r="BC125" s="897"/>
      <c r="BD125" s="897"/>
      <c r="BE125" s="897"/>
      <c r="BF125" s="897"/>
      <c r="BG125" s="897"/>
      <c r="BH125" s="897"/>
      <c r="BI125" s="897"/>
      <c r="BJ125" s="897"/>
      <c r="BK125" s="897"/>
      <c r="BL125" s="897"/>
      <c r="BM125" s="897"/>
      <c r="BN125" s="897"/>
      <c r="BO125" s="897"/>
      <c r="BP125" s="897"/>
      <c r="BQ125" s="897"/>
      <c r="BR125" s="897"/>
      <c r="BS125" s="897"/>
      <c r="BT125" s="897"/>
      <c r="BU125" s="897"/>
      <c r="BV125" s="897"/>
      <c r="BW125" s="897"/>
      <c r="BX125" s="897"/>
      <c r="BY125" s="897"/>
      <c r="BZ125" s="897"/>
      <c r="CA125" s="897"/>
      <c r="CB125" s="897"/>
      <c r="CC125" s="897"/>
      <c r="CD125" s="897"/>
      <c r="CE125" s="897"/>
      <c r="CF125" s="897"/>
      <c r="CG125" s="897"/>
      <c r="CH125" s="897"/>
      <c r="CI125" s="897"/>
      <c r="CJ125" s="897"/>
      <c r="CK125" s="897"/>
      <c r="CL125" s="897"/>
      <c r="CM125" s="897"/>
      <c r="CN125" s="897"/>
      <c r="CO125" s="897"/>
      <c r="CP125" s="897"/>
      <c r="CQ125" s="897"/>
      <c r="CR125" s="897"/>
      <c r="CS125" s="897"/>
      <c r="CT125" s="897"/>
      <c r="CU125" s="897"/>
      <c r="CV125" s="897"/>
      <c r="CW125" s="897"/>
      <c r="CX125" s="897"/>
      <c r="CY125" s="897"/>
      <c r="CZ125" s="897"/>
      <c r="DA125" s="897"/>
      <c r="DB125" s="897"/>
      <c r="DC125" s="897"/>
      <c r="DD125" s="897"/>
      <c r="DE125" s="897"/>
      <c r="DF125" s="897"/>
      <c r="DG125" s="897"/>
      <c r="DH125" s="897"/>
      <c r="DI125" s="897"/>
      <c r="DJ125" s="897"/>
      <c r="DK125" s="897"/>
      <c r="DL125" s="897"/>
      <c r="DM125" s="897"/>
      <c r="DN125" s="897"/>
      <c r="DO125" s="897"/>
      <c r="DP125" s="897"/>
      <c r="DQ125" s="897"/>
      <c r="DR125" s="897"/>
      <c r="DS125" s="897"/>
      <c r="DT125" s="897"/>
      <c r="DU125" s="897"/>
      <c r="DV125" s="897"/>
      <c r="DW125" s="897"/>
      <c r="DX125" s="897"/>
      <c r="DY125" s="897"/>
      <c r="DZ125" s="897"/>
      <c r="EA125" s="897"/>
      <c r="EB125" s="897"/>
      <c r="EC125" s="897"/>
      <c r="ED125" s="897"/>
      <c r="EE125" s="897"/>
      <c r="EF125" s="897"/>
      <c r="EG125" s="897"/>
      <c r="EH125" s="897"/>
      <c r="EI125" s="897"/>
      <c r="EJ125" s="897"/>
      <c r="EK125" s="897"/>
      <c r="EL125" s="897"/>
      <c r="EM125" s="897"/>
      <c r="EN125" s="897"/>
      <c r="EO125" s="897"/>
      <c r="EP125" s="897"/>
      <c r="EQ125" s="897"/>
      <c r="ER125" s="897"/>
      <c r="ES125" s="897"/>
      <c r="ET125" s="897"/>
      <c r="EU125" s="897"/>
      <c r="EV125" s="897"/>
      <c r="EW125" s="897"/>
      <c r="EX125" s="897"/>
      <c r="EY125" s="897"/>
      <c r="EZ125" s="897"/>
      <c r="FA125" s="897"/>
      <c r="FB125" s="897"/>
      <c r="FC125" s="897"/>
      <c r="FD125" s="897"/>
      <c r="FE125" s="897"/>
      <c r="FF125" s="897"/>
      <c r="FG125" s="897"/>
      <c r="FH125" s="897"/>
      <c r="FI125" s="897"/>
      <c r="FJ125" s="897"/>
      <c r="FK125" s="897"/>
      <c r="FL125" s="897"/>
      <c r="FM125" s="897"/>
      <c r="FN125" s="897"/>
      <c r="FO125" s="897"/>
      <c r="FP125" s="897"/>
      <c r="FQ125" s="897"/>
      <c r="FR125" s="897"/>
      <c r="FS125" s="897"/>
      <c r="FT125" s="897"/>
      <c r="FU125" s="897"/>
      <c r="FV125" s="897"/>
      <c r="FW125" s="897"/>
      <c r="FX125" s="897"/>
      <c r="FY125" s="897"/>
      <c r="FZ125" s="897"/>
      <c r="GA125" s="897"/>
      <c r="GB125" s="897"/>
      <c r="GC125" s="897"/>
      <c r="GD125" s="897"/>
      <c r="GE125" s="897"/>
      <c r="GF125" s="897"/>
      <c r="GG125" s="897"/>
      <c r="GH125" s="897"/>
      <c r="GI125" s="897"/>
      <c r="GJ125" s="897"/>
      <c r="GK125" s="897"/>
      <c r="GL125" s="897"/>
      <c r="GM125" s="897"/>
      <c r="GN125" s="897"/>
      <c r="GO125" s="897"/>
      <c r="GP125" s="897"/>
      <c r="GQ125" s="897"/>
      <c r="GR125" s="897"/>
      <c r="GS125" s="897"/>
      <c r="GT125" s="897"/>
      <c r="GU125" s="897"/>
      <c r="GV125" s="897"/>
      <c r="GW125" s="897"/>
      <c r="GX125" s="897"/>
      <c r="GY125" s="897"/>
      <c r="GZ125" s="897"/>
      <c r="HA125" s="897"/>
      <c r="HB125" s="897"/>
      <c r="HC125" s="897"/>
      <c r="HD125" s="897"/>
      <c r="HE125" s="897"/>
      <c r="HF125" s="897"/>
      <c r="HG125" s="897"/>
      <c r="HH125" s="897"/>
      <c r="HI125" s="897"/>
      <c r="HJ125" s="897"/>
      <c r="HK125" s="897"/>
      <c r="HL125" s="897"/>
      <c r="HM125" s="897"/>
      <c r="HN125" s="897"/>
      <c r="HO125" s="897"/>
      <c r="HP125" s="897"/>
      <c r="HQ125" s="897"/>
      <c r="HR125" s="897"/>
      <c r="HS125" s="897"/>
      <c r="HT125" s="897"/>
      <c r="HU125" s="897"/>
      <c r="HV125" s="897"/>
      <c r="HW125" s="897"/>
      <c r="HX125" s="897"/>
      <c r="HY125" s="897"/>
      <c r="HZ125" s="897"/>
      <c r="IA125" s="897"/>
      <c r="IB125" s="897"/>
      <c r="IC125" s="897"/>
      <c r="ID125" s="897"/>
      <c r="IE125" s="897"/>
      <c r="IF125" s="897"/>
      <c r="IG125" s="897"/>
      <c r="IH125" s="897"/>
      <c r="II125" s="897"/>
      <c r="IJ125" s="897"/>
      <c r="IK125" s="897"/>
      <c r="IL125" s="897"/>
      <c r="IM125" s="897"/>
      <c r="IN125" s="897"/>
      <c r="IO125" s="897"/>
      <c r="IP125" s="897"/>
      <c r="IQ125" s="897"/>
      <c r="IR125" s="897"/>
    </row>
    <row r="126" spans="1:252" s="898" customFormat="1" ht="30.75" customHeight="1" x14ac:dyDescent="0.2">
      <c r="A126" s="921"/>
      <c r="B126" s="921"/>
      <c r="C126" s="1017"/>
      <c r="D126" s="923" t="s">
        <v>461</v>
      </c>
      <c r="E126" s="924" t="s">
        <v>654</v>
      </c>
      <c r="F126" s="925">
        <v>9590.92</v>
      </c>
      <c r="G126" s="925">
        <v>0</v>
      </c>
      <c r="H126" s="1238">
        <f t="shared" si="8"/>
        <v>0</v>
      </c>
      <c r="K126" s="897"/>
      <c r="L126" s="897"/>
      <c r="M126" s="897"/>
      <c r="N126" s="897"/>
      <c r="O126" s="897"/>
      <c r="P126" s="897"/>
      <c r="Q126" s="897"/>
      <c r="R126" s="897"/>
      <c r="S126" s="897"/>
      <c r="T126" s="897"/>
      <c r="U126" s="897"/>
      <c r="V126" s="897"/>
      <c r="W126" s="897"/>
      <c r="X126" s="897"/>
      <c r="Y126" s="897"/>
      <c r="Z126" s="897"/>
      <c r="AA126" s="897"/>
      <c r="AB126" s="897"/>
      <c r="AC126" s="897"/>
      <c r="AD126" s="897"/>
      <c r="AE126" s="897"/>
      <c r="AF126" s="897"/>
      <c r="AG126" s="897"/>
      <c r="AH126" s="897"/>
      <c r="AI126" s="897"/>
      <c r="AJ126" s="897"/>
      <c r="AK126" s="897"/>
      <c r="AL126" s="897"/>
      <c r="AM126" s="897"/>
      <c r="AN126" s="897"/>
      <c r="AO126" s="897"/>
      <c r="AP126" s="897"/>
      <c r="AQ126" s="897"/>
      <c r="AR126" s="897"/>
      <c r="AS126" s="897"/>
      <c r="AT126" s="897"/>
      <c r="AU126" s="897"/>
      <c r="AV126" s="897"/>
      <c r="AW126" s="897"/>
      <c r="AX126" s="897"/>
      <c r="AY126" s="897"/>
      <c r="AZ126" s="897"/>
      <c r="BA126" s="897"/>
      <c r="BB126" s="897"/>
      <c r="BC126" s="897"/>
      <c r="BD126" s="897"/>
      <c r="BE126" s="897"/>
      <c r="BF126" s="897"/>
      <c r="BG126" s="897"/>
      <c r="BH126" s="897"/>
      <c r="BI126" s="897"/>
      <c r="BJ126" s="897"/>
      <c r="BK126" s="897"/>
      <c r="BL126" s="897"/>
      <c r="BM126" s="897"/>
      <c r="BN126" s="897"/>
      <c r="BO126" s="897"/>
      <c r="BP126" s="897"/>
      <c r="BQ126" s="897"/>
      <c r="BR126" s="897"/>
      <c r="BS126" s="897"/>
      <c r="BT126" s="897"/>
      <c r="BU126" s="897"/>
      <c r="BV126" s="897"/>
      <c r="BW126" s="897"/>
      <c r="BX126" s="897"/>
      <c r="BY126" s="897"/>
      <c r="BZ126" s="897"/>
      <c r="CA126" s="897"/>
      <c r="CB126" s="897"/>
      <c r="CC126" s="897"/>
      <c r="CD126" s="897"/>
      <c r="CE126" s="897"/>
      <c r="CF126" s="897"/>
      <c r="CG126" s="897"/>
      <c r="CH126" s="897"/>
      <c r="CI126" s="897"/>
      <c r="CJ126" s="897"/>
      <c r="CK126" s="897"/>
      <c r="CL126" s="897"/>
      <c r="CM126" s="897"/>
      <c r="CN126" s="897"/>
      <c r="CO126" s="897"/>
      <c r="CP126" s="897"/>
      <c r="CQ126" s="897"/>
      <c r="CR126" s="897"/>
      <c r="CS126" s="897"/>
      <c r="CT126" s="897"/>
      <c r="CU126" s="897"/>
      <c r="CV126" s="897"/>
      <c r="CW126" s="897"/>
      <c r="CX126" s="897"/>
      <c r="CY126" s="897"/>
      <c r="CZ126" s="897"/>
      <c r="DA126" s="897"/>
      <c r="DB126" s="897"/>
      <c r="DC126" s="897"/>
      <c r="DD126" s="897"/>
      <c r="DE126" s="897"/>
      <c r="DF126" s="897"/>
      <c r="DG126" s="897"/>
      <c r="DH126" s="897"/>
      <c r="DI126" s="897"/>
      <c r="DJ126" s="897"/>
      <c r="DK126" s="897"/>
      <c r="DL126" s="897"/>
      <c r="DM126" s="897"/>
      <c r="DN126" s="897"/>
      <c r="DO126" s="897"/>
      <c r="DP126" s="897"/>
      <c r="DQ126" s="897"/>
      <c r="DR126" s="897"/>
      <c r="DS126" s="897"/>
      <c r="DT126" s="897"/>
      <c r="DU126" s="897"/>
      <c r="DV126" s="897"/>
      <c r="DW126" s="897"/>
      <c r="DX126" s="897"/>
      <c r="DY126" s="897"/>
      <c r="DZ126" s="897"/>
      <c r="EA126" s="897"/>
      <c r="EB126" s="897"/>
      <c r="EC126" s="897"/>
      <c r="ED126" s="897"/>
      <c r="EE126" s="897"/>
      <c r="EF126" s="897"/>
      <c r="EG126" s="897"/>
      <c r="EH126" s="897"/>
      <c r="EI126" s="897"/>
      <c r="EJ126" s="897"/>
      <c r="EK126" s="897"/>
      <c r="EL126" s="897"/>
      <c r="EM126" s="897"/>
      <c r="EN126" s="897"/>
      <c r="EO126" s="897"/>
      <c r="EP126" s="897"/>
      <c r="EQ126" s="897"/>
      <c r="ER126" s="897"/>
      <c r="ES126" s="897"/>
      <c r="ET126" s="897"/>
      <c r="EU126" s="897"/>
      <c r="EV126" s="897"/>
      <c r="EW126" s="897"/>
      <c r="EX126" s="897"/>
      <c r="EY126" s="897"/>
      <c r="EZ126" s="897"/>
      <c r="FA126" s="897"/>
      <c r="FB126" s="897"/>
      <c r="FC126" s="897"/>
      <c r="FD126" s="897"/>
      <c r="FE126" s="897"/>
      <c r="FF126" s="897"/>
      <c r="FG126" s="897"/>
      <c r="FH126" s="897"/>
      <c r="FI126" s="897"/>
      <c r="FJ126" s="897"/>
      <c r="FK126" s="897"/>
      <c r="FL126" s="897"/>
      <c r="FM126" s="897"/>
      <c r="FN126" s="897"/>
      <c r="FO126" s="897"/>
      <c r="FP126" s="897"/>
      <c r="FQ126" s="897"/>
      <c r="FR126" s="897"/>
      <c r="FS126" s="897"/>
      <c r="FT126" s="897"/>
      <c r="FU126" s="897"/>
      <c r="FV126" s="897"/>
      <c r="FW126" s="897"/>
      <c r="FX126" s="897"/>
      <c r="FY126" s="897"/>
      <c r="FZ126" s="897"/>
      <c r="GA126" s="897"/>
      <c r="GB126" s="897"/>
      <c r="GC126" s="897"/>
      <c r="GD126" s="897"/>
      <c r="GE126" s="897"/>
      <c r="GF126" s="897"/>
      <c r="GG126" s="897"/>
      <c r="GH126" s="897"/>
      <c r="GI126" s="897"/>
      <c r="GJ126" s="897"/>
      <c r="GK126" s="897"/>
      <c r="GL126" s="897"/>
      <c r="GM126" s="897"/>
      <c r="GN126" s="897"/>
      <c r="GO126" s="897"/>
      <c r="GP126" s="897"/>
      <c r="GQ126" s="897"/>
      <c r="GR126" s="897"/>
      <c r="GS126" s="897"/>
      <c r="GT126" s="897"/>
      <c r="GU126" s="897"/>
      <c r="GV126" s="897"/>
      <c r="GW126" s="897"/>
      <c r="GX126" s="897"/>
      <c r="GY126" s="897"/>
      <c r="GZ126" s="897"/>
      <c r="HA126" s="897"/>
      <c r="HB126" s="897"/>
      <c r="HC126" s="897"/>
      <c r="HD126" s="897"/>
      <c r="HE126" s="897"/>
      <c r="HF126" s="897"/>
      <c r="HG126" s="897"/>
      <c r="HH126" s="897"/>
      <c r="HI126" s="897"/>
      <c r="HJ126" s="897"/>
      <c r="HK126" s="897"/>
      <c r="HL126" s="897"/>
      <c r="HM126" s="897"/>
      <c r="HN126" s="897"/>
      <c r="HO126" s="897"/>
      <c r="HP126" s="897"/>
      <c r="HQ126" s="897"/>
      <c r="HR126" s="897"/>
      <c r="HS126" s="897"/>
      <c r="HT126" s="897"/>
      <c r="HU126" s="897"/>
      <c r="HV126" s="897"/>
      <c r="HW126" s="897"/>
      <c r="HX126" s="897"/>
      <c r="HY126" s="897"/>
      <c r="HZ126" s="897"/>
      <c r="IA126" s="897"/>
      <c r="IB126" s="897"/>
      <c r="IC126" s="897"/>
      <c r="ID126" s="897"/>
      <c r="IE126" s="897"/>
      <c r="IF126" s="897"/>
      <c r="IG126" s="897"/>
      <c r="IH126" s="897"/>
      <c r="II126" s="897"/>
      <c r="IJ126" s="897"/>
      <c r="IK126" s="897"/>
      <c r="IL126" s="897"/>
      <c r="IM126" s="897"/>
      <c r="IN126" s="897"/>
      <c r="IO126" s="897"/>
      <c r="IP126" s="897"/>
      <c r="IQ126" s="897"/>
      <c r="IR126" s="897"/>
    </row>
    <row r="127" spans="1:252" s="898" customFormat="1" ht="17.100000000000001" customHeight="1" x14ac:dyDescent="0.2">
      <c r="A127" s="1018"/>
      <c r="B127" s="1048" t="s">
        <v>391</v>
      </c>
      <c r="C127" s="1045"/>
      <c r="D127" s="1045"/>
      <c r="E127" s="1046" t="s">
        <v>463</v>
      </c>
      <c r="F127" s="1047">
        <f>F128</f>
        <v>1000</v>
      </c>
      <c r="G127" s="1047">
        <f>G128</f>
        <v>0</v>
      </c>
      <c r="H127" s="1253">
        <f t="shared" ref="H127:H132" si="9">G127/F127</f>
        <v>0</v>
      </c>
      <c r="K127" s="897"/>
      <c r="L127" s="897"/>
      <c r="M127" s="897"/>
      <c r="N127" s="897"/>
      <c r="O127" s="897"/>
      <c r="P127" s="897"/>
      <c r="Q127" s="897"/>
      <c r="R127" s="897"/>
      <c r="S127" s="897"/>
      <c r="T127" s="897"/>
      <c r="U127" s="897"/>
      <c r="V127" s="897"/>
      <c r="W127" s="897"/>
      <c r="X127" s="897"/>
      <c r="Y127" s="897"/>
      <c r="Z127" s="897"/>
      <c r="AA127" s="897"/>
      <c r="AB127" s="897"/>
      <c r="AC127" s="897"/>
      <c r="AD127" s="897"/>
      <c r="AE127" s="897"/>
      <c r="AF127" s="897"/>
      <c r="AG127" s="897"/>
      <c r="AH127" s="897"/>
      <c r="AI127" s="897"/>
      <c r="AJ127" s="897"/>
      <c r="AK127" s="897"/>
      <c r="AL127" s="897"/>
      <c r="AM127" s="897"/>
      <c r="AN127" s="897"/>
      <c r="AO127" s="897"/>
      <c r="AP127" s="897"/>
      <c r="AQ127" s="897"/>
      <c r="AR127" s="897"/>
      <c r="AS127" s="897"/>
      <c r="AT127" s="897"/>
      <c r="AU127" s="897"/>
      <c r="AV127" s="897"/>
      <c r="AW127" s="897"/>
      <c r="AX127" s="897"/>
      <c r="AY127" s="897"/>
      <c r="AZ127" s="897"/>
      <c r="BA127" s="897"/>
      <c r="BB127" s="897"/>
      <c r="BC127" s="897"/>
      <c r="BD127" s="897"/>
      <c r="BE127" s="897"/>
      <c r="BF127" s="897"/>
      <c r="BG127" s="897"/>
      <c r="BH127" s="897"/>
      <c r="BI127" s="897"/>
      <c r="BJ127" s="897"/>
      <c r="BK127" s="897"/>
      <c r="BL127" s="897"/>
      <c r="BM127" s="897"/>
      <c r="BN127" s="897"/>
      <c r="BO127" s="897"/>
      <c r="BP127" s="897"/>
      <c r="BQ127" s="897"/>
      <c r="BR127" s="897"/>
      <c r="BS127" s="897"/>
      <c r="BT127" s="897"/>
      <c r="BU127" s="897"/>
      <c r="BV127" s="897"/>
      <c r="BW127" s="897"/>
      <c r="BX127" s="897"/>
      <c r="BY127" s="897"/>
      <c r="BZ127" s="897"/>
      <c r="CA127" s="897"/>
      <c r="CB127" s="897"/>
      <c r="CC127" s="897"/>
      <c r="CD127" s="897"/>
      <c r="CE127" s="897"/>
      <c r="CF127" s="897"/>
      <c r="CG127" s="897"/>
      <c r="CH127" s="897"/>
      <c r="CI127" s="897"/>
      <c r="CJ127" s="897"/>
      <c r="CK127" s="897"/>
      <c r="CL127" s="897"/>
      <c r="CM127" s="897"/>
      <c r="CN127" s="897"/>
      <c r="CO127" s="897"/>
      <c r="CP127" s="897"/>
      <c r="CQ127" s="897"/>
      <c r="CR127" s="897"/>
      <c r="CS127" s="897"/>
      <c r="CT127" s="897"/>
      <c r="CU127" s="897"/>
      <c r="CV127" s="897"/>
      <c r="CW127" s="897"/>
      <c r="CX127" s="897"/>
      <c r="CY127" s="897"/>
      <c r="CZ127" s="897"/>
      <c r="DA127" s="897"/>
      <c r="DB127" s="897"/>
      <c r="DC127" s="897"/>
      <c r="DD127" s="897"/>
      <c r="DE127" s="897"/>
      <c r="DF127" s="897"/>
      <c r="DG127" s="897"/>
      <c r="DH127" s="897"/>
      <c r="DI127" s="897"/>
      <c r="DJ127" s="897"/>
      <c r="DK127" s="897"/>
      <c r="DL127" s="897"/>
      <c r="DM127" s="897"/>
      <c r="DN127" s="897"/>
      <c r="DO127" s="897"/>
      <c r="DP127" s="897"/>
      <c r="DQ127" s="897"/>
      <c r="DR127" s="897"/>
      <c r="DS127" s="897"/>
      <c r="DT127" s="897"/>
      <c r="DU127" s="897"/>
      <c r="DV127" s="897"/>
      <c r="DW127" s="897"/>
      <c r="DX127" s="897"/>
      <c r="DY127" s="897"/>
      <c r="DZ127" s="897"/>
      <c r="EA127" s="897"/>
      <c r="EB127" s="897"/>
      <c r="EC127" s="897"/>
      <c r="ED127" s="897"/>
      <c r="EE127" s="897"/>
      <c r="EF127" s="897"/>
      <c r="EG127" s="897"/>
      <c r="EH127" s="897"/>
      <c r="EI127" s="897"/>
      <c r="EJ127" s="897"/>
      <c r="EK127" s="897"/>
      <c r="EL127" s="897"/>
      <c r="EM127" s="897"/>
      <c r="EN127" s="897"/>
      <c r="EO127" s="897"/>
      <c r="EP127" s="897"/>
      <c r="EQ127" s="897"/>
      <c r="ER127" s="897"/>
      <c r="ES127" s="897"/>
      <c r="ET127" s="897"/>
      <c r="EU127" s="897"/>
      <c r="EV127" s="897"/>
      <c r="EW127" s="897"/>
      <c r="EX127" s="897"/>
      <c r="EY127" s="897"/>
      <c r="EZ127" s="897"/>
      <c r="FA127" s="897"/>
      <c r="FB127" s="897"/>
      <c r="FC127" s="897"/>
      <c r="FD127" s="897"/>
      <c r="FE127" s="897"/>
      <c r="FF127" s="897"/>
      <c r="FG127" s="897"/>
      <c r="FH127" s="897"/>
      <c r="FI127" s="897"/>
      <c r="FJ127" s="897"/>
      <c r="FK127" s="897"/>
      <c r="FL127" s="897"/>
      <c r="FM127" s="897"/>
      <c r="FN127" s="897"/>
      <c r="FO127" s="897"/>
      <c r="FP127" s="897"/>
      <c r="FQ127" s="897"/>
      <c r="FR127" s="897"/>
      <c r="FS127" s="897"/>
      <c r="FT127" s="897"/>
      <c r="FU127" s="897"/>
      <c r="FV127" s="897"/>
      <c r="FW127" s="897"/>
      <c r="FX127" s="897"/>
      <c r="FY127" s="897"/>
      <c r="FZ127" s="897"/>
      <c r="GA127" s="897"/>
      <c r="GB127" s="897"/>
      <c r="GC127" s="897"/>
      <c r="GD127" s="897"/>
      <c r="GE127" s="897"/>
      <c r="GF127" s="897"/>
      <c r="GG127" s="897"/>
      <c r="GH127" s="897"/>
      <c r="GI127" s="897"/>
      <c r="GJ127" s="897"/>
      <c r="GK127" s="897"/>
      <c r="GL127" s="897"/>
      <c r="GM127" s="897"/>
      <c r="GN127" s="897"/>
      <c r="GO127" s="897"/>
      <c r="GP127" s="897"/>
      <c r="GQ127" s="897"/>
      <c r="GR127" s="897"/>
      <c r="GS127" s="897"/>
      <c r="GT127" s="897"/>
      <c r="GU127" s="897"/>
      <c r="GV127" s="897"/>
      <c r="GW127" s="897"/>
      <c r="GX127" s="897"/>
      <c r="GY127" s="897"/>
      <c r="GZ127" s="897"/>
      <c r="HA127" s="897"/>
      <c r="HB127" s="897"/>
      <c r="HC127" s="897"/>
      <c r="HD127" s="897"/>
      <c r="HE127" s="897"/>
      <c r="HF127" s="897"/>
      <c r="HG127" s="897"/>
      <c r="HH127" s="897"/>
      <c r="HI127" s="897"/>
      <c r="HJ127" s="897"/>
      <c r="HK127" s="897"/>
      <c r="HL127" s="897"/>
      <c r="HM127" s="897"/>
      <c r="HN127" s="897"/>
      <c r="HO127" s="897"/>
      <c r="HP127" s="897"/>
      <c r="HQ127" s="897"/>
      <c r="HR127" s="897"/>
      <c r="HS127" s="897"/>
      <c r="HT127" s="897"/>
      <c r="HU127" s="897"/>
      <c r="HV127" s="897"/>
      <c r="HW127" s="897"/>
      <c r="HX127" s="897"/>
      <c r="HY127" s="897"/>
      <c r="HZ127" s="897"/>
      <c r="IA127" s="897"/>
      <c r="IB127" s="897"/>
      <c r="IC127" s="897"/>
      <c r="ID127" s="897"/>
      <c r="IE127" s="897"/>
      <c r="IF127" s="897"/>
      <c r="IG127" s="897"/>
      <c r="IH127" s="897"/>
      <c r="II127" s="897"/>
      <c r="IJ127" s="897"/>
      <c r="IK127" s="897"/>
      <c r="IL127" s="897"/>
      <c r="IM127" s="897"/>
      <c r="IN127" s="897"/>
      <c r="IO127" s="897"/>
      <c r="IP127" s="897"/>
      <c r="IQ127" s="897"/>
      <c r="IR127" s="897"/>
    </row>
    <row r="128" spans="1:252" s="898" customFormat="1" ht="17.100000000000001" customHeight="1" x14ac:dyDescent="0.2">
      <c r="A128" s="921"/>
      <c r="B128" s="921"/>
      <c r="C128" s="918" t="s">
        <v>212</v>
      </c>
      <c r="D128" s="918"/>
      <c r="E128" s="919" t="s">
        <v>213</v>
      </c>
      <c r="F128" s="920">
        <f>F129</f>
        <v>1000</v>
      </c>
      <c r="G128" s="920">
        <f>G129</f>
        <v>0</v>
      </c>
      <c r="H128" s="1256">
        <f t="shared" si="9"/>
        <v>0</v>
      </c>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7"/>
      <c r="AK128" s="897"/>
      <c r="AL128" s="897"/>
      <c r="AM128" s="897"/>
      <c r="AN128" s="897"/>
      <c r="AO128" s="897"/>
      <c r="AP128" s="897"/>
      <c r="AQ128" s="897"/>
      <c r="AR128" s="897"/>
      <c r="AS128" s="897"/>
      <c r="AT128" s="897"/>
      <c r="AU128" s="897"/>
      <c r="AV128" s="897"/>
      <c r="AW128" s="897"/>
      <c r="AX128" s="897"/>
      <c r="AY128" s="897"/>
      <c r="AZ128" s="897"/>
      <c r="BA128" s="897"/>
      <c r="BB128" s="897"/>
      <c r="BC128" s="897"/>
      <c r="BD128" s="897"/>
      <c r="BE128" s="897"/>
      <c r="BF128" s="897"/>
      <c r="BG128" s="897"/>
      <c r="BH128" s="897"/>
      <c r="BI128" s="897"/>
      <c r="BJ128" s="897"/>
      <c r="BK128" s="897"/>
      <c r="BL128" s="897"/>
      <c r="BM128" s="897"/>
      <c r="BN128" s="897"/>
      <c r="BO128" s="897"/>
      <c r="BP128" s="897"/>
      <c r="BQ128" s="897"/>
      <c r="BR128" s="897"/>
      <c r="BS128" s="897"/>
      <c r="BT128" s="897"/>
      <c r="BU128" s="897"/>
      <c r="BV128" s="897"/>
      <c r="BW128" s="897"/>
      <c r="BX128" s="897"/>
      <c r="BY128" s="897"/>
      <c r="BZ128" s="897"/>
      <c r="CA128" s="897"/>
      <c r="CB128" s="897"/>
      <c r="CC128" s="897"/>
      <c r="CD128" s="897"/>
      <c r="CE128" s="897"/>
      <c r="CF128" s="897"/>
      <c r="CG128" s="897"/>
      <c r="CH128" s="897"/>
      <c r="CI128" s="897"/>
      <c r="CJ128" s="897"/>
      <c r="CK128" s="897"/>
      <c r="CL128" s="897"/>
      <c r="CM128" s="897"/>
      <c r="CN128" s="897"/>
      <c r="CO128" s="897"/>
      <c r="CP128" s="897"/>
      <c r="CQ128" s="897"/>
      <c r="CR128" s="897"/>
      <c r="CS128" s="897"/>
      <c r="CT128" s="897"/>
      <c r="CU128" s="897"/>
      <c r="CV128" s="897"/>
      <c r="CW128" s="897"/>
      <c r="CX128" s="897"/>
      <c r="CY128" s="897"/>
      <c r="CZ128" s="897"/>
      <c r="DA128" s="897"/>
      <c r="DB128" s="897"/>
      <c r="DC128" s="897"/>
      <c r="DD128" s="897"/>
      <c r="DE128" s="897"/>
      <c r="DF128" s="897"/>
      <c r="DG128" s="897"/>
      <c r="DH128" s="897"/>
      <c r="DI128" s="897"/>
      <c r="DJ128" s="897"/>
      <c r="DK128" s="897"/>
      <c r="DL128" s="897"/>
      <c r="DM128" s="897"/>
      <c r="DN128" s="897"/>
      <c r="DO128" s="897"/>
      <c r="DP128" s="897"/>
      <c r="DQ128" s="897"/>
      <c r="DR128" s="897"/>
      <c r="DS128" s="897"/>
      <c r="DT128" s="897"/>
      <c r="DU128" s="897"/>
      <c r="DV128" s="897"/>
      <c r="DW128" s="897"/>
      <c r="DX128" s="897"/>
      <c r="DY128" s="897"/>
      <c r="DZ128" s="897"/>
      <c r="EA128" s="897"/>
      <c r="EB128" s="897"/>
      <c r="EC128" s="897"/>
      <c r="ED128" s="897"/>
      <c r="EE128" s="897"/>
      <c r="EF128" s="897"/>
      <c r="EG128" s="897"/>
      <c r="EH128" s="897"/>
      <c r="EI128" s="897"/>
      <c r="EJ128" s="897"/>
      <c r="EK128" s="897"/>
      <c r="EL128" s="897"/>
      <c r="EM128" s="897"/>
      <c r="EN128" s="897"/>
      <c r="EO128" s="897"/>
      <c r="EP128" s="897"/>
      <c r="EQ128" s="897"/>
      <c r="ER128" s="897"/>
      <c r="ES128" s="897"/>
      <c r="ET128" s="897"/>
      <c r="EU128" s="897"/>
      <c r="EV128" s="897"/>
      <c r="EW128" s="897"/>
      <c r="EX128" s="897"/>
      <c r="EY128" s="897"/>
      <c r="EZ128" s="897"/>
      <c r="FA128" s="897"/>
      <c r="FB128" s="897"/>
      <c r="FC128" s="897"/>
      <c r="FD128" s="897"/>
      <c r="FE128" s="897"/>
      <c r="FF128" s="897"/>
      <c r="FG128" s="897"/>
      <c r="FH128" s="897"/>
      <c r="FI128" s="897"/>
      <c r="FJ128" s="897"/>
      <c r="FK128" s="897"/>
      <c r="FL128" s="897"/>
      <c r="FM128" s="897"/>
      <c r="FN128" s="897"/>
      <c r="FO128" s="897"/>
      <c r="FP128" s="897"/>
      <c r="FQ128" s="897"/>
      <c r="FR128" s="897"/>
      <c r="FS128" s="897"/>
      <c r="FT128" s="897"/>
      <c r="FU128" s="897"/>
      <c r="FV128" s="897"/>
      <c r="FW128" s="897"/>
      <c r="FX128" s="897"/>
      <c r="FY128" s="897"/>
      <c r="FZ128" s="897"/>
      <c r="GA128" s="897"/>
      <c r="GB128" s="897"/>
      <c r="GC128" s="897"/>
      <c r="GD128" s="897"/>
      <c r="GE128" s="897"/>
      <c r="GF128" s="897"/>
      <c r="GG128" s="897"/>
      <c r="GH128" s="897"/>
      <c r="GI128" s="897"/>
      <c r="GJ128" s="897"/>
      <c r="GK128" s="897"/>
      <c r="GL128" s="897"/>
      <c r="GM128" s="897"/>
      <c r="GN128" s="897"/>
      <c r="GO128" s="897"/>
      <c r="GP128" s="897"/>
      <c r="GQ128" s="897"/>
      <c r="GR128" s="897"/>
      <c r="GS128" s="897"/>
      <c r="GT128" s="897"/>
      <c r="GU128" s="897"/>
      <c r="GV128" s="897"/>
      <c r="GW128" s="897"/>
      <c r="GX128" s="897"/>
      <c r="GY128" s="897"/>
      <c r="GZ128" s="897"/>
      <c r="HA128" s="897"/>
      <c r="HB128" s="897"/>
      <c r="HC128" s="897"/>
      <c r="HD128" s="897"/>
      <c r="HE128" s="897"/>
      <c r="HF128" s="897"/>
      <c r="HG128" s="897"/>
      <c r="HH128" s="897"/>
      <c r="HI128" s="897"/>
      <c r="HJ128" s="897"/>
      <c r="HK128" s="897"/>
      <c r="HL128" s="897"/>
      <c r="HM128" s="897"/>
      <c r="HN128" s="897"/>
      <c r="HO128" s="897"/>
      <c r="HP128" s="897"/>
      <c r="HQ128" s="897"/>
      <c r="HR128" s="897"/>
      <c r="HS128" s="897"/>
      <c r="HT128" s="897"/>
      <c r="HU128" s="897"/>
      <c r="HV128" s="897"/>
      <c r="HW128" s="897"/>
      <c r="HX128" s="897"/>
      <c r="HY128" s="897"/>
      <c r="HZ128" s="897"/>
      <c r="IA128" s="897"/>
      <c r="IB128" s="897"/>
      <c r="IC128" s="897"/>
      <c r="ID128" s="897"/>
      <c r="IE128" s="897"/>
      <c r="IF128" s="897"/>
      <c r="IG128" s="897"/>
      <c r="IH128" s="897"/>
      <c r="II128" s="897"/>
      <c r="IJ128" s="897"/>
      <c r="IK128" s="897"/>
      <c r="IL128" s="897"/>
      <c r="IM128" s="897"/>
      <c r="IN128" s="897"/>
      <c r="IO128" s="897"/>
      <c r="IP128" s="897"/>
      <c r="IQ128" s="897"/>
      <c r="IR128" s="897"/>
    </row>
    <row r="129" spans="1:252" s="898" customFormat="1" ht="17.100000000000001" customHeight="1" x14ac:dyDescent="0.2">
      <c r="A129" s="921"/>
      <c r="B129" s="921"/>
      <c r="C129" s="1019"/>
      <c r="D129" s="926" t="s">
        <v>447</v>
      </c>
      <c r="E129" s="927" t="s">
        <v>464</v>
      </c>
      <c r="F129" s="928">
        <v>1000</v>
      </c>
      <c r="G129" s="928">
        <v>0</v>
      </c>
      <c r="H129" s="1238">
        <f t="shared" si="9"/>
        <v>0</v>
      </c>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7"/>
      <c r="AO129" s="897"/>
      <c r="AP129" s="897"/>
      <c r="AQ129" s="897"/>
      <c r="AR129" s="897"/>
      <c r="AS129" s="897"/>
      <c r="AT129" s="897"/>
      <c r="AU129" s="897"/>
      <c r="AV129" s="897"/>
      <c r="AW129" s="897"/>
      <c r="AX129" s="897"/>
      <c r="AY129" s="897"/>
      <c r="AZ129" s="897"/>
      <c r="BA129" s="897"/>
      <c r="BB129" s="897"/>
      <c r="BC129" s="897"/>
      <c r="BD129" s="897"/>
      <c r="BE129" s="897"/>
      <c r="BF129" s="897"/>
      <c r="BG129" s="897"/>
      <c r="BH129" s="897"/>
      <c r="BI129" s="897"/>
      <c r="BJ129" s="897"/>
      <c r="BK129" s="897"/>
      <c r="BL129" s="897"/>
      <c r="BM129" s="897"/>
      <c r="BN129" s="897"/>
      <c r="BO129" s="897"/>
      <c r="BP129" s="897"/>
      <c r="BQ129" s="897"/>
      <c r="BR129" s="897"/>
      <c r="BS129" s="897"/>
      <c r="BT129" s="897"/>
      <c r="BU129" s="897"/>
      <c r="BV129" s="897"/>
      <c r="BW129" s="897"/>
      <c r="BX129" s="897"/>
      <c r="BY129" s="897"/>
      <c r="BZ129" s="897"/>
      <c r="CA129" s="897"/>
      <c r="CB129" s="897"/>
      <c r="CC129" s="897"/>
      <c r="CD129" s="897"/>
      <c r="CE129" s="897"/>
      <c r="CF129" s="897"/>
      <c r="CG129" s="897"/>
      <c r="CH129" s="897"/>
      <c r="CI129" s="897"/>
      <c r="CJ129" s="897"/>
      <c r="CK129" s="897"/>
      <c r="CL129" s="897"/>
      <c r="CM129" s="897"/>
      <c r="CN129" s="897"/>
      <c r="CO129" s="897"/>
      <c r="CP129" s="897"/>
      <c r="CQ129" s="897"/>
      <c r="CR129" s="897"/>
      <c r="CS129" s="897"/>
      <c r="CT129" s="897"/>
      <c r="CU129" s="897"/>
      <c r="CV129" s="897"/>
      <c r="CW129" s="897"/>
      <c r="CX129" s="897"/>
      <c r="CY129" s="897"/>
      <c r="CZ129" s="897"/>
      <c r="DA129" s="897"/>
      <c r="DB129" s="897"/>
      <c r="DC129" s="897"/>
      <c r="DD129" s="897"/>
      <c r="DE129" s="897"/>
      <c r="DF129" s="897"/>
      <c r="DG129" s="897"/>
      <c r="DH129" s="897"/>
      <c r="DI129" s="897"/>
      <c r="DJ129" s="897"/>
      <c r="DK129" s="897"/>
      <c r="DL129" s="897"/>
      <c r="DM129" s="897"/>
      <c r="DN129" s="897"/>
      <c r="DO129" s="897"/>
      <c r="DP129" s="897"/>
      <c r="DQ129" s="897"/>
      <c r="DR129" s="897"/>
      <c r="DS129" s="897"/>
      <c r="DT129" s="897"/>
      <c r="DU129" s="897"/>
      <c r="DV129" s="897"/>
      <c r="DW129" s="897"/>
      <c r="DX129" s="897"/>
      <c r="DY129" s="897"/>
      <c r="DZ129" s="897"/>
      <c r="EA129" s="897"/>
      <c r="EB129" s="897"/>
      <c r="EC129" s="897"/>
      <c r="ED129" s="897"/>
      <c r="EE129" s="897"/>
      <c r="EF129" s="897"/>
      <c r="EG129" s="897"/>
      <c r="EH129" s="897"/>
      <c r="EI129" s="897"/>
      <c r="EJ129" s="897"/>
      <c r="EK129" s="897"/>
      <c r="EL129" s="897"/>
      <c r="EM129" s="897"/>
      <c r="EN129" s="897"/>
      <c r="EO129" s="897"/>
      <c r="EP129" s="897"/>
      <c r="EQ129" s="897"/>
      <c r="ER129" s="897"/>
      <c r="ES129" s="897"/>
      <c r="ET129" s="897"/>
      <c r="EU129" s="897"/>
      <c r="EV129" s="897"/>
      <c r="EW129" s="897"/>
      <c r="EX129" s="897"/>
      <c r="EY129" s="897"/>
      <c r="EZ129" s="897"/>
      <c r="FA129" s="897"/>
      <c r="FB129" s="897"/>
      <c r="FC129" s="897"/>
      <c r="FD129" s="897"/>
      <c r="FE129" s="897"/>
      <c r="FF129" s="897"/>
      <c r="FG129" s="897"/>
      <c r="FH129" s="897"/>
      <c r="FI129" s="897"/>
      <c r="FJ129" s="897"/>
      <c r="FK129" s="897"/>
      <c r="FL129" s="897"/>
      <c r="FM129" s="897"/>
      <c r="FN129" s="897"/>
      <c r="FO129" s="897"/>
      <c r="FP129" s="897"/>
      <c r="FQ129" s="897"/>
      <c r="FR129" s="897"/>
      <c r="FS129" s="897"/>
      <c r="FT129" s="897"/>
      <c r="FU129" s="897"/>
      <c r="FV129" s="897"/>
      <c r="FW129" s="897"/>
      <c r="FX129" s="897"/>
      <c r="FY129" s="897"/>
      <c r="FZ129" s="897"/>
      <c r="GA129" s="897"/>
      <c r="GB129" s="897"/>
      <c r="GC129" s="897"/>
      <c r="GD129" s="897"/>
      <c r="GE129" s="897"/>
      <c r="GF129" s="897"/>
      <c r="GG129" s="897"/>
      <c r="GH129" s="897"/>
      <c r="GI129" s="897"/>
      <c r="GJ129" s="897"/>
      <c r="GK129" s="897"/>
      <c r="GL129" s="897"/>
      <c r="GM129" s="897"/>
      <c r="GN129" s="897"/>
      <c r="GO129" s="897"/>
      <c r="GP129" s="897"/>
      <c r="GQ129" s="897"/>
      <c r="GR129" s="897"/>
      <c r="GS129" s="897"/>
      <c r="GT129" s="897"/>
      <c r="GU129" s="897"/>
      <c r="GV129" s="897"/>
      <c r="GW129" s="897"/>
      <c r="GX129" s="897"/>
      <c r="GY129" s="897"/>
      <c r="GZ129" s="897"/>
      <c r="HA129" s="897"/>
      <c r="HB129" s="897"/>
      <c r="HC129" s="897"/>
      <c r="HD129" s="897"/>
      <c r="HE129" s="897"/>
      <c r="HF129" s="897"/>
      <c r="HG129" s="897"/>
      <c r="HH129" s="897"/>
      <c r="HI129" s="897"/>
      <c r="HJ129" s="897"/>
      <c r="HK129" s="897"/>
      <c r="HL129" s="897"/>
      <c r="HM129" s="897"/>
      <c r="HN129" s="897"/>
      <c r="HO129" s="897"/>
      <c r="HP129" s="897"/>
      <c r="HQ129" s="897"/>
      <c r="HR129" s="897"/>
      <c r="HS129" s="897"/>
      <c r="HT129" s="897"/>
      <c r="HU129" s="897"/>
      <c r="HV129" s="897"/>
      <c r="HW129" s="897"/>
      <c r="HX129" s="897"/>
      <c r="HY129" s="897"/>
      <c r="HZ129" s="897"/>
      <c r="IA129" s="897"/>
      <c r="IB129" s="897"/>
      <c r="IC129" s="897"/>
      <c r="ID129" s="897"/>
      <c r="IE129" s="897"/>
      <c r="IF129" s="897"/>
      <c r="IG129" s="897"/>
      <c r="IH129" s="897"/>
      <c r="II129" s="897"/>
      <c r="IJ129" s="897"/>
      <c r="IK129" s="897"/>
      <c r="IL129" s="897"/>
      <c r="IM129" s="897"/>
      <c r="IN129" s="897"/>
      <c r="IO129" s="897"/>
      <c r="IP129" s="897"/>
      <c r="IQ129" s="897"/>
      <c r="IR129" s="897"/>
    </row>
    <row r="130" spans="1:252" s="898" customFormat="1" ht="17.100000000000001" customHeight="1" x14ac:dyDescent="0.2">
      <c r="A130" s="1018"/>
      <c r="B130" s="1048" t="s">
        <v>399</v>
      </c>
      <c r="C130" s="1045"/>
      <c r="D130" s="1045"/>
      <c r="E130" s="1046" t="s">
        <v>10</v>
      </c>
      <c r="F130" s="1047">
        <f>F131+F135+F151+F167</f>
        <v>92996.43</v>
      </c>
      <c r="G130" s="1047">
        <f>G131+G135+G151+G167</f>
        <v>29540</v>
      </c>
      <c r="H130" s="1250">
        <f t="shared" si="9"/>
        <v>0.31764660213300666</v>
      </c>
      <c r="K130" s="897"/>
      <c r="L130" s="897"/>
      <c r="M130" s="897"/>
      <c r="N130" s="897"/>
      <c r="O130" s="897"/>
      <c r="P130" s="897"/>
      <c r="Q130" s="897"/>
      <c r="R130" s="897"/>
      <c r="S130" s="897"/>
      <c r="T130" s="897"/>
      <c r="U130" s="897"/>
      <c r="V130" s="897"/>
      <c r="W130" s="897"/>
      <c r="X130" s="897"/>
      <c r="Y130" s="897"/>
      <c r="Z130" s="897"/>
      <c r="AA130" s="897"/>
      <c r="AB130" s="897"/>
      <c r="AC130" s="897"/>
      <c r="AD130" s="897"/>
      <c r="AE130" s="897"/>
      <c r="AF130" s="897"/>
      <c r="AG130" s="897"/>
      <c r="AH130" s="897"/>
      <c r="AI130" s="897"/>
      <c r="AJ130" s="897"/>
      <c r="AK130" s="897"/>
      <c r="AL130" s="897"/>
      <c r="AM130" s="897"/>
      <c r="AN130" s="897"/>
      <c r="AO130" s="897"/>
      <c r="AP130" s="897"/>
      <c r="AQ130" s="897"/>
      <c r="AR130" s="897"/>
      <c r="AS130" s="897"/>
      <c r="AT130" s="897"/>
      <c r="AU130" s="897"/>
      <c r="AV130" s="897"/>
      <c r="AW130" s="897"/>
      <c r="AX130" s="897"/>
      <c r="AY130" s="897"/>
      <c r="AZ130" s="897"/>
      <c r="BA130" s="897"/>
      <c r="BB130" s="897"/>
      <c r="BC130" s="897"/>
      <c r="BD130" s="897"/>
      <c r="BE130" s="897"/>
      <c r="BF130" s="897"/>
      <c r="BG130" s="897"/>
      <c r="BH130" s="897"/>
      <c r="BI130" s="897"/>
      <c r="BJ130" s="897"/>
      <c r="BK130" s="897"/>
      <c r="BL130" s="897"/>
      <c r="BM130" s="897"/>
      <c r="BN130" s="897"/>
      <c r="BO130" s="897"/>
      <c r="BP130" s="897"/>
      <c r="BQ130" s="897"/>
      <c r="BR130" s="897"/>
      <c r="BS130" s="897"/>
      <c r="BT130" s="897"/>
      <c r="BU130" s="897"/>
      <c r="BV130" s="897"/>
      <c r="BW130" s="897"/>
      <c r="BX130" s="897"/>
      <c r="BY130" s="897"/>
      <c r="BZ130" s="897"/>
      <c r="CA130" s="897"/>
      <c r="CB130" s="897"/>
      <c r="CC130" s="897"/>
      <c r="CD130" s="897"/>
      <c r="CE130" s="897"/>
      <c r="CF130" s="897"/>
      <c r="CG130" s="897"/>
      <c r="CH130" s="897"/>
      <c r="CI130" s="897"/>
      <c r="CJ130" s="897"/>
      <c r="CK130" s="897"/>
      <c r="CL130" s="897"/>
      <c r="CM130" s="897"/>
      <c r="CN130" s="897"/>
      <c r="CO130" s="897"/>
      <c r="CP130" s="897"/>
      <c r="CQ130" s="897"/>
      <c r="CR130" s="897"/>
      <c r="CS130" s="897"/>
      <c r="CT130" s="897"/>
      <c r="CU130" s="897"/>
      <c r="CV130" s="897"/>
      <c r="CW130" s="897"/>
      <c r="CX130" s="897"/>
      <c r="CY130" s="897"/>
      <c r="CZ130" s="897"/>
      <c r="DA130" s="897"/>
      <c r="DB130" s="897"/>
      <c r="DC130" s="897"/>
      <c r="DD130" s="897"/>
      <c r="DE130" s="897"/>
      <c r="DF130" s="897"/>
      <c r="DG130" s="897"/>
      <c r="DH130" s="897"/>
      <c r="DI130" s="897"/>
      <c r="DJ130" s="897"/>
      <c r="DK130" s="897"/>
      <c r="DL130" s="897"/>
      <c r="DM130" s="897"/>
      <c r="DN130" s="897"/>
      <c r="DO130" s="897"/>
      <c r="DP130" s="897"/>
      <c r="DQ130" s="897"/>
      <c r="DR130" s="897"/>
      <c r="DS130" s="897"/>
      <c r="DT130" s="897"/>
      <c r="DU130" s="897"/>
      <c r="DV130" s="897"/>
      <c r="DW130" s="897"/>
      <c r="DX130" s="897"/>
      <c r="DY130" s="897"/>
      <c r="DZ130" s="897"/>
      <c r="EA130" s="897"/>
      <c r="EB130" s="897"/>
      <c r="EC130" s="897"/>
      <c r="ED130" s="897"/>
      <c r="EE130" s="897"/>
      <c r="EF130" s="897"/>
      <c r="EG130" s="897"/>
      <c r="EH130" s="897"/>
      <c r="EI130" s="897"/>
      <c r="EJ130" s="897"/>
      <c r="EK130" s="897"/>
      <c r="EL130" s="897"/>
      <c r="EM130" s="897"/>
      <c r="EN130" s="897"/>
      <c r="EO130" s="897"/>
      <c r="EP130" s="897"/>
      <c r="EQ130" s="897"/>
      <c r="ER130" s="897"/>
      <c r="ES130" s="897"/>
      <c r="ET130" s="897"/>
      <c r="EU130" s="897"/>
      <c r="EV130" s="897"/>
      <c r="EW130" s="897"/>
      <c r="EX130" s="897"/>
      <c r="EY130" s="897"/>
      <c r="EZ130" s="897"/>
      <c r="FA130" s="897"/>
      <c r="FB130" s="897"/>
      <c r="FC130" s="897"/>
      <c r="FD130" s="897"/>
      <c r="FE130" s="897"/>
      <c r="FF130" s="897"/>
      <c r="FG130" s="897"/>
      <c r="FH130" s="897"/>
      <c r="FI130" s="897"/>
      <c r="FJ130" s="897"/>
      <c r="FK130" s="897"/>
      <c r="FL130" s="897"/>
      <c r="FM130" s="897"/>
      <c r="FN130" s="897"/>
      <c r="FO130" s="897"/>
      <c r="FP130" s="897"/>
      <c r="FQ130" s="897"/>
      <c r="FR130" s="897"/>
      <c r="FS130" s="897"/>
      <c r="FT130" s="897"/>
      <c r="FU130" s="897"/>
      <c r="FV130" s="897"/>
      <c r="FW130" s="897"/>
      <c r="FX130" s="897"/>
      <c r="FY130" s="897"/>
      <c r="FZ130" s="897"/>
      <c r="GA130" s="897"/>
      <c r="GB130" s="897"/>
      <c r="GC130" s="897"/>
      <c r="GD130" s="897"/>
      <c r="GE130" s="897"/>
      <c r="GF130" s="897"/>
      <c r="GG130" s="897"/>
      <c r="GH130" s="897"/>
      <c r="GI130" s="897"/>
      <c r="GJ130" s="897"/>
      <c r="GK130" s="897"/>
      <c r="GL130" s="897"/>
      <c r="GM130" s="897"/>
      <c r="GN130" s="897"/>
      <c r="GO130" s="897"/>
      <c r="GP130" s="897"/>
      <c r="GQ130" s="897"/>
      <c r="GR130" s="897"/>
      <c r="GS130" s="897"/>
      <c r="GT130" s="897"/>
      <c r="GU130" s="897"/>
      <c r="GV130" s="897"/>
      <c r="GW130" s="897"/>
      <c r="GX130" s="897"/>
      <c r="GY130" s="897"/>
      <c r="GZ130" s="897"/>
      <c r="HA130" s="897"/>
      <c r="HB130" s="897"/>
      <c r="HC130" s="897"/>
      <c r="HD130" s="897"/>
      <c r="HE130" s="897"/>
      <c r="HF130" s="897"/>
      <c r="HG130" s="897"/>
      <c r="HH130" s="897"/>
      <c r="HI130" s="897"/>
      <c r="HJ130" s="897"/>
      <c r="HK130" s="897"/>
      <c r="HL130" s="897"/>
      <c r="HM130" s="897"/>
      <c r="HN130" s="897"/>
      <c r="HO130" s="897"/>
      <c r="HP130" s="897"/>
      <c r="HQ130" s="897"/>
      <c r="HR130" s="897"/>
      <c r="HS130" s="897"/>
      <c r="HT130" s="897"/>
      <c r="HU130" s="897"/>
      <c r="HV130" s="897"/>
      <c r="HW130" s="897"/>
      <c r="HX130" s="897"/>
      <c r="HY130" s="897"/>
      <c r="HZ130" s="897"/>
      <c r="IA130" s="897"/>
      <c r="IB130" s="897"/>
      <c r="IC130" s="897"/>
      <c r="ID130" s="897"/>
      <c r="IE130" s="897"/>
      <c r="IF130" s="897"/>
      <c r="IG130" s="897"/>
      <c r="IH130" s="897"/>
      <c r="II130" s="897"/>
      <c r="IJ130" s="897"/>
      <c r="IK130" s="897"/>
      <c r="IL130" s="897"/>
      <c r="IM130" s="897"/>
      <c r="IN130" s="897"/>
      <c r="IO130" s="897"/>
      <c r="IP130" s="897"/>
      <c r="IQ130" s="897"/>
      <c r="IR130" s="897"/>
    </row>
    <row r="131" spans="1:252" s="898" customFormat="1" ht="17.100000000000001" customHeight="1" x14ac:dyDescent="0.2">
      <c r="A131" s="921"/>
      <c r="B131" s="917"/>
      <c r="C131" s="918" t="s">
        <v>218</v>
      </c>
      <c r="D131" s="918"/>
      <c r="E131" s="919" t="s">
        <v>219</v>
      </c>
      <c r="F131" s="920">
        <f>F132+F133+F134</f>
        <v>3500</v>
      </c>
      <c r="G131" s="920">
        <f>G132+G133+G134</f>
        <v>1161</v>
      </c>
      <c r="H131" s="1237">
        <f t="shared" si="9"/>
        <v>0.33171428571428574</v>
      </c>
      <c r="K131" s="897"/>
      <c r="L131" s="897"/>
      <c r="M131" s="897"/>
      <c r="N131" s="897"/>
      <c r="O131" s="897"/>
      <c r="P131" s="897"/>
      <c r="Q131" s="897"/>
      <c r="R131" s="897"/>
      <c r="S131" s="897"/>
      <c r="T131" s="897"/>
      <c r="U131" s="897"/>
      <c r="V131" s="897"/>
      <c r="W131" s="897"/>
      <c r="X131" s="897"/>
      <c r="Y131" s="897"/>
      <c r="Z131" s="897"/>
      <c r="AA131" s="897"/>
      <c r="AB131" s="897"/>
      <c r="AC131" s="897"/>
      <c r="AD131" s="897"/>
      <c r="AE131" s="897"/>
      <c r="AF131" s="897"/>
      <c r="AG131" s="897"/>
      <c r="AH131" s="897"/>
      <c r="AI131" s="897"/>
      <c r="AJ131" s="897"/>
      <c r="AK131" s="897"/>
      <c r="AL131" s="897"/>
      <c r="AM131" s="897"/>
      <c r="AN131" s="897"/>
      <c r="AO131" s="897"/>
      <c r="AP131" s="897"/>
      <c r="AQ131" s="897"/>
      <c r="AR131" s="897"/>
      <c r="AS131" s="897"/>
      <c r="AT131" s="897"/>
      <c r="AU131" s="897"/>
      <c r="AV131" s="897"/>
      <c r="AW131" s="897"/>
      <c r="AX131" s="897"/>
      <c r="AY131" s="897"/>
      <c r="AZ131" s="897"/>
      <c r="BA131" s="897"/>
      <c r="BB131" s="897"/>
      <c r="BC131" s="897"/>
      <c r="BD131" s="897"/>
      <c r="BE131" s="897"/>
      <c r="BF131" s="897"/>
      <c r="BG131" s="897"/>
      <c r="BH131" s="897"/>
      <c r="BI131" s="897"/>
      <c r="BJ131" s="897"/>
      <c r="BK131" s="897"/>
      <c r="BL131" s="897"/>
      <c r="BM131" s="897"/>
      <c r="BN131" s="897"/>
      <c r="BO131" s="897"/>
      <c r="BP131" s="897"/>
      <c r="BQ131" s="897"/>
      <c r="BR131" s="897"/>
      <c r="BS131" s="897"/>
      <c r="BT131" s="897"/>
      <c r="BU131" s="897"/>
      <c r="BV131" s="897"/>
      <c r="BW131" s="897"/>
      <c r="BX131" s="897"/>
      <c r="BY131" s="897"/>
      <c r="BZ131" s="897"/>
      <c r="CA131" s="897"/>
      <c r="CB131" s="897"/>
      <c r="CC131" s="897"/>
      <c r="CD131" s="897"/>
      <c r="CE131" s="897"/>
      <c r="CF131" s="897"/>
      <c r="CG131" s="897"/>
      <c r="CH131" s="897"/>
      <c r="CI131" s="897"/>
      <c r="CJ131" s="897"/>
      <c r="CK131" s="897"/>
      <c r="CL131" s="897"/>
      <c r="CM131" s="897"/>
      <c r="CN131" s="897"/>
      <c r="CO131" s="897"/>
      <c r="CP131" s="897"/>
      <c r="CQ131" s="897"/>
      <c r="CR131" s="897"/>
      <c r="CS131" s="897"/>
      <c r="CT131" s="897"/>
      <c r="CU131" s="897"/>
      <c r="CV131" s="897"/>
      <c r="CW131" s="897"/>
      <c r="CX131" s="897"/>
      <c r="CY131" s="897"/>
      <c r="CZ131" s="897"/>
      <c r="DA131" s="897"/>
      <c r="DB131" s="897"/>
      <c r="DC131" s="897"/>
      <c r="DD131" s="897"/>
      <c r="DE131" s="897"/>
      <c r="DF131" s="897"/>
      <c r="DG131" s="897"/>
      <c r="DH131" s="897"/>
      <c r="DI131" s="897"/>
      <c r="DJ131" s="897"/>
      <c r="DK131" s="897"/>
      <c r="DL131" s="897"/>
      <c r="DM131" s="897"/>
      <c r="DN131" s="897"/>
      <c r="DO131" s="897"/>
      <c r="DP131" s="897"/>
      <c r="DQ131" s="897"/>
      <c r="DR131" s="897"/>
      <c r="DS131" s="897"/>
      <c r="DT131" s="897"/>
      <c r="DU131" s="897"/>
      <c r="DV131" s="897"/>
      <c r="DW131" s="897"/>
      <c r="DX131" s="897"/>
      <c r="DY131" s="897"/>
      <c r="DZ131" s="897"/>
      <c r="EA131" s="897"/>
      <c r="EB131" s="897"/>
      <c r="EC131" s="897"/>
      <c r="ED131" s="897"/>
      <c r="EE131" s="897"/>
      <c r="EF131" s="897"/>
      <c r="EG131" s="897"/>
      <c r="EH131" s="897"/>
      <c r="EI131" s="897"/>
      <c r="EJ131" s="897"/>
      <c r="EK131" s="897"/>
      <c r="EL131" s="897"/>
      <c r="EM131" s="897"/>
      <c r="EN131" s="897"/>
      <c r="EO131" s="897"/>
      <c r="EP131" s="897"/>
      <c r="EQ131" s="897"/>
      <c r="ER131" s="897"/>
      <c r="ES131" s="897"/>
      <c r="ET131" s="897"/>
      <c r="EU131" s="897"/>
      <c r="EV131" s="897"/>
      <c r="EW131" s="897"/>
      <c r="EX131" s="897"/>
      <c r="EY131" s="897"/>
      <c r="EZ131" s="897"/>
      <c r="FA131" s="897"/>
      <c r="FB131" s="897"/>
      <c r="FC131" s="897"/>
      <c r="FD131" s="897"/>
      <c r="FE131" s="897"/>
      <c r="FF131" s="897"/>
      <c r="FG131" s="897"/>
      <c r="FH131" s="897"/>
      <c r="FI131" s="897"/>
      <c r="FJ131" s="897"/>
      <c r="FK131" s="897"/>
      <c r="FL131" s="897"/>
      <c r="FM131" s="897"/>
      <c r="FN131" s="897"/>
      <c r="FO131" s="897"/>
      <c r="FP131" s="897"/>
      <c r="FQ131" s="897"/>
      <c r="FR131" s="897"/>
      <c r="FS131" s="897"/>
      <c r="FT131" s="897"/>
      <c r="FU131" s="897"/>
      <c r="FV131" s="897"/>
      <c r="FW131" s="897"/>
      <c r="FX131" s="897"/>
      <c r="FY131" s="897"/>
      <c r="FZ131" s="897"/>
      <c r="GA131" s="897"/>
      <c r="GB131" s="897"/>
      <c r="GC131" s="897"/>
      <c r="GD131" s="897"/>
      <c r="GE131" s="897"/>
      <c r="GF131" s="897"/>
      <c r="GG131" s="897"/>
      <c r="GH131" s="897"/>
      <c r="GI131" s="897"/>
      <c r="GJ131" s="897"/>
      <c r="GK131" s="897"/>
      <c r="GL131" s="897"/>
      <c r="GM131" s="897"/>
      <c r="GN131" s="897"/>
      <c r="GO131" s="897"/>
      <c r="GP131" s="897"/>
      <c r="GQ131" s="897"/>
      <c r="GR131" s="897"/>
      <c r="GS131" s="897"/>
      <c r="GT131" s="897"/>
      <c r="GU131" s="897"/>
      <c r="GV131" s="897"/>
      <c r="GW131" s="897"/>
      <c r="GX131" s="897"/>
      <c r="GY131" s="897"/>
      <c r="GZ131" s="897"/>
      <c r="HA131" s="897"/>
      <c r="HB131" s="897"/>
      <c r="HC131" s="897"/>
      <c r="HD131" s="897"/>
      <c r="HE131" s="897"/>
      <c r="HF131" s="897"/>
      <c r="HG131" s="897"/>
      <c r="HH131" s="897"/>
      <c r="HI131" s="897"/>
      <c r="HJ131" s="897"/>
      <c r="HK131" s="897"/>
      <c r="HL131" s="897"/>
      <c r="HM131" s="897"/>
      <c r="HN131" s="897"/>
      <c r="HO131" s="897"/>
      <c r="HP131" s="897"/>
      <c r="HQ131" s="897"/>
      <c r="HR131" s="897"/>
      <c r="HS131" s="897"/>
      <c r="HT131" s="897"/>
      <c r="HU131" s="897"/>
      <c r="HV131" s="897"/>
      <c r="HW131" s="897"/>
      <c r="HX131" s="897"/>
      <c r="HY131" s="897"/>
      <c r="HZ131" s="897"/>
      <c r="IA131" s="897"/>
      <c r="IB131" s="897"/>
      <c r="IC131" s="897"/>
      <c r="ID131" s="897"/>
      <c r="IE131" s="897"/>
      <c r="IF131" s="897"/>
      <c r="IG131" s="897"/>
      <c r="IH131" s="897"/>
      <c r="II131" s="897"/>
      <c r="IJ131" s="897"/>
      <c r="IK131" s="897"/>
      <c r="IL131" s="897"/>
      <c r="IM131" s="897"/>
      <c r="IN131" s="897"/>
      <c r="IO131" s="897"/>
      <c r="IP131" s="897"/>
      <c r="IQ131" s="897"/>
      <c r="IR131" s="897"/>
    </row>
    <row r="132" spans="1:252" s="898" customFormat="1" ht="28.5" customHeight="1" x14ac:dyDescent="0.2">
      <c r="A132" s="921"/>
      <c r="B132" s="921"/>
      <c r="C132" s="922"/>
      <c r="D132" s="923" t="s">
        <v>445</v>
      </c>
      <c r="E132" s="924" t="s">
        <v>573</v>
      </c>
      <c r="F132" s="925">
        <v>1500</v>
      </c>
      <c r="G132" s="925">
        <v>1161</v>
      </c>
      <c r="H132" s="1255">
        <f t="shared" si="9"/>
        <v>0.77400000000000002</v>
      </c>
      <c r="K132" s="897"/>
      <c r="L132" s="897"/>
      <c r="M132" s="897"/>
      <c r="N132" s="897"/>
      <c r="O132" s="897"/>
      <c r="P132" s="897"/>
      <c r="Q132" s="897"/>
      <c r="R132" s="897"/>
      <c r="S132" s="897"/>
      <c r="T132" s="897"/>
      <c r="U132" s="897"/>
      <c r="V132" s="897"/>
      <c r="W132" s="897"/>
      <c r="X132" s="897"/>
      <c r="Y132" s="897"/>
      <c r="Z132" s="897"/>
      <c r="AA132" s="897"/>
      <c r="AB132" s="897"/>
      <c r="AC132" s="897"/>
      <c r="AD132" s="897"/>
      <c r="AE132" s="897"/>
      <c r="AF132" s="897"/>
      <c r="AG132" s="897"/>
      <c r="AH132" s="897"/>
      <c r="AI132" s="897"/>
      <c r="AJ132" s="897"/>
      <c r="AK132" s="897"/>
      <c r="AL132" s="897"/>
      <c r="AM132" s="897"/>
      <c r="AN132" s="897"/>
      <c r="AO132" s="897"/>
      <c r="AP132" s="897"/>
      <c r="AQ132" s="897"/>
      <c r="AR132" s="897"/>
      <c r="AS132" s="897"/>
      <c r="AT132" s="897"/>
      <c r="AU132" s="897"/>
      <c r="AV132" s="897"/>
      <c r="AW132" s="897"/>
      <c r="AX132" s="897"/>
      <c r="AY132" s="897"/>
      <c r="AZ132" s="897"/>
      <c r="BA132" s="897"/>
      <c r="BB132" s="897"/>
      <c r="BC132" s="897"/>
      <c r="BD132" s="897"/>
      <c r="BE132" s="897"/>
      <c r="BF132" s="897"/>
      <c r="BG132" s="897"/>
      <c r="BH132" s="897"/>
      <c r="BI132" s="897"/>
      <c r="BJ132" s="897"/>
      <c r="BK132" s="897"/>
      <c r="BL132" s="897"/>
      <c r="BM132" s="897"/>
      <c r="BN132" s="897"/>
      <c r="BO132" s="897"/>
      <c r="BP132" s="897"/>
      <c r="BQ132" s="897"/>
      <c r="BR132" s="897"/>
      <c r="BS132" s="897"/>
      <c r="BT132" s="897"/>
      <c r="BU132" s="897"/>
      <c r="BV132" s="897"/>
      <c r="BW132" s="897"/>
      <c r="BX132" s="897"/>
      <c r="BY132" s="897"/>
      <c r="BZ132" s="897"/>
      <c r="CA132" s="897"/>
      <c r="CB132" s="897"/>
      <c r="CC132" s="897"/>
      <c r="CD132" s="897"/>
      <c r="CE132" s="897"/>
      <c r="CF132" s="897"/>
      <c r="CG132" s="897"/>
      <c r="CH132" s="897"/>
      <c r="CI132" s="897"/>
      <c r="CJ132" s="897"/>
      <c r="CK132" s="897"/>
      <c r="CL132" s="897"/>
      <c r="CM132" s="897"/>
      <c r="CN132" s="897"/>
      <c r="CO132" s="897"/>
      <c r="CP132" s="897"/>
      <c r="CQ132" s="897"/>
      <c r="CR132" s="897"/>
      <c r="CS132" s="897"/>
      <c r="CT132" s="897"/>
      <c r="CU132" s="897"/>
      <c r="CV132" s="897"/>
      <c r="CW132" s="897"/>
      <c r="CX132" s="897"/>
      <c r="CY132" s="897"/>
      <c r="CZ132" s="897"/>
      <c r="DA132" s="897"/>
      <c r="DB132" s="897"/>
      <c r="DC132" s="897"/>
      <c r="DD132" s="897"/>
      <c r="DE132" s="897"/>
      <c r="DF132" s="897"/>
      <c r="DG132" s="897"/>
      <c r="DH132" s="897"/>
      <c r="DI132" s="897"/>
      <c r="DJ132" s="897"/>
      <c r="DK132" s="897"/>
      <c r="DL132" s="897"/>
      <c r="DM132" s="897"/>
      <c r="DN132" s="897"/>
      <c r="DO132" s="897"/>
      <c r="DP132" s="897"/>
      <c r="DQ132" s="897"/>
      <c r="DR132" s="897"/>
      <c r="DS132" s="897"/>
      <c r="DT132" s="897"/>
      <c r="DU132" s="897"/>
      <c r="DV132" s="897"/>
      <c r="DW132" s="897"/>
      <c r="DX132" s="897"/>
      <c r="DY132" s="897"/>
      <c r="DZ132" s="897"/>
      <c r="EA132" s="897"/>
      <c r="EB132" s="897"/>
      <c r="EC132" s="897"/>
      <c r="ED132" s="897"/>
      <c r="EE132" s="897"/>
      <c r="EF132" s="897"/>
      <c r="EG132" s="897"/>
      <c r="EH132" s="897"/>
      <c r="EI132" s="897"/>
      <c r="EJ132" s="897"/>
      <c r="EK132" s="897"/>
      <c r="EL132" s="897"/>
      <c r="EM132" s="897"/>
      <c r="EN132" s="897"/>
      <c r="EO132" s="897"/>
      <c r="EP132" s="897"/>
      <c r="EQ132" s="897"/>
      <c r="ER132" s="897"/>
      <c r="ES132" s="897"/>
      <c r="ET132" s="897"/>
      <c r="EU132" s="897"/>
      <c r="EV132" s="897"/>
      <c r="EW132" s="897"/>
      <c r="EX132" s="897"/>
      <c r="EY132" s="897"/>
      <c r="EZ132" s="897"/>
      <c r="FA132" s="897"/>
      <c r="FB132" s="897"/>
      <c r="FC132" s="897"/>
      <c r="FD132" s="897"/>
      <c r="FE132" s="897"/>
      <c r="FF132" s="897"/>
      <c r="FG132" s="897"/>
      <c r="FH132" s="897"/>
      <c r="FI132" s="897"/>
      <c r="FJ132" s="897"/>
      <c r="FK132" s="897"/>
      <c r="FL132" s="897"/>
      <c r="FM132" s="897"/>
      <c r="FN132" s="897"/>
      <c r="FO132" s="897"/>
      <c r="FP132" s="897"/>
      <c r="FQ132" s="897"/>
      <c r="FR132" s="897"/>
      <c r="FS132" s="897"/>
      <c r="FT132" s="897"/>
      <c r="FU132" s="897"/>
      <c r="FV132" s="897"/>
      <c r="FW132" s="897"/>
      <c r="FX132" s="897"/>
      <c r="FY132" s="897"/>
      <c r="FZ132" s="897"/>
      <c r="GA132" s="897"/>
      <c r="GB132" s="897"/>
      <c r="GC132" s="897"/>
      <c r="GD132" s="897"/>
      <c r="GE132" s="897"/>
      <c r="GF132" s="897"/>
      <c r="GG132" s="897"/>
      <c r="GH132" s="897"/>
      <c r="GI132" s="897"/>
      <c r="GJ132" s="897"/>
      <c r="GK132" s="897"/>
      <c r="GL132" s="897"/>
      <c r="GM132" s="897"/>
      <c r="GN132" s="897"/>
      <c r="GO132" s="897"/>
      <c r="GP132" s="897"/>
      <c r="GQ132" s="897"/>
      <c r="GR132" s="897"/>
      <c r="GS132" s="897"/>
      <c r="GT132" s="897"/>
      <c r="GU132" s="897"/>
      <c r="GV132" s="897"/>
      <c r="GW132" s="897"/>
      <c r="GX132" s="897"/>
      <c r="GY132" s="897"/>
      <c r="GZ132" s="897"/>
      <c r="HA132" s="897"/>
      <c r="HB132" s="897"/>
      <c r="HC132" s="897"/>
      <c r="HD132" s="897"/>
      <c r="HE132" s="897"/>
      <c r="HF132" s="897"/>
      <c r="HG132" s="897"/>
      <c r="HH132" s="897"/>
      <c r="HI132" s="897"/>
      <c r="HJ132" s="897"/>
      <c r="HK132" s="897"/>
      <c r="HL132" s="897"/>
      <c r="HM132" s="897"/>
      <c r="HN132" s="897"/>
      <c r="HO132" s="897"/>
      <c r="HP132" s="897"/>
      <c r="HQ132" s="897"/>
      <c r="HR132" s="897"/>
      <c r="HS132" s="897"/>
      <c r="HT132" s="897"/>
      <c r="HU132" s="897"/>
      <c r="HV132" s="897"/>
      <c r="HW132" s="897"/>
      <c r="HX132" s="897"/>
      <c r="HY132" s="897"/>
      <c r="HZ132" s="897"/>
      <c r="IA132" s="897"/>
      <c r="IB132" s="897"/>
      <c r="IC132" s="897"/>
      <c r="ID132" s="897"/>
      <c r="IE132" s="897"/>
      <c r="IF132" s="897"/>
      <c r="IG132" s="897"/>
      <c r="IH132" s="897"/>
      <c r="II132" s="897"/>
      <c r="IJ132" s="897"/>
      <c r="IK132" s="897"/>
      <c r="IL132" s="897"/>
      <c r="IM132" s="897"/>
      <c r="IN132" s="897"/>
      <c r="IO132" s="897"/>
      <c r="IP132" s="897"/>
      <c r="IQ132" s="897"/>
      <c r="IR132" s="897"/>
    </row>
    <row r="133" spans="1:252" s="898" customFormat="1" ht="21" customHeight="1" x14ac:dyDescent="0.2">
      <c r="A133" s="921"/>
      <c r="B133" s="921"/>
      <c r="C133" s="922"/>
      <c r="D133" s="923" t="s">
        <v>447</v>
      </c>
      <c r="E133" s="924" t="s">
        <v>566</v>
      </c>
      <c r="F133" s="925">
        <v>1500</v>
      </c>
      <c r="G133" s="925">
        <v>0</v>
      </c>
      <c r="H133" s="1255">
        <f t="shared" ref="H133:H183" si="10">G133/F133</f>
        <v>0</v>
      </c>
      <c r="K133" s="897"/>
      <c r="L133" s="897"/>
      <c r="M133" s="897"/>
      <c r="N133" s="897"/>
      <c r="O133" s="897"/>
      <c r="P133" s="897"/>
      <c r="Q133" s="897"/>
      <c r="R133" s="897"/>
      <c r="S133" s="897"/>
      <c r="T133" s="897"/>
      <c r="U133" s="897"/>
      <c r="V133" s="897"/>
      <c r="W133" s="897"/>
      <c r="X133" s="897"/>
      <c r="Y133" s="897"/>
      <c r="Z133" s="897"/>
      <c r="AA133" s="897"/>
      <c r="AB133" s="897"/>
      <c r="AC133" s="897"/>
      <c r="AD133" s="897"/>
      <c r="AE133" s="897"/>
      <c r="AF133" s="897"/>
      <c r="AG133" s="897"/>
      <c r="AH133" s="897"/>
      <c r="AI133" s="897"/>
      <c r="AJ133" s="897"/>
      <c r="AK133" s="897"/>
      <c r="AL133" s="897"/>
      <c r="AM133" s="897"/>
      <c r="AN133" s="897"/>
      <c r="AO133" s="897"/>
      <c r="AP133" s="897"/>
      <c r="AQ133" s="897"/>
      <c r="AR133" s="897"/>
      <c r="AS133" s="897"/>
      <c r="AT133" s="897"/>
      <c r="AU133" s="897"/>
      <c r="AV133" s="897"/>
      <c r="AW133" s="897"/>
      <c r="AX133" s="897"/>
      <c r="AY133" s="897"/>
      <c r="AZ133" s="897"/>
      <c r="BA133" s="897"/>
      <c r="BB133" s="897"/>
      <c r="BC133" s="897"/>
      <c r="BD133" s="897"/>
      <c r="BE133" s="897"/>
      <c r="BF133" s="897"/>
      <c r="BG133" s="897"/>
      <c r="BH133" s="897"/>
      <c r="BI133" s="897"/>
      <c r="BJ133" s="897"/>
      <c r="BK133" s="897"/>
      <c r="BL133" s="897"/>
      <c r="BM133" s="897"/>
      <c r="BN133" s="897"/>
      <c r="BO133" s="897"/>
      <c r="BP133" s="897"/>
      <c r="BQ133" s="897"/>
      <c r="BR133" s="897"/>
      <c r="BS133" s="897"/>
      <c r="BT133" s="897"/>
      <c r="BU133" s="897"/>
      <c r="BV133" s="897"/>
      <c r="BW133" s="897"/>
      <c r="BX133" s="897"/>
      <c r="BY133" s="897"/>
      <c r="BZ133" s="897"/>
      <c r="CA133" s="897"/>
      <c r="CB133" s="897"/>
      <c r="CC133" s="897"/>
      <c r="CD133" s="897"/>
      <c r="CE133" s="897"/>
      <c r="CF133" s="897"/>
      <c r="CG133" s="897"/>
      <c r="CH133" s="897"/>
      <c r="CI133" s="897"/>
      <c r="CJ133" s="897"/>
      <c r="CK133" s="897"/>
      <c r="CL133" s="897"/>
      <c r="CM133" s="897"/>
      <c r="CN133" s="897"/>
      <c r="CO133" s="897"/>
      <c r="CP133" s="897"/>
      <c r="CQ133" s="897"/>
      <c r="CR133" s="897"/>
      <c r="CS133" s="897"/>
      <c r="CT133" s="897"/>
      <c r="CU133" s="897"/>
      <c r="CV133" s="897"/>
      <c r="CW133" s="897"/>
      <c r="CX133" s="897"/>
      <c r="CY133" s="897"/>
      <c r="CZ133" s="897"/>
      <c r="DA133" s="897"/>
      <c r="DB133" s="897"/>
      <c r="DC133" s="897"/>
      <c r="DD133" s="897"/>
      <c r="DE133" s="897"/>
      <c r="DF133" s="897"/>
      <c r="DG133" s="897"/>
      <c r="DH133" s="897"/>
      <c r="DI133" s="897"/>
      <c r="DJ133" s="897"/>
      <c r="DK133" s="897"/>
      <c r="DL133" s="897"/>
      <c r="DM133" s="897"/>
      <c r="DN133" s="897"/>
      <c r="DO133" s="897"/>
      <c r="DP133" s="897"/>
      <c r="DQ133" s="897"/>
      <c r="DR133" s="897"/>
      <c r="DS133" s="897"/>
      <c r="DT133" s="897"/>
      <c r="DU133" s="897"/>
      <c r="DV133" s="897"/>
      <c r="DW133" s="897"/>
      <c r="DX133" s="897"/>
      <c r="DY133" s="897"/>
      <c r="DZ133" s="897"/>
      <c r="EA133" s="897"/>
      <c r="EB133" s="897"/>
      <c r="EC133" s="897"/>
      <c r="ED133" s="897"/>
      <c r="EE133" s="897"/>
      <c r="EF133" s="897"/>
      <c r="EG133" s="897"/>
      <c r="EH133" s="897"/>
      <c r="EI133" s="897"/>
      <c r="EJ133" s="897"/>
      <c r="EK133" s="897"/>
      <c r="EL133" s="897"/>
      <c r="EM133" s="897"/>
      <c r="EN133" s="897"/>
      <c r="EO133" s="897"/>
      <c r="EP133" s="897"/>
      <c r="EQ133" s="897"/>
      <c r="ER133" s="897"/>
      <c r="ES133" s="897"/>
      <c r="ET133" s="897"/>
      <c r="EU133" s="897"/>
      <c r="EV133" s="897"/>
      <c r="EW133" s="897"/>
      <c r="EX133" s="897"/>
      <c r="EY133" s="897"/>
      <c r="EZ133" s="897"/>
      <c r="FA133" s="897"/>
      <c r="FB133" s="897"/>
      <c r="FC133" s="897"/>
      <c r="FD133" s="897"/>
      <c r="FE133" s="897"/>
      <c r="FF133" s="897"/>
      <c r="FG133" s="897"/>
      <c r="FH133" s="897"/>
      <c r="FI133" s="897"/>
      <c r="FJ133" s="897"/>
      <c r="FK133" s="897"/>
      <c r="FL133" s="897"/>
      <c r="FM133" s="897"/>
      <c r="FN133" s="897"/>
      <c r="FO133" s="897"/>
      <c r="FP133" s="897"/>
      <c r="FQ133" s="897"/>
      <c r="FR133" s="897"/>
      <c r="FS133" s="897"/>
      <c r="FT133" s="897"/>
      <c r="FU133" s="897"/>
      <c r="FV133" s="897"/>
      <c r="FW133" s="897"/>
      <c r="FX133" s="897"/>
      <c r="FY133" s="897"/>
      <c r="FZ133" s="897"/>
      <c r="GA133" s="897"/>
      <c r="GB133" s="897"/>
      <c r="GC133" s="897"/>
      <c r="GD133" s="897"/>
      <c r="GE133" s="897"/>
      <c r="GF133" s="897"/>
      <c r="GG133" s="897"/>
      <c r="GH133" s="897"/>
      <c r="GI133" s="897"/>
      <c r="GJ133" s="897"/>
      <c r="GK133" s="897"/>
      <c r="GL133" s="897"/>
      <c r="GM133" s="897"/>
      <c r="GN133" s="897"/>
      <c r="GO133" s="897"/>
      <c r="GP133" s="897"/>
      <c r="GQ133" s="897"/>
      <c r="GR133" s="897"/>
      <c r="GS133" s="897"/>
      <c r="GT133" s="897"/>
      <c r="GU133" s="897"/>
      <c r="GV133" s="897"/>
      <c r="GW133" s="897"/>
      <c r="GX133" s="897"/>
      <c r="GY133" s="897"/>
      <c r="GZ133" s="897"/>
      <c r="HA133" s="897"/>
      <c r="HB133" s="897"/>
      <c r="HC133" s="897"/>
      <c r="HD133" s="897"/>
      <c r="HE133" s="897"/>
      <c r="HF133" s="897"/>
      <c r="HG133" s="897"/>
      <c r="HH133" s="897"/>
      <c r="HI133" s="897"/>
      <c r="HJ133" s="897"/>
      <c r="HK133" s="897"/>
      <c r="HL133" s="897"/>
      <c r="HM133" s="897"/>
      <c r="HN133" s="897"/>
      <c r="HO133" s="897"/>
      <c r="HP133" s="897"/>
      <c r="HQ133" s="897"/>
      <c r="HR133" s="897"/>
      <c r="HS133" s="897"/>
      <c r="HT133" s="897"/>
      <c r="HU133" s="897"/>
      <c r="HV133" s="897"/>
      <c r="HW133" s="897"/>
      <c r="HX133" s="897"/>
      <c r="HY133" s="897"/>
      <c r="HZ133" s="897"/>
      <c r="IA133" s="897"/>
      <c r="IB133" s="897"/>
      <c r="IC133" s="897"/>
      <c r="ID133" s="897"/>
      <c r="IE133" s="897"/>
      <c r="IF133" s="897"/>
      <c r="IG133" s="897"/>
      <c r="IH133" s="897"/>
      <c r="II133" s="897"/>
      <c r="IJ133" s="897"/>
      <c r="IK133" s="897"/>
      <c r="IL133" s="897"/>
      <c r="IM133" s="897"/>
      <c r="IN133" s="897"/>
      <c r="IO133" s="897"/>
      <c r="IP133" s="897"/>
      <c r="IQ133" s="897"/>
      <c r="IR133" s="897"/>
    </row>
    <row r="134" spans="1:252" s="898" customFormat="1" ht="21" customHeight="1" x14ac:dyDescent="0.2">
      <c r="A134" s="921"/>
      <c r="B134" s="921"/>
      <c r="C134" s="922"/>
      <c r="D134" s="923" t="s">
        <v>761</v>
      </c>
      <c r="E134" s="924" t="s">
        <v>798</v>
      </c>
      <c r="F134" s="925">
        <v>500</v>
      </c>
      <c r="G134" s="925">
        <v>0</v>
      </c>
      <c r="H134" s="1255">
        <f t="shared" si="10"/>
        <v>0</v>
      </c>
      <c r="K134" s="897"/>
      <c r="L134" s="897"/>
      <c r="M134" s="897"/>
      <c r="N134" s="897"/>
      <c r="O134" s="897"/>
      <c r="P134" s="897"/>
      <c r="Q134" s="897"/>
      <c r="R134" s="897"/>
      <c r="S134" s="897"/>
      <c r="T134" s="897"/>
      <c r="U134" s="897"/>
      <c r="V134" s="897"/>
      <c r="W134" s="897"/>
      <c r="X134" s="897"/>
      <c r="Y134" s="897"/>
      <c r="Z134" s="897"/>
      <c r="AA134" s="897"/>
      <c r="AB134" s="897"/>
      <c r="AC134" s="897"/>
      <c r="AD134" s="897"/>
      <c r="AE134" s="897"/>
      <c r="AF134" s="897"/>
      <c r="AG134" s="897"/>
      <c r="AH134" s="897"/>
      <c r="AI134" s="897"/>
      <c r="AJ134" s="897"/>
      <c r="AK134" s="897"/>
      <c r="AL134" s="897"/>
      <c r="AM134" s="897"/>
      <c r="AN134" s="897"/>
      <c r="AO134" s="897"/>
      <c r="AP134" s="897"/>
      <c r="AQ134" s="897"/>
      <c r="AR134" s="897"/>
      <c r="AS134" s="897"/>
      <c r="AT134" s="897"/>
      <c r="AU134" s="897"/>
      <c r="AV134" s="897"/>
      <c r="AW134" s="897"/>
      <c r="AX134" s="897"/>
      <c r="AY134" s="897"/>
      <c r="AZ134" s="897"/>
      <c r="BA134" s="897"/>
      <c r="BB134" s="897"/>
      <c r="BC134" s="897"/>
      <c r="BD134" s="897"/>
      <c r="BE134" s="897"/>
      <c r="BF134" s="897"/>
      <c r="BG134" s="897"/>
      <c r="BH134" s="897"/>
      <c r="BI134" s="897"/>
      <c r="BJ134" s="897"/>
      <c r="BK134" s="897"/>
      <c r="BL134" s="897"/>
      <c r="BM134" s="897"/>
      <c r="BN134" s="897"/>
      <c r="BO134" s="897"/>
      <c r="BP134" s="897"/>
      <c r="BQ134" s="897"/>
      <c r="BR134" s="897"/>
      <c r="BS134" s="897"/>
      <c r="BT134" s="897"/>
      <c r="BU134" s="897"/>
      <c r="BV134" s="897"/>
      <c r="BW134" s="897"/>
      <c r="BX134" s="897"/>
      <c r="BY134" s="897"/>
      <c r="BZ134" s="897"/>
      <c r="CA134" s="897"/>
      <c r="CB134" s="897"/>
      <c r="CC134" s="897"/>
      <c r="CD134" s="897"/>
      <c r="CE134" s="897"/>
      <c r="CF134" s="897"/>
      <c r="CG134" s="897"/>
      <c r="CH134" s="897"/>
      <c r="CI134" s="897"/>
      <c r="CJ134" s="897"/>
      <c r="CK134" s="897"/>
      <c r="CL134" s="897"/>
      <c r="CM134" s="897"/>
      <c r="CN134" s="897"/>
      <c r="CO134" s="897"/>
      <c r="CP134" s="897"/>
      <c r="CQ134" s="897"/>
      <c r="CR134" s="897"/>
      <c r="CS134" s="897"/>
      <c r="CT134" s="897"/>
      <c r="CU134" s="897"/>
      <c r="CV134" s="897"/>
      <c r="CW134" s="897"/>
      <c r="CX134" s="897"/>
      <c r="CY134" s="897"/>
      <c r="CZ134" s="897"/>
      <c r="DA134" s="897"/>
      <c r="DB134" s="897"/>
      <c r="DC134" s="897"/>
      <c r="DD134" s="897"/>
      <c r="DE134" s="897"/>
      <c r="DF134" s="897"/>
      <c r="DG134" s="897"/>
      <c r="DH134" s="897"/>
      <c r="DI134" s="897"/>
      <c r="DJ134" s="897"/>
      <c r="DK134" s="897"/>
      <c r="DL134" s="897"/>
      <c r="DM134" s="897"/>
      <c r="DN134" s="897"/>
      <c r="DO134" s="897"/>
      <c r="DP134" s="897"/>
      <c r="DQ134" s="897"/>
      <c r="DR134" s="897"/>
      <c r="DS134" s="897"/>
      <c r="DT134" s="897"/>
      <c r="DU134" s="897"/>
      <c r="DV134" s="897"/>
      <c r="DW134" s="897"/>
      <c r="DX134" s="897"/>
      <c r="DY134" s="897"/>
      <c r="DZ134" s="897"/>
      <c r="EA134" s="897"/>
      <c r="EB134" s="897"/>
      <c r="EC134" s="897"/>
      <c r="ED134" s="897"/>
      <c r="EE134" s="897"/>
      <c r="EF134" s="897"/>
      <c r="EG134" s="897"/>
      <c r="EH134" s="897"/>
      <c r="EI134" s="897"/>
      <c r="EJ134" s="897"/>
      <c r="EK134" s="897"/>
      <c r="EL134" s="897"/>
      <c r="EM134" s="897"/>
      <c r="EN134" s="897"/>
      <c r="EO134" s="897"/>
      <c r="EP134" s="897"/>
      <c r="EQ134" s="897"/>
      <c r="ER134" s="897"/>
      <c r="ES134" s="897"/>
      <c r="ET134" s="897"/>
      <c r="EU134" s="897"/>
      <c r="EV134" s="897"/>
      <c r="EW134" s="897"/>
      <c r="EX134" s="897"/>
      <c r="EY134" s="897"/>
      <c r="EZ134" s="897"/>
      <c r="FA134" s="897"/>
      <c r="FB134" s="897"/>
      <c r="FC134" s="897"/>
      <c r="FD134" s="897"/>
      <c r="FE134" s="897"/>
      <c r="FF134" s="897"/>
      <c r="FG134" s="897"/>
      <c r="FH134" s="897"/>
      <c r="FI134" s="897"/>
      <c r="FJ134" s="897"/>
      <c r="FK134" s="897"/>
      <c r="FL134" s="897"/>
      <c r="FM134" s="897"/>
      <c r="FN134" s="897"/>
      <c r="FO134" s="897"/>
      <c r="FP134" s="897"/>
      <c r="FQ134" s="897"/>
      <c r="FR134" s="897"/>
      <c r="FS134" s="897"/>
      <c r="FT134" s="897"/>
      <c r="FU134" s="897"/>
      <c r="FV134" s="897"/>
      <c r="FW134" s="897"/>
      <c r="FX134" s="897"/>
      <c r="FY134" s="897"/>
      <c r="FZ134" s="897"/>
      <c r="GA134" s="897"/>
      <c r="GB134" s="897"/>
      <c r="GC134" s="897"/>
      <c r="GD134" s="897"/>
      <c r="GE134" s="897"/>
      <c r="GF134" s="897"/>
      <c r="GG134" s="897"/>
      <c r="GH134" s="897"/>
      <c r="GI134" s="897"/>
      <c r="GJ134" s="897"/>
      <c r="GK134" s="897"/>
      <c r="GL134" s="897"/>
      <c r="GM134" s="897"/>
      <c r="GN134" s="897"/>
      <c r="GO134" s="897"/>
      <c r="GP134" s="897"/>
      <c r="GQ134" s="897"/>
      <c r="GR134" s="897"/>
      <c r="GS134" s="897"/>
      <c r="GT134" s="897"/>
      <c r="GU134" s="897"/>
      <c r="GV134" s="897"/>
      <c r="GW134" s="897"/>
      <c r="GX134" s="897"/>
      <c r="GY134" s="897"/>
      <c r="GZ134" s="897"/>
      <c r="HA134" s="897"/>
      <c r="HB134" s="897"/>
      <c r="HC134" s="897"/>
      <c r="HD134" s="897"/>
      <c r="HE134" s="897"/>
      <c r="HF134" s="897"/>
      <c r="HG134" s="897"/>
      <c r="HH134" s="897"/>
      <c r="HI134" s="897"/>
      <c r="HJ134" s="897"/>
      <c r="HK134" s="897"/>
      <c r="HL134" s="897"/>
      <c r="HM134" s="897"/>
      <c r="HN134" s="897"/>
      <c r="HO134" s="897"/>
      <c r="HP134" s="897"/>
      <c r="HQ134" s="897"/>
      <c r="HR134" s="897"/>
      <c r="HS134" s="897"/>
      <c r="HT134" s="897"/>
      <c r="HU134" s="897"/>
      <c r="HV134" s="897"/>
      <c r="HW134" s="897"/>
      <c r="HX134" s="897"/>
      <c r="HY134" s="897"/>
      <c r="HZ134" s="897"/>
      <c r="IA134" s="897"/>
      <c r="IB134" s="897"/>
      <c r="IC134" s="897"/>
      <c r="ID134" s="897"/>
      <c r="IE134" s="897"/>
      <c r="IF134" s="897"/>
      <c r="IG134" s="897"/>
      <c r="IH134" s="897"/>
      <c r="II134" s="897"/>
      <c r="IJ134" s="897"/>
      <c r="IK134" s="897"/>
      <c r="IL134" s="897"/>
      <c r="IM134" s="897"/>
      <c r="IN134" s="897"/>
      <c r="IO134" s="897"/>
      <c r="IP134" s="897"/>
      <c r="IQ134" s="897"/>
      <c r="IR134" s="897"/>
    </row>
    <row r="135" spans="1:252" s="898" customFormat="1" ht="21" customHeight="1" x14ac:dyDescent="0.2">
      <c r="A135" s="921"/>
      <c r="B135" s="921"/>
      <c r="C135" s="918" t="s">
        <v>212</v>
      </c>
      <c r="D135" s="918"/>
      <c r="E135" s="919" t="s">
        <v>213</v>
      </c>
      <c r="F135" s="920">
        <f>F136+F137+F138+F139+F140+F141+F142+F143+F144+F145+F146+F147+F148+F149+F150</f>
        <v>15716.21</v>
      </c>
      <c r="G135" s="920">
        <f>G136+G137+G138+G139+G140+G141+G142+G143+G144+G145+G146+G147+G148+G149+G150</f>
        <v>7100.32</v>
      </c>
      <c r="H135" s="1256">
        <f t="shared" si="10"/>
        <v>0.45178322254538467</v>
      </c>
      <c r="K135" s="897"/>
      <c r="L135" s="897"/>
      <c r="M135" s="897"/>
      <c r="N135" s="897"/>
      <c r="O135" s="897"/>
      <c r="P135" s="897"/>
      <c r="Q135" s="897"/>
      <c r="R135" s="897"/>
      <c r="S135" s="897"/>
      <c r="T135" s="897"/>
      <c r="U135" s="897"/>
      <c r="V135" s="897"/>
      <c r="W135" s="897"/>
      <c r="X135" s="897"/>
      <c r="Y135" s="897"/>
      <c r="Z135" s="897"/>
      <c r="AA135" s="897"/>
      <c r="AB135" s="897"/>
      <c r="AC135" s="897"/>
      <c r="AD135" s="897"/>
      <c r="AE135" s="897"/>
      <c r="AF135" s="897"/>
      <c r="AG135" s="897"/>
      <c r="AH135" s="897"/>
      <c r="AI135" s="897"/>
      <c r="AJ135" s="897"/>
      <c r="AK135" s="897"/>
      <c r="AL135" s="897"/>
      <c r="AM135" s="897"/>
      <c r="AN135" s="897"/>
      <c r="AO135" s="897"/>
      <c r="AP135" s="897"/>
      <c r="AQ135" s="897"/>
      <c r="AR135" s="897"/>
      <c r="AS135" s="897"/>
      <c r="AT135" s="897"/>
      <c r="AU135" s="897"/>
      <c r="AV135" s="897"/>
      <c r="AW135" s="897"/>
      <c r="AX135" s="897"/>
      <c r="AY135" s="897"/>
      <c r="AZ135" s="897"/>
      <c r="BA135" s="897"/>
      <c r="BB135" s="897"/>
      <c r="BC135" s="897"/>
      <c r="BD135" s="897"/>
      <c r="BE135" s="897"/>
      <c r="BF135" s="897"/>
      <c r="BG135" s="897"/>
      <c r="BH135" s="897"/>
      <c r="BI135" s="897"/>
      <c r="BJ135" s="897"/>
      <c r="BK135" s="897"/>
      <c r="BL135" s="897"/>
      <c r="BM135" s="897"/>
      <c r="BN135" s="897"/>
      <c r="BO135" s="897"/>
      <c r="BP135" s="897"/>
      <c r="BQ135" s="897"/>
      <c r="BR135" s="897"/>
      <c r="BS135" s="897"/>
      <c r="BT135" s="897"/>
      <c r="BU135" s="897"/>
      <c r="BV135" s="897"/>
      <c r="BW135" s="897"/>
      <c r="BX135" s="897"/>
      <c r="BY135" s="897"/>
      <c r="BZ135" s="897"/>
      <c r="CA135" s="897"/>
      <c r="CB135" s="897"/>
      <c r="CC135" s="897"/>
      <c r="CD135" s="897"/>
      <c r="CE135" s="897"/>
      <c r="CF135" s="897"/>
      <c r="CG135" s="897"/>
      <c r="CH135" s="897"/>
      <c r="CI135" s="897"/>
      <c r="CJ135" s="897"/>
      <c r="CK135" s="897"/>
      <c r="CL135" s="897"/>
      <c r="CM135" s="897"/>
      <c r="CN135" s="897"/>
      <c r="CO135" s="897"/>
      <c r="CP135" s="897"/>
      <c r="CQ135" s="897"/>
      <c r="CR135" s="897"/>
      <c r="CS135" s="897"/>
      <c r="CT135" s="897"/>
      <c r="CU135" s="897"/>
      <c r="CV135" s="897"/>
      <c r="CW135" s="897"/>
      <c r="CX135" s="897"/>
      <c r="CY135" s="897"/>
      <c r="CZ135" s="897"/>
      <c r="DA135" s="897"/>
      <c r="DB135" s="897"/>
      <c r="DC135" s="897"/>
      <c r="DD135" s="897"/>
      <c r="DE135" s="897"/>
      <c r="DF135" s="897"/>
      <c r="DG135" s="897"/>
      <c r="DH135" s="897"/>
      <c r="DI135" s="897"/>
      <c r="DJ135" s="897"/>
      <c r="DK135" s="897"/>
      <c r="DL135" s="897"/>
      <c r="DM135" s="897"/>
      <c r="DN135" s="897"/>
      <c r="DO135" s="897"/>
      <c r="DP135" s="897"/>
      <c r="DQ135" s="897"/>
      <c r="DR135" s="897"/>
      <c r="DS135" s="897"/>
      <c r="DT135" s="897"/>
      <c r="DU135" s="897"/>
      <c r="DV135" s="897"/>
      <c r="DW135" s="897"/>
      <c r="DX135" s="897"/>
      <c r="DY135" s="897"/>
      <c r="DZ135" s="897"/>
      <c r="EA135" s="897"/>
      <c r="EB135" s="897"/>
      <c r="EC135" s="897"/>
      <c r="ED135" s="897"/>
      <c r="EE135" s="897"/>
      <c r="EF135" s="897"/>
      <c r="EG135" s="897"/>
      <c r="EH135" s="897"/>
      <c r="EI135" s="897"/>
      <c r="EJ135" s="897"/>
      <c r="EK135" s="897"/>
      <c r="EL135" s="897"/>
      <c r="EM135" s="897"/>
      <c r="EN135" s="897"/>
      <c r="EO135" s="897"/>
      <c r="EP135" s="897"/>
      <c r="EQ135" s="897"/>
      <c r="ER135" s="897"/>
      <c r="ES135" s="897"/>
      <c r="ET135" s="897"/>
      <c r="EU135" s="897"/>
      <c r="EV135" s="897"/>
      <c r="EW135" s="897"/>
      <c r="EX135" s="897"/>
      <c r="EY135" s="897"/>
      <c r="EZ135" s="897"/>
      <c r="FA135" s="897"/>
      <c r="FB135" s="897"/>
      <c r="FC135" s="897"/>
      <c r="FD135" s="897"/>
      <c r="FE135" s="897"/>
      <c r="FF135" s="897"/>
      <c r="FG135" s="897"/>
      <c r="FH135" s="897"/>
      <c r="FI135" s="897"/>
      <c r="FJ135" s="897"/>
      <c r="FK135" s="897"/>
      <c r="FL135" s="897"/>
      <c r="FM135" s="897"/>
      <c r="FN135" s="897"/>
      <c r="FO135" s="897"/>
      <c r="FP135" s="897"/>
      <c r="FQ135" s="897"/>
      <c r="FR135" s="897"/>
      <c r="FS135" s="897"/>
      <c r="FT135" s="897"/>
      <c r="FU135" s="897"/>
      <c r="FV135" s="897"/>
      <c r="FW135" s="897"/>
      <c r="FX135" s="897"/>
      <c r="FY135" s="897"/>
      <c r="FZ135" s="897"/>
      <c r="GA135" s="897"/>
      <c r="GB135" s="897"/>
      <c r="GC135" s="897"/>
      <c r="GD135" s="897"/>
      <c r="GE135" s="897"/>
      <c r="GF135" s="897"/>
      <c r="GG135" s="897"/>
      <c r="GH135" s="897"/>
      <c r="GI135" s="897"/>
      <c r="GJ135" s="897"/>
      <c r="GK135" s="897"/>
      <c r="GL135" s="897"/>
      <c r="GM135" s="897"/>
      <c r="GN135" s="897"/>
      <c r="GO135" s="897"/>
      <c r="GP135" s="897"/>
      <c r="GQ135" s="897"/>
      <c r="GR135" s="897"/>
      <c r="GS135" s="897"/>
      <c r="GT135" s="897"/>
      <c r="GU135" s="897"/>
      <c r="GV135" s="897"/>
      <c r="GW135" s="897"/>
      <c r="GX135" s="897"/>
      <c r="GY135" s="897"/>
      <c r="GZ135" s="897"/>
      <c r="HA135" s="897"/>
      <c r="HB135" s="897"/>
      <c r="HC135" s="897"/>
      <c r="HD135" s="897"/>
      <c r="HE135" s="897"/>
      <c r="HF135" s="897"/>
      <c r="HG135" s="897"/>
      <c r="HH135" s="897"/>
      <c r="HI135" s="897"/>
      <c r="HJ135" s="897"/>
      <c r="HK135" s="897"/>
      <c r="HL135" s="897"/>
      <c r="HM135" s="897"/>
      <c r="HN135" s="897"/>
      <c r="HO135" s="897"/>
      <c r="HP135" s="897"/>
      <c r="HQ135" s="897"/>
      <c r="HR135" s="897"/>
      <c r="HS135" s="897"/>
      <c r="HT135" s="897"/>
      <c r="HU135" s="897"/>
      <c r="HV135" s="897"/>
      <c r="HW135" s="897"/>
      <c r="HX135" s="897"/>
      <c r="HY135" s="897"/>
      <c r="HZ135" s="897"/>
      <c r="IA135" s="897"/>
      <c r="IB135" s="897"/>
      <c r="IC135" s="897"/>
      <c r="ID135" s="897"/>
      <c r="IE135" s="897"/>
      <c r="IF135" s="897"/>
      <c r="IG135" s="897"/>
      <c r="IH135" s="897"/>
      <c r="II135" s="897"/>
      <c r="IJ135" s="897"/>
      <c r="IK135" s="897"/>
      <c r="IL135" s="897"/>
      <c r="IM135" s="897"/>
      <c r="IN135" s="897"/>
      <c r="IO135" s="897"/>
      <c r="IP135" s="897"/>
      <c r="IQ135" s="897"/>
      <c r="IR135" s="897"/>
    </row>
    <row r="136" spans="1:252" s="898" customFormat="1" ht="17.100000000000001" customHeight="1" x14ac:dyDescent="0.2">
      <c r="A136" s="921"/>
      <c r="B136" s="921"/>
      <c r="C136" s="922"/>
      <c r="D136" s="923" t="s">
        <v>441</v>
      </c>
      <c r="E136" s="924" t="s">
        <v>466</v>
      </c>
      <c r="F136" s="925">
        <v>500</v>
      </c>
      <c r="G136" s="925">
        <v>0</v>
      </c>
      <c r="H136" s="1255">
        <f t="shared" si="10"/>
        <v>0</v>
      </c>
      <c r="K136" s="897"/>
      <c r="L136" s="897"/>
      <c r="M136" s="897"/>
      <c r="N136" s="897"/>
      <c r="O136" s="897"/>
      <c r="P136" s="897"/>
      <c r="Q136" s="897"/>
      <c r="R136" s="897"/>
      <c r="S136" s="897"/>
      <c r="T136" s="897"/>
      <c r="U136" s="897"/>
      <c r="V136" s="897"/>
      <c r="W136" s="897"/>
      <c r="X136" s="897"/>
      <c r="Y136" s="897"/>
      <c r="Z136" s="897"/>
      <c r="AA136" s="897"/>
      <c r="AB136" s="897"/>
      <c r="AC136" s="897"/>
      <c r="AD136" s="897"/>
      <c r="AE136" s="897"/>
      <c r="AF136" s="897"/>
      <c r="AG136" s="897"/>
      <c r="AH136" s="897"/>
      <c r="AI136" s="897"/>
      <c r="AJ136" s="897"/>
      <c r="AK136" s="897"/>
      <c r="AL136" s="897"/>
      <c r="AM136" s="897"/>
      <c r="AN136" s="897"/>
      <c r="AO136" s="897"/>
      <c r="AP136" s="897"/>
      <c r="AQ136" s="897"/>
      <c r="AR136" s="897"/>
      <c r="AS136" s="897"/>
      <c r="AT136" s="897"/>
      <c r="AU136" s="897"/>
      <c r="AV136" s="897"/>
      <c r="AW136" s="897"/>
      <c r="AX136" s="897"/>
      <c r="AY136" s="897"/>
      <c r="AZ136" s="897"/>
      <c r="BA136" s="897"/>
      <c r="BB136" s="897"/>
      <c r="BC136" s="897"/>
      <c r="BD136" s="897"/>
      <c r="BE136" s="897"/>
      <c r="BF136" s="897"/>
      <c r="BG136" s="897"/>
      <c r="BH136" s="897"/>
      <c r="BI136" s="897"/>
      <c r="BJ136" s="897"/>
      <c r="BK136" s="897"/>
      <c r="BL136" s="897"/>
      <c r="BM136" s="897"/>
      <c r="BN136" s="897"/>
      <c r="BO136" s="897"/>
      <c r="BP136" s="897"/>
      <c r="BQ136" s="897"/>
      <c r="BR136" s="897"/>
      <c r="BS136" s="897"/>
      <c r="BT136" s="897"/>
      <c r="BU136" s="897"/>
      <c r="BV136" s="897"/>
      <c r="BW136" s="897"/>
      <c r="BX136" s="897"/>
      <c r="BY136" s="897"/>
      <c r="BZ136" s="897"/>
      <c r="CA136" s="897"/>
      <c r="CB136" s="897"/>
      <c r="CC136" s="897"/>
      <c r="CD136" s="897"/>
      <c r="CE136" s="897"/>
      <c r="CF136" s="897"/>
      <c r="CG136" s="897"/>
      <c r="CH136" s="897"/>
      <c r="CI136" s="897"/>
      <c r="CJ136" s="897"/>
      <c r="CK136" s="897"/>
      <c r="CL136" s="897"/>
      <c r="CM136" s="897"/>
      <c r="CN136" s="897"/>
      <c r="CO136" s="897"/>
      <c r="CP136" s="897"/>
      <c r="CQ136" s="897"/>
      <c r="CR136" s="897"/>
      <c r="CS136" s="897"/>
      <c r="CT136" s="897"/>
      <c r="CU136" s="897"/>
      <c r="CV136" s="897"/>
      <c r="CW136" s="897"/>
      <c r="CX136" s="897"/>
      <c r="CY136" s="897"/>
      <c r="CZ136" s="897"/>
      <c r="DA136" s="897"/>
      <c r="DB136" s="897"/>
      <c r="DC136" s="897"/>
      <c r="DD136" s="897"/>
      <c r="DE136" s="897"/>
      <c r="DF136" s="897"/>
      <c r="DG136" s="897"/>
      <c r="DH136" s="897"/>
      <c r="DI136" s="897"/>
      <c r="DJ136" s="897"/>
      <c r="DK136" s="897"/>
      <c r="DL136" s="897"/>
      <c r="DM136" s="897"/>
      <c r="DN136" s="897"/>
      <c r="DO136" s="897"/>
      <c r="DP136" s="897"/>
      <c r="DQ136" s="897"/>
      <c r="DR136" s="897"/>
      <c r="DS136" s="897"/>
      <c r="DT136" s="897"/>
      <c r="DU136" s="897"/>
      <c r="DV136" s="897"/>
      <c r="DW136" s="897"/>
      <c r="DX136" s="897"/>
      <c r="DY136" s="897"/>
      <c r="DZ136" s="897"/>
      <c r="EA136" s="897"/>
      <c r="EB136" s="897"/>
      <c r="EC136" s="897"/>
      <c r="ED136" s="897"/>
      <c r="EE136" s="897"/>
      <c r="EF136" s="897"/>
      <c r="EG136" s="897"/>
      <c r="EH136" s="897"/>
      <c r="EI136" s="897"/>
      <c r="EJ136" s="897"/>
      <c r="EK136" s="897"/>
      <c r="EL136" s="897"/>
      <c r="EM136" s="897"/>
      <c r="EN136" s="897"/>
      <c r="EO136" s="897"/>
      <c r="EP136" s="897"/>
      <c r="EQ136" s="897"/>
      <c r="ER136" s="897"/>
      <c r="ES136" s="897"/>
      <c r="ET136" s="897"/>
      <c r="EU136" s="897"/>
      <c r="EV136" s="897"/>
      <c r="EW136" s="897"/>
      <c r="EX136" s="897"/>
      <c r="EY136" s="897"/>
      <c r="EZ136" s="897"/>
      <c r="FA136" s="897"/>
      <c r="FB136" s="897"/>
      <c r="FC136" s="897"/>
      <c r="FD136" s="897"/>
      <c r="FE136" s="897"/>
      <c r="FF136" s="897"/>
      <c r="FG136" s="897"/>
      <c r="FH136" s="897"/>
      <c r="FI136" s="897"/>
      <c r="FJ136" s="897"/>
      <c r="FK136" s="897"/>
      <c r="FL136" s="897"/>
      <c r="FM136" s="897"/>
      <c r="FN136" s="897"/>
      <c r="FO136" s="897"/>
      <c r="FP136" s="897"/>
      <c r="FQ136" s="897"/>
      <c r="FR136" s="897"/>
      <c r="FS136" s="897"/>
      <c r="FT136" s="897"/>
      <c r="FU136" s="897"/>
      <c r="FV136" s="897"/>
      <c r="FW136" s="897"/>
      <c r="FX136" s="897"/>
      <c r="FY136" s="897"/>
      <c r="FZ136" s="897"/>
      <c r="GA136" s="897"/>
      <c r="GB136" s="897"/>
      <c r="GC136" s="897"/>
      <c r="GD136" s="897"/>
      <c r="GE136" s="897"/>
      <c r="GF136" s="897"/>
      <c r="GG136" s="897"/>
      <c r="GH136" s="897"/>
      <c r="GI136" s="897"/>
      <c r="GJ136" s="897"/>
      <c r="GK136" s="897"/>
      <c r="GL136" s="897"/>
      <c r="GM136" s="897"/>
      <c r="GN136" s="897"/>
      <c r="GO136" s="897"/>
      <c r="GP136" s="897"/>
      <c r="GQ136" s="897"/>
      <c r="GR136" s="897"/>
      <c r="GS136" s="897"/>
      <c r="GT136" s="897"/>
      <c r="GU136" s="897"/>
      <c r="GV136" s="897"/>
      <c r="GW136" s="897"/>
      <c r="GX136" s="897"/>
      <c r="GY136" s="897"/>
      <c r="GZ136" s="897"/>
      <c r="HA136" s="897"/>
      <c r="HB136" s="897"/>
      <c r="HC136" s="897"/>
      <c r="HD136" s="897"/>
      <c r="HE136" s="897"/>
      <c r="HF136" s="897"/>
      <c r="HG136" s="897"/>
      <c r="HH136" s="897"/>
      <c r="HI136" s="897"/>
      <c r="HJ136" s="897"/>
      <c r="HK136" s="897"/>
      <c r="HL136" s="897"/>
      <c r="HM136" s="897"/>
      <c r="HN136" s="897"/>
      <c r="HO136" s="897"/>
      <c r="HP136" s="897"/>
      <c r="HQ136" s="897"/>
      <c r="HR136" s="897"/>
      <c r="HS136" s="897"/>
      <c r="HT136" s="897"/>
      <c r="HU136" s="897"/>
      <c r="HV136" s="897"/>
      <c r="HW136" s="897"/>
      <c r="HX136" s="897"/>
      <c r="HY136" s="897"/>
      <c r="HZ136" s="897"/>
      <c r="IA136" s="897"/>
      <c r="IB136" s="897"/>
      <c r="IC136" s="897"/>
      <c r="ID136" s="897"/>
      <c r="IE136" s="897"/>
      <c r="IF136" s="897"/>
      <c r="IG136" s="897"/>
      <c r="IH136" s="897"/>
      <c r="II136" s="897"/>
      <c r="IJ136" s="897"/>
      <c r="IK136" s="897"/>
      <c r="IL136" s="897"/>
      <c r="IM136" s="897"/>
      <c r="IN136" s="897"/>
      <c r="IO136" s="897"/>
      <c r="IP136" s="897"/>
      <c r="IQ136" s="897"/>
      <c r="IR136" s="897"/>
    </row>
    <row r="137" spans="1:252" s="898" customFormat="1" ht="48.75" customHeight="1" x14ac:dyDescent="0.2">
      <c r="A137" s="921"/>
      <c r="B137" s="921"/>
      <c r="C137" s="922"/>
      <c r="D137" s="923" t="s">
        <v>445</v>
      </c>
      <c r="E137" s="1020" t="s">
        <v>800</v>
      </c>
      <c r="F137" s="928">
        <v>4996.2700000000004</v>
      </c>
      <c r="G137" s="928">
        <v>3238.94</v>
      </c>
      <c r="H137" s="1255">
        <f t="shared" si="10"/>
        <v>0.64827161062152361</v>
      </c>
      <c r="I137" s="1021"/>
      <c r="K137" s="897"/>
      <c r="L137" s="897"/>
      <c r="M137" s="897"/>
      <c r="N137" s="897"/>
      <c r="O137" s="897"/>
      <c r="P137" s="897"/>
      <c r="Q137" s="897"/>
      <c r="R137" s="897"/>
      <c r="S137" s="897"/>
      <c r="T137" s="897"/>
      <c r="U137" s="897"/>
      <c r="V137" s="897"/>
      <c r="W137" s="897"/>
      <c r="X137" s="897"/>
      <c r="Y137" s="897"/>
      <c r="Z137" s="897"/>
      <c r="AA137" s="897"/>
      <c r="AB137" s="897"/>
      <c r="AC137" s="897"/>
      <c r="AD137" s="897"/>
      <c r="AE137" s="897"/>
      <c r="AF137" s="897"/>
      <c r="AG137" s="897"/>
      <c r="AH137" s="897"/>
      <c r="AI137" s="897"/>
      <c r="AJ137" s="897"/>
      <c r="AK137" s="897"/>
      <c r="AL137" s="897"/>
      <c r="AM137" s="897"/>
      <c r="AN137" s="897"/>
      <c r="AO137" s="897"/>
      <c r="AP137" s="897"/>
      <c r="AQ137" s="897"/>
      <c r="AR137" s="897"/>
      <c r="AS137" s="897"/>
      <c r="AT137" s="897"/>
      <c r="AU137" s="897"/>
      <c r="AV137" s="897"/>
      <c r="AW137" s="897"/>
      <c r="AX137" s="897"/>
      <c r="AY137" s="897"/>
      <c r="AZ137" s="897"/>
      <c r="BA137" s="897"/>
      <c r="BB137" s="897"/>
      <c r="BC137" s="897"/>
      <c r="BD137" s="897"/>
      <c r="BE137" s="897"/>
      <c r="BF137" s="897"/>
      <c r="BG137" s="897"/>
      <c r="BH137" s="897"/>
      <c r="BI137" s="897"/>
      <c r="BJ137" s="897"/>
      <c r="BK137" s="897"/>
      <c r="BL137" s="897"/>
      <c r="BM137" s="897"/>
      <c r="BN137" s="897"/>
      <c r="BO137" s="897"/>
      <c r="BP137" s="897"/>
      <c r="BQ137" s="897"/>
      <c r="BR137" s="897"/>
      <c r="BS137" s="897"/>
      <c r="BT137" s="897"/>
      <c r="BU137" s="897"/>
      <c r="BV137" s="897"/>
      <c r="BW137" s="897"/>
      <c r="BX137" s="897"/>
      <c r="BY137" s="897"/>
      <c r="BZ137" s="897"/>
      <c r="CA137" s="897"/>
      <c r="CB137" s="897"/>
      <c r="CC137" s="897"/>
      <c r="CD137" s="897"/>
      <c r="CE137" s="897"/>
      <c r="CF137" s="897"/>
      <c r="CG137" s="897"/>
      <c r="CH137" s="897"/>
      <c r="CI137" s="897"/>
      <c r="CJ137" s="897"/>
      <c r="CK137" s="897"/>
      <c r="CL137" s="897"/>
      <c r="CM137" s="897"/>
      <c r="CN137" s="897"/>
      <c r="CO137" s="897"/>
      <c r="CP137" s="897"/>
      <c r="CQ137" s="897"/>
      <c r="CR137" s="897"/>
      <c r="CS137" s="897"/>
      <c r="CT137" s="897"/>
      <c r="CU137" s="897"/>
      <c r="CV137" s="897"/>
      <c r="CW137" s="897"/>
      <c r="CX137" s="897"/>
      <c r="CY137" s="897"/>
      <c r="CZ137" s="897"/>
      <c r="DA137" s="897"/>
      <c r="DB137" s="897"/>
      <c r="DC137" s="897"/>
      <c r="DD137" s="897"/>
      <c r="DE137" s="897"/>
      <c r="DF137" s="897"/>
      <c r="DG137" s="897"/>
      <c r="DH137" s="897"/>
      <c r="DI137" s="897"/>
      <c r="DJ137" s="897"/>
      <c r="DK137" s="897"/>
      <c r="DL137" s="897"/>
      <c r="DM137" s="897"/>
      <c r="DN137" s="897"/>
      <c r="DO137" s="897"/>
      <c r="DP137" s="897"/>
      <c r="DQ137" s="897"/>
      <c r="DR137" s="897"/>
      <c r="DS137" s="897"/>
      <c r="DT137" s="897"/>
      <c r="DU137" s="897"/>
      <c r="DV137" s="897"/>
      <c r="DW137" s="897"/>
      <c r="DX137" s="897"/>
      <c r="DY137" s="897"/>
      <c r="DZ137" s="897"/>
      <c r="EA137" s="897"/>
      <c r="EB137" s="897"/>
      <c r="EC137" s="897"/>
      <c r="ED137" s="897"/>
      <c r="EE137" s="897"/>
      <c r="EF137" s="897"/>
      <c r="EG137" s="897"/>
      <c r="EH137" s="897"/>
      <c r="EI137" s="897"/>
      <c r="EJ137" s="897"/>
      <c r="EK137" s="897"/>
      <c r="EL137" s="897"/>
      <c r="EM137" s="897"/>
      <c r="EN137" s="897"/>
      <c r="EO137" s="897"/>
      <c r="EP137" s="897"/>
      <c r="EQ137" s="897"/>
      <c r="ER137" s="897"/>
      <c r="ES137" s="897"/>
      <c r="ET137" s="897"/>
      <c r="EU137" s="897"/>
      <c r="EV137" s="897"/>
      <c r="EW137" s="897"/>
      <c r="EX137" s="897"/>
      <c r="EY137" s="897"/>
      <c r="EZ137" s="897"/>
      <c r="FA137" s="897"/>
      <c r="FB137" s="897"/>
      <c r="FC137" s="897"/>
      <c r="FD137" s="897"/>
      <c r="FE137" s="897"/>
      <c r="FF137" s="897"/>
      <c r="FG137" s="897"/>
      <c r="FH137" s="897"/>
      <c r="FI137" s="897"/>
      <c r="FJ137" s="897"/>
      <c r="FK137" s="897"/>
      <c r="FL137" s="897"/>
      <c r="FM137" s="897"/>
      <c r="FN137" s="897"/>
      <c r="FO137" s="897"/>
      <c r="FP137" s="897"/>
      <c r="FQ137" s="897"/>
      <c r="FR137" s="897"/>
      <c r="FS137" s="897"/>
      <c r="FT137" s="897"/>
      <c r="FU137" s="897"/>
      <c r="FV137" s="897"/>
      <c r="FW137" s="897"/>
      <c r="FX137" s="897"/>
      <c r="FY137" s="897"/>
      <c r="FZ137" s="897"/>
      <c r="GA137" s="897"/>
      <c r="GB137" s="897"/>
      <c r="GC137" s="897"/>
      <c r="GD137" s="897"/>
      <c r="GE137" s="897"/>
      <c r="GF137" s="897"/>
      <c r="GG137" s="897"/>
      <c r="GH137" s="897"/>
      <c r="GI137" s="897"/>
      <c r="GJ137" s="897"/>
      <c r="GK137" s="897"/>
      <c r="GL137" s="897"/>
      <c r="GM137" s="897"/>
      <c r="GN137" s="897"/>
      <c r="GO137" s="897"/>
      <c r="GP137" s="897"/>
      <c r="GQ137" s="897"/>
      <c r="GR137" s="897"/>
      <c r="GS137" s="897"/>
      <c r="GT137" s="897"/>
      <c r="GU137" s="897"/>
      <c r="GV137" s="897"/>
      <c r="GW137" s="897"/>
      <c r="GX137" s="897"/>
      <c r="GY137" s="897"/>
      <c r="GZ137" s="897"/>
      <c r="HA137" s="897"/>
      <c r="HB137" s="897"/>
      <c r="HC137" s="897"/>
      <c r="HD137" s="897"/>
      <c r="HE137" s="897"/>
      <c r="HF137" s="897"/>
      <c r="HG137" s="897"/>
      <c r="HH137" s="897"/>
      <c r="HI137" s="897"/>
      <c r="HJ137" s="897"/>
      <c r="HK137" s="897"/>
      <c r="HL137" s="897"/>
      <c r="HM137" s="897"/>
      <c r="HN137" s="897"/>
      <c r="HO137" s="897"/>
      <c r="HP137" s="897"/>
      <c r="HQ137" s="897"/>
      <c r="HR137" s="897"/>
      <c r="HS137" s="897"/>
      <c r="HT137" s="897"/>
      <c r="HU137" s="897"/>
      <c r="HV137" s="897"/>
      <c r="HW137" s="897"/>
      <c r="HX137" s="897"/>
      <c r="HY137" s="897"/>
      <c r="HZ137" s="897"/>
      <c r="IA137" s="897"/>
      <c r="IB137" s="897"/>
      <c r="IC137" s="897"/>
      <c r="ID137" s="897"/>
      <c r="IE137" s="897"/>
      <c r="IF137" s="897"/>
      <c r="IG137" s="897"/>
      <c r="IH137" s="897"/>
      <c r="II137" s="897"/>
      <c r="IJ137" s="897"/>
      <c r="IK137" s="897"/>
      <c r="IL137" s="897"/>
      <c r="IM137" s="897"/>
      <c r="IN137" s="897"/>
      <c r="IO137" s="897"/>
      <c r="IP137" s="897"/>
      <c r="IQ137" s="897"/>
      <c r="IR137" s="897"/>
    </row>
    <row r="138" spans="1:252" s="898" customFormat="1" ht="13.5" customHeight="1" x14ac:dyDescent="0.2">
      <c r="A138" s="921"/>
      <c r="B138" s="921"/>
      <c r="C138" s="922"/>
      <c r="D138" s="923" t="s">
        <v>446</v>
      </c>
      <c r="E138" s="924" t="s">
        <v>671</v>
      </c>
      <c r="F138" s="925">
        <v>1000</v>
      </c>
      <c r="G138" s="925">
        <v>0</v>
      </c>
      <c r="H138" s="1255">
        <f t="shared" si="10"/>
        <v>0</v>
      </c>
      <c r="K138" s="897"/>
      <c r="L138" s="897"/>
      <c r="M138" s="897"/>
      <c r="N138" s="897"/>
      <c r="O138" s="897"/>
      <c r="P138" s="897"/>
      <c r="Q138" s="897"/>
      <c r="R138" s="897"/>
      <c r="S138" s="897"/>
      <c r="T138" s="897"/>
      <c r="U138" s="897"/>
      <c r="V138" s="897"/>
      <c r="W138" s="897"/>
      <c r="X138" s="897"/>
      <c r="Y138" s="897"/>
      <c r="Z138" s="897"/>
      <c r="AA138" s="897"/>
      <c r="AB138" s="897"/>
      <c r="AC138" s="897"/>
      <c r="AD138" s="897"/>
      <c r="AE138" s="897"/>
      <c r="AF138" s="897"/>
      <c r="AG138" s="897"/>
      <c r="AH138" s="897"/>
      <c r="AI138" s="897"/>
      <c r="AJ138" s="897"/>
      <c r="AK138" s="897"/>
      <c r="AL138" s="897"/>
      <c r="AM138" s="897"/>
      <c r="AN138" s="897"/>
      <c r="AO138" s="897"/>
      <c r="AP138" s="897"/>
      <c r="AQ138" s="897"/>
      <c r="AR138" s="897"/>
      <c r="AS138" s="897"/>
      <c r="AT138" s="897"/>
      <c r="AU138" s="897"/>
      <c r="AV138" s="897"/>
      <c r="AW138" s="897"/>
      <c r="AX138" s="897"/>
      <c r="AY138" s="897"/>
      <c r="AZ138" s="897"/>
      <c r="BA138" s="897"/>
      <c r="BB138" s="897"/>
      <c r="BC138" s="897"/>
      <c r="BD138" s="897"/>
      <c r="BE138" s="897"/>
      <c r="BF138" s="897"/>
      <c r="BG138" s="897"/>
      <c r="BH138" s="897"/>
      <c r="BI138" s="897"/>
      <c r="BJ138" s="897"/>
      <c r="BK138" s="897"/>
      <c r="BL138" s="897"/>
      <c r="BM138" s="897"/>
      <c r="BN138" s="897"/>
      <c r="BO138" s="897"/>
      <c r="BP138" s="897"/>
      <c r="BQ138" s="897"/>
      <c r="BR138" s="897"/>
      <c r="BS138" s="897"/>
      <c r="BT138" s="897"/>
      <c r="BU138" s="897"/>
      <c r="BV138" s="897"/>
      <c r="BW138" s="897"/>
      <c r="BX138" s="897"/>
      <c r="BY138" s="897"/>
      <c r="BZ138" s="897"/>
      <c r="CA138" s="897"/>
      <c r="CB138" s="897"/>
      <c r="CC138" s="897"/>
      <c r="CD138" s="897"/>
      <c r="CE138" s="897"/>
      <c r="CF138" s="897"/>
      <c r="CG138" s="897"/>
      <c r="CH138" s="897"/>
      <c r="CI138" s="897"/>
      <c r="CJ138" s="897"/>
      <c r="CK138" s="897"/>
      <c r="CL138" s="897"/>
      <c r="CM138" s="897"/>
      <c r="CN138" s="897"/>
      <c r="CO138" s="897"/>
      <c r="CP138" s="897"/>
      <c r="CQ138" s="897"/>
      <c r="CR138" s="897"/>
      <c r="CS138" s="897"/>
      <c r="CT138" s="897"/>
      <c r="CU138" s="897"/>
      <c r="CV138" s="897"/>
      <c r="CW138" s="897"/>
      <c r="CX138" s="897"/>
      <c r="CY138" s="897"/>
      <c r="CZ138" s="897"/>
      <c r="DA138" s="897"/>
      <c r="DB138" s="897"/>
      <c r="DC138" s="897"/>
      <c r="DD138" s="897"/>
      <c r="DE138" s="897"/>
      <c r="DF138" s="897"/>
      <c r="DG138" s="897"/>
      <c r="DH138" s="897"/>
      <c r="DI138" s="897"/>
      <c r="DJ138" s="897"/>
      <c r="DK138" s="897"/>
      <c r="DL138" s="897"/>
      <c r="DM138" s="897"/>
      <c r="DN138" s="897"/>
      <c r="DO138" s="897"/>
      <c r="DP138" s="897"/>
      <c r="DQ138" s="897"/>
      <c r="DR138" s="897"/>
      <c r="DS138" s="897"/>
      <c r="DT138" s="897"/>
      <c r="DU138" s="897"/>
      <c r="DV138" s="897"/>
      <c r="DW138" s="897"/>
      <c r="DX138" s="897"/>
      <c r="DY138" s="897"/>
      <c r="DZ138" s="897"/>
      <c r="EA138" s="897"/>
      <c r="EB138" s="897"/>
      <c r="EC138" s="897"/>
      <c r="ED138" s="897"/>
      <c r="EE138" s="897"/>
      <c r="EF138" s="897"/>
      <c r="EG138" s="897"/>
      <c r="EH138" s="897"/>
      <c r="EI138" s="897"/>
      <c r="EJ138" s="897"/>
      <c r="EK138" s="897"/>
      <c r="EL138" s="897"/>
      <c r="EM138" s="897"/>
      <c r="EN138" s="897"/>
      <c r="EO138" s="897"/>
      <c r="EP138" s="897"/>
      <c r="EQ138" s="897"/>
      <c r="ER138" s="897"/>
      <c r="ES138" s="897"/>
      <c r="ET138" s="897"/>
      <c r="EU138" s="897"/>
      <c r="EV138" s="897"/>
      <c r="EW138" s="897"/>
      <c r="EX138" s="897"/>
      <c r="EY138" s="897"/>
      <c r="EZ138" s="897"/>
      <c r="FA138" s="897"/>
      <c r="FB138" s="897"/>
      <c r="FC138" s="897"/>
      <c r="FD138" s="897"/>
      <c r="FE138" s="897"/>
      <c r="FF138" s="897"/>
      <c r="FG138" s="897"/>
      <c r="FH138" s="897"/>
      <c r="FI138" s="897"/>
      <c r="FJ138" s="897"/>
      <c r="FK138" s="897"/>
      <c r="FL138" s="897"/>
      <c r="FM138" s="897"/>
      <c r="FN138" s="897"/>
      <c r="FO138" s="897"/>
      <c r="FP138" s="897"/>
      <c r="FQ138" s="897"/>
      <c r="FR138" s="897"/>
      <c r="FS138" s="897"/>
      <c r="FT138" s="897"/>
      <c r="FU138" s="897"/>
      <c r="FV138" s="897"/>
      <c r="FW138" s="897"/>
      <c r="FX138" s="897"/>
      <c r="FY138" s="897"/>
      <c r="FZ138" s="897"/>
      <c r="GA138" s="897"/>
      <c r="GB138" s="897"/>
      <c r="GC138" s="897"/>
      <c r="GD138" s="897"/>
      <c r="GE138" s="897"/>
      <c r="GF138" s="897"/>
      <c r="GG138" s="897"/>
      <c r="GH138" s="897"/>
      <c r="GI138" s="897"/>
      <c r="GJ138" s="897"/>
      <c r="GK138" s="897"/>
      <c r="GL138" s="897"/>
      <c r="GM138" s="897"/>
      <c r="GN138" s="897"/>
      <c r="GO138" s="897"/>
      <c r="GP138" s="897"/>
      <c r="GQ138" s="897"/>
      <c r="GR138" s="897"/>
      <c r="GS138" s="897"/>
      <c r="GT138" s="897"/>
      <c r="GU138" s="897"/>
      <c r="GV138" s="897"/>
      <c r="GW138" s="897"/>
      <c r="GX138" s="897"/>
      <c r="GY138" s="897"/>
      <c r="GZ138" s="897"/>
      <c r="HA138" s="897"/>
      <c r="HB138" s="897"/>
      <c r="HC138" s="897"/>
      <c r="HD138" s="897"/>
      <c r="HE138" s="897"/>
      <c r="HF138" s="897"/>
      <c r="HG138" s="897"/>
      <c r="HH138" s="897"/>
      <c r="HI138" s="897"/>
      <c r="HJ138" s="897"/>
      <c r="HK138" s="897"/>
      <c r="HL138" s="897"/>
      <c r="HM138" s="897"/>
      <c r="HN138" s="897"/>
      <c r="HO138" s="897"/>
      <c r="HP138" s="897"/>
      <c r="HQ138" s="897"/>
      <c r="HR138" s="897"/>
      <c r="HS138" s="897"/>
      <c r="HT138" s="897"/>
      <c r="HU138" s="897"/>
      <c r="HV138" s="897"/>
      <c r="HW138" s="897"/>
      <c r="HX138" s="897"/>
      <c r="HY138" s="897"/>
      <c r="HZ138" s="897"/>
      <c r="IA138" s="897"/>
      <c r="IB138" s="897"/>
      <c r="IC138" s="897"/>
      <c r="ID138" s="897"/>
      <c r="IE138" s="897"/>
      <c r="IF138" s="897"/>
      <c r="IG138" s="897"/>
      <c r="IH138" s="897"/>
      <c r="II138" s="897"/>
      <c r="IJ138" s="897"/>
      <c r="IK138" s="897"/>
      <c r="IL138" s="897"/>
      <c r="IM138" s="897"/>
      <c r="IN138" s="897"/>
      <c r="IO138" s="897"/>
      <c r="IP138" s="897"/>
      <c r="IQ138" s="897"/>
      <c r="IR138" s="897"/>
    </row>
    <row r="139" spans="1:252" s="898" customFormat="1" ht="16.5" customHeight="1" x14ac:dyDescent="0.2">
      <c r="A139" s="921"/>
      <c r="B139" s="921"/>
      <c r="C139" s="922"/>
      <c r="D139" s="923" t="s">
        <v>442</v>
      </c>
      <c r="E139" s="924" t="s">
        <v>467</v>
      </c>
      <c r="F139" s="925">
        <v>943.62</v>
      </c>
      <c r="G139" s="925">
        <v>0</v>
      </c>
      <c r="H139" s="1255">
        <f t="shared" si="10"/>
        <v>0</v>
      </c>
      <c r="K139" s="897"/>
      <c r="L139" s="897"/>
      <c r="M139" s="897"/>
      <c r="N139" s="897"/>
      <c r="O139" s="897"/>
      <c r="P139" s="897"/>
      <c r="Q139" s="897"/>
      <c r="R139" s="897"/>
      <c r="S139" s="897"/>
      <c r="T139" s="897"/>
      <c r="U139" s="897"/>
      <c r="V139" s="897"/>
      <c r="W139" s="897"/>
      <c r="X139" s="897"/>
      <c r="Y139" s="897"/>
      <c r="Z139" s="897"/>
      <c r="AA139" s="897"/>
      <c r="AB139" s="897"/>
      <c r="AC139" s="897"/>
      <c r="AD139" s="897"/>
      <c r="AE139" s="897"/>
      <c r="AF139" s="897"/>
      <c r="AG139" s="897"/>
      <c r="AH139" s="897"/>
      <c r="AI139" s="897"/>
      <c r="AJ139" s="897"/>
      <c r="AK139" s="897"/>
      <c r="AL139" s="897"/>
      <c r="AM139" s="897"/>
      <c r="AN139" s="897"/>
      <c r="AO139" s="897"/>
      <c r="AP139" s="897"/>
      <c r="AQ139" s="897"/>
      <c r="AR139" s="897"/>
      <c r="AS139" s="897"/>
      <c r="AT139" s="897"/>
      <c r="AU139" s="897"/>
      <c r="AV139" s="897"/>
      <c r="AW139" s="897"/>
      <c r="AX139" s="897"/>
      <c r="AY139" s="897"/>
      <c r="AZ139" s="897"/>
      <c r="BA139" s="897"/>
      <c r="BB139" s="897"/>
      <c r="BC139" s="897"/>
      <c r="BD139" s="897"/>
      <c r="BE139" s="897"/>
      <c r="BF139" s="897"/>
      <c r="BG139" s="897"/>
      <c r="BH139" s="897"/>
      <c r="BI139" s="897"/>
      <c r="BJ139" s="897"/>
      <c r="BK139" s="897"/>
      <c r="BL139" s="897"/>
      <c r="BM139" s="897"/>
      <c r="BN139" s="897"/>
      <c r="BO139" s="897"/>
      <c r="BP139" s="897"/>
      <c r="BQ139" s="897"/>
      <c r="BR139" s="897"/>
      <c r="BS139" s="897"/>
      <c r="BT139" s="897"/>
      <c r="BU139" s="897"/>
      <c r="BV139" s="897"/>
      <c r="BW139" s="897"/>
      <c r="BX139" s="897"/>
      <c r="BY139" s="897"/>
      <c r="BZ139" s="897"/>
      <c r="CA139" s="897"/>
      <c r="CB139" s="897"/>
      <c r="CC139" s="897"/>
      <c r="CD139" s="897"/>
      <c r="CE139" s="897"/>
      <c r="CF139" s="897"/>
      <c r="CG139" s="897"/>
      <c r="CH139" s="897"/>
      <c r="CI139" s="897"/>
      <c r="CJ139" s="897"/>
      <c r="CK139" s="897"/>
      <c r="CL139" s="897"/>
      <c r="CM139" s="897"/>
      <c r="CN139" s="897"/>
      <c r="CO139" s="897"/>
      <c r="CP139" s="897"/>
      <c r="CQ139" s="897"/>
      <c r="CR139" s="897"/>
      <c r="CS139" s="897"/>
      <c r="CT139" s="897"/>
      <c r="CU139" s="897"/>
      <c r="CV139" s="897"/>
      <c r="CW139" s="897"/>
      <c r="CX139" s="897"/>
      <c r="CY139" s="897"/>
      <c r="CZ139" s="897"/>
      <c r="DA139" s="897"/>
      <c r="DB139" s="897"/>
      <c r="DC139" s="897"/>
      <c r="DD139" s="897"/>
      <c r="DE139" s="897"/>
      <c r="DF139" s="897"/>
      <c r="DG139" s="897"/>
      <c r="DH139" s="897"/>
      <c r="DI139" s="897"/>
      <c r="DJ139" s="897"/>
      <c r="DK139" s="897"/>
      <c r="DL139" s="897"/>
      <c r="DM139" s="897"/>
      <c r="DN139" s="897"/>
      <c r="DO139" s="897"/>
      <c r="DP139" s="897"/>
      <c r="DQ139" s="897"/>
      <c r="DR139" s="897"/>
      <c r="DS139" s="897"/>
      <c r="DT139" s="897"/>
      <c r="DU139" s="897"/>
      <c r="DV139" s="897"/>
      <c r="DW139" s="897"/>
      <c r="DX139" s="897"/>
      <c r="DY139" s="897"/>
      <c r="DZ139" s="897"/>
      <c r="EA139" s="897"/>
      <c r="EB139" s="897"/>
      <c r="EC139" s="897"/>
      <c r="ED139" s="897"/>
      <c r="EE139" s="897"/>
      <c r="EF139" s="897"/>
      <c r="EG139" s="897"/>
      <c r="EH139" s="897"/>
      <c r="EI139" s="897"/>
      <c r="EJ139" s="897"/>
      <c r="EK139" s="897"/>
      <c r="EL139" s="897"/>
      <c r="EM139" s="897"/>
      <c r="EN139" s="897"/>
      <c r="EO139" s="897"/>
      <c r="EP139" s="897"/>
      <c r="EQ139" s="897"/>
      <c r="ER139" s="897"/>
      <c r="ES139" s="897"/>
      <c r="ET139" s="897"/>
      <c r="EU139" s="897"/>
      <c r="EV139" s="897"/>
      <c r="EW139" s="897"/>
      <c r="EX139" s="897"/>
      <c r="EY139" s="897"/>
      <c r="EZ139" s="897"/>
      <c r="FA139" s="897"/>
      <c r="FB139" s="897"/>
      <c r="FC139" s="897"/>
      <c r="FD139" s="897"/>
      <c r="FE139" s="897"/>
      <c r="FF139" s="897"/>
      <c r="FG139" s="897"/>
      <c r="FH139" s="897"/>
      <c r="FI139" s="897"/>
      <c r="FJ139" s="897"/>
      <c r="FK139" s="897"/>
      <c r="FL139" s="897"/>
      <c r="FM139" s="897"/>
      <c r="FN139" s="897"/>
      <c r="FO139" s="897"/>
      <c r="FP139" s="897"/>
      <c r="FQ139" s="897"/>
      <c r="FR139" s="897"/>
      <c r="FS139" s="897"/>
      <c r="FT139" s="897"/>
      <c r="FU139" s="897"/>
      <c r="FV139" s="897"/>
      <c r="FW139" s="897"/>
      <c r="FX139" s="897"/>
      <c r="FY139" s="897"/>
      <c r="FZ139" s="897"/>
      <c r="GA139" s="897"/>
      <c r="GB139" s="897"/>
      <c r="GC139" s="897"/>
      <c r="GD139" s="897"/>
      <c r="GE139" s="897"/>
      <c r="GF139" s="897"/>
      <c r="GG139" s="897"/>
      <c r="GH139" s="897"/>
      <c r="GI139" s="897"/>
      <c r="GJ139" s="897"/>
      <c r="GK139" s="897"/>
      <c r="GL139" s="897"/>
      <c r="GM139" s="897"/>
      <c r="GN139" s="897"/>
      <c r="GO139" s="897"/>
      <c r="GP139" s="897"/>
      <c r="GQ139" s="897"/>
      <c r="GR139" s="897"/>
      <c r="GS139" s="897"/>
      <c r="GT139" s="897"/>
      <c r="GU139" s="897"/>
      <c r="GV139" s="897"/>
      <c r="GW139" s="897"/>
      <c r="GX139" s="897"/>
      <c r="GY139" s="897"/>
      <c r="GZ139" s="897"/>
      <c r="HA139" s="897"/>
      <c r="HB139" s="897"/>
      <c r="HC139" s="897"/>
      <c r="HD139" s="897"/>
      <c r="HE139" s="897"/>
      <c r="HF139" s="897"/>
      <c r="HG139" s="897"/>
      <c r="HH139" s="897"/>
      <c r="HI139" s="897"/>
      <c r="HJ139" s="897"/>
      <c r="HK139" s="897"/>
      <c r="HL139" s="897"/>
      <c r="HM139" s="897"/>
      <c r="HN139" s="897"/>
      <c r="HO139" s="897"/>
      <c r="HP139" s="897"/>
      <c r="HQ139" s="897"/>
      <c r="HR139" s="897"/>
      <c r="HS139" s="897"/>
      <c r="HT139" s="897"/>
      <c r="HU139" s="897"/>
      <c r="HV139" s="897"/>
      <c r="HW139" s="897"/>
      <c r="HX139" s="897"/>
      <c r="HY139" s="897"/>
      <c r="HZ139" s="897"/>
      <c r="IA139" s="897"/>
      <c r="IB139" s="897"/>
      <c r="IC139" s="897"/>
      <c r="ID139" s="897"/>
      <c r="IE139" s="897"/>
      <c r="IF139" s="897"/>
      <c r="IG139" s="897"/>
      <c r="IH139" s="897"/>
      <c r="II139" s="897"/>
      <c r="IJ139" s="897"/>
      <c r="IK139" s="897"/>
      <c r="IL139" s="897"/>
      <c r="IM139" s="897"/>
      <c r="IN139" s="897"/>
      <c r="IO139" s="897"/>
      <c r="IP139" s="897"/>
      <c r="IQ139" s="897"/>
      <c r="IR139" s="897"/>
    </row>
    <row r="140" spans="1:252" s="898" customFormat="1" ht="17.100000000000001" customHeight="1" x14ac:dyDescent="0.2">
      <c r="A140" s="921"/>
      <c r="B140" s="921"/>
      <c r="C140" s="922"/>
      <c r="D140" s="926" t="s">
        <v>461</v>
      </c>
      <c r="E140" s="927" t="s">
        <v>467</v>
      </c>
      <c r="F140" s="928">
        <v>1000</v>
      </c>
      <c r="G140" s="928">
        <v>800</v>
      </c>
      <c r="H140" s="1255">
        <f t="shared" si="10"/>
        <v>0.8</v>
      </c>
      <c r="K140" s="897"/>
      <c r="L140" s="897"/>
      <c r="M140" s="897"/>
      <c r="N140" s="897"/>
      <c r="O140" s="897"/>
      <c r="P140" s="897"/>
      <c r="Q140" s="897"/>
      <c r="R140" s="897"/>
      <c r="S140" s="897"/>
      <c r="T140" s="897"/>
      <c r="U140" s="897"/>
      <c r="V140" s="897"/>
      <c r="W140" s="897"/>
      <c r="X140" s="897"/>
      <c r="Y140" s="897"/>
      <c r="Z140" s="897"/>
      <c r="AA140" s="897"/>
      <c r="AB140" s="897"/>
      <c r="AC140" s="897"/>
      <c r="AD140" s="897"/>
      <c r="AE140" s="897"/>
      <c r="AF140" s="897"/>
      <c r="AG140" s="897"/>
      <c r="AH140" s="897"/>
      <c r="AI140" s="897"/>
      <c r="AJ140" s="897"/>
      <c r="AK140" s="897"/>
      <c r="AL140" s="897"/>
      <c r="AM140" s="897"/>
      <c r="AN140" s="897"/>
      <c r="AO140" s="897"/>
      <c r="AP140" s="897"/>
      <c r="AQ140" s="897"/>
      <c r="AR140" s="897"/>
      <c r="AS140" s="897"/>
      <c r="AT140" s="897"/>
      <c r="AU140" s="897"/>
      <c r="AV140" s="897"/>
      <c r="AW140" s="897"/>
      <c r="AX140" s="897"/>
      <c r="AY140" s="897"/>
      <c r="AZ140" s="897"/>
      <c r="BA140" s="897"/>
      <c r="BB140" s="897"/>
      <c r="BC140" s="897"/>
      <c r="BD140" s="897"/>
      <c r="BE140" s="897"/>
      <c r="BF140" s="897"/>
      <c r="BG140" s="897"/>
      <c r="BH140" s="897"/>
      <c r="BI140" s="897"/>
      <c r="BJ140" s="897"/>
      <c r="BK140" s="897"/>
      <c r="BL140" s="897"/>
      <c r="BM140" s="897"/>
      <c r="BN140" s="897"/>
      <c r="BO140" s="897"/>
      <c r="BP140" s="897"/>
      <c r="BQ140" s="897"/>
      <c r="BR140" s="897"/>
      <c r="BS140" s="897"/>
      <c r="BT140" s="897"/>
      <c r="BU140" s="897"/>
      <c r="BV140" s="897"/>
      <c r="BW140" s="897"/>
      <c r="BX140" s="897"/>
      <c r="BY140" s="897"/>
      <c r="BZ140" s="897"/>
      <c r="CA140" s="897"/>
      <c r="CB140" s="897"/>
      <c r="CC140" s="897"/>
      <c r="CD140" s="897"/>
      <c r="CE140" s="897"/>
      <c r="CF140" s="897"/>
      <c r="CG140" s="897"/>
      <c r="CH140" s="897"/>
      <c r="CI140" s="897"/>
      <c r="CJ140" s="897"/>
      <c r="CK140" s="897"/>
      <c r="CL140" s="897"/>
      <c r="CM140" s="897"/>
      <c r="CN140" s="897"/>
      <c r="CO140" s="897"/>
      <c r="CP140" s="897"/>
      <c r="CQ140" s="897"/>
      <c r="CR140" s="897"/>
      <c r="CS140" s="897"/>
      <c r="CT140" s="897"/>
      <c r="CU140" s="897"/>
      <c r="CV140" s="897"/>
      <c r="CW140" s="897"/>
      <c r="CX140" s="897"/>
      <c r="CY140" s="897"/>
      <c r="CZ140" s="897"/>
      <c r="DA140" s="897"/>
      <c r="DB140" s="897"/>
      <c r="DC140" s="897"/>
      <c r="DD140" s="897"/>
      <c r="DE140" s="897"/>
      <c r="DF140" s="897"/>
      <c r="DG140" s="897"/>
      <c r="DH140" s="897"/>
      <c r="DI140" s="897"/>
      <c r="DJ140" s="897"/>
      <c r="DK140" s="897"/>
      <c r="DL140" s="897"/>
      <c r="DM140" s="897"/>
      <c r="DN140" s="897"/>
      <c r="DO140" s="897"/>
      <c r="DP140" s="897"/>
      <c r="DQ140" s="897"/>
      <c r="DR140" s="897"/>
      <c r="DS140" s="897"/>
      <c r="DT140" s="897"/>
      <c r="DU140" s="897"/>
      <c r="DV140" s="897"/>
      <c r="DW140" s="897"/>
      <c r="DX140" s="897"/>
      <c r="DY140" s="897"/>
      <c r="DZ140" s="897"/>
      <c r="EA140" s="897"/>
      <c r="EB140" s="897"/>
      <c r="EC140" s="897"/>
      <c r="ED140" s="897"/>
      <c r="EE140" s="897"/>
      <c r="EF140" s="897"/>
      <c r="EG140" s="897"/>
      <c r="EH140" s="897"/>
      <c r="EI140" s="897"/>
      <c r="EJ140" s="897"/>
      <c r="EK140" s="897"/>
      <c r="EL140" s="897"/>
      <c r="EM140" s="897"/>
      <c r="EN140" s="897"/>
      <c r="EO140" s="897"/>
      <c r="EP140" s="897"/>
      <c r="EQ140" s="897"/>
      <c r="ER140" s="897"/>
      <c r="ES140" s="897"/>
      <c r="ET140" s="897"/>
      <c r="EU140" s="897"/>
      <c r="EV140" s="897"/>
      <c r="EW140" s="897"/>
      <c r="EX140" s="897"/>
      <c r="EY140" s="897"/>
      <c r="EZ140" s="897"/>
      <c r="FA140" s="897"/>
      <c r="FB140" s="897"/>
      <c r="FC140" s="897"/>
      <c r="FD140" s="897"/>
      <c r="FE140" s="897"/>
      <c r="FF140" s="897"/>
      <c r="FG140" s="897"/>
      <c r="FH140" s="897"/>
      <c r="FI140" s="897"/>
      <c r="FJ140" s="897"/>
      <c r="FK140" s="897"/>
      <c r="FL140" s="897"/>
      <c r="FM140" s="897"/>
      <c r="FN140" s="897"/>
      <c r="FO140" s="897"/>
      <c r="FP140" s="897"/>
      <c r="FQ140" s="897"/>
      <c r="FR140" s="897"/>
      <c r="FS140" s="897"/>
      <c r="FT140" s="897"/>
      <c r="FU140" s="897"/>
      <c r="FV140" s="897"/>
      <c r="FW140" s="897"/>
      <c r="FX140" s="897"/>
      <c r="FY140" s="897"/>
      <c r="FZ140" s="897"/>
      <c r="GA140" s="897"/>
      <c r="GB140" s="897"/>
      <c r="GC140" s="897"/>
      <c r="GD140" s="897"/>
      <c r="GE140" s="897"/>
      <c r="GF140" s="897"/>
      <c r="GG140" s="897"/>
      <c r="GH140" s="897"/>
      <c r="GI140" s="897"/>
      <c r="GJ140" s="897"/>
      <c r="GK140" s="897"/>
      <c r="GL140" s="897"/>
      <c r="GM140" s="897"/>
      <c r="GN140" s="897"/>
      <c r="GO140" s="897"/>
      <c r="GP140" s="897"/>
      <c r="GQ140" s="897"/>
      <c r="GR140" s="897"/>
      <c r="GS140" s="897"/>
      <c r="GT140" s="897"/>
      <c r="GU140" s="897"/>
      <c r="GV140" s="897"/>
      <c r="GW140" s="897"/>
      <c r="GX140" s="897"/>
      <c r="GY140" s="897"/>
      <c r="GZ140" s="897"/>
      <c r="HA140" s="897"/>
      <c r="HB140" s="897"/>
      <c r="HC140" s="897"/>
      <c r="HD140" s="897"/>
      <c r="HE140" s="897"/>
      <c r="HF140" s="897"/>
      <c r="HG140" s="897"/>
      <c r="HH140" s="897"/>
      <c r="HI140" s="897"/>
      <c r="HJ140" s="897"/>
      <c r="HK140" s="897"/>
      <c r="HL140" s="897"/>
      <c r="HM140" s="897"/>
      <c r="HN140" s="897"/>
      <c r="HO140" s="897"/>
      <c r="HP140" s="897"/>
      <c r="HQ140" s="897"/>
      <c r="HR140" s="897"/>
      <c r="HS140" s="897"/>
      <c r="HT140" s="897"/>
      <c r="HU140" s="897"/>
      <c r="HV140" s="897"/>
      <c r="HW140" s="897"/>
      <c r="HX140" s="897"/>
      <c r="HY140" s="897"/>
      <c r="HZ140" s="897"/>
      <c r="IA140" s="897"/>
      <c r="IB140" s="897"/>
      <c r="IC140" s="897"/>
      <c r="ID140" s="897"/>
      <c r="IE140" s="897"/>
      <c r="IF140" s="897"/>
      <c r="IG140" s="897"/>
      <c r="IH140" s="897"/>
      <c r="II140" s="897"/>
      <c r="IJ140" s="897"/>
      <c r="IK140" s="897"/>
      <c r="IL140" s="897"/>
      <c r="IM140" s="897"/>
      <c r="IN140" s="897"/>
      <c r="IO140" s="897"/>
      <c r="IP140" s="897"/>
      <c r="IQ140" s="897"/>
      <c r="IR140" s="897"/>
    </row>
    <row r="141" spans="1:252" s="898" customFormat="1" ht="22.5" x14ac:dyDescent="0.2">
      <c r="A141" s="921"/>
      <c r="B141" s="921"/>
      <c r="C141" s="922"/>
      <c r="D141" s="923" t="s">
        <v>443</v>
      </c>
      <c r="E141" s="924" t="s">
        <v>655</v>
      </c>
      <c r="F141" s="925">
        <v>1576.32</v>
      </c>
      <c r="G141" s="925">
        <v>0</v>
      </c>
      <c r="H141" s="1255">
        <f t="shared" si="10"/>
        <v>0</v>
      </c>
      <c r="K141" s="897"/>
      <c r="L141" s="897"/>
      <c r="M141" s="897"/>
      <c r="N141" s="897"/>
      <c r="O141" s="897"/>
      <c r="P141" s="897"/>
      <c r="Q141" s="897"/>
      <c r="R141" s="897"/>
      <c r="S141" s="897"/>
      <c r="T141" s="897"/>
      <c r="U141" s="897"/>
      <c r="V141" s="897"/>
      <c r="W141" s="897"/>
      <c r="X141" s="897"/>
      <c r="Y141" s="897"/>
      <c r="Z141" s="897"/>
      <c r="AA141" s="897"/>
      <c r="AB141" s="897"/>
      <c r="AC141" s="897"/>
      <c r="AD141" s="897"/>
      <c r="AE141" s="897"/>
      <c r="AF141" s="897"/>
      <c r="AG141" s="897"/>
      <c r="AH141" s="897"/>
      <c r="AI141" s="897"/>
      <c r="AJ141" s="897"/>
      <c r="AK141" s="897"/>
      <c r="AL141" s="897"/>
      <c r="AM141" s="897"/>
      <c r="AN141" s="897"/>
      <c r="AO141" s="897"/>
      <c r="AP141" s="897"/>
      <c r="AQ141" s="897"/>
      <c r="AR141" s="897"/>
      <c r="AS141" s="897"/>
      <c r="AT141" s="897"/>
      <c r="AU141" s="897"/>
      <c r="AV141" s="897"/>
      <c r="AW141" s="897"/>
      <c r="AX141" s="897"/>
      <c r="AY141" s="897"/>
      <c r="AZ141" s="897"/>
      <c r="BA141" s="897"/>
      <c r="BB141" s="897"/>
      <c r="BC141" s="897"/>
      <c r="BD141" s="897"/>
      <c r="BE141" s="897"/>
      <c r="BF141" s="897"/>
      <c r="BG141" s="897"/>
      <c r="BH141" s="897"/>
      <c r="BI141" s="897"/>
      <c r="BJ141" s="897"/>
      <c r="BK141" s="897"/>
      <c r="BL141" s="897"/>
      <c r="BM141" s="897"/>
      <c r="BN141" s="897"/>
      <c r="BO141" s="897"/>
      <c r="BP141" s="897"/>
      <c r="BQ141" s="897"/>
      <c r="BR141" s="897"/>
      <c r="BS141" s="897"/>
      <c r="BT141" s="897"/>
      <c r="BU141" s="897"/>
      <c r="BV141" s="897"/>
      <c r="BW141" s="897"/>
      <c r="BX141" s="897"/>
      <c r="BY141" s="897"/>
      <c r="BZ141" s="897"/>
      <c r="CA141" s="897"/>
      <c r="CB141" s="897"/>
      <c r="CC141" s="897"/>
      <c r="CD141" s="897"/>
      <c r="CE141" s="897"/>
      <c r="CF141" s="897"/>
      <c r="CG141" s="897"/>
      <c r="CH141" s="897"/>
      <c r="CI141" s="897"/>
      <c r="CJ141" s="897"/>
      <c r="CK141" s="897"/>
      <c r="CL141" s="897"/>
      <c r="CM141" s="897"/>
      <c r="CN141" s="897"/>
      <c r="CO141" s="897"/>
      <c r="CP141" s="897"/>
      <c r="CQ141" s="897"/>
      <c r="CR141" s="897"/>
      <c r="CS141" s="897"/>
      <c r="CT141" s="897"/>
      <c r="CU141" s="897"/>
      <c r="CV141" s="897"/>
      <c r="CW141" s="897"/>
      <c r="CX141" s="897"/>
      <c r="CY141" s="897"/>
      <c r="CZ141" s="897"/>
      <c r="DA141" s="897"/>
      <c r="DB141" s="897"/>
      <c r="DC141" s="897"/>
      <c r="DD141" s="897"/>
      <c r="DE141" s="897"/>
      <c r="DF141" s="897"/>
      <c r="DG141" s="897"/>
      <c r="DH141" s="897"/>
      <c r="DI141" s="897"/>
      <c r="DJ141" s="897"/>
      <c r="DK141" s="897"/>
      <c r="DL141" s="897"/>
      <c r="DM141" s="897"/>
      <c r="DN141" s="897"/>
      <c r="DO141" s="897"/>
      <c r="DP141" s="897"/>
      <c r="DQ141" s="897"/>
      <c r="DR141" s="897"/>
      <c r="DS141" s="897"/>
      <c r="DT141" s="897"/>
      <c r="DU141" s="897"/>
      <c r="DV141" s="897"/>
      <c r="DW141" s="897"/>
      <c r="DX141" s="897"/>
      <c r="DY141" s="897"/>
      <c r="DZ141" s="897"/>
      <c r="EA141" s="897"/>
      <c r="EB141" s="897"/>
      <c r="EC141" s="897"/>
      <c r="ED141" s="897"/>
      <c r="EE141" s="897"/>
      <c r="EF141" s="897"/>
      <c r="EG141" s="897"/>
      <c r="EH141" s="897"/>
      <c r="EI141" s="897"/>
      <c r="EJ141" s="897"/>
      <c r="EK141" s="897"/>
      <c r="EL141" s="897"/>
      <c r="EM141" s="897"/>
      <c r="EN141" s="897"/>
      <c r="EO141" s="897"/>
      <c r="EP141" s="897"/>
      <c r="EQ141" s="897"/>
      <c r="ER141" s="897"/>
      <c r="ES141" s="897"/>
      <c r="ET141" s="897"/>
      <c r="EU141" s="897"/>
      <c r="EV141" s="897"/>
      <c r="EW141" s="897"/>
      <c r="EX141" s="897"/>
      <c r="EY141" s="897"/>
      <c r="EZ141" s="897"/>
      <c r="FA141" s="897"/>
      <c r="FB141" s="897"/>
      <c r="FC141" s="897"/>
      <c r="FD141" s="897"/>
      <c r="FE141" s="897"/>
      <c r="FF141" s="897"/>
      <c r="FG141" s="897"/>
      <c r="FH141" s="897"/>
      <c r="FI141" s="897"/>
      <c r="FJ141" s="897"/>
      <c r="FK141" s="897"/>
      <c r="FL141" s="897"/>
      <c r="FM141" s="897"/>
      <c r="FN141" s="897"/>
      <c r="FO141" s="897"/>
      <c r="FP141" s="897"/>
      <c r="FQ141" s="897"/>
      <c r="FR141" s="897"/>
      <c r="FS141" s="897"/>
      <c r="FT141" s="897"/>
      <c r="FU141" s="897"/>
      <c r="FV141" s="897"/>
      <c r="FW141" s="897"/>
      <c r="FX141" s="897"/>
      <c r="FY141" s="897"/>
      <c r="FZ141" s="897"/>
      <c r="GA141" s="897"/>
      <c r="GB141" s="897"/>
      <c r="GC141" s="897"/>
      <c r="GD141" s="897"/>
      <c r="GE141" s="897"/>
      <c r="GF141" s="897"/>
      <c r="GG141" s="897"/>
      <c r="GH141" s="897"/>
      <c r="GI141" s="897"/>
      <c r="GJ141" s="897"/>
      <c r="GK141" s="897"/>
      <c r="GL141" s="897"/>
      <c r="GM141" s="897"/>
      <c r="GN141" s="897"/>
      <c r="GO141" s="897"/>
      <c r="GP141" s="897"/>
      <c r="GQ141" s="897"/>
      <c r="GR141" s="897"/>
      <c r="GS141" s="897"/>
      <c r="GT141" s="897"/>
      <c r="GU141" s="897"/>
      <c r="GV141" s="897"/>
      <c r="GW141" s="897"/>
      <c r="GX141" s="897"/>
      <c r="GY141" s="897"/>
      <c r="GZ141" s="897"/>
      <c r="HA141" s="897"/>
      <c r="HB141" s="897"/>
      <c r="HC141" s="897"/>
      <c r="HD141" s="897"/>
      <c r="HE141" s="897"/>
      <c r="HF141" s="897"/>
      <c r="HG141" s="897"/>
      <c r="HH141" s="897"/>
      <c r="HI141" s="897"/>
      <c r="HJ141" s="897"/>
      <c r="HK141" s="897"/>
      <c r="HL141" s="897"/>
      <c r="HM141" s="897"/>
      <c r="HN141" s="897"/>
      <c r="HO141" s="897"/>
      <c r="HP141" s="897"/>
      <c r="HQ141" s="897"/>
      <c r="HR141" s="897"/>
      <c r="HS141" s="897"/>
      <c r="HT141" s="897"/>
      <c r="HU141" s="897"/>
      <c r="HV141" s="897"/>
      <c r="HW141" s="897"/>
      <c r="HX141" s="897"/>
      <c r="HY141" s="897"/>
      <c r="HZ141" s="897"/>
      <c r="IA141" s="897"/>
      <c r="IB141" s="897"/>
      <c r="IC141" s="897"/>
      <c r="ID141" s="897"/>
      <c r="IE141" s="897"/>
      <c r="IF141" s="897"/>
      <c r="IG141" s="897"/>
      <c r="IH141" s="897"/>
      <c r="II141" s="897"/>
      <c r="IJ141" s="897"/>
      <c r="IK141" s="897"/>
      <c r="IL141" s="897"/>
      <c r="IM141" s="897"/>
      <c r="IN141" s="897"/>
      <c r="IO141" s="897"/>
      <c r="IP141" s="897"/>
      <c r="IQ141" s="897"/>
      <c r="IR141" s="897"/>
    </row>
    <row r="142" spans="1:252" s="898" customFormat="1" ht="22.5" x14ac:dyDescent="0.2">
      <c r="A142" s="921"/>
      <c r="B142" s="921"/>
      <c r="C142" s="922"/>
      <c r="D142" s="923" t="s">
        <v>462</v>
      </c>
      <c r="E142" s="924" t="s">
        <v>672</v>
      </c>
      <c r="F142" s="925">
        <v>1000</v>
      </c>
      <c r="G142" s="925">
        <v>599.5</v>
      </c>
      <c r="H142" s="1255">
        <f t="shared" si="10"/>
        <v>0.59950000000000003</v>
      </c>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7"/>
      <c r="AK142" s="897"/>
      <c r="AL142" s="897"/>
      <c r="AM142" s="897"/>
      <c r="AN142" s="897"/>
      <c r="AO142" s="897"/>
      <c r="AP142" s="897"/>
      <c r="AQ142" s="897"/>
      <c r="AR142" s="897"/>
      <c r="AS142" s="897"/>
      <c r="AT142" s="897"/>
      <c r="AU142" s="897"/>
      <c r="AV142" s="897"/>
      <c r="AW142" s="897"/>
      <c r="AX142" s="897"/>
      <c r="AY142" s="897"/>
      <c r="AZ142" s="897"/>
      <c r="BA142" s="897"/>
      <c r="BB142" s="897"/>
      <c r="BC142" s="897"/>
      <c r="BD142" s="897"/>
      <c r="BE142" s="897"/>
      <c r="BF142" s="897"/>
      <c r="BG142" s="897"/>
      <c r="BH142" s="897"/>
      <c r="BI142" s="897"/>
      <c r="BJ142" s="897"/>
      <c r="BK142" s="897"/>
      <c r="BL142" s="897"/>
      <c r="BM142" s="897"/>
      <c r="BN142" s="897"/>
      <c r="BO142" s="897"/>
      <c r="BP142" s="897"/>
      <c r="BQ142" s="897"/>
      <c r="BR142" s="897"/>
      <c r="BS142" s="897"/>
      <c r="BT142" s="897"/>
      <c r="BU142" s="897"/>
      <c r="BV142" s="897"/>
      <c r="BW142" s="897"/>
      <c r="BX142" s="897"/>
      <c r="BY142" s="897"/>
      <c r="BZ142" s="897"/>
      <c r="CA142" s="897"/>
      <c r="CB142" s="897"/>
      <c r="CC142" s="897"/>
      <c r="CD142" s="897"/>
      <c r="CE142" s="897"/>
      <c r="CF142" s="897"/>
      <c r="CG142" s="897"/>
      <c r="CH142" s="897"/>
      <c r="CI142" s="897"/>
      <c r="CJ142" s="897"/>
      <c r="CK142" s="897"/>
      <c r="CL142" s="897"/>
      <c r="CM142" s="897"/>
      <c r="CN142" s="897"/>
      <c r="CO142" s="897"/>
      <c r="CP142" s="897"/>
      <c r="CQ142" s="897"/>
      <c r="CR142" s="897"/>
      <c r="CS142" s="897"/>
      <c r="CT142" s="897"/>
      <c r="CU142" s="897"/>
      <c r="CV142" s="897"/>
      <c r="CW142" s="897"/>
      <c r="CX142" s="897"/>
      <c r="CY142" s="897"/>
      <c r="CZ142" s="897"/>
      <c r="DA142" s="897"/>
      <c r="DB142" s="897"/>
      <c r="DC142" s="897"/>
      <c r="DD142" s="897"/>
      <c r="DE142" s="897"/>
      <c r="DF142" s="897"/>
      <c r="DG142" s="897"/>
      <c r="DH142" s="897"/>
      <c r="DI142" s="897"/>
      <c r="DJ142" s="897"/>
      <c r="DK142" s="897"/>
      <c r="DL142" s="897"/>
      <c r="DM142" s="897"/>
      <c r="DN142" s="897"/>
      <c r="DO142" s="897"/>
      <c r="DP142" s="897"/>
      <c r="DQ142" s="897"/>
      <c r="DR142" s="897"/>
      <c r="DS142" s="897"/>
      <c r="DT142" s="897"/>
      <c r="DU142" s="897"/>
      <c r="DV142" s="897"/>
      <c r="DW142" s="897"/>
      <c r="DX142" s="897"/>
      <c r="DY142" s="897"/>
      <c r="DZ142" s="897"/>
      <c r="EA142" s="897"/>
      <c r="EB142" s="897"/>
      <c r="EC142" s="897"/>
      <c r="ED142" s="897"/>
      <c r="EE142" s="897"/>
      <c r="EF142" s="897"/>
      <c r="EG142" s="897"/>
      <c r="EH142" s="897"/>
      <c r="EI142" s="897"/>
      <c r="EJ142" s="897"/>
      <c r="EK142" s="897"/>
      <c r="EL142" s="897"/>
      <c r="EM142" s="897"/>
      <c r="EN142" s="897"/>
      <c r="EO142" s="897"/>
      <c r="EP142" s="897"/>
      <c r="EQ142" s="897"/>
      <c r="ER142" s="897"/>
      <c r="ES142" s="897"/>
      <c r="ET142" s="897"/>
      <c r="EU142" s="897"/>
      <c r="EV142" s="897"/>
      <c r="EW142" s="897"/>
      <c r="EX142" s="897"/>
      <c r="EY142" s="897"/>
      <c r="EZ142" s="897"/>
      <c r="FA142" s="897"/>
      <c r="FB142" s="897"/>
      <c r="FC142" s="897"/>
      <c r="FD142" s="897"/>
      <c r="FE142" s="897"/>
      <c r="FF142" s="897"/>
      <c r="FG142" s="897"/>
      <c r="FH142" s="897"/>
      <c r="FI142" s="897"/>
      <c r="FJ142" s="897"/>
      <c r="FK142" s="897"/>
      <c r="FL142" s="897"/>
      <c r="FM142" s="897"/>
      <c r="FN142" s="897"/>
      <c r="FO142" s="897"/>
      <c r="FP142" s="897"/>
      <c r="FQ142" s="897"/>
      <c r="FR142" s="897"/>
      <c r="FS142" s="897"/>
      <c r="FT142" s="897"/>
      <c r="FU142" s="897"/>
      <c r="FV142" s="897"/>
      <c r="FW142" s="897"/>
      <c r="FX142" s="897"/>
      <c r="FY142" s="897"/>
      <c r="FZ142" s="897"/>
      <c r="GA142" s="897"/>
      <c r="GB142" s="897"/>
      <c r="GC142" s="897"/>
      <c r="GD142" s="897"/>
      <c r="GE142" s="897"/>
      <c r="GF142" s="897"/>
      <c r="GG142" s="897"/>
      <c r="GH142" s="897"/>
      <c r="GI142" s="897"/>
      <c r="GJ142" s="897"/>
      <c r="GK142" s="897"/>
      <c r="GL142" s="897"/>
      <c r="GM142" s="897"/>
      <c r="GN142" s="897"/>
      <c r="GO142" s="897"/>
      <c r="GP142" s="897"/>
      <c r="GQ142" s="897"/>
      <c r="GR142" s="897"/>
      <c r="GS142" s="897"/>
      <c r="GT142" s="897"/>
      <c r="GU142" s="897"/>
      <c r="GV142" s="897"/>
      <c r="GW142" s="897"/>
      <c r="GX142" s="897"/>
      <c r="GY142" s="897"/>
      <c r="GZ142" s="897"/>
      <c r="HA142" s="897"/>
      <c r="HB142" s="897"/>
      <c r="HC142" s="897"/>
      <c r="HD142" s="897"/>
      <c r="HE142" s="897"/>
      <c r="HF142" s="897"/>
      <c r="HG142" s="897"/>
      <c r="HH142" s="897"/>
      <c r="HI142" s="897"/>
      <c r="HJ142" s="897"/>
      <c r="HK142" s="897"/>
      <c r="HL142" s="897"/>
      <c r="HM142" s="897"/>
      <c r="HN142" s="897"/>
      <c r="HO142" s="897"/>
      <c r="HP142" s="897"/>
      <c r="HQ142" s="897"/>
      <c r="HR142" s="897"/>
      <c r="HS142" s="897"/>
      <c r="HT142" s="897"/>
      <c r="HU142" s="897"/>
      <c r="HV142" s="897"/>
      <c r="HW142" s="897"/>
      <c r="HX142" s="897"/>
      <c r="HY142" s="897"/>
      <c r="HZ142" s="897"/>
      <c r="IA142" s="897"/>
      <c r="IB142" s="897"/>
      <c r="IC142" s="897"/>
      <c r="ID142" s="897"/>
      <c r="IE142" s="897"/>
      <c r="IF142" s="897"/>
      <c r="IG142" s="897"/>
      <c r="IH142" s="897"/>
      <c r="II142" s="897"/>
      <c r="IJ142" s="897"/>
      <c r="IK142" s="897"/>
      <c r="IL142" s="897"/>
      <c r="IM142" s="897"/>
      <c r="IN142" s="897"/>
      <c r="IO142" s="897"/>
      <c r="IP142" s="897"/>
      <c r="IQ142" s="897"/>
      <c r="IR142" s="897"/>
    </row>
    <row r="143" spans="1:252" s="898" customFormat="1" x14ac:dyDescent="0.2">
      <c r="A143" s="921"/>
      <c r="B143" s="921"/>
      <c r="C143" s="922"/>
      <c r="D143" s="923" t="s">
        <v>449</v>
      </c>
      <c r="E143" s="924" t="s">
        <v>673</v>
      </c>
      <c r="F143" s="925">
        <v>200</v>
      </c>
      <c r="G143" s="925">
        <v>0</v>
      </c>
      <c r="H143" s="1255">
        <f t="shared" si="10"/>
        <v>0</v>
      </c>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7"/>
      <c r="AK143" s="897"/>
      <c r="AL143" s="897"/>
      <c r="AM143" s="897"/>
      <c r="AN143" s="897"/>
      <c r="AO143" s="897"/>
      <c r="AP143" s="897"/>
      <c r="AQ143" s="897"/>
      <c r="AR143" s="897"/>
      <c r="AS143" s="897"/>
      <c r="AT143" s="897"/>
      <c r="AU143" s="897"/>
      <c r="AV143" s="897"/>
      <c r="AW143" s="897"/>
      <c r="AX143" s="897"/>
      <c r="AY143" s="897"/>
      <c r="AZ143" s="897"/>
      <c r="BA143" s="897"/>
      <c r="BB143" s="897"/>
      <c r="BC143" s="897"/>
      <c r="BD143" s="897"/>
      <c r="BE143" s="897"/>
      <c r="BF143" s="897"/>
      <c r="BG143" s="897"/>
      <c r="BH143" s="897"/>
      <c r="BI143" s="897"/>
      <c r="BJ143" s="897"/>
      <c r="BK143" s="897"/>
      <c r="BL143" s="897"/>
      <c r="BM143" s="897"/>
      <c r="BN143" s="897"/>
      <c r="BO143" s="897"/>
      <c r="BP143" s="897"/>
      <c r="BQ143" s="897"/>
      <c r="BR143" s="897"/>
      <c r="BS143" s="897"/>
      <c r="BT143" s="897"/>
      <c r="BU143" s="897"/>
      <c r="BV143" s="897"/>
      <c r="BW143" s="897"/>
      <c r="BX143" s="897"/>
      <c r="BY143" s="897"/>
      <c r="BZ143" s="897"/>
      <c r="CA143" s="897"/>
      <c r="CB143" s="897"/>
      <c r="CC143" s="897"/>
      <c r="CD143" s="897"/>
      <c r="CE143" s="897"/>
      <c r="CF143" s="897"/>
      <c r="CG143" s="897"/>
      <c r="CH143" s="897"/>
      <c r="CI143" s="897"/>
      <c r="CJ143" s="897"/>
      <c r="CK143" s="897"/>
      <c r="CL143" s="897"/>
      <c r="CM143" s="897"/>
      <c r="CN143" s="897"/>
      <c r="CO143" s="897"/>
      <c r="CP143" s="897"/>
      <c r="CQ143" s="897"/>
      <c r="CR143" s="897"/>
      <c r="CS143" s="897"/>
      <c r="CT143" s="897"/>
      <c r="CU143" s="897"/>
      <c r="CV143" s="897"/>
      <c r="CW143" s="897"/>
      <c r="CX143" s="897"/>
      <c r="CY143" s="897"/>
      <c r="CZ143" s="897"/>
      <c r="DA143" s="897"/>
      <c r="DB143" s="897"/>
      <c r="DC143" s="897"/>
      <c r="DD143" s="897"/>
      <c r="DE143" s="897"/>
      <c r="DF143" s="897"/>
      <c r="DG143" s="897"/>
      <c r="DH143" s="897"/>
      <c r="DI143" s="897"/>
      <c r="DJ143" s="897"/>
      <c r="DK143" s="897"/>
      <c r="DL143" s="897"/>
      <c r="DM143" s="897"/>
      <c r="DN143" s="897"/>
      <c r="DO143" s="897"/>
      <c r="DP143" s="897"/>
      <c r="DQ143" s="897"/>
      <c r="DR143" s="897"/>
      <c r="DS143" s="897"/>
      <c r="DT143" s="897"/>
      <c r="DU143" s="897"/>
      <c r="DV143" s="897"/>
      <c r="DW143" s="897"/>
      <c r="DX143" s="897"/>
      <c r="DY143" s="897"/>
      <c r="DZ143" s="897"/>
      <c r="EA143" s="897"/>
      <c r="EB143" s="897"/>
      <c r="EC143" s="897"/>
      <c r="ED143" s="897"/>
      <c r="EE143" s="897"/>
      <c r="EF143" s="897"/>
      <c r="EG143" s="897"/>
      <c r="EH143" s="897"/>
      <c r="EI143" s="897"/>
      <c r="EJ143" s="897"/>
      <c r="EK143" s="897"/>
      <c r="EL143" s="897"/>
      <c r="EM143" s="897"/>
      <c r="EN143" s="897"/>
      <c r="EO143" s="897"/>
      <c r="EP143" s="897"/>
      <c r="EQ143" s="897"/>
      <c r="ER143" s="897"/>
      <c r="ES143" s="897"/>
      <c r="ET143" s="897"/>
      <c r="EU143" s="897"/>
      <c r="EV143" s="897"/>
      <c r="EW143" s="897"/>
      <c r="EX143" s="897"/>
      <c r="EY143" s="897"/>
      <c r="EZ143" s="897"/>
      <c r="FA143" s="897"/>
      <c r="FB143" s="897"/>
      <c r="FC143" s="897"/>
      <c r="FD143" s="897"/>
      <c r="FE143" s="897"/>
      <c r="FF143" s="897"/>
      <c r="FG143" s="897"/>
      <c r="FH143" s="897"/>
      <c r="FI143" s="897"/>
      <c r="FJ143" s="897"/>
      <c r="FK143" s="897"/>
      <c r="FL143" s="897"/>
      <c r="FM143" s="897"/>
      <c r="FN143" s="897"/>
      <c r="FO143" s="897"/>
      <c r="FP143" s="897"/>
      <c r="FQ143" s="897"/>
      <c r="FR143" s="897"/>
      <c r="FS143" s="897"/>
      <c r="FT143" s="897"/>
      <c r="FU143" s="897"/>
      <c r="FV143" s="897"/>
      <c r="FW143" s="897"/>
      <c r="FX143" s="897"/>
      <c r="FY143" s="897"/>
      <c r="FZ143" s="897"/>
      <c r="GA143" s="897"/>
      <c r="GB143" s="897"/>
      <c r="GC143" s="897"/>
      <c r="GD143" s="897"/>
      <c r="GE143" s="897"/>
      <c r="GF143" s="897"/>
      <c r="GG143" s="897"/>
      <c r="GH143" s="897"/>
      <c r="GI143" s="897"/>
      <c r="GJ143" s="897"/>
      <c r="GK143" s="897"/>
      <c r="GL143" s="897"/>
      <c r="GM143" s="897"/>
      <c r="GN143" s="897"/>
      <c r="GO143" s="897"/>
      <c r="GP143" s="897"/>
      <c r="GQ143" s="897"/>
      <c r="GR143" s="897"/>
      <c r="GS143" s="897"/>
      <c r="GT143" s="897"/>
      <c r="GU143" s="897"/>
      <c r="GV143" s="897"/>
      <c r="GW143" s="897"/>
      <c r="GX143" s="897"/>
      <c r="GY143" s="897"/>
      <c r="GZ143" s="897"/>
      <c r="HA143" s="897"/>
      <c r="HB143" s="897"/>
      <c r="HC143" s="897"/>
      <c r="HD143" s="897"/>
      <c r="HE143" s="897"/>
      <c r="HF143" s="897"/>
      <c r="HG143" s="897"/>
      <c r="HH143" s="897"/>
      <c r="HI143" s="897"/>
      <c r="HJ143" s="897"/>
      <c r="HK143" s="897"/>
      <c r="HL143" s="897"/>
      <c r="HM143" s="897"/>
      <c r="HN143" s="897"/>
      <c r="HO143" s="897"/>
      <c r="HP143" s="897"/>
      <c r="HQ143" s="897"/>
      <c r="HR143" s="897"/>
      <c r="HS143" s="897"/>
      <c r="HT143" s="897"/>
      <c r="HU143" s="897"/>
      <c r="HV143" s="897"/>
      <c r="HW143" s="897"/>
      <c r="HX143" s="897"/>
      <c r="HY143" s="897"/>
      <c r="HZ143" s="897"/>
      <c r="IA143" s="897"/>
      <c r="IB143" s="897"/>
      <c r="IC143" s="897"/>
      <c r="ID143" s="897"/>
      <c r="IE143" s="897"/>
      <c r="IF143" s="897"/>
      <c r="IG143" s="897"/>
      <c r="IH143" s="897"/>
      <c r="II143" s="897"/>
      <c r="IJ143" s="897"/>
      <c r="IK143" s="897"/>
      <c r="IL143" s="897"/>
      <c r="IM143" s="897"/>
      <c r="IN143" s="897"/>
      <c r="IO143" s="897"/>
      <c r="IP143" s="897"/>
      <c r="IQ143" s="897"/>
      <c r="IR143" s="897"/>
    </row>
    <row r="144" spans="1:252" s="898" customFormat="1" x14ac:dyDescent="0.2">
      <c r="A144" s="921"/>
      <c r="B144" s="921"/>
      <c r="C144" s="922"/>
      <c r="D144" s="926" t="s">
        <v>447</v>
      </c>
      <c r="E144" s="927" t="s">
        <v>566</v>
      </c>
      <c r="F144" s="928">
        <v>1000</v>
      </c>
      <c r="G144" s="928">
        <v>657.37</v>
      </c>
      <c r="H144" s="1255">
        <f t="shared" si="10"/>
        <v>0.65737000000000001</v>
      </c>
      <c r="K144" s="897"/>
      <c r="L144" s="897"/>
      <c r="M144" s="897"/>
      <c r="N144" s="897"/>
      <c r="O144" s="897"/>
      <c r="P144" s="897"/>
      <c r="Q144" s="897"/>
      <c r="R144" s="897"/>
      <c r="S144" s="897"/>
      <c r="T144" s="897"/>
      <c r="U144" s="897"/>
      <c r="V144" s="897"/>
      <c r="W144" s="897"/>
      <c r="X144" s="897"/>
      <c r="Y144" s="897"/>
      <c r="Z144" s="897"/>
      <c r="AA144" s="897"/>
      <c r="AB144" s="897"/>
      <c r="AC144" s="897"/>
      <c r="AD144" s="897"/>
      <c r="AE144" s="897"/>
      <c r="AF144" s="897"/>
      <c r="AG144" s="897"/>
      <c r="AH144" s="897"/>
      <c r="AI144" s="897"/>
      <c r="AJ144" s="897"/>
      <c r="AK144" s="897"/>
      <c r="AL144" s="897"/>
      <c r="AM144" s="897"/>
      <c r="AN144" s="897"/>
      <c r="AO144" s="897"/>
      <c r="AP144" s="897"/>
      <c r="AQ144" s="897"/>
      <c r="AR144" s="897"/>
      <c r="AS144" s="897"/>
      <c r="AT144" s="897"/>
      <c r="AU144" s="897"/>
      <c r="AV144" s="897"/>
      <c r="AW144" s="897"/>
      <c r="AX144" s="897"/>
      <c r="AY144" s="897"/>
      <c r="AZ144" s="897"/>
      <c r="BA144" s="897"/>
      <c r="BB144" s="897"/>
      <c r="BC144" s="897"/>
      <c r="BD144" s="897"/>
      <c r="BE144" s="897"/>
      <c r="BF144" s="897"/>
      <c r="BG144" s="897"/>
      <c r="BH144" s="897"/>
      <c r="BI144" s="897"/>
      <c r="BJ144" s="897"/>
      <c r="BK144" s="897"/>
      <c r="BL144" s="897"/>
      <c r="BM144" s="897"/>
      <c r="BN144" s="897"/>
      <c r="BO144" s="897"/>
      <c r="BP144" s="897"/>
      <c r="BQ144" s="897"/>
      <c r="BR144" s="897"/>
      <c r="BS144" s="897"/>
      <c r="BT144" s="897"/>
      <c r="BU144" s="897"/>
      <c r="BV144" s="897"/>
      <c r="BW144" s="897"/>
      <c r="BX144" s="897"/>
      <c r="BY144" s="897"/>
      <c r="BZ144" s="897"/>
      <c r="CA144" s="897"/>
      <c r="CB144" s="897"/>
      <c r="CC144" s="897"/>
      <c r="CD144" s="897"/>
      <c r="CE144" s="897"/>
      <c r="CF144" s="897"/>
      <c r="CG144" s="897"/>
      <c r="CH144" s="897"/>
      <c r="CI144" s="897"/>
      <c r="CJ144" s="897"/>
      <c r="CK144" s="897"/>
      <c r="CL144" s="897"/>
      <c r="CM144" s="897"/>
      <c r="CN144" s="897"/>
      <c r="CO144" s="897"/>
      <c r="CP144" s="897"/>
      <c r="CQ144" s="897"/>
      <c r="CR144" s="897"/>
      <c r="CS144" s="897"/>
      <c r="CT144" s="897"/>
      <c r="CU144" s="897"/>
      <c r="CV144" s="897"/>
      <c r="CW144" s="897"/>
      <c r="CX144" s="897"/>
      <c r="CY144" s="897"/>
      <c r="CZ144" s="897"/>
      <c r="DA144" s="897"/>
      <c r="DB144" s="897"/>
      <c r="DC144" s="897"/>
      <c r="DD144" s="897"/>
      <c r="DE144" s="897"/>
      <c r="DF144" s="897"/>
      <c r="DG144" s="897"/>
      <c r="DH144" s="897"/>
      <c r="DI144" s="897"/>
      <c r="DJ144" s="897"/>
      <c r="DK144" s="897"/>
      <c r="DL144" s="897"/>
      <c r="DM144" s="897"/>
      <c r="DN144" s="897"/>
      <c r="DO144" s="897"/>
      <c r="DP144" s="897"/>
      <c r="DQ144" s="897"/>
      <c r="DR144" s="897"/>
      <c r="DS144" s="897"/>
      <c r="DT144" s="897"/>
      <c r="DU144" s="897"/>
      <c r="DV144" s="897"/>
      <c r="DW144" s="897"/>
      <c r="DX144" s="897"/>
      <c r="DY144" s="897"/>
      <c r="DZ144" s="897"/>
      <c r="EA144" s="897"/>
      <c r="EB144" s="897"/>
      <c r="EC144" s="897"/>
      <c r="ED144" s="897"/>
      <c r="EE144" s="897"/>
      <c r="EF144" s="897"/>
      <c r="EG144" s="897"/>
      <c r="EH144" s="897"/>
      <c r="EI144" s="897"/>
      <c r="EJ144" s="897"/>
      <c r="EK144" s="897"/>
      <c r="EL144" s="897"/>
      <c r="EM144" s="897"/>
      <c r="EN144" s="897"/>
      <c r="EO144" s="897"/>
      <c r="EP144" s="897"/>
      <c r="EQ144" s="897"/>
      <c r="ER144" s="897"/>
      <c r="ES144" s="897"/>
      <c r="ET144" s="897"/>
      <c r="EU144" s="897"/>
      <c r="EV144" s="897"/>
      <c r="EW144" s="897"/>
      <c r="EX144" s="897"/>
      <c r="EY144" s="897"/>
      <c r="EZ144" s="897"/>
      <c r="FA144" s="897"/>
      <c r="FB144" s="897"/>
      <c r="FC144" s="897"/>
      <c r="FD144" s="897"/>
      <c r="FE144" s="897"/>
      <c r="FF144" s="897"/>
      <c r="FG144" s="897"/>
      <c r="FH144" s="897"/>
      <c r="FI144" s="897"/>
      <c r="FJ144" s="897"/>
      <c r="FK144" s="897"/>
      <c r="FL144" s="897"/>
      <c r="FM144" s="897"/>
      <c r="FN144" s="897"/>
      <c r="FO144" s="897"/>
      <c r="FP144" s="897"/>
      <c r="FQ144" s="897"/>
      <c r="FR144" s="897"/>
      <c r="FS144" s="897"/>
      <c r="FT144" s="897"/>
      <c r="FU144" s="897"/>
      <c r="FV144" s="897"/>
      <c r="FW144" s="897"/>
      <c r="FX144" s="897"/>
      <c r="FY144" s="897"/>
      <c r="FZ144" s="897"/>
      <c r="GA144" s="897"/>
      <c r="GB144" s="897"/>
      <c r="GC144" s="897"/>
      <c r="GD144" s="897"/>
      <c r="GE144" s="897"/>
      <c r="GF144" s="897"/>
      <c r="GG144" s="897"/>
      <c r="GH144" s="897"/>
      <c r="GI144" s="897"/>
      <c r="GJ144" s="897"/>
      <c r="GK144" s="897"/>
      <c r="GL144" s="897"/>
      <c r="GM144" s="897"/>
      <c r="GN144" s="897"/>
      <c r="GO144" s="897"/>
      <c r="GP144" s="897"/>
      <c r="GQ144" s="897"/>
      <c r="GR144" s="897"/>
      <c r="GS144" s="897"/>
      <c r="GT144" s="897"/>
      <c r="GU144" s="897"/>
      <c r="GV144" s="897"/>
      <c r="GW144" s="897"/>
      <c r="GX144" s="897"/>
      <c r="GY144" s="897"/>
      <c r="GZ144" s="897"/>
      <c r="HA144" s="897"/>
      <c r="HB144" s="897"/>
      <c r="HC144" s="897"/>
      <c r="HD144" s="897"/>
      <c r="HE144" s="897"/>
      <c r="HF144" s="897"/>
      <c r="HG144" s="897"/>
      <c r="HH144" s="897"/>
      <c r="HI144" s="897"/>
      <c r="HJ144" s="897"/>
      <c r="HK144" s="897"/>
      <c r="HL144" s="897"/>
      <c r="HM144" s="897"/>
      <c r="HN144" s="897"/>
      <c r="HO144" s="897"/>
      <c r="HP144" s="897"/>
      <c r="HQ144" s="897"/>
      <c r="HR144" s="897"/>
      <c r="HS144" s="897"/>
      <c r="HT144" s="897"/>
      <c r="HU144" s="897"/>
      <c r="HV144" s="897"/>
      <c r="HW144" s="897"/>
      <c r="HX144" s="897"/>
      <c r="HY144" s="897"/>
      <c r="HZ144" s="897"/>
      <c r="IA144" s="897"/>
      <c r="IB144" s="897"/>
      <c r="IC144" s="897"/>
      <c r="ID144" s="897"/>
      <c r="IE144" s="897"/>
      <c r="IF144" s="897"/>
      <c r="IG144" s="897"/>
      <c r="IH144" s="897"/>
      <c r="II144" s="897"/>
      <c r="IJ144" s="897"/>
      <c r="IK144" s="897"/>
      <c r="IL144" s="897"/>
      <c r="IM144" s="897"/>
      <c r="IN144" s="897"/>
      <c r="IO144" s="897"/>
      <c r="IP144" s="897"/>
      <c r="IQ144" s="897"/>
      <c r="IR144" s="897"/>
    </row>
    <row r="145" spans="1:252" s="898" customFormat="1" x14ac:dyDescent="0.2">
      <c r="A145" s="921"/>
      <c r="B145" s="921"/>
      <c r="C145" s="922"/>
      <c r="D145" s="926" t="s">
        <v>444</v>
      </c>
      <c r="E145" s="927" t="s">
        <v>465</v>
      </c>
      <c r="F145" s="928">
        <v>700</v>
      </c>
      <c r="G145" s="928">
        <v>413.78</v>
      </c>
      <c r="H145" s="1255">
        <f t="shared" si="10"/>
        <v>0.5911142857142857</v>
      </c>
      <c r="K145" s="897"/>
      <c r="L145" s="897"/>
      <c r="M145" s="897"/>
      <c r="N145" s="897"/>
      <c r="O145" s="897"/>
      <c r="P145" s="897"/>
      <c r="Q145" s="897"/>
      <c r="R145" s="897"/>
      <c r="S145" s="897"/>
      <c r="T145" s="897"/>
      <c r="U145" s="897"/>
      <c r="V145" s="897"/>
      <c r="W145" s="897"/>
      <c r="X145" s="897"/>
      <c r="Y145" s="897"/>
      <c r="Z145" s="897"/>
      <c r="AA145" s="897"/>
      <c r="AB145" s="897"/>
      <c r="AC145" s="897"/>
      <c r="AD145" s="897"/>
      <c r="AE145" s="897"/>
      <c r="AF145" s="897"/>
      <c r="AG145" s="897"/>
      <c r="AH145" s="897"/>
      <c r="AI145" s="897"/>
      <c r="AJ145" s="897"/>
      <c r="AK145" s="897"/>
      <c r="AL145" s="897"/>
      <c r="AM145" s="897"/>
      <c r="AN145" s="897"/>
      <c r="AO145" s="897"/>
      <c r="AP145" s="897"/>
      <c r="AQ145" s="897"/>
      <c r="AR145" s="897"/>
      <c r="AS145" s="897"/>
      <c r="AT145" s="897"/>
      <c r="AU145" s="897"/>
      <c r="AV145" s="897"/>
      <c r="AW145" s="897"/>
      <c r="AX145" s="897"/>
      <c r="AY145" s="897"/>
      <c r="AZ145" s="897"/>
      <c r="BA145" s="897"/>
      <c r="BB145" s="897"/>
      <c r="BC145" s="897"/>
      <c r="BD145" s="897"/>
      <c r="BE145" s="897"/>
      <c r="BF145" s="897"/>
      <c r="BG145" s="897"/>
      <c r="BH145" s="897"/>
      <c r="BI145" s="897"/>
      <c r="BJ145" s="897"/>
      <c r="BK145" s="897"/>
      <c r="BL145" s="897"/>
      <c r="BM145" s="897"/>
      <c r="BN145" s="897"/>
      <c r="BO145" s="897"/>
      <c r="BP145" s="897"/>
      <c r="BQ145" s="897"/>
      <c r="BR145" s="897"/>
      <c r="BS145" s="897"/>
      <c r="BT145" s="897"/>
      <c r="BU145" s="897"/>
      <c r="BV145" s="897"/>
      <c r="BW145" s="897"/>
      <c r="BX145" s="897"/>
      <c r="BY145" s="897"/>
      <c r="BZ145" s="897"/>
      <c r="CA145" s="897"/>
      <c r="CB145" s="897"/>
      <c r="CC145" s="897"/>
      <c r="CD145" s="897"/>
      <c r="CE145" s="897"/>
      <c r="CF145" s="897"/>
      <c r="CG145" s="897"/>
      <c r="CH145" s="897"/>
      <c r="CI145" s="897"/>
      <c r="CJ145" s="897"/>
      <c r="CK145" s="897"/>
      <c r="CL145" s="897"/>
      <c r="CM145" s="897"/>
      <c r="CN145" s="897"/>
      <c r="CO145" s="897"/>
      <c r="CP145" s="897"/>
      <c r="CQ145" s="897"/>
      <c r="CR145" s="897"/>
      <c r="CS145" s="897"/>
      <c r="CT145" s="897"/>
      <c r="CU145" s="897"/>
      <c r="CV145" s="897"/>
      <c r="CW145" s="897"/>
      <c r="CX145" s="897"/>
      <c r="CY145" s="897"/>
      <c r="CZ145" s="897"/>
      <c r="DA145" s="897"/>
      <c r="DB145" s="897"/>
      <c r="DC145" s="897"/>
      <c r="DD145" s="897"/>
      <c r="DE145" s="897"/>
      <c r="DF145" s="897"/>
      <c r="DG145" s="897"/>
      <c r="DH145" s="897"/>
      <c r="DI145" s="897"/>
      <c r="DJ145" s="897"/>
      <c r="DK145" s="897"/>
      <c r="DL145" s="897"/>
      <c r="DM145" s="897"/>
      <c r="DN145" s="897"/>
      <c r="DO145" s="897"/>
      <c r="DP145" s="897"/>
      <c r="DQ145" s="897"/>
      <c r="DR145" s="897"/>
      <c r="DS145" s="897"/>
      <c r="DT145" s="897"/>
      <c r="DU145" s="897"/>
      <c r="DV145" s="897"/>
      <c r="DW145" s="897"/>
      <c r="DX145" s="897"/>
      <c r="DY145" s="897"/>
      <c r="DZ145" s="897"/>
      <c r="EA145" s="897"/>
      <c r="EB145" s="897"/>
      <c r="EC145" s="897"/>
      <c r="ED145" s="897"/>
      <c r="EE145" s="897"/>
      <c r="EF145" s="897"/>
      <c r="EG145" s="897"/>
      <c r="EH145" s="897"/>
      <c r="EI145" s="897"/>
      <c r="EJ145" s="897"/>
      <c r="EK145" s="897"/>
      <c r="EL145" s="897"/>
      <c r="EM145" s="897"/>
      <c r="EN145" s="897"/>
      <c r="EO145" s="897"/>
      <c r="EP145" s="897"/>
      <c r="EQ145" s="897"/>
      <c r="ER145" s="897"/>
      <c r="ES145" s="897"/>
      <c r="ET145" s="897"/>
      <c r="EU145" s="897"/>
      <c r="EV145" s="897"/>
      <c r="EW145" s="897"/>
      <c r="EX145" s="897"/>
      <c r="EY145" s="897"/>
      <c r="EZ145" s="897"/>
      <c r="FA145" s="897"/>
      <c r="FB145" s="897"/>
      <c r="FC145" s="897"/>
      <c r="FD145" s="897"/>
      <c r="FE145" s="897"/>
      <c r="FF145" s="897"/>
      <c r="FG145" s="897"/>
      <c r="FH145" s="897"/>
      <c r="FI145" s="897"/>
      <c r="FJ145" s="897"/>
      <c r="FK145" s="897"/>
      <c r="FL145" s="897"/>
      <c r="FM145" s="897"/>
      <c r="FN145" s="897"/>
      <c r="FO145" s="897"/>
      <c r="FP145" s="897"/>
      <c r="FQ145" s="897"/>
      <c r="FR145" s="897"/>
      <c r="FS145" s="897"/>
      <c r="FT145" s="897"/>
      <c r="FU145" s="897"/>
      <c r="FV145" s="897"/>
      <c r="FW145" s="897"/>
      <c r="FX145" s="897"/>
      <c r="FY145" s="897"/>
      <c r="FZ145" s="897"/>
      <c r="GA145" s="897"/>
      <c r="GB145" s="897"/>
      <c r="GC145" s="897"/>
      <c r="GD145" s="897"/>
      <c r="GE145" s="897"/>
      <c r="GF145" s="897"/>
      <c r="GG145" s="897"/>
      <c r="GH145" s="897"/>
      <c r="GI145" s="897"/>
      <c r="GJ145" s="897"/>
      <c r="GK145" s="897"/>
      <c r="GL145" s="897"/>
      <c r="GM145" s="897"/>
      <c r="GN145" s="897"/>
      <c r="GO145" s="897"/>
      <c r="GP145" s="897"/>
      <c r="GQ145" s="897"/>
      <c r="GR145" s="897"/>
      <c r="GS145" s="897"/>
      <c r="GT145" s="897"/>
      <c r="GU145" s="897"/>
      <c r="GV145" s="897"/>
      <c r="GW145" s="897"/>
      <c r="GX145" s="897"/>
      <c r="GY145" s="897"/>
      <c r="GZ145" s="897"/>
      <c r="HA145" s="897"/>
      <c r="HB145" s="897"/>
      <c r="HC145" s="897"/>
      <c r="HD145" s="897"/>
      <c r="HE145" s="897"/>
      <c r="HF145" s="897"/>
      <c r="HG145" s="897"/>
      <c r="HH145" s="897"/>
      <c r="HI145" s="897"/>
      <c r="HJ145" s="897"/>
      <c r="HK145" s="897"/>
      <c r="HL145" s="897"/>
      <c r="HM145" s="897"/>
      <c r="HN145" s="897"/>
      <c r="HO145" s="897"/>
      <c r="HP145" s="897"/>
      <c r="HQ145" s="897"/>
      <c r="HR145" s="897"/>
      <c r="HS145" s="897"/>
      <c r="HT145" s="897"/>
      <c r="HU145" s="897"/>
      <c r="HV145" s="897"/>
      <c r="HW145" s="897"/>
      <c r="HX145" s="897"/>
      <c r="HY145" s="897"/>
      <c r="HZ145" s="897"/>
      <c r="IA145" s="897"/>
      <c r="IB145" s="897"/>
      <c r="IC145" s="897"/>
      <c r="ID145" s="897"/>
      <c r="IE145" s="897"/>
      <c r="IF145" s="897"/>
      <c r="IG145" s="897"/>
      <c r="IH145" s="897"/>
      <c r="II145" s="897"/>
      <c r="IJ145" s="897"/>
      <c r="IK145" s="897"/>
      <c r="IL145" s="897"/>
      <c r="IM145" s="897"/>
      <c r="IN145" s="897"/>
      <c r="IO145" s="897"/>
      <c r="IP145" s="897"/>
      <c r="IQ145" s="897"/>
      <c r="IR145" s="897"/>
    </row>
    <row r="146" spans="1:252" s="898" customFormat="1" ht="19.5" customHeight="1" x14ac:dyDescent="0.2">
      <c r="A146" s="921"/>
      <c r="B146" s="921"/>
      <c r="C146" s="922"/>
      <c r="D146" s="926" t="s">
        <v>458</v>
      </c>
      <c r="E146" s="927" t="s">
        <v>674</v>
      </c>
      <c r="F146" s="928">
        <v>300</v>
      </c>
      <c r="G146" s="928">
        <v>0</v>
      </c>
      <c r="H146" s="1255">
        <f t="shared" si="10"/>
        <v>0</v>
      </c>
      <c r="K146" s="897"/>
      <c r="L146" s="897"/>
      <c r="M146" s="897"/>
      <c r="N146" s="897"/>
      <c r="O146" s="897"/>
      <c r="P146" s="897"/>
      <c r="Q146" s="897"/>
      <c r="R146" s="897"/>
      <c r="S146" s="897"/>
      <c r="T146" s="897"/>
      <c r="U146" s="897"/>
      <c r="V146" s="897"/>
      <c r="W146" s="897"/>
      <c r="X146" s="897"/>
      <c r="Y146" s="897"/>
      <c r="Z146" s="897"/>
      <c r="AA146" s="897"/>
      <c r="AB146" s="897"/>
      <c r="AC146" s="897"/>
      <c r="AD146" s="897"/>
      <c r="AE146" s="897"/>
      <c r="AF146" s="897"/>
      <c r="AG146" s="897"/>
      <c r="AH146" s="897"/>
      <c r="AI146" s="897"/>
      <c r="AJ146" s="897"/>
      <c r="AK146" s="897"/>
      <c r="AL146" s="897"/>
      <c r="AM146" s="897"/>
      <c r="AN146" s="897"/>
      <c r="AO146" s="897"/>
      <c r="AP146" s="897"/>
      <c r="AQ146" s="897"/>
      <c r="AR146" s="897"/>
      <c r="AS146" s="897"/>
      <c r="AT146" s="897"/>
      <c r="AU146" s="897"/>
      <c r="AV146" s="897"/>
      <c r="AW146" s="897"/>
      <c r="AX146" s="897"/>
      <c r="AY146" s="897"/>
      <c r="AZ146" s="897"/>
      <c r="BA146" s="897"/>
      <c r="BB146" s="897"/>
      <c r="BC146" s="897"/>
      <c r="BD146" s="897"/>
      <c r="BE146" s="897"/>
      <c r="BF146" s="897"/>
      <c r="BG146" s="897"/>
      <c r="BH146" s="897"/>
      <c r="BI146" s="897"/>
      <c r="BJ146" s="897"/>
      <c r="BK146" s="897"/>
      <c r="BL146" s="897"/>
      <c r="BM146" s="897"/>
      <c r="BN146" s="897"/>
      <c r="BO146" s="897"/>
      <c r="BP146" s="897"/>
      <c r="BQ146" s="897"/>
      <c r="BR146" s="897"/>
      <c r="BS146" s="897"/>
      <c r="BT146" s="897"/>
      <c r="BU146" s="897"/>
      <c r="BV146" s="897"/>
      <c r="BW146" s="897"/>
      <c r="BX146" s="897"/>
      <c r="BY146" s="897"/>
      <c r="BZ146" s="897"/>
      <c r="CA146" s="897"/>
      <c r="CB146" s="897"/>
      <c r="CC146" s="897"/>
      <c r="CD146" s="897"/>
      <c r="CE146" s="897"/>
      <c r="CF146" s="897"/>
      <c r="CG146" s="897"/>
      <c r="CH146" s="897"/>
      <c r="CI146" s="897"/>
      <c r="CJ146" s="897"/>
      <c r="CK146" s="897"/>
      <c r="CL146" s="897"/>
      <c r="CM146" s="897"/>
      <c r="CN146" s="897"/>
      <c r="CO146" s="897"/>
      <c r="CP146" s="897"/>
      <c r="CQ146" s="897"/>
      <c r="CR146" s="897"/>
      <c r="CS146" s="897"/>
      <c r="CT146" s="897"/>
      <c r="CU146" s="897"/>
      <c r="CV146" s="897"/>
      <c r="CW146" s="897"/>
      <c r="CX146" s="897"/>
      <c r="CY146" s="897"/>
      <c r="CZ146" s="897"/>
      <c r="DA146" s="897"/>
      <c r="DB146" s="897"/>
      <c r="DC146" s="897"/>
      <c r="DD146" s="897"/>
      <c r="DE146" s="897"/>
      <c r="DF146" s="897"/>
      <c r="DG146" s="897"/>
      <c r="DH146" s="897"/>
      <c r="DI146" s="897"/>
      <c r="DJ146" s="897"/>
      <c r="DK146" s="897"/>
      <c r="DL146" s="897"/>
      <c r="DM146" s="897"/>
      <c r="DN146" s="897"/>
      <c r="DO146" s="897"/>
      <c r="DP146" s="897"/>
      <c r="DQ146" s="897"/>
      <c r="DR146" s="897"/>
      <c r="DS146" s="897"/>
      <c r="DT146" s="897"/>
      <c r="DU146" s="897"/>
      <c r="DV146" s="897"/>
      <c r="DW146" s="897"/>
      <c r="DX146" s="897"/>
      <c r="DY146" s="897"/>
      <c r="DZ146" s="897"/>
      <c r="EA146" s="897"/>
      <c r="EB146" s="897"/>
      <c r="EC146" s="897"/>
      <c r="ED146" s="897"/>
      <c r="EE146" s="897"/>
      <c r="EF146" s="897"/>
      <c r="EG146" s="897"/>
      <c r="EH146" s="897"/>
      <c r="EI146" s="897"/>
      <c r="EJ146" s="897"/>
      <c r="EK146" s="897"/>
      <c r="EL146" s="897"/>
      <c r="EM146" s="897"/>
      <c r="EN146" s="897"/>
      <c r="EO146" s="897"/>
      <c r="EP146" s="897"/>
      <c r="EQ146" s="897"/>
      <c r="ER146" s="897"/>
      <c r="ES146" s="897"/>
      <c r="ET146" s="897"/>
      <c r="EU146" s="897"/>
      <c r="EV146" s="897"/>
      <c r="EW146" s="897"/>
      <c r="EX146" s="897"/>
      <c r="EY146" s="897"/>
      <c r="EZ146" s="897"/>
      <c r="FA146" s="897"/>
      <c r="FB146" s="897"/>
      <c r="FC146" s="897"/>
      <c r="FD146" s="897"/>
      <c r="FE146" s="897"/>
      <c r="FF146" s="897"/>
      <c r="FG146" s="897"/>
      <c r="FH146" s="897"/>
      <c r="FI146" s="897"/>
      <c r="FJ146" s="897"/>
      <c r="FK146" s="897"/>
      <c r="FL146" s="897"/>
      <c r="FM146" s="897"/>
      <c r="FN146" s="897"/>
      <c r="FO146" s="897"/>
      <c r="FP146" s="897"/>
      <c r="FQ146" s="897"/>
      <c r="FR146" s="897"/>
      <c r="FS146" s="897"/>
      <c r="FT146" s="897"/>
      <c r="FU146" s="897"/>
      <c r="FV146" s="897"/>
      <c r="FW146" s="897"/>
      <c r="FX146" s="897"/>
      <c r="FY146" s="897"/>
      <c r="FZ146" s="897"/>
      <c r="GA146" s="897"/>
      <c r="GB146" s="897"/>
      <c r="GC146" s="897"/>
      <c r="GD146" s="897"/>
      <c r="GE146" s="897"/>
      <c r="GF146" s="897"/>
      <c r="GG146" s="897"/>
      <c r="GH146" s="897"/>
      <c r="GI146" s="897"/>
      <c r="GJ146" s="897"/>
      <c r="GK146" s="897"/>
      <c r="GL146" s="897"/>
      <c r="GM146" s="897"/>
      <c r="GN146" s="897"/>
      <c r="GO146" s="897"/>
      <c r="GP146" s="897"/>
      <c r="GQ146" s="897"/>
      <c r="GR146" s="897"/>
      <c r="GS146" s="897"/>
      <c r="GT146" s="897"/>
      <c r="GU146" s="897"/>
      <c r="GV146" s="897"/>
      <c r="GW146" s="897"/>
      <c r="GX146" s="897"/>
      <c r="GY146" s="897"/>
      <c r="GZ146" s="897"/>
      <c r="HA146" s="897"/>
      <c r="HB146" s="897"/>
      <c r="HC146" s="897"/>
      <c r="HD146" s="897"/>
      <c r="HE146" s="897"/>
      <c r="HF146" s="897"/>
      <c r="HG146" s="897"/>
      <c r="HH146" s="897"/>
      <c r="HI146" s="897"/>
      <c r="HJ146" s="897"/>
      <c r="HK146" s="897"/>
      <c r="HL146" s="897"/>
      <c r="HM146" s="897"/>
      <c r="HN146" s="897"/>
      <c r="HO146" s="897"/>
      <c r="HP146" s="897"/>
      <c r="HQ146" s="897"/>
      <c r="HR146" s="897"/>
      <c r="HS146" s="897"/>
      <c r="HT146" s="897"/>
      <c r="HU146" s="897"/>
      <c r="HV146" s="897"/>
      <c r="HW146" s="897"/>
      <c r="HX146" s="897"/>
      <c r="HY146" s="897"/>
      <c r="HZ146" s="897"/>
      <c r="IA146" s="897"/>
      <c r="IB146" s="897"/>
      <c r="IC146" s="897"/>
      <c r="ID146" s="897"/>
      <c r="IE146" s="897"/>
      <c r="IF146" s="897"/>
      <c r="IG146" s="897"/>
      <c r="IH146" s="897"/>
      <c r="II146" s="897"/>
      <c r="IJ146" s="897"/>
      <c r="IK146" s="897"/>
      <c r="IL146" s="897"/>
      <c r="IM146" s="897"/>
      <c r="IN146" s="897"/>
      <c r="IO146" s="897"/>
      <c r="IP146" s="897"/>
      <c r="IQ146" s="897"/>
      <c r="IR146" s="897"/>
    </row>
    <row r="147" spans="1:252" s="898" customFormat="1" ht="22.5" customHeight="1" x14ac:dyDescent="0.2">
      <c r="A147" s="921"/>
      <c r="B147" s="921"/>
      <c r="C147" s="922"/>
      <c r="D147" s="926" t="s">
        <v>448</v>
      </c>
      <c r="E147" s="927" t="s">
        <v>656</v>
      </c>
      <c r="F147" s="928">
        <v>1000</v>
      </c>
      <c r="G147" s="928">
        <v>0</v>
      </c>
      <c r="H147" s="1255">
        <f t="shared" si="10"/>
        <v>0</v>
      </c>
      <c r="K147" s="897"/>
      <c r="L147" s="897"/>
      <c r="M147" s="897"/>
      <c r="N147" s="897"/>
      <c r="O147" s="897"/>
      <c r="P147" s="897"/>
      <c r="Q147" s="897"/>
      <c r="R147" s="897"/>
      <c r="S147" s="897"/>
      <c r="T147" s="897"/>
      <c r="U147" s="897"/>
      <c r="V147" s="897"/>
      <c r="W147" s="897"/>
      <c r="X147" s="897"/>
      <c r="Y147" s="897"/>
      <c r="Z147" s="897"/>
      <c r="AA147" s="897"/>
      <c r="AB147" s="897"/>
      <c r="AC147" s="897"/>
      <c r="AD147" s="897"/>
      <c r="AE147" s="897"/>
      <c r="AF147" s="897"/>
      <c r="AG147" s="897"/>
      <c r="AH147" s="897"/>
      <c r="AI147" s="897"/>
      <c r="AJ147" s="897"/>
      <c r="AK147" s="897"/>
      <c r="AL147" s="897"/>
      <c r="AM147" s="897"/>
      <c r="AN147" s="897"/>
      <c r="AO147" s="897"/>
      <c r="AP147" s="897"/>
      <c r="AQ147" s="897"/>
      <c r="AR147" s="897"/>
      <c r="AS147" s="897"/>
      <c r="AT147" s="897"/>
      <c r="AU147" s="897"/>
      <c r="AV147" s="897"/>
      <c r="AW147" s="897"/>
      <c r="AX147" s="897"/>
      <c r="AY147" s="897"/>
      <c r="AZ147" s="897"/>
      <c r="BA147" s="897"/>
      <c r="BB147" s="897"/>
      <c r="BC147" s="897"/>
      <c r="BD147" s="897"/>
      <c r="BE147" s="897"/>
      <c r="BF147" s="897"/>
      <c r="BG147" s="897"/>
      <c r="BH147" s="897"/>
      <c r="BI147" s="897"/>
      <c r="BJ147" s="897"/>
      <c r="BK147" s="897"/>
      <c r="BL147" s="897"/>
      <c r="BM147" s="897"/>
      <c r="BN147" s="897"/>
      <c r="BO147" s="897"/>
      <c r="BP147" s="897"/>
      <c r="BQ147" s="897"/>
      <c r="BR147" s="897"/>
      <c r="BS147" s="897"/>
      <c r="BT147" s="897"/>
      <c r="BU147" s="897"/>
      <c r="BV147" s="897"/>
      <c r="BW147" s="897"/>
      <c r="BX147" s="897"/>
      <c r="BY147" s="897"/>
      <c r="BZ147" s="897"/>
      <c r="CA147" s="897"/>
      <c r="CB147" s="897"/>
      <c r="CC147" s="897"/>
      <c r="CD147" s="897"/>
      <c r="CE147" s="897"/>
      <c r="CF147" s="897"/>
      <c r="CG147" s="897"/>
      <c r="CH147" s="897"/>
      <c r="CI147" s="897"/>
      <c r="CJ147" s="897"/>
      <c r="CK147" s="897"/>
      <c r="CL147" s="897"/>
      <c r="CM147" s="897"/>
      <c r="CN147" s="897"/>
      <c r="CO147" s="897"/>
      <c r="CP147" s="897"/>
      <c r="CQ147" s="897"/>
      <c r="CR147" s="897"/>
      <c r="CS147" s="897"/>
      <c r="CT147" s="897"/>
      <c r="CU147" s="897"/>
      <c r="CV147" s="897"/>
      <c r="CW147" s="897"/>
      <c r="CX147" s="897"/>
      <c r="CY147" s="897"/>
      <c r="CZ147" s="897"/>
      <c r="DA147" s="897"/>
      <c r="DB147" s="897"/>
      <c r="DC147" s="897"/>
      <c r="DD147" s="897"/>
      <c r="DE147" s="897"/>
      <c r="DF147" s="897"/>
      <c r="DG147" s="897"/>
      <c r="DH147" s="897"/>
      <c r="DI147" s="897"/>
      <c r="DJ147" s="897"/>
      <c r="DK147" s="897"/>
      <c r="DL147" s="897"/>
      <c r="DM147" s="897"/>
      <c r="DN147" s="897"/>
      <c r="DO147" s="897"/>
      <c r="DP147" s="897"/>
      <c r="DQ147" s="897"/>
      <c r="DR147" s="897"/>
      <c r="DS147" s="897"/>
      <c r="DT147" s="897"/>
      <c r="DU147" s="897"/>
      <c r="DV147" s="897"/>
      <c r="DW147" s="897"/>
      <c r="DX147" s="897"/>
      <c r="DY147" s="897"/>
      <c r="DZ147" s="897"/>
      <c r="EA147" s="897"/>
      <c r="EB147" s="897"/>
      <c r="EC147" s="897"/>
      <c r="ED147" s="897"/>
      <c r="EE147" s="897"/>
      <c r="EF147" s="897"/>
      <c r="EG147" s="897"/>
      <c r="EH147" s="897"/>
      <c r="EI147" s="897"/>
      <c r="EJ147" s="897"/>
      <c r="EK147" s="897"/>
      <c r="EL147" s="897"/>
      <c r="EM147" s="897"/>
      <c r="EN147" s="897"/>
      <c r="EO147" s="897"/>
      <c r="EP147" s="897"/>
      <c r="EQ147" s="897"/>
      <c r="ER147" s="897"/>
      <c r="ES147" s="897"/>
      <c r="ET147" s="897"/>
      <c r="EU147" s="897"/>
      <c r="EV147" s="897"/>
      <c r="EW147" s="897"/>
      <c r="EX147" s="897"/>
      <c r="EY147" s="897"/>
      <c r="EZ147" s="897"/>
      <c r="FA147" s="897"/>
      <c r="FB147" s="897"/>
      <c r="FC147" s="897"/>
      <c r="FD147" s="897"/>
      <c r="FE147" s="897"/>
      <c r="FF147" s="897"/>
      <c r="FG147" s="897"/>
      <c r="FH147" s="897"/>
      <c r="FI147" s="897"/>
      <c r="FJ147" s="897"/>
      <c r="FK147" s="897"/>
      <c r="FL147" s="897"/>
      <c r="FM147" s="897"/>
      <c r="FN147" s="897"/>
      <c r="FO147" s="897"/>
      <c r="FP147" s="897"/>
      <c r="FQ147" s="897"/>
      <c r="FR147" s="897"/>
      <c r="FS147" s="897"/>
      <c r="FT147" s="897"/>
      <c r="FU147" s="897"/>
      <c r="FV147" s="897"/>
      <c r="FW147" s="897"/>
      <c r="FX147" s="897"/>
      <c r="FY147" s="897"/>
      <c r="FZ147" s="897"/>
      <c r="GA147" s="897"/>
      <c r="GB147" s="897"/>
      <c r="GC147" s="897"/>
      <c r="GD147" s="897"/>
      <c r="GE147" s="897"/>
      <c r="GF147" s="897"/>
      <c r="GG147" s="897"/>
      <c r="GH147" s="897"/>
      <c r="GI147" s="897"/>
      <c r="GJ147" s="897"/>
      <c r="GK147" s="897"/>
      <c r="GL147" s="897"/>
      <c r="GM147" s="897"/>
      <c r="GN147" s="897"/>
      <c r="GO147" s="897"/>
      <c r="GP147" s="897"/>
      <c r="GQ147" s="897"/>
      <c r="GR147" s="897"/>
      <c r="GS147" s="897"/>
      <c r="GT147" s="897"/>
      <c r="GU147" s="897"/>
      <c r="GV147" s="897"/>
      <c r="GW147" s="897"/>
      <c r="GX147" s="897"/>
      <c r="GY147" s="897"/>
      <c r="GZ147" s="897"/>
      <c r="HA147" s="897"/>
      <c r="HB147" s="897"/>
      <c r="HC147" s="897"/>
      <c r="HD147" s="897"/>
      <c r="HE147" s="897"/>
      <c r="HF147" s="897"/>
      <c r="HG147" s="897"/>
      <c r="HH147" s="897"/>
      <c r="HI147" s="897"/>
      <c r="HJ147" s="897"/>
      <c r="HK147" s="897"/>
      <c r="HL147" s="897"/>
      <c r="HM147" s="897"/>
      <c r="HN147" s="897"/>
      <c r="HO147" s="897"/>
      <c r="HP147" s="897"/>
      <c r="HQ147" s="897"/>
      <c r="HR147" s="897"/>
      <c r="HS147" s="897"/>
      <c r="HT147" s="897"/>
      <c r="HU147" s="897"/>
      <c r="HV147" s="897"/>
      <c r="HW147" s="897"/>
      <c r="HX147" s="897"/>
      <c r="HY147" s="897"/>
      <c r="HZ147" s="897"/>
      <c r="IA147" s="897"/>
      <c r="IB147" s="897"/>
      <c r="IC147" s="897"/>
      <c r="ID147" s="897"/>
      <c r="IE147" s="897"/>
      <c r="IF147" s="897"/>
      <c r="IG147" s="897"/>
      <c r="IH147" s="897"/>
      <c r="II147" s="897"/>
      <c r="IJ147" s="897"/>
      <c r="IK147" s="897"/>
      <c r="IL147" s="897"/>
      <c r="IM147" s="897"/>
      <c r="IN147" s="897"/>
      <c r="IO147" s="897"/>
      <c r="IP147" s="897"/>
      <c r="IQ147" s="897"/>
      <c r="IR147" s="897"/>
    </row>
    <row r="148" spans="1:252" s="898" customFormat="1" ht="22.5" x14ac:dyDescent="0.2">
      <c r="A148" s="921"/>
      <c r="B148" s="921"/>
      <c r="C148" s="922"/>
      <c r="D148" s="926" t="s">
        <v>457</v>
      </c>
      <c r="E148" s="927" t="s">
        <v>657</v>
      </c>
      <c r="F148" s="928">
        <v>1000</v>
      </c>
      <c r="G148" s="928">
        <v>999.9</v>
      </c>
      <c r="H148" s="1255">
        <f t="shared" si="10"/>
        <v>0.99990000000000001</v>
      </c>
      <c r="K148" s="897"/>
      <c r="L148" s="897"/>
      <c r="M148" s="897"/>
      <c r="N148" s="897"/>
      <c r="O148" s="897"/>
      <c r="P148" s="897"/>
      <c r="Q148" s="897"/>
      <c r="R148" s="897"/>
      <c r="S148" s="897"/>
      <c r="T148" s="897"/>
      <c r="U148" s="897"/>
      <c r="V148" s="897"/>
      <c r="W148" s="897"/>
      <c r="X148" s="897"/>
      <c r="Y148" s="897"/>
      <c r="Z148" s="897"/>
      <c r="AA148" s="897"/>
      <c r="AB148" s="897"/>
      <c r="AC148" s="897"/>
      <c r="AD148" s="897"/>
      <c r="AE148" s="897"/>
      <c r="AF148" s="897"/>
      <c r="AG148" s="897"/>
      <c r="AH148" s="897"/>
      <c r="AI148" s="897"/>
      <c r="AJ148" s="897"/>
      <c r="AK148" s="897"/>
      <c r="AL148" s="897"/>
      <c r="AM148" s="897"/>
      <c r="AN148" s="897"/>
      <c r="AO148" s="897"/>
      <c r="AP148" s="897"/>
      <c r="AQ148" s="897"/>
      <c r="AR148" s="897"/>
      <c r="AS148" s="897"/>
      <c r="AT148" s="897"/>
      <c r="AU148" s="897"/>
      <c r="AV148" s="897"/>
      <c r="AW148" s="897"/>
      <c r="AX148" s="897"/>
      <c r="AY148" s="897"/>
      <c r="AZ148" s="897"/>
      <c r="BA148" s="897"/>
      <c r="BB148" s="897"/>
      <c r="BC148" s="897"/>
      <c r="BD148" s="897"/>
      <c r="BE148" s="897"/>
      <c r="BF148" s="897"/>
      <c r="BG148" s="897"/>
      <c r="BH148" s="897"/>
      <c r="BI148" s="897"/>
      <c r="BJ148" s="897"/>
      <c r="BK148" s="897"/>
      <c r="BL148" s="897"/>
      <c r="BM148" s="897"/>
      <c r="BN148" s="897"/>
      <c r="BO148" s="897"/>
      <c r="BP148" s="897"/>
      <c r="BQ148" s="897"/>
      <c r="BR148" s="897"/>
      <c r="BS148" s="897"/>
      <c r="BT148" s="897"/>
      <c r="BU148" s="897"/>
      <c r="BV148" s="897"/>
      <c r="BW148" s="897"/>
      <c r="BX148" s="897"/>
      <c r="BY148" s="897"/>
      <c r="BZ148" s="897"/>
      <c r="CA148" s="897"/>
      <c r="CB148" s="897"/>
      <c r="CC148" s="897"/>
      <c r="CD148" s="897"/>
      <c r="CE148" s="897"/>
      <c r="CF148" s="897"/>
      <c r="CG148" s="897"/>
      <c r="CH148" s="897"/>
      <c r="CI148" s="897"/>
      <c r="CJ148" s="897"/>
      <c r="CK148" s="897"/>
      <c r="CL148" s="897"/>
      <c r="CM148" s="897"/>
      <c r="CN148" s="897"/>
      <c r="CO148" s="897"/>
      <c r="CP148" s="897"/>
      <c r="CQ148" s="897"/>
      <c r="CR148" s="897"/>
      <c r="CS148" s="897"/>
      <c r="CT148" s="897"/>
      <c r="CU148" s="897"/>
      <c r="CV148" s="897"/>
      <c r="CW148" s="897"/>
      <c r="CX148" s="897"/>
      <c r="CY148" s="897"/>
      <c r="CZ148" s="897"/>
      <c r="DA148" s="897"/>
      <c r="DB148" s="897"/>
      <c r="DC148" s="897"/>
      <c r="DD148" s="897"/>
      <c r="DE148" s="897"/>
      <c r="DF148" s="897"/>
      <c r="DG148" s="897"/>
      <c r="DH148" s="897"/>
      <c r="DI148" s="897"/>
      <c r="DJ148" s="897"/>
      <c r="DK148" s="897"/>
      <c r="DL148" s="897"/>
      <c r="DM148" s="897"/>
      <c r="DN148" s="897"/>
      <c r="DO148" s="897"/>
      <c r="DP148" s="897"/>
      <c r="DQ148" s="897"/>
      <c r="DR148" s="897"/>
      <c r="DS148" s="897"/>
      <c r="DT148" s="897"/>
      <c r="DU148" s="897"/>
      <c r="DV148" s="897"/>
      <c r="DW148" s="897"/>
      <c r="DX148" s="897"/>
      <c r="DY148" s="897"/>
      <c r="DZ148" s="897"/>
      <c r="EA148" s="897"/>
      <c r="EB148" s="897"/>
      <c r="EC148" s="897"/>
      <c r="ED148" s="897"/>
      <c r="EE148" s="897"/>
      <c r="EF148" s="897"/>
      <c r="EG148" s="897"/>
      <c r="EH148" s="897"/>
      <c r="EI148" s="897"/>
      <c r="EJ148" s="897"/>
      <c r="EK148" s="897"/>
      <c r="EL148" s="897"/>
      <c r="EM148" s="897"/>
      <c r="EN148" s="897"/>
      <c r="EO148" s="897"/>
      <c r="EP148" s="897"/>
      <c r="EQ148" s="897"/>
      <c r="ER148" s="897"/>
      <c r="ES148" s="897"/>
      <c r="ET148" s="897"/>
      <c r="EU148" s="897"/>
      <c r="EV148" s="897"/>
      <c r="EW148" s="897"/>
      <c r="EX148" s="897"/>
      <c r="EY148" s="897"/>
      <c r="EZ148" s="897"/>
      <c r="FA148" s="897"/>
      <c r="FB148" s="897"/>
      <c r="FC148" s="897"/>
      <c r="FD148" s="897"/>
      <c r="FE148" s="897"/>
      <c r="FF148" s="897"/>
      <c r="FG148" s="897"/>
      <c r="FH148" s="897"/>
      <c r="FI148" s="897"/>
      <c r="FJ148" s="897"/>
      <c r="FK148" s="897"/>
      <c r="FL148" s="897"/>
      <c r="FM148" s="897"/>
      <c r="FN148" s="897"/>
      <c r="FO148" s="897"/>
      <c r="FP148" s="897"/>
      <c r="FQ148" s="897"/>
      <c r="FR148" s="897"/>
      <c r="FS148" s="897"/>
      <c r="FT148" s="897"/>
      <c r="FU148" s="897"/>
      <c r="FV148" s="897"/>
      <c r="FW148" s="897"/>
      <c r="FX148" s="897"/>
      <c r="FY148" s="897"/>
      <c r="FZ148" s="897"/>
      <c r="GA148" s="897"/>
      <c r="GB148" s="897"/>
      <c r="GC148" s="897"/>
      <c r="GD148" s="897"/>
      <c r="GE148" s="897"/>
      <c r="GF148" s="897"/>
      <c r="GG148" s="897"/>
      <c r="GH148" s="897"/>
      <c r="GI148" s="897"/>
      <c r="GJ148" s="897"/>
      <c r="GK148" s="897"/>
      <c r="GL148" s="897"/>
      <c r="GM148" s="897"/>
      <c r="GN148" s="897"/>
      <c r="GO148" s="897"/>
      <c r="GP148" s="897"/>
      <c r="GQ148" s="897"/>
      <c r="GR148" s="897"/>
      <c r="GS148" s="897"/>
      <c r="GT148" s="897"/>
      <c r="GU148" s="897"/>
      <c r="GV148" s="897"/>
      <c r="GW148" s="897"/>
      <c r="GX148" s="897"/>
      <c r="GY148" s="897"/>
      <c r="GZ148" s="897"/>
      <c r="HA148" s="897"/>
      <c r="HB148" s="897"/>
      <c r="HC148" s="897"/>
      <c r="HD148" s="897"/>
      <c r="HE148" s="897"/>
      <c r="HF148" s="897"/>
      <c r="HG148" s="897"/>
      <c r="HH148" s="897"/>
      <c r="HI148" s="897"/>
      <c r="HJ148" s="897"/>
      <c r="HK148" s="897"/>
      <c r="HL148" s="897"/>
      <c r="HM148" s="897"/>
      <c r="HN148" s="897"/>
      <c r="HO148" s="897"/>
      <c r="HP148" s="897"/>
      <c r="HQ148" s="897"/>
      <c r="HR148" s="897"/>
      <c r="HS148" s="897"/>
      <c r="HT148" s="897"/>
      <c r="HU148" s="897"/>
      <c r="HV148" s="897"/>
      <c r="HW148" s="897"/>
      <c r="HX148" s="897"/>
      <c r="HY148" s="897"/>
      <c r="HZ148" s="897"/>
      <c r="IA148" s="897"/>
      <c r="IB148" s="897"/>
      <c r="IC148" s="897"/>
      <c r="ID148" s="897"/>
      <c r="IE148" s="897"/>
      <c r="IF148" s="897"/>
      <c r="IG148" s="897"/>
      <c r="IH148" s="897"/>
      <c r="II148" s="897"/>
      <c r="IJ148" s="897"/>
      <c r="IK148" s="897"/>
      <c r="IL148" s="897"/>
      <c r="IM148" s="897"/>
      <c r="IN148" s="897"/>
      <c r="IO148" s="897"/>
      <c r="IP148" s="897"/>
      <c r="IQ148" s="897"/>
      <c r="IR148" s="897"/>
    </row>
    <row r="149" spans="1:252" s="898" customFormat="1" ht="22.5" x14ac:dyDescent="0.2">
      <c r="A149" s="921"/>
      <c r="B149" s="921"/>
      <c r="C149" s="922"/>
      <c r="D149" s="926" t="s">
        <v>644</v>
      </c>
      <c r="E149" s="927" t="s">
        <v>801</v>
      </c>
      <c r="F149" s="928">
        <v>100</v>
      </c>
      <c r="G149" s="928">
        <v>40</v>
      </c>
      <c r="H149" s="1255">
        <f t="shared" si="10"/>
        <v>0.4</v>
      </c>
      <c r="K149" s="897"/>
      <c r="L149" s="897"/>
      <c r="M149" s="897"/>
      <c r="N149" s="897"/>
      <c r="O149" s="897"/>
      <c r="P149" s="897"/>
      <c r="Q149" s="897"/>
      <c r="R149" s="897"/>
      <c r="S149" s="897"/>
      <c r="T149" s="897"/>
      <c r="U149" s="897"/>
      <c r="V149" s="897"/>
      <c r="W149" s="897"/>
      <c r="X149" s="897"/>
      <c r="Y149" s="897"/>
      <c r="Z149" s="897"/>
      <c r="AA149" s="897"/>
      <c r="AB149" s="897"/>
      <c r="AC149" s="897"/>
      <c r="AD149" s="897"/>
      <c r="AE149" s="897"/>
      <c r="AF149" s="897"/>
      <c r="AG149" s="897"/>
      <c r="AH149" s="897"/>
      <c r="AI149" s="897"/>
      <c r="AJ149" s="897"/>
      <c r="AK149" s="897"/>
      <c r="AL149" s="897"/>
      <c r="AM149" s="897"/>
      <c r="AN149" s="897"/>
      <c r="AO149" s="897"/>
      <c r="AP149" s="897"/>
      <c r="AQ149" s="897"/>
      <c r="AR149" s="897"/>
      <c r="AS149" s="897"/>
      <c r="AT149" s="897"/>
      <c r="AU149" s="897"/>
      <c r="AV149" s="897"/>
      <c r="AW149" s="897"/>
      <c r="AX149" s="897"/>
      <c r="AY149" s="897"/>
      <c r="AZ149" s="897"/>
      <c r="BA149" s="897"/>
      <c r="BB149" s="897"/>
      <c r="BC149" s="897"/>
      <c r="BD149" s="897"/>
      <c r="BE149" s="897"/>
      <c r="BF149" s="897"/>
      <c r="BG149" s="897"/>
      <c r="BH149" s="897"/>
      <c r="BI149" s="897"/>
      <c r="BJ149" s="897"/>
      <c r="BK149" s="897"/>
      <c r="BL149" s="897"/>
      <c r="BM149" s="897"/>
      <c r="BN149" s="897"/>
      <c r="BO149" s="897"/>
      <c r="BP149" s="897"/>
      <c r="BQ149" s="897"/>
      <c r="BR149" s="897"/>
      <c r="BS149" s="897"/>
      <c r="BT149" s="897"/>
      <c r="BU149" s="897"/>
      <c r="BV149" s="897"/>
      <c r="BW149" s="897"/>
      <c r="BX149" s="897"/>
      <c r="BY149" s="897"/>
      <c r="BZ149" s="897"/>
      <c r="CA149" s="897"/>
      <c r="CB149" s="897"/>
      <c r="CC149" s="897"/>
      <c r="CD149" s="897"/>
      <c r="CE149" s="897"/>
      <c r="CF149" s="897"/>
      <c r="CG149" s="897"/>
      <c r="CH149" s="897"/>
      <c r="CI149" s="897"/>
      <c r="CJ149" s="897"/>
      <c r="CK149" s="897"/>
      <c r="CL149" s="897"/>
      <c r="CM149" s="897"/>
      <c r="CN149" s="897"/>
      <c r="CO149" s="897"/>
      <c r="CP149" s="897"/>
      <c r="CQ149" s="897"/>
      <c r="CR149" s="897"/>
      <c r="CS149" s="897"/>
      <c r="CT149" s="897"/>
      <c r="CU149" s="897"/>
      <c r="CV149" s="897"/>
      <c r="CW149" s="897"/>
      <c r="CX149" s="897"/>
      <c r="CY149" s="897"/>
      <c r="CZ149" s="897"/>
      <c r="DA149" s="897"/>
      <c r="DB149" s="897"/>
      <c r="DC149" s="897"/>
      <c r="DD149" s="897"/>
      <c r="DE149" s="897"/>
      <c r="DF149" s="897"/>
      <c r="DG149" s="897"/>
      <c r="DH149" s="897"/>
      <c r="DI149" s="897"/>
      <c r="DJ149" s="897"/>
      <c r="DK149" s="897"/>
      <c r="DL149" s="897"/>
      <c r="DM149" s="897"/>
      <c r="DN149" s="897"/>
      <c r="DO149" s="897"/>
      <c r="DP149" s="897"/>
      <c r="DQ149" s="897"/>
      <c r="DR149" s="897"/>
      <c r="DS149" s="897"/>
      <c r="DT149" s="897"/>
      <c r="DU149" s="897"/>
      <c r="DV149" s="897"/>
      <c r="DW149" s="897"/>
      <c r="DX149" s="897"/>
      <c r="DY149" s="897"/>
      <c r="DZ149" s="897"/>
      <c r="EA149" s="897"/>
      <c r="EB149" s="897"/>
      <c r="EC149" s="897"/>
      <c r="ED149" s="897"/>
      <c r="EE149" s="897"/>
      <c r="EF149" s="897"/>
      <c r="EG149" s="897"/>
      <c r="EH149" s="897"/>
      <c r="EI149" s="897"/>
      <c r="EJ149" s="897"/>
      <c r="EK149" s="897"/>
      <c r="EL149" s="897"/>
      <c r="EM149" s="897"/>
      <c r="EN149" s="897"/>
      <c r="EO149" s="897"/>
      <c r="EP149" s="897"/>
      <c r="EQ149" s="897"/>
      <c r="ER149" s="897"/>
      <c r="ES149" s="897"/>
      <c r="ET149" s="897"/>
      <c r="EU149" s="897"/>
      <c r="EV149" s="897"/>
      <c r="EW149" s="897"/>
      <c r="EX149" s="897"/>
      <c r="EY149" s="897"/>
      <c r="EZ149" s="897"/>
      <c r="FA149" s="897"/>
      <c r="FB149" s="897"/>
      <c r="FC149" s="897"/>
      <c r="FD149" s="897"/>
      <c r="FE149" s="897"/>
      <c r="FF149" s="897"/>
      <c r="FG149" s="897"/>
      <c r="FH149" s="897"/>
      <c r="FI149" s="897"/>
      <c r="FJ149" s="897"/>
      <c r="FK149" s="897"/>
      <c r="FL149" s="897"/>
      <c r="FM149" s="897"/>
      <c r="FN149" s="897"/>
      <c r="FO149" s="897"/>
      <c r="FP149" s="897"/>
      <c r="FQ149" s="897"/>
      <c r="FR149" s="897"/>
      <c r="FS149" s="897"/>
      <c r="FT149" s="897"/>
      <c r="FU149" s="897"/>
      <c r="FV149" s="897"/>
      <c r="FW149" s="897"/>
      <c r="FX149" s="897"/>
      <c r="FY149" s="897"/>
      <c r="FZ149" s="897"/>
      <c r="GA149" s="897"/>
      <c r="GB149" s="897"/>
      <c r="GC149" s="897"/>
      <c r="GD149" s="897"/>
      <c r="GE149" s="897"/>
      <c r="GF149" s="897"/>
      <c r="GG149" s="897"/>
      <c r="GH149" s="897"/>
      <c r="GI149" s="897"/>
      <c r="GJ149" s="897"/>
      <c r="GK149" s="897"/>
      <c r="GL149" s="897"/>
      <c r="GM149" s="897"/>
      <c r="GN149" s="897"/>
      <c r="GO149" s="897"/>
      <c r="GP149" s="897"/>
      <c r="GQ149" s="897"/>
      <c r="GR149" s="897"/>
      <c r="GS149" s="897"/>
      <c r="GT149" s="897"/>
      <c r="GU149" s="897"/>
      <c r="GV149" s="897"/>
      <c r="GW149" s="897"/>
      <c r="GX149" s="897"/>
      <c r="GY149" s="897"/>
      <c r="GZ149" s="897"/>
      <c r="HA149" s="897"/>
      <c r="HB149" s="897"/>
      <c r="HC149" s="897"/>
      <c r="HD149" s="897"/>
      <c r="HE149" s="897"/>
      <c r="HF149" s="897"/>
      <c r="HG149" s="897"/>
      <c r="HH149" s="897"/>
      <c r="HI149" s="897"/>
      <c r="HJ149" s="897"/>
      <c r="HK149" s="897"/>
      <c r="HL149" s="897"/>
      <c r="HM149" s="897"/>
      <c r="HN149" s="897"/>
      <c r="HO149" s="897"/>
      <c r="HP149" s="897"/>
      <c r="HQ149" s="897"/>
      <c r="HR149" s="897"/>
      <c r="HS149" s="897"/>
      <c r="HT149" s="897"/>
      <c r="HU149" s="897"/>
      <c r="HV149" s="897"/>
      <c r="HW149" s="897"/>
      <c r="HX149" s="897"/>
      <c r="HY149" s="897"/>
      <c r="HZ149" s="897"/>
      <c r="IA149" s="897"/>
      <c r="IB149" s="897"/>
      <c r="IC149" s="897"/>
      <c r="ID149" s="897"/>
      <c r="IE149" s="897"/>
      <c r="IF149" s="897"/>
      <c r="IG149" s="897"/>
      <c r="IH149" s="897"/>
      <c r="II149" s="897"/>
      <c r="IJ149" s="897"/>
      <c r="IK149" s="897"/>
      <c r="IL149" s="897"/>
      <c r="IM149" s="897"/>
      <c r="IN149" s="897"/>
      <c r="IO149" s="897"/>
      <c r="IP149" s="897"/>
      <c r="IQ149" s="897"/>
      <c r="IR149" s="897"/>
    </row>
    <row r="150" spans="1:252" s="898" customFormat="1" x14ac:dyDescent="0.2">
      <c r="A150" s="921"/>
      <c r="B150" s="921"/>
      <c r="C150" s="922"/>
      <c r="D150" s="926" t="s">
        <v>761</v>
      </c>
      <c r="E150" s="927" t="s">
        <v>798</v>
      </c>
      <c r="F150" s="928">
        <v>400</v>
      </c>
      <c r="G150" s="928">
        <v>350.83</v>
      </c>
      <c r="H150" s="1255">
        <f t="shared" si="10"/>
        <v>0.87707499999999994</v>
      </c>
      <c r="K150" s="897"/>
      <c r="L150" s="897"/>
      <c r="M150" s="897"/>
      <c r="N150" s="897"/>
      <c r="O150" s="897"/>
      <c r="P150" s="897"/>
      <c r="Q150" s="897"/>
      <c r="R150" s="897"/>
      <c r="S150" s="897"/>
      <c r="T150" s="897"/>
      <c r="U150" s="897"/>
      <c r="V150" s="897"/>
      <c r="W150" s="897"/>
      <c r="X150" s="897"/>
      <c r="Y150" s="897"/>
      <c r="Z150" s="897"/>
      <c r="AA150" s="897"/>
      <c r="AB150" s="897"/>
      <c r="AC150" s="897"/>
      <c r="AD150" s="897"/>
      <c r="AE150" s="897"/>
      <c r="AF150" s="897"/>
      <c r="AG150" s="897"/>
      <c r="AH150" s="897"/>
      <c r="AI150" s="897"/>
      <c r="AJ150" s="897"/>
      <c r="AK150" s="897"/>
      <c r="AL150" s="897"/>
      <c r="AM150" s="897"/>
      <c r="AN150" s="897"/>
      <c r="AO150" s="897"/>
      <c r="AP150" s="897"/>
      <c r="AQ150" s="897"/>
      <c r="AR150" s="897"/>
      <c r="AS150" s="897"/>
      <c r="AT150" s="897"/>
      <c r="AU150" s="897"/>
      <c r="AV150" s="897"/>
      <c r="AW150" s="897"/>
      <c r="AX150" s="897"/>
      <c r="AY150" s="897"/>
      <c r="AZ150" s="897"/>
      <c r="BA150" s="897"/>
      <c r="BB150" s="897"/>
      <c r="BC150" s="897"/>
      <c r="BD150" s="897"/>
      <c r="BE150" s="897"/>
      <c r="BF150" s="897"/>
      <c r="BG150" s="897"/>
      <c r="BH150" s="897"/>
      <c r="BI150" s="897"/>
      <c r="BJ150" s="897"/>
      <c r="BK150" s="897"/>
      <c r="BL150" s="897"/>
      <c r="BM150" s="897"/>
      <c r="BN150" s="897"/>
      <c r="BO150" s="897"/>
      <c r="BP150" s="897"/>
      <c r="BQ150" s="897"/>
      <c r="BR150" s="897"/>
      <c r="BS150" s="897"/>
      <c r="BT150" s="897"/>
      <c r="BU150" s="897"/>
      <c r="BV150" s="897"/>
      <c r="BW150" s="897"/>
      <c r="BX150" s="897"/>
      <c r="BY150" s="897"/>
      <c r="BZ150" s="897"/>
      <c r="CA150" s="897"/>
      <c r="CB150" s="897"/>
      <c r="CC150" s="897"/>
      <c r="CD150" s="897"/>
      <c r="CE150" s="897"/>
      <c r="CF150" s="897"/>
      <c r="CG150" s="897"/>
      <c r="CH150" s="897"/>
      <c r="CI150" s="897"/>
      <c r="CJ150" s="897"/>
      <c r="CK150" s="897"/>
      <c r="CL150" s="897"/>
      <c r="CM150" s="897"/>
      <c r="CN150" s="897"/>
      <c r="CO150" s="897"/>
      <c r="CP150" s="897"/>
      <c r="CQ150" s="897"/>
      <c r="CR150" s="897"/>
      <c r="CS150" s="897"/>
      <c r="CT150" s="897"/>
      <c r="CU150" s="897"/>
      <c r="CV150" s="897"/>
      <c r="CW150" s="897"/>
      <c r="CX150" s="897"/>
      <c r="CY150" s="897"/>
      <c r="CZ150" s="897"/>
      <c r="DA150" s="897"/>
      <c r="DB150" s="897"/>
      <c r="DC150" s="897"/>
      <c r="DD150" s="897"/>
      <c r="DE150" s="897"/>
      <c r="DF150" s="897"/>
      <c r="DG150" s="897"/>
      <c r="DH150" s="897"/>
      <c r="DI150" s="897"/>
      <c r="DJ150" s="897"/>
      <c r="DK150" s="897"/>
      <c r="DL150" s="897"/>
      <c r="DM150" s="897"/>
      <c r="DN150" s="897"/>
      <c r="DO150" s="897"/>
      <c r="DP150" s="897"/>
      <c r="DQ150" s="897"/>
      <c r="DR150" s="897"/>
      <c r="DS150" s="897"/>
      <c r="DT150" s="897"/>
      <c r="DU150" s="897"/>
      <c r="DV150" s="897"/>
      <c r="DW150" s="897"/>
      <c r="DX150" s="897"/>
      <c r="DY150" s="897"/>
      <c r="DZ150" s="897"/>
      <c r="EA150" s="897"/>
      <c r="EB150" s="897"/>
      <c r="EC150" s="897"/>
      <c r="ED150" s="897"/>
      <c r="EE150" s="897"/>
      <c r="EF150" s="897"/>
      <c r="EG150" s="897"/>
      <c r="EH150" s="897"/>
      <c r="EI150" s="897"/>
      <c r="EJ150" s="897"/>
      <c r="EK150" s="897"/>
      <c r="EL150" s="897"/>
      <c r="EM150" s="897"/>
      <c r="EN150" s="897"/>
      <c r="EO150" s="897"/>
      <c r="EP150" s="897"/>
      <c r="EQ150" s="897"/>
      <c r="ER150" s="897"/>
      <c r="ES150" s="897"/>
      <c r="ET150" s="897"/>
      <c r="EU150" s="897"/>
      <c r="EV150" s="897"/>
      <c r="EW150" s="897"/>
      <c r="EX150" s="897"/>
      <c r="EY150" s="897"/>
      <c r="EZ150" s="897"/>
      <c r="FA150" s="897"/>
      <c r="FB150" s="897"/>
      <c r="FC150" s="897"/>
      <c r="FD150" s="897"/>
      <c r="FE150" s="897"/>
      <c r="FF150" s="897"/>
      <c r="FG150" s="897"/>
      <c r="FH150" s="897"/>
      <c r="FI150" s="897"/>
      <c r="FJ150" s="897"/>
      <c r="FK150" s="897"/>
      <c r="FL150" s="897"/>
      <c r="FM150" s="897"/>
      <c r="FN150" s="897"/>
      <c r="FO150" s="897"/>
      <c r="FP150" s="897"/>
      <c r="FQ150" s="897"/>
      <c r="FR150" s="897"/>
      <c r="FS150" s="897"/>
      <c r="FT150" s="897"/>
      <c r="FU150" s="897"/>
      <c r="FV150" s="897"/>
      <c r="FW150" s="897"/>
      <c r="FX150" s="897"/>
      <c r="FY150" s="897"/>
      <c r="FZ150" s="897"/>
      <c r="GA150" s="897"/>
      <c r="GB150" s="897"/>
      <c r="GC150" s="897"/>
      <c r="GD150" s="897"/>
      <c r="GE150" s="897"/>
      <c r="GF150" s="897"/>
      <c r="GG150" s="897"/>
      <c r="GH150" s="897"/>
      <c r="GI150" s="897"/>
      <c r="GJ150" s="897"/>
      <c r="GK150" s="897"/>
      <c r="GL150" s="897"/>
      <c r="GM150" s="897"/>
      <c r="GN150" s="897"/>
      <c r="GO150" s="897"/>
      <c r="GP150" s="897"/>
      <c r="GQ150" s="897"/>
      <c r="GR150" s="897"/>
      <c r="GS150" s="897"/>
      <c r="GT150" s="897"/>
      <c r="GU150" s="897"/>
      <c r="GV150" s="897"/>
      <c r="GW150" s="897"/>
      <c r="GX150" s="897"/>
      <c r="GY150" s="897"/>
      <c r="GZ150" s="897"/>
      <c r="HA150" s="897"/>
      <c r="HB150" s="897"/>
      <c r="HC150" s="897"/>
      <c r="HD150" s="897"/>
      <c r="HE150" s="897"/>
      <c r="HF150" s="897"/>
      <c r="HG150" s="897"/>
      <c r="HH150" s="897"/>
      <c r="HI150" s="897"/>
      <c r="HJ150" s="897"/>
      <c r="HK150" s="897"/>
      <c r="HL150" s="897"/>
      <c r="HM150" s="897"/>
      <c r="HN150" s="897"/>
      <c r="HO150" s="897"/>
      <c r="HP150" s="897"/>
      <c r="HQ150" s="897"/>
      <c r="HR150" s="897"/>
      <c r="HS150" s="897"/>
      <c r="HT150" s="897"/>
      <c r="HU150" s="897"/>
      <c r="HV150" s="897"/>
      <c r="HW150" s="897"/>
      <c r="HX150" s="897"/>
      <c r="HY150" s="897"/>
      <c r="HZ150" s="897"/>
      <c r="IA150" s="897"/>
      <c r="IB150" s="897"/>
      <c r="IC150" s="897"/>
      <c r="ID150" s="897"/>
      <c r="IE150" s="897"/>
      <c r="IF150" s="897"/>
      <c r="IG150" s="897"/>
      <c r="IH150" s="897"/>
      <c r="II150" s="897"/>
      <c r="IJ150" s="897"/>
      <c r="IK150" s="897"/>
      <c r="IL150" s="897"/>
      <c r="IM150" s="897"/>
      <c r="IN150" s="897"/>
      <c r="IO150" s="897"/>
      <c r="IP150" s="897"/>
      <c r="IQ150" s="897"/>
      <c r="IR150" s="897"/>
    </row>
    <row r="151" spans="1:252" s="898" customFormat="1" ht="21" customHeight="1" x14ac:dyDescent="0.2">
      <c r="A151" s="921"/>
      <c r="B151" s="921"/>
      <c r="C151" s="918" t="s">
        <v>325</v>
      </c>
      <c r="D151" s="918"/>
      <c r="E151" s="919" t="s">
        <v>658</v>
      </c>
      <c r="F151" s="920">
        <f>F152+F153+F154+F155+F156+F157+F158+F159+F160+F161+F162+F163+F164+F165+F166</f>
        <v>27803.26</v>
      </c>
      <c r="G151" s="920">
        <f>G152+G153+G154+G155+G156+G157+G158+G159+G160+G161+G162+G163+G164+G165+G166</f>
        <v>5496.7199999999993</v>
      </c>
      <c r="H151" s="1256">
        <f t="shared" si="10"/>
        <v>0.19770055741664824</v>
      </c>
      <c r="K151" s="897"/>
      <c r="L151" s="897"/>
      <c r="M151" s="897"/>
      <c r="N151" s="897"/>
      <c r="O151" s="897"/>
      <c r="P151" s="897"/>
      <c r="Q151" s="897"/>
      <c r="R151" s="897"/>
      <c r="S151" s="897"/>
      <c r="T151" s="897"/>
      <c r="U151" s="897"/>
      <c r="V151" s="897"/>
      <c r="W151" s="897"/>
      <c r="X151" s="897"/>
      <c r="Y151" s="897"/>
      <c r="Z151" s="897"/>
      <c r="AA151" s="897"/>
      <c r="AB151" s="897"/>
      <c r="AC151" s="897"/>
      <c r="AD151" s="897"/>
      <c r="AE151" s="897"/>
      <c r="AF151" s="897"/>
      <c r="AG151" s="897"/>
      <c r="AH151" s="897"/>
      <c r="AI151" s="897"/>
      <c r="AJ151" s="897"/>
      <c r="AK151" s="897"/>
      <c r="AL151" s="897"/>
      <c r="AM151" s="897"/>
      <c r="AN151" s="897"/>
      <c r="AO151" s="897"/>
      <c r="AP151" s="897"/>
      <c r="AQ151" s="897"/>
      <c r="AR151" s="897"/>
      <c r="AS151" s="897"/>
      <c r="AT151" s="897"/>
      <c r="AU151" s="897"/>
      <c r="AV151" s="897"/>
      <c r="AW151" s="897"/>
      <c r="AX151" s="897"/>
      <c r="AY151" s="897"/>
      <c r="AZ151" s="897"/>
      <c r="BA151" s="897"/>
      <c r="BB151" s="897"/>
      <c r="BC151" s="897"/>
      <c r="BD151" s="897"/>
      <c r="BE151" s="897"/>
      <c r="BF151" s="897"/>
      <c r="BG151" s="897"/>
      <c r="BH151" s="897"/>
      <c r="BI151" s="897"/>
      <c r="BJ151" s="897"/>
      <c r="BK151" s="897"/>
      <c r="BL151" s="897"/>
      <c r="BM151" s="897"/>
      <c r="BN151" s="897"/>
      <c r="BO151" s="897"/>
      <c r="BP151" s="897"/>
      <c r="BQ151" s="897"/>
      <c r="BR151" s="897"/>
      <c r="BS151" s="897"/>
      <c r="BT151" s="897"/>
      <c r="BU151" s="897"/>
      <c r="BV151" s="897"/>
      <c r="BW151" s="897"/>
      <c r="BX151" s="897"/>
      <c r="BY151" s="897"/>
      <c r="BZ151" s="897"/>
      <c r="CA151" s="897"/>
      <c r="CB151" s="897"/>
      <c r="CC151" s="897"/>
      <c r="CD151" s="897"/>
      <c r="CE151" s="897"/>
      <c r="CF151" s="897"/>
      <c r="CG151" s="897"/>
      <c r="CH151" s="897"/>
      <c r="CI151" s="897"/>
      <c r="CJ151" s="897"/>
      <c r="CK151" s="897"/>
      <c r="CL151" s="897"/>
      <c r="CM151" s="897"/>
      <c r="CN151" s="897"/>
      <c r="CO151" s="897"/>
      <c r="CP151" s="897"/>
      <c r="CQ151" s="897"/>
      <c r="CR151" s="897"/>
      <c r="CS151" s="897"/>
      <c r="CT151" s="897"/>
      <c r="CU151" s="897"/>
      <c r="CV151" s="897"/>
      <c r="CW151" s="897"/>
      <c r="CX151" s="897"/>
      <c r="CY151" s="897"/>
      <c r="CZ151" s="897"/>
      <c r="DA151" s="897"/>
      <c r="DB151" s="897"/>
      <c r="DC151" s="897"/>
      <c r="DD151" s="897"/>
      <c r="DE151" s="897"/>
      <c r="DF151" s="897"/>
      <c r="DG151" s="897"/>
      <c r="DH151" s="897"/>
      <c r="DI151" s="897"/>
      <c r="DJ151" s="897"/>
      <c r="DK151" s="897"/>
      <c r="DL151" s="897"/>
      <c r="DM151" s="897"/>
      <c r="DN151" s="897"/>
      <c r="DO151" s="897"/>
      <c r="DP151" s="897"/>
      <c r="DQ151" s="897"/>
      <c r="DR151" s="897"/>
      <c r="DS151" s="897"/>
      <c r="DT151" s="897"/>
      <c r="DU151" s="897"/>
      <c r="DV151" s="897"/>
      <c r="DW151" s="897"/>
      <c r="DX151" s="897"/>
      <c r="DY151" s="897"/>
      <c r="DZ151" s="897"/>
      <c r="EA151" s="897"/>
      <c r="EB151" s="897"/>
      <c r="EC151" s="897"/>
      <c r="ED151" s="897"/>
      <c r="EE151" s="897"/>
      <c r="EF151" s="897"/>
      <c r="EG151" s="897"/>
      <c r="EH151" s="897"/>
      <c r="EI151" s="897"/>
      <c r="EJ151" s="897"/>
      <c r="EK151" s="897"/>
      <c r="EL151" s="897"/>
      <c r="EM151" s="897"/>
      <c r="EN151" s="897"/>
      <c r="EO151" s="897"/>
      <c r="EP151" s="897"/>
      <c r="EQ151" s="897"/>
      <c r="ER151" s="897"/>
      <c r="ES151" s="897"/>
      <c r="ET151" s="897"/>
      <c r="EU151" s="897"/>
      <c r="EV151" s="897"/>
      <c r="EW151" s="897"/>
      <c r="EX151" s="897"/>
      <c r="EY151" s="897"/>
      <c r="EZ151" s="897"/>
      <c r="FA151" s="897"/>
      <c r="FB151" s="897"/>
      <c r="FC151" s="897"/>
      <c r="FD151" s="897"/>
      <c r="FE151" s="897"/>
      <c r="FF151" s="897"/>
      <c r="FG151" s="897"/>
      <c r="FH151" s="897"/>
      <c r="FI151" s="897"/>
      <c r="FJ151" s="897"/>
      <c r="FK151" s="897"/>
      <c r="FL151" s="897"/>
      <c r="FM151" s="897"/>
      <c r="FN151" s="897"/>
      <c r="FO151" s="897"/>
      <c r="FP151" s="897"/>
      <c r="FQ151" s="897"/>
      <c r="FR151" s="897"/>
      <c r="FS151" s="897"/>
      <c r="FT151" s="897"/>
      <c r="FU151" s="897"/>
      <c r="FV151" s="897"/>
      <c r="FW151" s="897"/>
      <c r="FX151" s="897"/>
      <c r="FY151" s="897"/>
      <c r="FZ151" s="897"/>
      <c r="GA151" s="897"/>
      <c r="GB151" s="897"/>
      <c r="GC151" s="897"/>
      <c r="GD151" s="897"/>
      <c r="GE151" s="897"/>
      <c r="GF151" s="897"/>
      <c r="GG151" s="897"/>
      <c r="GH151" s="897"/>
      <c r="GI151" s="897"/>
      <c r="GJ151" s="897"/>
      <c r="GK151" s="897"/>
      <c r="GL151" s="897"/>
      <c r="GM151" s="897"/>
      <c r="GN151" s="897"/>
      <c r="GO151" s="897"/>
      <c r="GP151" s="897"/>
      <c r="GQ151" s="897"/>
      <c r="GR151" s="897"/>
      <c r="GS151" s="897"/>
      <c r="GT151" s="897"/>
      <c r="GU151" s="897"/>
      <c r="GV151" s="897"/>
      <c r="GW151" s="897"/>
      <c r="GX151" s="897"/>
      <c r="GY151" s="897"/>
      <c r="GZ151" s="897"/>
      <c r="HA151" s="897"/>
      <c r="HB151" s="897"/>
      <c r="HC151" s="897"/>
      <c r="HD151" s="897"/>
      <c r="HE151" s="897"/>
      <c r="HF151" s="897"/>
      <c r="HG151" s="897"/>
      <c r="HH151" s="897"/>
      <c r="HI151" s="897"/>
      <c r="HJ151" s="897"/>
      <c r="HK151" s="897"/>
      <c r="HL151" s="897"/>
      <c r="HM151" s="897"/>
      <c r="HN151" s="897"/>
      <c r="HO151" s="897"/>
      <c r="HP151" s="897"/>
      <c r="HQ151" s="897"/>
      <c r="HR151" s="897"/>
      <c r="HS151" s="897"/>
      <c r="HT151" s="897"/>
      <c r="HU151" s="897"/>
      <c r="HV151" s="897"/>
      <c r="HW151" s="897"/>
      <c r="HX151" s="897"/>
      <c r="HY151" s="897"/>
      <c r="HZ151" s="897"/>
      <c r="IA151" s="897"/>
      <c r="IB151" s="897"/>
      <c r="IC151" s="897"/>
      <c r="ID151" s="897"/>
      <c r="IE151" s="897"/>
      <c r="IF151" s="897"/>
      <c r="IG151" s="897"/>
      <c r="IH151" s="897"/>
      <c r="II151" s="897"/>
      <c r="IJ151" s="897"/>
      <c r="IK151" s="897"/>
      <c r="IL151" s="897"/>
      <c r="IM151" s="897"/>
      <c r="IN151" s="897"/>
      <c r="IO151" s="897"/>
      <c r="IP151" s="897"/>
      <c r="IQ151" s="897"/>
      <c r="IR151" s="897"/>
    </row>
    <row r="152" spans="1:252" s="898" customFormat="1" ht="19.5" customHeight="1" x14ac:dyDescent="0.2">
      <c r="A152" s="921"/>
      <c r="B152" s="921"/>
      <c r="C152" s="922"/>
      <c r="D152" s="923" t="s">
        <v>441</v>
      </c>
      <c r="E152" s="924" t="s">
        <v>467</v>
      </c>
      <c r="F152" s="925">
        <v>2700</v>
      </c>
      <c r="G152" s="925">
        <v>0</v>
      </c>
      <c r="H152" s="1255">
        <f t="shared" si="10"/>
        <v>0</v>
      </c>
      <c r="K152" s="897"/>
      <c r="L152" s="897"/>
      <c r="M152" s="897"/>
      <c r="N152" s="897"/>
      <c r="O152" s="897"/>
      <c r="P152" s="897"/>
      <c r="Q152" s="897"/>
      <c r="R152" s="897"/>
      <c r="S152" s="897"/>
      <c r="T152" s="897"/>
      <c r="U152" s="897"/>
      <c r="V152" s="897"/>
      <c r="W152" s="897"/>
      <c r="X152" s="897"/>
      <c r="Y152" s="897"/>
      <c r="Z152" s="897"/>
      <c r="AA152" s="897"/>
      <c r="AB152" s="897"/>
      <c r="AC152" s="897"/>
      <c r="AD152" s="897"/>
      <c r="AE152" s="897"/>
      <c r="AF152" s="897"/>
      <c r="AG152" s="897"/>
      <c r="AH152" s="897"/>
      <c r="AI152" s="897"/>
      <c r="AJ152" s="897"/>
      <c r="AK152" s="897"/>
      <c r="AL152" s="897"/>
      <c r="AM152" s="897"/>
      <c r="AN152" s="897"/>
      <c r="AO152" s="897"/>
      <c r="AP152" s="897"/>
      <c r="AQ152" s="897"/>
      <c r="AR152" s="897"/>
      <c r="AS152" s="897"/>
      <c r="AT152" s="897"/>
      <c r="AU152" s="897"/>
      <c r="AV152" s="897"/>
      <c r="AW152" s="897"/>
      <c r="AX152" s="897"/>
      <c r="AY152" s="897"/>
      <c r="AZ152" s="897"/>
      <c r="BA152" s="897"/>
      <c r="BB152" s="897"/>
      <c r="BC152" s="897"/>
      <c r="BD152" s="897"/>
      <c r="BE152" s="897"/>
      <c r="BF152" s="897"/>
      <c r="BG152" s="897"/>
      <c r="BH152" s="897"/>
      <c r="BI152" s="897"/>
      <c r="BJ152" s="897"/>
      <c r="BK152" s="897"/>
      <c r="BL152" s="897"/>
      <c r="BM152" s="897"/>
      <c r="BN152" s="897"/>
      <c r="BO152" s="897"/>
      <c r="BP152" s="897"/>
      <c r="BQ152" s="897"/>
      <c r="BR152" s="897"/>
      <c r="BS152" s="897"/>
      <c r="BT152" s="897"/>
      <c r="BU152" s="897"/>
      <c r="BV152" s="897"/>
      <c r="BW152" s="897"/>
      <c r="BX152" s="897"/>
      <c r="BY152" s="897"/>
      <c r="BZ152" s="897"/>
      <c r="CA152" s="897"/>
      <c r="CB152" s="897"/>
      <c r="CC152" s="897"/>
      <c r="CD152" s="897"/>
      <c r="CE152" s="897"/>
      <c r="CF152" s="897"/>
      <c r="CG152" s="897"/>
      <c r="CH152" s="897"/>
      <c r="CI152" s="897"/>
      <c r="CJ152" s="897"/>
      <c r="CK152" s="897"/>
      <c r="CL152" s="897"/>
      <c r="CM152" s="897"/>
      <c r="CN152" s="897"/>
      <c r="CO152" s="897"/>
      <c r="CP152" s="897"/>
      <c r="CQ152" s="897"/>
      <c r="CR152" s="897"/>
      <c r="CS152" s="897"/>
      <c r="CT152" s="897"/>
      <c r="CU152" s="897"/>
      <c r="CV152" s="897"/>
      <c r="CW152" s="897"/>
      <c r="CX152" s="897"/>
      <c r="CY152" s="897"/>
      <c r="CZ152" s="897"/>
      <c r="DA152" s="897"/>
      <c r="DB152" s="897"/>
      <c r="DC152" s="897"/>
      <c r="DD152" s="897"/>
      <c r="DE152" s="897"/>
      <c r="DF152" s="897"/>
      <c r="DG152" s="897"/>
      <c r="DH152" s="897"/>
      <c r="DI152" s="897"/>
      <c r="DJ152" s="897"/>
      <c r="DK152" s="897"/>
      <c r="DL152" s="897"/>
      <c r="DM152" s="897"/>
      <c r="DN152" s="897"/>
      <c r="DO152" s="897"/>
      <c r="DP152" s="897"/>
      <c r="DQ152" s="897"/>
      <c r="DR152" s="897"/>
      <c r="DS152" s="897"/>
      <c r="DT152" s="897"/>
      <c r="DU152" s="897"/>
      <c r="DV152" s="897"/>
      <c r="DW152" s="897"/>
      <c r="DX152" s="897"/>
      <c r="DY152" s="897"/>
      <c r="DZ152" s="897"/>
      <c r="EA152" s="897"/>
      <c r="EB152" s="897"/>
      <c r="EC152" s="897"/>
      <c r="ED152" s="897"/>
      <c r="EE152" s="897"/>
      <c r="EF152" s="897"/>
      <c r="EG152" s="897"/>
      <c r="EH152" s="897"/>
      <c r="EI152" s="897"/>
      <c r="EJ152" s="897"/>
      <c r="EK152" s="897"/>
      <c r="EL152" s="897"/>
      <c r="EM152" s="897"/>
      <c r="EN152" s="897"/>
      <c r="EO152" s="897"/>
      <c r="EP152" s="897"/>
      <c r="EQ152" s="897"/>
      <c r="ER152" s="897"/>
      <c r="ES152" s="897"/>
      <c r="ET152" s="897"/>
      <c r="EU152" s="897"/>
      <c r="EV152" s="897"/>
      <c r="EW152" s="897"/>
      <c r="EX152" s="897"/>
      <c r="EY152" s="897"/>
      <c r="EZ152" s="897"/>
      <c r="FA152" s="897"/>
      <c r="FB152" s="897"/>
      <c r="FC152" s="897"/>
      <c r="FD152" s="897"/>
      <c r="FE152" s="897"/>
      <c r="FF152" s="897"/>
      <c r="FG152" s="897"/>
      <c r="FH152" s="897"/>
      <c r="FI152" s="897"/>
      <c r="FJ152" s="897"/>
      <c r="FK152" s="897"/>
      <c r="FL152" s="897"/>
      <c r="FM152" s="897"/>
      <c r="FN152" s="897"/>
      <c r="FO152" s="897"/>
      <c r="FP152" s="897"/>
      <c r="FQ152" s="897"/>
      <c r="FR152" s="897"/>
      <c r="FS152" s="897"/>
      <c r="FT152" s="897"/>
      <c r="FU152" s="897"/>
      <c r="FV152" s="897"/>
      <c r="FW152" s="897"/>
      <c r="FX152" s="897"/>
      <c r="FY152" s="897"/>
      <c r="FZ152" s="897"/>
      <c r="GA152" s="897"/>
      <c r="GB152" s="897"/>
      <c r="GC152" s="897"/>
      <c r="GD152" s="897"/>
      <c r="GE152" s="897"/>
      <c r="GF152" s="897"/>
      <c r="GG152" s="897"/>
      <c r="GH152" s="897"/>
      <c r="GI152" s="897"/>
      <c r="GJ152" s="897"/>
      <c r="GK152" s="897"/>
      <c r="GL152" s="897"/>
      <c r="GM152" s="897"/>
      <c r="GN152" s="897"/>
      <c r="GO152" s="897"/>
      <c r="GP152" s="897"/>
      <c r="GQ152" s="897"/>
      <c r="GR152" s="897"/>
      <c r="GS152" s="897"/>
      <c r="GT152" s="897"/>
      <c r="GU152" s="897"/>
      <c r="GV152" s="897"/>
      <c r="GW152" s="897"/>
      <c r="GX152" s="897"/>
      <c r="GY152" s="897"/>
      <c r="GZ152" s="897"/>
      <c r="HA152" s="897"/>
      <c r="HB152" s="897"/>
      <c r="HC152" s="897"/>
      <c r="HD152" s="897"/>
      <c r="HE152" s="897"/>
      <c r="HF152" s="897"/>
      <c r="HG152" s="897"/>
      <c r="HH152" s="897"/>
      <c r="HI152" s="897"/>
      <c r="HJ152" s="897"/>
      <c r="HK152" s="897"/>
      <c r="HL152" s="897"/>
      <c r="HM152" s="897"/>
      <c r="HN152" s="897"/>
      <c r="HO152" s="897"/>
      <c r="HP152" s="897"/>
      <c r="HQ152" s="897"/>
      <c r="HR152" s="897"/>
      <c r="HS152" s="897"/>
      <c r="HT152" s="897"/>
      <c r="HU152" s="897"/>
      <c r="HV152" s="897"/>
      <c r="HW152" s="897"/>
      <c r="HX152" s="897"/>
      <c r="HY152" s="897"/>
      <c r="HZ152" s="897"/>
      <c r="IA152" s="897"/>
      <c r="IB152" s="897"/>
      <c r="IC152" s="897"/>
      <c r="ID152" s="897"/>
      <c r="IE152" s="897"/>
      <c r="IF152" s="897"/>
      <c r="IG152" s="897"/>
      <c r="IH152" s="897"/>
      <c r="II152" s="897"/>
      <c r="IJ152" s="897"/>
      <c r="IK152" s="897"/>
      <c r="IL152" s="897"/>
      <c r="IM152" s="897"/>
      <c r="IN152" s="897"/>
      <c r="IO152" s="897"/>
      <c r="IP152" s="897"/>
      <c r="IQ152" s="897"/>
      <c r="IR152" s="897"/>
    </row>
    <row r="153" spans="1:252" s="898" customFormat="1" ht="19.5" customHeight="1" x14ac:dyDescent="0.2">
      <c r="A153" s="921"/>
      <c r="B153" s="921"/>
      <c r="C153" s="922"/>
      <c r="D153" s="923" t="s">
        <v>445</v>
      </c>
      <c r="E153" s="927" t="s">
        <v>674</v>
      </c>
      <c r="F153" s="928">
        <v>3000</v>
      </c>
      <c r="G153" s="928">
        <v>0</v>
      </c>
      <c r="H153" s="1255">
        <f t="shared" si="10"/>
        <v>0</v>
      </c>
      <c r="K153" s="897"/>
      <c r="L153" s="897"/>
      <c r="M153" s="897"/>
      <c r="N153" s="897"/>
      <c r="O153" s="897"/>
      <c r="P153" s="897"/>
      <c r="Q153" s="897"/>
      <c r="R153" s="897"/>
      <c r="S153" s="897"/>
      <c r="T153" s="897"/>
      <c r="U153" s="897"/>
      <c r="V153" s="897"/>
      <c r="W153" s="897"/>
      <c r="X153" s="897"/>
      <c r="Y153" s="897"/>
      <c r="Z153" s="897"/>
      <c r="AA153" s="897"/>
      <c r="AB153" s="897"/>
      <c r="AC153" s="897"/>
      <c r="AD153" s="897"/>
      <c r="AE153" s="897"/>
      <c r="AF153" s="897"/>
      <c r="AG153" s="897"/>
      <c r="AH153" s="897"/>
      <c r="AI153" s="897"/>
      <c r="AJ153" s="897"/>
      <c r="AK153" s="897"/>
      <c r="AL153" s="897"/>
      <c r="AM153" s="897"/>
      <c r="AN153" s="897"/>
      <c r="AO153" s="897"/>
      <c r="AP153" s="897"/>
      <c r="AQ153" s="897"/>
      <c r="AR153" s="897"/>
      <c r="AS153" s="897"/>
      <c r="AT153" s="897"/>
      <c r="AU153" s="897"/>
      <c r="AV153" s="897"/>
      <c r="AW153" s="897"/>
      <c r="AX153" s="897"/>
      <c r="AY153" s="897"/>
      <c r="AZ153" s="897"/>
      <c r="BA153" s="897"/>
      <c r="BB153" s="897"/>
      <c r="BC153" s="897"/>
      <c r="BD153" s="897"/>
      <c r="BE153" s="897"/>
      <c r="BF153" s="897"/>
      <c r="BG153" s="897"/>
      <c r="BH153" s="897"/>
      <c r="BI153" s="897"/>
      <c r="BJ153" s="897"/>
      <c r="BK153" s="897"/>
      <c r="BL153" s="897"/>
      <c r="BM153" s="897"/>
      <c r="BN153" s="897"/>
      <c r="BO153" s="897"/>
      <c r="BP153" s="897"/>
      <c r="BQ153" s="897"/>
      <c r="BR153" s="897"/>
      <c r="BS153" s="897"/>
      <c r="BT153" s="897"/>
      <c r="BU153" s="897"/>
      <c r="BV153" s="897"/>
      <c r="BW153" s="897"/>
      <c r="BX153" s="897"/>
      <c r="BY153" s="897"/>
      <c r="BZ153" s="897"/>
      <c r="CA153" s="897"/>
      <c r="CB153" s="897"/>
      <c r="CC153" s="897"/>
      <c r="CD153" s="897"/>
      <c r="CE153" s="897"/>
      <c r="CF153" s="897"/>
      <c r="CG153" s="897"/>
      <c r="CH153" s="897"/>
      <c r="CI153" s="897"/>
      <c r="CJ153" s="897"/>
      <c r="CK153" s="897"/>
      <c r="CL153" s="897"/>
      <c r="CM153" s="897"/>
      <c r="CN153" s="897"/>
      <c r="CO153" s="897"/>
      <c r="CP153" s="897"/>
      <c r="CQ153" s="897"/>
      <c r="CR153" s="897"/>
      <c r="CS153" s="897"/>
      <c r="CT153" s="897"/>
      <c r="CU153" s="897"/>
      <c r="CV153" s="897"/>
      <c r="CW153" s="897"/>
      <c r="CX153" s="897"/>
      <c r="CY153" s="897"/>
      <c r="CZ153" s="897"/>
      <c r="DA153" s="897"/>
      <c r="DB153" s="897"/>
      <c r="DC153" s="897"/>
      <c r="DD153" s="897"/>
      <c r="DE153" s="897"/>
      <c r="DF153" s="897"/>
      <c r="DG153" s="897"/>
      <c r="DH153" s="897"/>
      <c r="DI153" s="897"/>
      <c r="DJ153" s="897"/>
      <c r="DK153" s="897"/>
      <c r="DL153" s="897"/>
      <c r="DM153" s="897"/>
      <c r="DN153" s="897"/>
      <c r="DO153" s="897"/>
      <c r="DP153" s="897"/>
      <c r="DQ153" s="897"/>
      <c r="DR153" s="897"/>
      <c r="DS153" s="897"/>
      <c r="DT153" s="897"/>
      <c r="DU153" s="897"/>
      <c r="DV153" s="897"/>
      <c r="DW153" s="897"/>
      <c r="DX153" s="897"/>
      <c r="DY153" s="897"/>
      <c r="DZ153" s="897"/>
      <c r="EA153" s="897"/>
      <c r="EB153" s="897"/>
      <c r="EC153" s="897"/>
      <c r="ED153" s="897"/>
      <c r="EE153" s="897"/>
      <c r="EF153" s="897"/>
      <c r="EG153" s="897"/>
      <c r="EH153" s="897"/>
      <c r="EI153" s="897"/>
      <c r="EJ153" s="897"/>
      <c r="EK153" s="897"/>
      <c r="EL153" s="897"/>
      <c r="EM153" s="897"/>
      <c r="EN153" s="897"/>
      <c r="EO153" s="897"/>
      <c r="EP153" s="897"/>
      <c r="EQ153" s="897"/>
      <c r="ER153" s="897"/>
      <c r="ES153" s="897"/>
      <c r="ET153" s="897"/>
      <c r="EU153" s="897"/>
      <c r="EV153" s="897"/>
      <c r="EW153" s="897"/>
      <c r="EX153" s="897"/>
      <c r="EY153" s="897"/>
      <c r="EZ153" s="897"/>
      <c r="FA153" s="897"/>
      <c r="FB153" s="897"/>
      <c r="FC153" s="897"/>
      <c r="FD153" s="897"/>
      <c r="FE153" s="897"/>
      <c r="FF153" s="897"/>
      <c r="FG153" s="897"/>
      <c r="FH153" s="897"/>
      <c r="FI153" s="897"/>
      <c r="FJ153" s="897"/>
      <c r="FK153" s="897"/>
      <c r="FL153" s="897"/>
      <c r="FM153" s="897"/>
      <c r="FN153" s="897"/>
      <c r="FO153" s="897"/>
      <c r="FP153" s="897"/>
      <c r="FQ153" s="897"/>
      <c r="FR153" s="897"/>
      <c r="FS153" s="897"/>
      <c r="FT153" s="897"/>
      <c r="FU153" s="897"/>
      <c r="FV153" s="897"/>
      <c r="FW153" s="897"/>
      <c r="FX153" s="897"/>
      <c r="FY153" s="897"/>
      <c r="FZ153" s="897"/>
      <c r="GA153" s="897"/>
      <c r="GB153" s="897"/>
      <c r="GC153" s="897"/>
      <c r="GD153" s="897"/>
      <c r="GE153" s="897"/>
      <c r="GF153" s="897"/>
      <c r="GG153" s="897"/>
      <c r="GH153" s="897"/>
      <c r="GI153" s="897"/>
      <c r="GJ153" s="897"/>
      <c r="GK153" s="897"/>
      <c r="GL153" s="897"/>
      <c r="GM153" s="897"/>
      <c r="GN153" s="897"/>
      <c r="GO153" s="897"/>
      <c r="GP153" s="897"/>
      <c r="GQ153" s="897"/>
      <c r="GR153" s="897"/>
      <c r="GS153" s="897"/>
      <c r="GT153" s="897"/>
      <c r="GU153" s="897"/>
      <c r="GV153" s="897"/>
      <c r="GW153" s="897"/>
      <c r="GX153" s="897"/>
      <c r="GY153" s="897"/>
      <c r="GZ153" s="897"/>
      <c r="HA153" s="897"/>
      <c r="HB153" s="897"/>
      <c r="HC153" s="897"/>
      <c r="HD153" s="897"/>
      <c r="HE153" s="897"/>
      <c r="HF153" s="897"/>
      <c r="HG153" s="897"/>
      <c r="HH153" s="897"/>
      <c r="HI153" s="897"/>
      <c r="HJ153" s="897"/>
      <c r="HK153" s="897"/>
      <c r="HL153" s="897"/>
      <c r="HM153" s="897"/>
      <c r="HN153" s="897"/>
      <c r="HO153" s="897"/>
      <c r="HP153" s="897"/>
      <c r="HQ153" s="897"/>
      <c r="HR153" s="897"/>
      <c r="HS153" s="897"/>
      <c r="HT153" s="897"/>
      <c r="HU153" s="897"/>
      <c r="HV153" s="897"/>
      <c r="HW153" s="897"/>
      <c r="HX153" s="897"/>
      <c r="HY153" s="897"/>
      <c r="HZ153" s="897"/>
      <c r="IA153" s="897"/>
      <c r="IB153" s="897"/>
      <c r="IC153" s="897"/>
      <c r="ID153" s="897"/>
      <c r="IE153" s="897"/>
      <c r="IF153" s="897"/>
      <c r="IG153" s="897"/>
      <c r="IH153" s="897"/>
      <c r="II153" s="897"/>
      <c r="IJ153" s="897"/>
      <c r="IK153" s="897"/>
      <c r="IL153" s="897"/>
      <c r="IM153" s="897"/>
      <c r="IN153" s="897"/>
      <c r="IO153" s="897"/>
      <c r="IP153" s="897"/>
      <c r="IQ153" s="897"/>
      <c r="IR153" s="897"/>
    </row>
    <row r="154" spans="1:252" s="898" customFormat="1" ht="17.100000000000001" customHeight="1" x14ac:dyDescent="0.2">
      <c r="A154" s="921"/>
      <c r="B154" s="921"/>
      <c r="C154" s="922"/>
      <c r="D154" s="926" t="s">
        <v>446</v>
      </c>
      <c r="E154" s="927" t="s">
        <v>674</v>
      </c>
      <c r="F154" s="928">
        <v>1000</v>
      </c>
      <c r="G154" s="928">
        <v>0</v>
      </c>
      <c r="H154" s="1255">
        <f t="shared" si="10"/>
        <v>0</v>
      </c>
      <c r="K154" s="897"/>
      <c r="L154" s="897"/>
      <c r="M154" s="897"/>
      <c r="N154" s="897"/>
      <c r="O154" s="897"/>
      <c r="P154" s="897"/>
      <c r="Q154" s="897"/>
      <c r="R154" s="897"/>
      <c r="S154" s="897"/>
      <c r="T154" s="897"/>
      <c r="U154" s="897"/>
      <c r="V154" s="897"/>
      <c r="W154" s="897"/>
      <c r="X154" s="897"/>
      <c r="Y154" s="897"/>
      <c r="Z154" s="897"/>
      <c r="AA154" s="897"/>
      <c r="AB154" s="897"/>
      <c r="AC154" s="897"/>
      <c r="AD154" s="897"/>
      <c r="AE154" s="897"/>
      <c r="AF154" s="897"/>
      <c r="AG154" s="897"/>
      <c r="AH154" s="897"/>
      <c r="AI154" s="897"/>
      <c r="AJ154" s="897"/>
      <c r="AK154" s="897"/>
      <c r="AL154" s="897"/>
      <c r="AM154" s="897"/>
      <c r="AN154" s="897"/>
      <c r="AO154" s="897"/>
      <c r="AP154" s="897"/>
      <c r="AQ154" s="897"/>
      <c r="AR154" s="897"/>
      <c r="AS154" s="897"/>
      <c r="AT154" s="897"/>
      <c r="AU154" s="897"/>
      <c r="AV154" s="897"/>
      <c r="AW154" s="897"/>
      <c r="AX154" s="897"/>
      <c r="AY154" s="897"/>
      <c r="AZ154" s="897"/>
      <c r="BA154" s="897"/>
      <c r="BB154" s="897"/>
      <c r="BC154" s="897"/>
      <c r="BD154" s="897"/>
      <c r="BE154" s="897"/>
      <c r="BF154" s="897"/>
      <c r="BG154" s="897"/>
      <c r="BH154" s="897"/>
      <c r="BI154" s="897"/>
      <c r="BJ154" s="897"/>
      <c r="BK154" s="897"/>
      <c r="BL154" s="897"/>
      <c r="BM154" s="897"/>
      <c r="BN154" s="897"/>
      <c r="BO154" s="897"/>
      <c r="BP154" s="897"/>
      <c r="BQ154" s="897"/>
      <c r="BR154" s="897"/>
      <c r="BS154" s="897"/>
      <c r="BT154" s="897"/>
      <c r="BU154" s="897"/>
      <c r="BV154" s="897"/>
      <c r="BW154" s="897"/>
      <c r="BX154" s="897"/>
      <c r="BY154" s="897"/>
      <c r="BZ154" s="897"/>
      <c r="CA154" s="897"/>
      <c r="CB154" s="897"/>
      <c r="CC154" s="897"/>
      <c r="CD154" s="897"/>
      <c r="CE154" s="897"/>
      <c r="CF154" s="897"/>
      <c r="CG154" s="897"/>
      <c r="CH154" s="897"/>
      <c r="CI154" s="897"/>
      <c r="CJ154" s="897"/>
      <c r="CK154" s="897"/>
      <c r="CL154" s="897"/>
      <c r="CM154" s="897"/>
      <c r="CN154" s="897"/>
      <c r="CO154" s="897"/>
      <c r="CP154" s="897"/>
      <c r="CQ154" s="897"/>
      <c r="CR154" s="897"/>
      <c r="CS154" s="897"/>
      <c r="CT154" s="897"/>
      <c r="CU154" s="897"/>
      <c r="CV154" s="897"/>
      <c r="CW154" s="897"/>
      <c r="CX154" s="897"/>
      <c r="CY154" s="897"/>
      <c r="CZ154" s="897"/>
      <c r="DA154" s="897"/>
      <c r="DB154" s="897"/>
      <c r="DC154" s="897"/>
      <c r="DD154" s="897"/>
      <c r="DE154" s="897"/>
      <c r="DF154" s="897"/>
      <c r="DG154" s="897"/>
      <c r="DH154" s="897"/>
      <c r="DI154" s="897"/>
      <c r="DJ154" s="897"/>
      <c r="DK154" s="897"/>
      <c r="DL154" s="897"/>
      <c r="DM154" s="897"/>
      <c r="DN154" s="897"/>
      <c r="DO154" s="897"/>
      <c r="DP154" s="897"/>
      <c r="DQ154" s="897"/>
      <c r="DR154" s="897"/>
      <c r="DS154" s="897"/>
      <c r="DT154" s="897"/>
      <c r="DU154" s="897"/>
      <c r="DV154" s="897"/>
      <c r="DW154" s="897"/>
      <c r="DX154" s="897"/>
      <c r="DY154" s="897"/>
      <c r="DZ154" s="897"/>
      <c r="EA154" s="897"/>
      <c r="EB154" s="897"/>
      <c r="EC154" s="897"/>
      <c r="ED154" s="897"/>
      <c r="EE154" s="897"/>
      <c r="EF154" s="897"/>
      <c r="EG154" s="897"/>
      <c r="EH154" s="897"/>
      <c r="EI154" s="897"/>
      <c r="EJ154" s="897"/>
      <c r="EK154" s="897"/>
      <c r="EL154" s="897"/>
      <c r="EM154" s="897"/>
      <c r="EN154" s="897"/>
      <c r="EO154" s="897"/>
      <c r="EP154" s="897"/>
      <c r="EQ154" s="897"/>
      <c r="ER154" s="897"/>
      <c r="ES154" s="897"/>
      <c r="ET154" s="897"/>
      <c r="EU154" s="897"/>
      <c r="EV154" s="897"/>
      <c r="EW154" s="897"/>
      <c r="EX154" s="897"/>
      <c r="EY154" s="897"/>
      <c r="EZ154" s="897"/>
      <c r="FA154" s="897"/>
      <c r="FB154" s="897"/>
      <c r="FC154" s="897"/>
      <c r="FD154" s="897"/>
      <c r="FE154" s="897"/>
      <c r="FF154" s="897"/>
      <c r="FG154" s="897"/>
      <c r="FH154" s="897"/>
      <c r="FI154" s="897"/>
      <c r="FJ154" s="897"/>
      <c r="FK154" s="897"/>
      <c r="FL154" s="897"/>
      <c r="FM154" s="897"/>
      <c r="FN154" s="897"/>
      <c r="FO154" s="897"/>
      <c r="FP154" s="897"/>
      <c r="FQ154" s="897"/>
      <c r="FR154" s="897"/>
      <c r="FS154" s="897"/>
      <c r="FT154" s="897"/>
      <c r="FU154" s="897"/>
      <c r="FV154" s="897"/>
      <c r="FW154" s="897"/>
      <c r="FX154" s="897"/>
      <c r="FY154" s="897"/>
      <c r="FZ154" s="897"/>
      <c r="GA154" s="897"/>
      <c r="GB154" s="897"/>
      <c r="GC154" s="897"/>
      <c r="GD154" s="897"/>
      <c r="GE154" s="897"/>
      <c r="GF154" s="897"/>
      <c r="GG154" s="897"/>
      <c r="GH154" s="897"/>
      <c r="GI154" s="897"/>
      <c r="GJ154" s="897"/>
      <c r="GK154" s="897"/>
      <c r="GL154" s="897"/>
      <c r="GM154" s="897"/>
      <c r="GN154" s="897"/>
      <c r="GO154" s="897"/>
      <c r="GP154" s="897"/>
      <c r="GQ154" s="897"/>
      <c r="GR154" s="897"/>
      <c r="GS154" s="897"/>
      <c r="GT154" s="897"/>
      <c r="GU154" s="897"/>
      <c r="GV154" s="897"/>
      <c r="GW154" s="897"/>
      <c r="GX154" s="897"/>
      <c r="GY154" s="897"/>
      <c r="GZ154" s="897"/>
      <c r="HA154" s="897"/>
      <c r="HB154" s="897"/>
      <c r="HC154" s="897"/>
      <c r="HD154" s="897"/>
      <c r="HE154" s="897"/>
      <c r="HF154" s="897"/>
      <c r="HG154" s="897"/>
      <c r="HH154" s="897"/>
      <c r="HI154" s="897"/>
      <c r="HJ154" s="897"/>
      <c r="HK154" s="897"/>
      <c r="HL154" s="897"/>
      <c r="HM154" s="897"/>
      <c r="HN154" s="897"/>
      <c r="HO154" s="897"/>
      <c r="HP154" s="897"/>
      <c r="HQ154" s="897"/>
      <c r="HR154" s="897"/>
      <c r="HS154" s="897"/>
      <c r="HT154" s="897"/>
      <c r="HU154" s="897"/>
      <c r="HV154" s="897"/>
      <c r="HW154" s="897"/>
      <c r="HX154" s="897"/>
      <c r="HY154" s="897"/>
      <c r="HZ154" s="897"/>
      <c r="IA154" s="897"/>
      <c r="IB154" s="897"/>
      <c r="IC154" s="897"/>
      <c r="ID154" s="897"/>
      <c r="IE154" s="897"/>
      <c r="IF154" s="897"/>
      <c r="IG154" s="897"/>
      <c r="IH154" s="897"/>
      <c r="II154" s="897"/>
      <c r="IJ154" s="897"/>
      <c r="IK154" s="897"/>
      <c r="IL154" s="897"/>
      <c r="IM154" s="897"/>
      <c r="IN154" s="897"/>
      <c r="IO154" s="897"/>
      <c r="IP154" s="897"/>
      <c r="IQ154" s="897"/>
      <c r="IR154" s="897"/>
    </row>
    <row r="155" spans="1:252" s="898" customFormat="1" ht="17.100000000000001" customHeight="1" x14ac:dyDescent="0.2">
      <c r="A155" s="921"/>
      <c r="B155" s="921"/>
      <c r="C155" s="922"/>
      <c r="D155" s="923" t="s">
        <v>442</v>
      </c>
      <c r="E155" s="924" t="s">
        <v>466</v>
      </c>
      <c r="F155" s="925">
        <v>1000</v>
      </c>
      <c r="G155" s="925">
        <v>0</v>
      </c>
      <c r="H155" s="1255">
        <f t="shared" si="10"/>
        <v>0</v>
      </c>
      <c r="K155" s="897"/>
      <c r="L155" s="897"/>
      <c r="M155" s="897"/>
      <c r="N155" s="897"/>
      <c r="O155" s="897"/>
      <c r="P155" s="897"/>
      <c r="Q155" s="897"/>
      <c r="R155" s="897"/>
      <c r="S155" s="897"/>
      <c r="T155" s="897"/>
      <c r="U155" s="897"/>
      <c r="V155" s="897"/>
      <c r="W155" s="897"/>
      <c r="X155" s="897"/>
      <c r="Y155" s="897"/>
      <c r="Z155" s="897"/>
      <c r="AA155" s="897"/>
      <c r="AB155" s="897"/>
      <c r="AC155" s="897"/>
      <c r="AD155" s="897"/>
      <c r="AE155" s="897"/>
      <c r="AF155" s="897"/>
      <c r="AG155" s="897"/>
      <c r="AH155" s="897"/>
      <c r="AI155" s="897"/>
      <c r="AJ155" s="897"/>
      <c r="AK155" s="897"/>
      <c r="AL155" s="897"/>
      <c r="AM155" s="897"/>
      <c r="AN155" s="897"/>
      <c r="AO155" s="897"/>
      <c r="AP155" s="897"/>
      <c r="AQ155" s="897"/>
      <c r="AR155" s="897"/>
      <c r="AS155" s="897"/>
      <c r="AT155" s="897"/>
      <c r="AU155" s="897"/>
      <c r="AV155" s="897"/>
      <c r="AW155" s="897"/>
      <c r="AX155" s="897"/>
      <c r="AY155" s="897"/>
      <c r="AZ155" s="897"/>
      <c r="BA155" s="897"/>
      <c r="BB155" s="897"/>
      <c r="BC155" s="897"/>
      <c r="BD155" s="897"/>
      <c r="BE155" s="897"/>
      <c r="BF155" s="897"/>
      <c r="BG155" s="897"/>
      <c r="BH155" s="897"/>
      <c r="BI155" s="897"/>
      <c r="BJ155" s="897"/>
      <c r="BK155" s="897"/>
      <c r="BL155" s="897"/>
      <c r="BM155" s="897"/>
      <c r="BN155" s="897"/>
      <c r="BO155" s="897"/>
      <c r="BP155" s="897"/>
      <c r="BQ155" s="897"/>
      <c r="BR155" s="897"/>
      <c r="BS155" s="897"/>
      <c r="BT155" s="897"/>
      <c r="BU155" s="897"/>
      <c r="BV155" s="897"/>
      <c r="BW155" s="897"/>
      <c r="BX155" s="897"/>
      <c r="BY155" s="897"/>
      <c r="BZ155" s="897"/>
      <c r="CA155" s="897"/>
      <c r="CB155" s="897"/>
      <c r="CC155" s="897"/>
      <c r="CD155" s="897"/>
      <c r="CE155" s="897"/>
      <c r="CF155" s="897"/>
      <c r="CG155" s="897"/>
      <c r="CH155" s="897"/>
      <c r="CI155" s="897"/>
      <c r="CJ155" s="897"/>
      <c r="CK155" s="897"/>
      <c r="CL155" s="897"/>
      <c r="CM155" s="897"/>
      <c r="CN155" s="897"/>
      <c r="CO155" s="897"/>
      <c r="CP155" s="897"/>
      <c r="CQ155" s="897"/>
      <c r="CR155" s="897"/>
      <c r="CS155" s="897"/>
      <c r="CT155" s="897"/>
      <c r="CU155" s="897"/>
      <c r="CV155" s="897"/>
      <c r="CW155" s="897"/>
      <c r="CX155" s="897"/>
      <c r="CY155" s="897"/>
      <c r="CZ155" s="897"/>
      <c r="DA155" s="897"/>
      <c r="DB155" s="897"/>
      <c r="DC155" s="897"/>
      <c r="DD155" s="897"/>
      <c r="DE155" s="897"/>
      <c r="DF155" s="897"/>
      <c r="DG155" s="897"/>
      <c r="DH155" s="897"/>
      <c r="DI155" s="897"/>
      <c r="DJ155" s="897"/>
      <c r="DK155" s="897"/>
      <c r="DL155" s="897"/>
      <c r="DM155" s="897"/>
      <c r="DN155" s="897"/>
      <c r="DO155" s="897"/>
      <c r="DP155" s="897"/>
      <c r="DQ155" s="897"/>
      <c r="DR155" s="897"/>
      <c r="DS155" s="897"/>
      <c r="DT155" s="897"/>
      <c r="DU155" s="897"/>
      <c r="DV155" s="897"/>
      <c r="DW155" s="897"/>
      <c r="DX155" s="897"/>
      <c r="DY155" s="897"/>
      <c r="DZ155" s="897"/>
      <c r="EA155" s="897"/>
      <c r="EB155" s="897"/>
      <c r="EC155" s="897"/>
      <c r="ED155" s="897"/>
      <c r="EE155" s="897"/>
      <c r="EF155" s="897"/>
      <c r="EG155" s="897"/>
      <c r="EH155" s="897"/>
      <c r="EI155" s="897"/>
      <c r="EJ155" s="897"/>
      <c r="EK155" s="897"/>
      <c r="EL155" s="897"/>
      <c r="EM155" s="897"/>
      <c r="EN155" s="897"/>
      <c r="EO155" s="897"/>
      <c r="EP155" s="897"/>
      <c r="EQ155" s="897"/>
      <c r="ER155" s="897"/>
      <c r="ES155" s="897"/>
      <c r="ET155" s="897"/>
      <c r="EU155" s="897"/>
      <c r="EV155" s="897"/>
      <c r="EW155" s="897"/>
      <c r="EX155" s="897"/>
      <c r="EY155" s="897"/>
      <c r="EZ155" s="897"/>
      <c r="FA155" s="897"/>
      <c r="FB155" s="897"/>
      <c r="FC155" s="897"/>
      <c r="FD155" s="897"/>
      <c r="FE155" s="897"/>
      <c r="FF155" s="897"/>
      <c r="FG155" s="897"/>
      <c r="FH155" s="897"/>
      <c r="FI155" s="897"/>
      <c r="FJ155" s="897"/>
      <c r="FK155" s="897"/>
      <c r="FL155" s="897"/>
      <c r="FM155" s="897"/>
      <c r="FN155" s="897"/>
      <c r="FO155" s="897"/>
      <c r="FP155" s="897"/>
      <c r="FQ155" s="897"/>
      <c r="FR155" s="897"/>
      <c r="FS155" s="897"/>
      <c r="FT155" s="897"/>
      <c r="FU155" s="897"/>
      <c r="FV155" s="897"/>
      <c r="FW155" s="897"/>
      <c r="FX155" s="897"/>
      <c r="FY155" s="897"/>
      <c r="FZ155" s="897"/>
      <c r="GA155" s="897"/>
      <c r="GB155" s="897"/>
      <c r="GC155" s="897"/>
      <c r="GD155" s="897"/>
      <c r="GE155" s="897"/>
      <c r="GF155" s="897"/>
      <c r="GG155" s="897"/>
      <c r="GH155" s="897"/>
      <c r="GI155" s="897"/>
      <c r="GJ155" s="897"/>
      <c r="GK155" s="897"/>
      <c r="GL155" s="897"/>
      <c r="GM155" s="897"/>
      <c r="GN155" s="897"/>
      <c r="GO155" s="897"/>
      <c r="GP155" s="897"/>
      <c r="GQ155" s="897"/>
      <c r="GR155" s="897"/>
      <c r="GS155" s="897"/>
      <c r="GT155" s="897"/>
      <c r="GU155" s="897"/>
      <c r="GV155" s="897"/>
      <c r="GW155" s="897"/>
      <c r="GX155" s="897"/>
      <c r="GY155" s="897"/>
      <c r="GZ155" s="897"/>
      <c r="HA155" s="897"/>
      <c r="HB155" s="897"/>
      <c r="HC155" s="897"/>
      <c r="HD155" s="897"/>
      <c r="HE155" s="897"/>
      <c r="HF155" s="897"/>
      <c r="HG155" s="897"/>
      <c r="HH155" s="897"/>
      <c r="HI155" s="897"/>
      <c r="HJ155" s="897"/>
      <c r="HK155" s="897"/>
      <c r="HL155" s="897"/>
      <c r="HM155" s="897"/>
      <c r="HN155" s="897"/>
      <c r="HO155" s="897"/>
      <c r="HP155" s="897"/>
      <c r="HQ155" s="897"/>
      <c r="HR155" s="897"/>
      <c r="HS155" s="897"/>
      <c r="HT155" s="897"/>
      <c r="HU155" s="897"/>
      <c r="HV155" s="897"/>
      <c r="HW155" s="897"/>
      <c r="HX155" s="897"/>
      <c r="HY155" s="897"/>
      <c r="HZ155" s="897"/>
      <c r="IA155" s="897"/>
      <c r="IB155" s="897"/>
      <c r="IC155" s="897"/>
      <c r="ID155" s="897"/>
      <c r="IE155" s="897"/>
      <c r="IF155" s="897"/>
      <c r="IG155" s="897"/>
      <c r="IH155" s="897"/>
      <c r="II155" s="897"/>
      <c r="IJ155" s="897"/>
      <c r="IK155" s="897"/>
      <c r="IL155" s="897"/>
      <c r="IM155" s="897"/>
      <c r="IN155" s="897"/>
      <c r="IO155" s="897"/>
      <c r="IP155" s="897"/>
      <c r="IQ155" s="897"/>
      <c r="IR155" s="897"/>
    </row>
    <row r="156" spans="1:252" s="898" customFormat="1" ht="19.5" customHeight="1" x14ac:dyDescent="0.2">
      <c r="A156" s="921"/>
      <c r="B156" s="921"/>
      <c r="C156" s="922"/>
      <c r="D156" s="923" t="s">
        <v>461</v>
      </c>
      <c r="E156" s="927" t="s">
        <v>466</v>
      </c>
      <c r="F156" s="928">
        <v>1000</v>
      </c>
      <c r="G156" s="928">
        <v>0</v>
      </c>
      <c r="H156" s="1255">
        <f t="shared" si="10"/>
        <v>0</v>
      </c>
      <c r="K156" s="897"/>
      <c r="L156" s="897"/>
      <c r="M156" s="897"/>
      <c r="N156" s="897"/>
      <c r="O156" s="897"/>
      <c r="P156" s="897"/>
      <c r="Q156" s="897"/>
      <c r="R156" s="897"/>
      <c r="S156" s="897"/>
      <c r="T156" s="897"/>
      <c r="U156" s="897"/>
      <c r="V156" s="897"/>
      <c r="W156" s="897"/>
      <c r="X156" s="897"/>
      <c r="Y156" s="897"/>
      <c r="Z156" s="897"/>
      <c r="AA156" s="897"/>
      <c r="AB156" s="897"/>
      <c r="AC156" s="897"/>
      <c r="AD156" s="897"/>
      <c r="AE156" s="897"/>
      <c r="AF156" s="897"/>
      <c r="AG156" s="897"/>
      <c r="AH156" s="897"/>
      <c r="AI156" s="897"/>
      <c r="AJ156" s="897"/>
      <c r="AK156" s="897"/>
      <c r="AL156" s="897"/>
      <c r="AM156" s="897"/>
      <c r="AN156" s="897"/>
      <c r="AO156" s="897"/>
      <c r="AP156" s="897"/>
      <c r="AQ156" s="897"/>
      <c r="AR156" s="897"/>
      <c r="AS156" s="897"/>
      <c r="AT156" s="897"/>
      <c r="AU156" s="897"/>
      <c r="AV156" s="897"/>
      <c r="AW156" s="897"/>
      <c r="AX156" s="897"/>
      <c r="AY156" s="897"/>
      <c r="AZ156" s="897"/>
      <c r="BA156" s="897"/>
      <c r="BB156" s="897"/>
      <c r="BC156" s="897"/>
      <c r="BD156" s="897"/>
      <c r="BE156" s="897"/>
      <c r="BF156" s="897"/>
      <c r="BG156" s="897"/>
      <c r="BH156" s="897"/>
      <c r="BI156" s="897"/>
      <c r="BJ156" s="897"/>
      <c r="BK156" s="897"/>
      <c r="BL156" s="897"/>
      <c r="BM156" s="897"/>
      <c r="BN156" s="897"/>
      <c r="BO156" s="897"/>
      <c r="BP156" s="897"/>
      <c r="BQ156" s="897"/>
      <c r="BR156" s="897"/>
      <c r="BS156" s="897"/>
      <c r="BT156" s="897"/>
      <c r="BU156" s="897"/>
      <c r="BV156" s="897"/>
      <c r="BW156" s="897"/>
      <c r="BX156" s="897"/>
      <c r="BY156" s="897"/>
      <c r="BZ156" s="897"/>
      <c r="CA156" s="897"/>
      <c r="CB156" s="897"/>
      <c r="CC156" s="897"/>
      <c r="CD156" s="897"/>
      <c r="CE156" s="897"/>
      <c r="CF156" s="897"/>
      <c r="CG156" s="897"/>
      <c r="CH156" s="897"/>
      <c r="CI156" s="897"/>
      <c r="CJ156" s="897"/>
      <c r="CK156" s="897"/>
      <c r="CL156" s="897"/>
      <c r="CM156" s="897"/>
      <c r="CN156" s="897"/>
      <c r="CO156" s="897"/>
      <c r="CP156" s="897"/>
      <c r="CQ156" s="897"/>
      <c r="CR156" s="897"/>
      <c r="CS156" s="897"/>
      <c r="CT156" s="897"/>
      <c r="CU156" s="897"/>
      <c r="CV156" s="897"/>
      <c r="CW156" s="897"/>
      <c r="CX156" s="897"/>
      <c r="CY156" s="897"/>
      <c r="CZ156" s="897"/>
      <c r="DA156" s="897"/>
      <c r="DB156" s="897"/>
      <c r="DC156" s="897"/>
      <c r="DD156" s="897"/>
      <c r="DE156" s="897"/>
      <c r="DF156" s="897"/>
      <c r="DG156" s="897"/>
      <c r="DH156" s="897"/>
      <c r="DI156" s="897"/>
      <c r="DJ156" s="897"/>
      <c r="DK156" s="897"/>
      <c r="DL156" s="897"/>
      <c r="DM156" s="897"/>
      <c r="DN156" s="897"/>
      <c r="DO156" s="897"/>
      <c r="DP156" s="897"/>
      <c r="DQ156" s="897"/>
      <c r="DR156" s="897"/>
      <c r="DS156" s="897"/>
      <c r="DT156" s="897"/>
      <c r="DU156" s="897"/>
      <c r="DV156" s="897"/>
      <c r="DW156" s="897"/>
      <c r="DX156" s="897"/>
      <c r="DY156" s="897"/>
      <c r="DZ156" s="897"/>
      <c r="EA156" s="897"/>
      <c r="EB156" s="897"/>
      <c r="EC156" s="897"/>
      <c r="ED156" s="897"/>
      <c r="EE156" s="897"/>
      <c r="EF156" s="897"/>
      <c r="EG156" s="897"/>
      <c r="EH156" s="897"/>
      <c r="EI156" s="897"/>
      <c r="EJ156" s="897"/>
      <c r="EK156" s="897"/>
      <c r="EL156" s="897"/>
      <c r="EM156" s="897"/>
      <c r="EN156" s="897"/>
      <c r="EO156" s="897"/>
      <c r="EP156" s="897"/>
      <c r="EQ156" s="897"/>
      <c r="ER156" s="897"/>
      <c r="ES156" s="897"/>
      <c r="ET156" s="897"/>
      <c r="EU156" s="897"/>
      <c r="EV156" s="897"/>
      <c r="EW156" s="897"/>
      <c r="EX156" s="897"/>
      <c r="EY156" s="897"/>
      <c r="EZ156" s="897"/>
      <c r="FA156" s="897"/>
      <c r="FB156" s="897"/>
      <c r="FC156" s="897"/>
      <c r="FD156" s="897"/>
      <c r="FE156" s="897"/>
      <c r="FF156" s="897"/>
      <c r="FG156" s="897"/>
      <c r="FH156" s="897"/>
      <c r="FI156" s="897"/>
      <c r="FJ156" s="897"/>
      <c r="FK156" s="897"/>
      <c r="FL156" s="897"/>
      <c r="FM156" s="897"/>
      <c r="FN156" s="897"/>
      <c r="FO156" s="897"/>
      <c r="FP156" s="897"/>
      <c r="FQ156" s="897"/>
      <c r="FR156" s="897"/>
      <c r="FS156" s="897"/>
      <c r="FT156" s="897"/>
      <c r="FU156" s="897"/>
      <c r="FV156" s="897"/>
      <c r="FW156" s="897"/>
      <c r="FX156" s="897"/>
      <c r="FY156" s="897"/>
      <c r="FZ156" s="897"/>
      <c r="GA156" s="897"/>
      <c r="GB156" s="897"/>
      <c r="GC156" s="897"/>
      <c r="GD156" s="897"/>
      <c r="GE156" s="897"/>
      <c r="GF156" s="897"/>
      <c r="GG156" s="897"/>
      <c r="GH156" s="897"/>
      <c r="GI156" s="897"/>
      <c r="GJ156" s="897"/>
      <c r="GK156" s="897"/>
      <c r="GL156" s="897"/>
      <c r="GM156" s="897"/>
      <c r="GN156" s="897"/>
      <c r="GO156" s="897"/>
      <c r="GP156" s="897"/>
      <c r="GQ156" s="897"/>
      <c r="GR156" s="897"/>
      <c r="GS156" s="897"/>
      <c r="GT156" s="897"/>
      <c r="GU156" s="897"/>
      <c r="GV156" s="897"/>
      <c r="GW156" s="897"/>
      <c r="GX156" s="897"/>
      <c r="GY156" s="897"/>
      <c r="GZ156" s="897"/>
      <c r="HA156" s="897"/>
      <c r="HB156" s="897"/>
      <c r="HC156" s="897"/>
      <c r="HD156" s="897"/>
      <c r="HE156" s="897"/>
      <c r="HF156" s="897"/>
      <c r="HG156" s="897"/>
      <c r="HH156" s="897"/>
      <c r="HI156" s="897"/>
      <c r="HJ156" s="897"/>
      <c r="HK156" s="897"/>
      <c r="HL156" s="897"/>
      <c r="HM156" s="897"/>
      <c r="HN156" s="897"/>
      <c r="HO156" s="897"/>
      <c r="HP156" s="897"/>
      <c r="HQ156" s="897"/>
      <c r="HR156" s="897"/>
      <c r="HS156" s="897"/>
      <c r="HT156" s="897"/>
      <c r="HU156" s="897"/>
      <c r="HV156" s="897"/>
      <c r="HW156" s="897"/>
      <c r="HX156" s="897"/>
      <c r="HY156" s="897"/>
      <c r="HZ156" s="897"/>
      <c r="IA156" s="897"/>
      <c r="IB156" s="897"/>
      <c r="IC156" s="897"/>
      <c r="ID156" s="897"/>
      <c r="IE156" s="897"/>
      <c r="IF156" s="897"/>
      <c r="IG156" s="897"/>
      <c r="IH156" s="897"/>
      <c r="II156" s="897"/>
      <c r="IJ156" s="897"/>
      <c r="IK156" s="897"/>
      <c r="IL156" s="897"/>
      <c r="IM156" s="897"/>
      <c r="IN156" s="897"/>
      <c r="IO156" s="897"/>
      <c r="IP156" s="897"/>
      <c r="IQ156" s="897"/>
      <c r="IR156" s="897"/>
    </row>
    <row r="157" spans="1:252" s="898" customFormat="1" ht="19.5" customHeight="1" x14ac:dyDescent="0.2">
      <c r="A157" s="921"/>
      <c r="B157" s="921"/>
      <c r="C157" s="922"/>
      <c r="D157" s="923" t="s">
        <v>443</v>
      </c>
      <c r="E157" s="924" t="s">
        <v>655</v>
      </c>
      <c r="F157" s="925">
        <v>1000</v>
      </c>
      <c r="G157" s="925">
        <v>0</v>
      </c>
      <c r="H157" s="1255">
        <f t="shared" si="10"/>
        <v>0</v>
      </c>
      <c r="K157" s="897"/>
      <c r="L157" s="897"/>
      <c r="M157" s="897"/>
      <c r="N157" s="897"/>
      <c r="O157" s="897"/>
      <c r="P157" s="897"/>
      <c r="Q157" s="897"/>
      <c r="R157" s="897"/>
      <c r="S157" s="897"/>
      <c r="T157" s="897"/>
      <c r="U157" s="897"/>
      <c r="V157" s="897"/>
      <c r="W157" s="897"/>
      <c r="X157" s="897"/>
      <c r="Y157" s="897"/>
      <c r="Z157" s="897"/>
      <c r="AA157" s="897"/>
      <c r="AB157" s="897"/>
      <c r="AC157" s="897"/>
      <c r="AD157" s="897"/>
      <c r="AE157" s="897"/>
      <c r="AF157" s="897"/>
      <c r="AG157" s="897"/>
      <c r="AH157" s="897"/>
      <c r="AI157" s="897"/>
      <c r="AJ157" s="897"/>
      <c r="AK157" s="897"/>
      <c r="AL157" s="897"/>
      <c r="AM157" s="897"/>
      <c r="AN157" s="897"/>
      <c r="AO157" s="897"/>
      <c r="AP157" s="897"/>
      <c r="AQ157" s="897"/>
      <c r="AR157" s="897"/>
      <c r="AS157" s="897"/>
      <c r="AT157" s="897"/>
      <c r="AU157" s="897"/>
      <c r="AV157" s="897"/>
      <c r="AW157" s="897"/>
      <c r="AX157" s="897"/>
      <c r="AY157" s="897"/>
      <c r="AZ157" s="897"/>
      <c r="BA157" s="897"/>
      <c r="BB157" s="897"/>
      <c r="BC157" s="897"/>
      <c r="BD157" s="897"/>
      <c r="BE157" s="897"/>
      <c r="BF157" s="897"/>
      <c r="BG157" s="897"/>
      <c r="BH157" s="897"/>
      <c r="BI157" s="897"/>
      <c r="BJ157" s="897"/>
      <c r="BK157" s="897"/>
      <c r="BL157" s="897"/>
      <c r="BM157" s="897"/>
      <c r="BN157" s="897"/>
      <c r="BO157" s="897"/>
      <c r="BP157" s="897"/>
      <c r="BQ157" s="897"/>
      <c r="BR157" s="897"/>
      <c r="BS157" s="897"/>
      <c r="BT157" s="897"/>
      <c r="BU157" s="897"/>
      <c r="BV157" s="897"/>
      <c r="BW157" s="897"/>
      <c r="BX157" s="897"/>
      <c r="BY157" s="897"/>
      <c r="BZ157" s="897"/>
      <c r="CA157" s="897"/>
      <c r="CB157" s="897"/>
      <c r="CC157" s="897"/>
      <c r="CD157" s="897"/>
      <c r="CE157" s="897"/>
      <c r="CF157" s="897"/>
      <c r="CG157" s="897"/>
      <c r="CH157" s="897"/>
      <c r="CI157" s="897"/>
      <c r="CJ157" s="897"/>
      <c r="CK157" s="897"/>
      <c r="CL157" s="897"/>
      <c r="CM157" s="897"/>
      <c r="CN157" s="897"/>
      <c r="CO157" s="897"/>
      <c r="CP157" s="897"/>
      <c r="CQ157" s="897"/>
      <c r="CR157" s="897"/>
      <c r="CS157" s="897"/>
      <c r="CT157" s="897"/>
      <c r="CU157" s="897"/>
      <c r="CV157" s="897"/>
      <c r="CW157" s="897"/>
      <c r="CX157" s="897"/>
      <c r="CY157" s="897"/>
      <c r="CZ157" s="897"/>
      <c r="DA157" s="897"/>
      <c r="DB157" s="897"/>
      <c r="DC157" s="897"/>
      <c r="DD157" s="897"/>
      <c r="DE157" s="897"/>
      <c r="DF157" s="897"/>
      <c r="DG157" s="897"/>
      <c r="DH157" s="897"/>
      <c r="DI157" s="897"/>
      <c r="DJ157" s="897"/>
      <c r="DK157" s="897"/>
      <c r="DL157" s="897"/>
      <c r="DM157" s="897"/>
      <c r="DN157" s="897"/>
      <c r="DO157" s="897"/>
      <c r="DP157" s="897"/>
      <c r="DQ157" s="897"/>
      <c r="DR157" s="897"/>
      <c r="DS157" s="897"/>
      <c r="DT157" s="897"/>
      <c r="DU157" s="897"/>
      <c r="DV157" s="897"/>
      <c r="DW157" s="897"/>
      <c r="DX157" s="897"/>
      <c r="DY157" s="897"/>
      <c r="DZ157" s="897"/>
      <c r="EA157" s="897"/>
      <c r="EB157" s="897"/>
      <c r="EC157" s="897"/>
      <c r="ED157" s="897"/>
      <c r="EE157" s="897"/>
      <c r="EF157" s="897"/>
      <c r="EG157" s="897"/>
      <c r="EH157" s="897"/>
      <c r="EI157" s="897"/>
      <c r="EJ157" s="897"/>
      <c r="EK157" s="897"/>
      <c r="EL157" s="897"/>
      <c r="EM157" s="897"/>
      <c r="EN157" s="897"/>
      <c r="EO157" s="897"/>
      <c r="EP157" s="897"/>
      <c r="EQ157" s="897"/>
      <c r="ER157" s="897"/>
      <c r="ES157" s="897"/>
      <c r="ET157" s="897"/>
      <c r="EU157" s="897"/>
      <c r="EV157" s="897"/>
      <c r="EW157" s="897"/>
      <c r="EX157" s="897"/>
      <c r="EY157" s="897"/>
      <c r="EZ157" s="897"/>
      <c r="FA157" s="897"/>
      <c r="FB157" s="897"/>
      <c r="FC157" s="897"/>
      <c r="FD157" s="897"/>
      <c r="FE157" s="897"/>
      <c r="FF157" s="897"/>
      <c r="FG157" s="897"/>
      <c r="FH157" s="897"/>
      <c r="FI157" s="897"/>
      <c r="FJ157" s="897"/>
      <c r="FK157" s="897"/>
      <c r="FL157" s="897"/>
      <c r="FM157" s="897"/>
      <c r="FN157" s="897"/>
      <c r="FO157" s="897"/>
      <c r="FP157" s="897"/>
      <c r="FQ157" s="897"/>
      <c r="FR157" s="897"/>
      <c r="FS157" s="897"/>
      <c r="FT157" s="897"/>
      <c r="FU157" s="897"/>
      <c r="FV157" s="897"/>
      <c r="FW157" s="897"/>
      <c r="FX157" s="897"/>
      <c r="FY157" s="897"/>
      <c r="FZ157" s="897"/>
      <c r="GA157" s="897"/>
      <c r="GB157" s="897"/>
      <c r="GC157" s="897"/>
      <c r="GD157" s="897"/>
      <c r="GE157" s="897"/>
      <c r="GF157" s="897"/>
      <c r="GG157" s="897"/>
      <c r="GH157" s="897"/>
      <c r="GI157" s="897"/>
      <c r="GJ157" s="897"/>
      <c r="GK157" s="897"/>
      <c r="GL157" s="897"/>
      <c r="GM157" s="897"/>
      <c r="GN157" s="897"/>
      <c r="GO157" s="897"/>
      <c r="GP157" s="897"/>
      <c r="GQ157" s="897"/>
      <c r="GR157" s="897"/>
      <c r="GS157" s="897"/>
      <c r="GT157" s="897"/>
      <c r="GU157" s="897"/>
      <c r="GV157" s="897"/>
      <c r="GW157" s="897"/>
      <c r="GX157" s="897"/>
      <c r="GY157" s="897"/>
      <c r="GZ157" s="897"/>
      <c r="HA157" s="897"/>
      <c r="HB157" s="897"/>
      <c r="HC157" s="897"/>
      <c r="HD157" s="897"/>
      <c r="HE157" s="897"/>
      <c r="HF157" s="897"/>
      <c r="HG157" s="897"/>
      <c r="HH157" s="897"/>
      <c r="HI157" s="897"/>
      <c r="HJ157" s="897"/>
      <c r="HK157" s="897"/>
      <c r="HL157" s="897"/>
      <c r="HM157" s="897"/>
      <c r="HN157" s="897"/>
      <c r="HO157" s="897"/>
      <c r="HP157" s="897"/>
      <c r="HQ157" s="897"/>
      <c r="HR157" s="897"/>
      <c r="HS157" s="897"/>
      <c r="HT157" s="897"/>
      <c r="HU157" s="897"/>
      <c r="HV157" s="897"/>
      <c r="HW157" s="897"/>
      <c r="HX157" s="897"/>
      <c r="HY157" s="897"/>
      <c r="HZ157" s="897"/>
      <c r="IA157" s="897"/>
      <c r="IB157" s="897"/>
      <c r="IC157" s="897"/>
      <c r="ID157" s="897"/>
      <c r="IE157" s="897"/>
      <c r="IF157" s="897"/>
      <c r="IG157" s="897"/>
      <c r="IH157" s="897"/>
      <c r="II157" s="897"/>
      <c r="IJ157" s="897"/>
      <c r="IK157" s="897"/>
      <c r="IL157" s="897"/>
      <c r="IM157" s="897"/>
      <c r="IN157" s="897"/>
      <c r="IO157" s="897"/>
      <c r="IP157" s="897"/>
      <c r="IQ157" s="897"/>
      <c r="IR157" s="897"/>
    </row>
    <row r="158" spans="1:252" s="898" customFormat="1" ht="23.25" customHeight="1" x14ac:dyDescent="0.2">
      <c r="A158" s="921"/>
      <c r="B158" s="921"/>
      <c r="C158" s="922"/>
      <c r="D158" s="923" t="s">
        <v>462</v>
      </c>
      <c r="E158" s="1022" t="s">
        <v>672</v>
      </c>
      <c r="F158" s="925">
        <v>2000</v>
      </c>
      <c r="G158" s="925">
        <v>1509.35</v>
      </c>
      <c r="H158" s="1255">
        <f t="shared" si="10"/>
        <v>0.75467499999999998</v>
      </c>
      <c r="K158" s="897"/>
      <c r="L158" s="897"/>
      <c r="M158" s="897"/>
      <c r="N158" s="897"/>
      <c r="O158" s="897"/>
      <c r="P158" s="897"/>
      <c r="Q158" s="897"/>
      <c r="R158" s="897"/>
      <c r="S158" s="897"/>
      <c r="T158" s="897"/>
      <c r="U158" s="897"/>
      <c r="V158" s="897"/>
      <c r="W158" s="897"/>
      <c r="X158" s="897"/>
      <c r="Y158" s="897"/>
      <c r="Z158" s="897"/>
      <c r="AA158" s="897"/>
      <c r="AB158" s="897"/>
      <c r="AC158" s="897"/>
      <c r="AD158" s="897"/>
      <c r="AE158" s="897"/>
      <c r="AF158" s="897"/>
      <c r="AG158" s="897"/>
      <c r="AH158" s="897"/>
      <c r="AI158" s="897"/>
      <c r="AJ158" s="897"/>
      <c r="AK158" s="897"/>
      <c r="AL158" s="897"/>
      <c r="AM158" s="897"/>
      <c r="AN158" s="897"/>
      <c r="AO158" s="897"/>
      <c r="AP158" s="897"/>
      <c r="AQ158" s="897"/>
      <c r="AR158" s="897"/>
      <c r="AS158" s="897"/>
      <c r="AT158" s="897"/>
      <c r="AU158" s="897"/>
      <c r="AV158" s="897"/>
      <c r="AW158" s="897"/>
      <c r="AX158" s="897"/>
      <c r="AY158" s="897"/>
      <c r="AZ158" s="897"/>
      <c r="BA158" s="897"/>
      <c r="BB158" s="897"/>
      <c r="BC158" s="897"/>
      <c r="BD158" s="897"/>
      <c r="BE158" s="897"/>
      <c r="BF158" s="897"/>
      <c r="BG158" s="897"/>
      <c r="BH158" s="897"/>
      <c r="BI158" s="897"/>
      <c r="BJ158" s="897"/>
      <c r="BK158" s="897"/>
      <c r="BL158" s="897"/>
      <c r="BM158" s="897"/>
      <c r="BN158" s="897"/>
      <c r="BO158" s="897"/>
      <c r="BP158" s="897"/>
      <c r="BQ158" s="897"/>
      <c r="BR158" s="897"/>
      <c r="BS158" s="897"/>
      <c r="BT158" s="897"/>
      <c r="BU158" s="897"/>
      <c r="BV158" s="897"/>
      <c r="BW158" s="897"/>
      <c r="BX158" s="897"/>
      <c r="BY158" s="897"/>
      <c r="BZ158" s="897"/>
      <c r="CA158" s="897"/>
      <c r="CB158" s="897"/>
      <c r="CC158" s="897"/>
      <c r="CD158" s="897"/>
      <c r="CE158" s="897"/>
      <c r="CF158" s="897"/>
      <c r="CG158" s="897"/>
      <c r="CH158" s="897"/>
      <c r="CI158" s="897"/>
      <c r="CJ158" s="897"/>
      <c r="CK158" s="897"/>
      <c r="CL158" s="897"/>
      <c r="CM158" s="897"/>
      <c r="CN158" s="897"/>
      <c r="CO158" s="897"/>
      <c r="CP158" s="897"/>
      <c r="CQ158" s="897"/>
      <c r="CR158" s="897"/>
      <c r="CS158" s="897"/>
      <c r="CT158" s="897"/>
      <c r="CU158" s="897"/>
      <c r="CV158" s="897"/>
      <c r="CW158" s="897"/>
      <c r="CX158" s="897"/>
      <c r="CY158" s="897"/>
      <c r="CZ158" s="897"/>
      <c r="DA158" s="897"/>
      <c r="DB158" s="897"/>
      <c r="DC158" s="897"/>
      <c r="DD158" s="897"/>
      <c r="DE158" s="897"/>
      <c r="DF158" s="897"/>
      <c r="DG158" s="897"/>
      <c r="DH158" s="897"/>
      <c r="DI158" s="897"/>
      <c r="DJ158" s="897"/>
      <c r="DK158" s="897"/>
      <c r="DL158" s="897"/>
      <c r="DM158" s="897"/>
      <c r="DN158" s="897"/>
      <c r="DO158" s="897"/>
      <c r="DP158" s="897"/>
      <c r="DQ158" s="897"/>
      <c r="DR158" s="897"/>
      <c r="DS158" s="897"/>
      <c r="DT158" s="897"/>
      <c r="DU158" s="897"/>
      <c r="DV158" s="897"/>
      <c r="DW158" s="897"/>
      <c r="DX158" s="897"/>
      <c r="DY158" s="897"/>
      <c r="DZ158" s="897"/>
      <c r="EA158" s="897"/>
      <c r="EB158" s="897"/>
      <c r="EC158" s="897"/>
      <c r="ED158" s="897"/>
      <c r="EE158" s="897"/>
      <c r="EF158" s="897"/>
      <c r="EG158" s="897"/>
      <c r="EH158" s="897"/>
      <c r="EI158" s="897"/>
      <c r="EJ158" s="897"/>
      <c r="EK158" s="897"/>
      <c r="EL158" s="897"/>
      <c r="EM158" s="897"/>
      <c r="EN158" s="897"/>
      <c r="EO158" s="897"/>
      <c r="EP158" s="897"/>
      <c r="EQ158" s="897"/>
      <c r="ER158" s="897"/>
      <c r="ES158" s="897"/>
      <c r="ET158" s="897"/>
      <c r="EU158" s="897"/>
      <c r="EV158" s="897"/>
      <c r="EW158" s="897"/>
      <c r="EX158" s="897"/>
      <c r="EY158" s="897"/>
      <c r="EZ158" s="897"/>
      <c r="FA158" s="897"/>
      <c r="FB158" s="897"/>
      <c r="FC158" s="897"/>
      <c r="FD158" s="897"/>
      <c r="FE158" s="897"/>
      <c r="FF158" s="897"/>
      <c r="FG158" s="897"/>
      <c r="FH158" s="897"/>
      <c r="FI158" s="897"/>
      <c r="FJ158" s="897"/>
      <c r="FK158" s="897"/>
      <c r="FL158" s="897"/>
      <c r="FM158" s="897"/>
      <c r="FN158" s="897"/>
      <c r="FO158" s="897"/>
      <c r="FP158" s="897"/>
      <c r="FQ158" s="897"/>
      <c r="FR158" s="897"/>
      <c r="FS158" s="897"/>
      <c r="FT158" s="897"/>
      <c r="FU158" s="897"/>
      <c r="FV158" s="897"/>
      <c r="FW158" s="897"/>
      <c r="FX158" s="897"/>
      <c r="FY158" s="897"/>
      <c r="FZ158" s="897"/>
      <c r="GA158" s="897"/>
      <c r="GB158" s="897"/>
      <c r="GC158" s="897"/>
      <c r="GD158" s="897"/>
      <c r="GE158" s="897"/>
      <c r="GF158" s="897"/>
      <c r="GG158" s="897"/>
      <c r="GH158" s="897"/>
      <c r="GI158" s="897"/>
      <c r="GJ158" s="897"/>
      <c r="GK158" s="897"/>
      <c r="GL158" s="897"/>
      <c r="GM158" s="897"/>
      <c r="GN158" s="897"/>
      <c r="GO158" s="897"/>
      <c r="GP158" s="897"/>
      <c r="GQ158" s="897"/>
      <c r="GR158" s="897"/>
      <c r="GS158" s="897"/>
      <c r="GT158" s="897"/>
      <c r="GU158" s="897"/>
      <c r="GV158" s="897"/>
      <c r="GW158" s="897"/>
      <c r="GX158" s="897"/>
      <c r="GY158" s="897"/>
      <c r="GZ158" s="897"/>
      <c r="HA158" s="897"/>
      <c r="HB158" s="897"/>
      <c r="HC158" s="897"/>
      <c r="HD158" s="897"/>
      <c r="HE158" s="897"/>
      <c r="HF158" s="897"/>
      <c r="HG158" s="897"/>
      <c r="HH158" s="897"/>
      <c r="HI158" s="897"/>
      <c r="HJ158" s="897"/>
      <c r="HK158" s="897"/>
      <c r="HL158" s="897"/>
      <c r="HM158" s="897"/>
      <c r="HN158" s="897"/>
      <c r="HO158" s="897"/>
      <c r="HP158" s="897"/>
      <c r="HQ158" s="897"/>
      <c r="HR158" s="897"/>
      <c r="HS158" s="897"/>
      <c r="HT158" s="897"/>
      <c r="HU158" s="897"/>
      <c r="HV158" s="897"/>
      <c r="HW158" s="897"/>
      <c r="HX158" s="897"/>
      <c r="HY158" s="897"/>
      <c r="HZ158" s="897"/>
      <c r="IA158" s="897"/>
      <c r="IB158" s="897"/>
      <c r="IC158" s="897"/>
      <c r="ID158" s="897"/>
      <c r="IE158" s="897"/>
      <c r="IF158" s="897"/>
      <c r="IG158" s="897"/>
      <c r="IH158" s="897"/>
      <c r="II158" s="897"/>
      <c r="IJ158" s="897"/>
      <c r="IK158" s="897"/>
      <c r="IL158" s="897"/>
      <c r="IM158" s="897"/>
      <c r="IN158" s="897"/>
      <c r="IO158" s="897"/>
      <c r="IP158" s="897"/>
      <c r="IQ158" s="897"/>
      <c r="IR158" s="897"/>
    </row>
    <row r="159" spans="1:252" s="898" customFormat="1" ht="18" customHeight="1" x14ac:dyDescent="0.2">
      <c r="A159" s="921"/>
      <c r="B159" s="921"/>
      <c r="C159" s="922"/>
      <c r="D159" s="923" t="s">
        <v>449</v>
      </c>
      <c r="E159" s="924" t="s">
        <v>468</v>
      </c>
      <c r="F159" s="925">
        <v>1800</v>
      </c>
      <c r="G159" s="925">
        <v>0</v>
      </c>
      <c r="H159" s="1255">
        <f t="shared" si="10"/>
        <v>0</v>
      </c>
      <c r="K159" s="897"/>
      <c r="L159" s="897"/>
      <c r="M159" s="897"/>
      <c r="N159" s="897"/>
      <c r="O159" s="897"/>
      <c r="P159" s="897"/>
      <c r="Q159" s="897"/>
      <c r="R159" s="897"/>
      <c r="S159" s="897"/>
      <c r="T159" s="897"/>
      <c r="U159" s="897"/>
      <c r="V159" s="897"/>
      <c r="W159" s="897"/>
      <c r="X159" s="897"/>
      <c r="Y159" s="897"/>
      <c r="Z159" s="897"/>
      <c r="AA159" s="897"/>
      <c r="AB159" s="897"/>
      <c r="AC159" s="897"/>
      <c r="AD159" s="897"/>
      <c r="AE159" s="897"/>
      <c r="AF159" s="897"/>
      <c r="AG159" s="897"/>
      <c r="AH159" s="897"/>
      <c r="AI159" s="897"/>
      <c r="AJ159" s="897"/>
      <c r="AK159" s="897"/>
      <c r="AL159" s="897"/>
      <c r="AM159" s="897"/>
      <c r="AN159" s="897"/>
      <c r="AO159" s="897"/>
      <c r="AP159" s="897"/>
      <c r="AQ159" s="897"/>
      <c r="AR159" s="897"/>
      <c r="AS159" s="897"/>
      <c r="AT159" s="897"/>
      <c r="AU159" s="897"/>
      <c r="AV159" s="897"/>
      <c r="AW159" s="897"/>
      <c r="AX159" s="897"/>
      <c r="AY159" s="897"/>
      <c r="AZ159" s="897"/>
      <c r="BA159" s="897"/>
      <c r="BB159" s="897"/>
      <c r="BC159" s="897"/>
      <c r="BD159" s="897"/>
      <c r="BE159" s="897"/>
      <c r="BF159" s="897"/>
      <c r="BG159" s="897"/>
      <c r="BH159" s="897"/>
      <c r="BI159" s="897"/>
      <c r="BJ159" s="897"/>
      <c r="BK159" s="897"/>
      <c r="BL159" s="897"/>
      <c r="BM159" s="897"/>
      <c r="BN159" s="897"/>
      <c r="BO159" s="897"/>
      <c r="BP159" s="897"/>
      <c r="BQ159" s="897"/>
      <c r="BR159" s="897"/>
      <c r="BS159" s="897"/>
      <c r="BT159" s="897"/>
      <c r="BU159" s="897"/>
      <c r="BV159" s="897"/>
      <c r="BW159" s="897"/>
      <c r="BX159" s="897"/>
      <c r="BY159" s="897"/>
      <c r="BZ159" s="897"/>
      <c r="CA159" s="897"/>
      <c r="CB159" s="897"/>
      <c r="CC159" s="897"/>
      <c r="CD159" s="897"/>
      <c r="CE159" s="897"/>
      <c r="CF159" s="897"/>
      <c r="CG159" s="897"/>
      <c r="CH159" s="897"/>
      <c r="CI159" s="897"/>
      <c r="CJ159" s="897"/>
      <c r="CK159" s="897"/>
      <c r="CL159" s="897"/>
      <c r="CM159" s="897"/>
      <c r="CN159" s="897"/>
      <c r="CO159" s="897"/>
      <c r="CP159" s="897"/>
      <c r="CQ159" s="897"/>
      <c r="CR159" s="897"/>
      <c r="CS159" s="897"/>
      <c r="CT159" s="897"/>
      <c r="CU159" s="897"/>
      <c r="CV159" s="897"/>
      <c r="CW159" s="897"/>
      <c r="CX159" s="897"/>
      <c r="CY159" s="897"/>
      <c r="CZ159" s="897"/>
      <c r="DA159" s="897"/>
      <c r="DB159" s="897"/>
      <c r="DC159" s="897"/>
      <c r="DD159" s="897"/>
      <c r="DE159" s="897"/>
      <c r="DF159" s="897"/>
      <c r="DG159" s="897"/>
      <c r="DH159" s="897"/>
      <c r="DI159" s="897"/>
      <c r="DJ159" s="897"/>
      <c r="DK159" s="897"/>
      <c r="DL159" s="897"/>
      <c r="DM159" s="897"/>
      <c r="DN159" s="897"/>
      <c r="DO159" s="897"/>
      <c r="DP159" s="897"/>
      <c r="DQ159" s="897"/>
      <c r="DR159" s="897"/>
      <c r="DS159" s="897"/>
      <c r="DT159" s="897"/>
      <c r="DU159" s="897"/>
      <c r="DV159" s="897"/>
      <c r="DW159" s="897"/>
      <c r="DX159" s="897"/>
      <c r="DY159" s="897"/>
      <c r="DZ159" s="897"/>
      <c r="EA159" s="897"/>
      <c r="EB159" s="897"/>
      <c r="EC159" s="897"/>
      <c r="ED159" s="897"/>
      <c r="EE159" s="897"/>
      <c r="EF159" s="897"/>
      <c r="EG159" s="897"/>
      <c r="EH159" s="897"/>
      <c r="EI159" s="897"/>
      <c r="EJ159" s="897"/>
      <c r="EK159" s="897"/>
      <c r="EL159" s="897"/>
      <c r="EM159" s="897"/>
      <c r="EN159" s="897"/>
      <c r="EO159" s="897"/>
      <c r="EP159" s="897"/>
      <c r="EQ159" s="897"/>
      <c r="ER159" s="897"/>
      <c r="ES159" s="897"/>
      <c r="ET159" s="897"/>
      <c r="EU159" s="897"/>
      <c r="EV159" s="897"/>
      <c r="EW159" s="897"/>
      <c r="EX159" s="897"/>
      <c r="EY159" s="897"/>
      <c r="EZ159" s="897"/>
      <c r="FA159" s="897"/>
      <c r="FB159" s="897"/>
      <c r="FC159" s="897"/>
      <c r="FD159" s="897"/>
      <c r="FE159" s="897"/>
      <c r="FF159" s="897"/>
      <c r="FG159" s="897"/>
      <c r="FH159" s="897"/>
      <c r="FI159" s="897"/>
      <c r="FJ159" s="897"/>
      <c r="FK159" s="897"/>
      <c r="FL159" s="897"/>
      <c r="FM159" s="897"/>
      <c r="FN159" s="897"/>
      <c r="FO159" s="897"/>
      <c r="FP159" s="897"/>
      <c r="FQ159" s="897"/>
      <c r="FR159" s="897"/>
      <c r="FS159" s="897"/>
      <c r="FT159" s="897"/>
      <c r="FU159" s="897"/>
      <c r="FV159" s="897"/>
      <c r="FW159" s="897"/>
      <c r="FX159" s="897"/>
      <c r="FY159" s="897"/>
      <c r="FZ159" s="897"/>
      <c r="GA159" s="897"/>
      <c r="GB159" s="897"/>
      <c r="GC159" s="897"/>
      <c r="GD159" s="897"/>
      <c r="GE159" s="897"/>
      <c r="GF159" s="897"/>
      <c r="GG159" s="897"/>
      <c r="GH159" s="897"/>
      <c r="GI159" s="897"/>
      <c r="GJ159" s="897"/>
      <c r="GK159" s="897"/>
      <c r="GL159" s="897"/>
      <c r="GM159" s="897"/>
      <c r="GN159" s="897"/>
      <c r="GO159" s="897"/>
      <c r="GP159" s="897"/>
      <c r="GQ159" s="897"/>
      <c r="GR159" s="897"/>
      <c r="GS159" s="897"/>
      <c r="GT159" s="897"/>
      <c r="GU159" s="897"/>
      <c r="GV159" s="897"/>
      <c r="GW159" s="897"/>
      <c r="GX159" s="897"/>
      <c r="GY159" s="897"/>
      <c r="GZ159" s="897"/>
      <c r="HA159" s="897"/>
      <c r="HB159" s="897"/>
      <c r="HC159" s="897"/>
      <c r="HD159" s="897"/>
      <c r="HE159" s="897"/>
      <c r="HF159" s="897"/>
      <c r="HG159" s="897"/>
      <c r="HH159" s="897"/>
      <c r="HI159" s="897"/>
      <c r="HJ159" s="897"/>
      <c r="HK159" s="897"/>
      <c r="HL159" s="897"/>
      <c r="HM159" s="897"/>
      <c r="HN159" s="897"/>
      <c r="HO159" s="897"/>
      <c r="HP159" s="897"/>
      <c r="HQ159" s="897"/>
      <c r="HR159" s="897"/>
      <c r="HS159" s="897"/>
      <c r="HT159" s="897"/>
      <c r="HU159" s="897"/>
      <c r="HV159" s="897"/>
      <c r="HW159" s="897"/>
      <c r="HX159" s="897"/>
      <c r="HY159" s="897"/>
      <c r="HZ159" s="897"/>
      <c r="IA159" s="897"/>
      <c r="IB159" s="897"/>
      <c r="IC159" s="897"/>
      <c r="ID159" s="897"/>
      <c r="IE159" s="897"/>
      <c r="IF159" s="897"/>
      <c r="IG159" s="897"/>
      <c r="IH159" s="897"/>
      <c r="II159" s="897"/>
      <c r="IJ159" s="897"/>
      <c r="IK159" s="897"/>
      <c r="IL159" s="897"/>
      <c r="IM159" s="897"/>
      <c r="IN159" s="897"/>
      <c r="IO159" s="897"/>
      <c r="IP159" s="897"/>
      <c r="IQ159" s="897"/>
      <c r="IR159" s="897"/>
    </row>
    <row r="160" spans="1:252" s="898" customFormat="1" x14ac:dyDescent="0.2">
      <c r="A160" s="921"/>
      <c r="B160" s="921"/>
      <c r="C160" s="922"/>
      <c r="D160" s="926" t="s">
        <v>447</v>
      </c>
      <c r="E160" s="927" t="s">
        <v>566</v>
      </c>
      <c r="F160" s="928">
        <v>2000</v>
      </c>
      <c r="G160" s="928">
        <v>655.78</v>
      </c>
      <c r="H160" s="1255">
        <f t="shared" si="10"/>
        <v>0.32788999999999996</v>
      </c>
      <c r="K160" s="897"/>
      <c r="L160" s="897"/>
      <c r="M160" s="897"/>
      <c r="N160" s="897"/>
      <c r="O160" s="897"/>
      <c r="P160" s="897"/>
      <c r="Q160" s="897"/>
      <c r="R160" s="897"/>
      <c r="S160" s="897"/>
      <c r="T160" s="897"/>
      <c r="U160" s="897"/>
      <c r="V160" s="897"/>
      <c r="W160" s="897"/>
      <c r="X160" s="897"/>
      <c r="Y160" s="897"/>
      <c r="Z160" s="897"/>
      <c r="AA160" s="897"/>
      <c r="AB160" s="897"/>
      <c r="AC160" s="897"/>
      <c r="AD160" s="897"/>
      <c r="AE160" s="897"/>
      <c r="AF160" s="897"/>
      <c r="AG160" s="897"/>
      <c r="AH160" s="897"/>
      <c r="AI160" s="897"/>
      <c r="AJ160" s="897"/>
      <c r="AK160" s="897"/>
      <c r="AL160" s="897"/>
      <c r="AM160" s="897"/>
      <c r="AN160" s="897"/>
      <c r="AO160" s="897"/>
      <c r="AP160" s="897"/>
      <c r="AQ160" s="897"/>
      <c r="AR160" s="897"/>
      <c r="AS160" s="897"/>
      <c r="AT160" s="897"/>
      <c r="AU160" s="897"/>
      <c r="AV160" s="897"/>
      <c r="AW160" s="897"/>
      <c r="AX160" s="897"/>
      <c r="AY160" s="897"/>
      <c r="AZ160" s="897"/>
      <c r="BA160" s="897"/>
      <c r="BB160" s="897"/>
      <c r="BC160" s="897"/>
      <c r="BD160" s="897"/>
      <c r="BE160" s="897"/>
      <c r="BF160" s="897"/>
      <c r="BG160" s="897"/>
      <c r="BH160" s="897"/>
      <c r="BI160" s="897"/>
      <c r="BJ160" s="897"/>
      <c r="BK160" s="897"/>
      <c r="BL160" s="897"/>
      <c r="BM160" s="897"/>
      <c r="BN160" s="897"/>
      <c r="BO160" s="897"/>
      <c r="BP160" s="897"/>
      <c r="BQ160" s="897"/>
      <c r="BR160" s="897"/>
      <c r="BS160" s="897"/>
      <c r="BT160" s="897"/>
      <c r="BU160" s="897"/>
      <c r="BV160" s="897"/>
      <c r="BW160" s="897"/>
      <c r="BX160" s="897"/>
      <c r="BY160" s="897"/>
      <c r="BZ160" s="897"/>
      <c r="CA160" s="897"/>
      <c r="CB160" s="897"/>
      <c r="CC160" s="897"/>
      <c r="CD160" s="897"/>
      <c r="CE160" s="897"/>
      <c r="CF160" s="897"/>
      <c r="CG160" s="897"/>
      <c r="CH160" s="897"/>
      <c r="CI160" s="897"/>
      <c r="CJ160" s="897"/>
      <c r="CK160" s="897"/>
      <c r="CL160" s="897"/>
      <c r="CM160" s="897"/>
      <c r="CN160" s="897"/>
      <c r="CO160" s="897"/>
      <c r="CP160" s="897"/>
      <c r="CQ160" s="897"/>
      <c r="CR160" s="897"/>
      <c r="CS160" s="897"/>
      <c r="CT160" s="897"/>
      <c r="CU160" s="897"/>
      <c r="CV160" s="897"/>
      <c r="CW160" s="897"/>
      <c r="CX160" s="897"/>
      <c r="CY160" s="897"/>
      <c r="CZ160" s="897"/>
      <c r="DA160" s="897"/>
      <c r="DB160" s="897"/>
      <c r="DC160" s="897"/>
      <c r="DD160" s="897"/>
      <c r="DE160" s="897"/>
      <c r="DF160" s="897"/>
      <c r="DG160" s="897"/>
      <c r="DH160" s="897"/>
      <c r="DI160" s="897"/>
      <c r="DJ160" s="897"/>
      <c r="DK160" s="897"/>
      <c r="DL160" s="897"/>
      <c r="DM160" s="897"/>
      <c r="DN160" s="897"/>
      <c r="DO160" s="897"/>
      <c r="DP160" s="897"/>
      <c r="DQ160" s="897"/>
      <c r="DR160" s="897"/>
      <c r="DS160" s="897"/>
      <c r="DT160" s="897"/>
      <c r="DU160" s="897"/>
      <c r="DV160" s="897"/>
      <c r="DW160" s="897"/>
      <c r="DX160" s="897"/>
      <c r="DY160" s="897"/>
      <c r="DZ160" s="897"/>
      <c r="EA160" s="897"/>
      <c r="EB160" s="897"/>
      <c r="EC160" s="897"/>
      <c r="ED160" s="897"/>
      <c r="EE160" s="897"/>
      <c r="EF160" s="897"/>
      <c r="EG160" s="897"/>
      <c r="EH160" s="897"/>
      <c r="EI160" s="897"/>
      <c r="EJ160" s="897"/>
      <c r="EK160" s="897"/>
      <c r="EL160" s="897"/>
      <c r="EM160" s="897"/>
      <c r="EN160" s="897"/>
      <c r="EO160" s="897"/>
      <c r="EP160" s="897"/>
      <c r="EQ160" s="897"/>
      <c r="ER160" s="897"/>
      <c r="ES160" s="897"/>
      <c r="ET160" s="897"/>
      <c r="EU160" s="897"/>
      <c r="EV160" s="897"/>
      <c r="EW160" s="897"/>
      <c r="EX160" s="897"/>
      <c r="EY160" s="897"/>
      <c r="EZ160" s="897"/>
      <c r="FA160" s="897"/>
      <c r="FB160" s="897"/>
      <c r="FC160" s="897"/>
      <c r="FD160" s="897"/>
      <c r="FE160" s="897"/>
      <c r="FF160" s="897"/>
      <c r="FG160" s="897"/>
      <c r="FH160" s="897"/>
      <c r="FI160" s="897"/>
      <c r="FJ160" s="897"/>
      <c r="FK160" s="897"/>
      <c r="FL160" s="897"/>
      <c r="FM160" s="897"/>
      <c r="FN160" s="897"/>
      <c r="FO160" s="897"/>
      <c r="FP160" s="897"/>
      <c r="FQ160" s="897"/>
      <c r="FR160" s="897"/>
      <c r="FS160" s="897"/>
      <c r="FT160" s="897"/>
      <c r="FU160" s="897"/>
      <c r="FV160" s="897"/>
      <c r="FW160" s="897"/>
      <c r="FX160" s="897"/>
      <c r="FY160" s="897"/>
      <c r="FZ160" s="897"/>
      <c r="GA160" s="897"/>
      <c r="GB160" s="897"/>
      <c r="GC160" s="897"/>
      <c r="GD160" s="897"/>
      <c r="GE160" s="897"/>
      <c r="GF160" s="897"/>
      <c r="GG160" s="897"/>
      <c r="GH160" s="897"/>
      <c r="GI160" s="897"/>
      <c r="GJ160" s="897"/>
      <c r="GK160" s="897"/>
      <c r="GL160" s="897"/>
      <c r="GM160" s="897"/>
      <c r="GN160" s="897"/>
      <c r="GO160" s="897"/>
      <c r="GP160" s="897"/>
      <c r="GQ160" s="897"/>
      <c r="GR160" s="897"/>
      <c r="GS160" s="897"/>
      <c r="GT160" s="897"/>
      <c r="GU160" s="897"/>
      <c r="GV160" s="897"/>
      <c r="GW160" s="897"/>
      <c r="GX160" s="897"/>
      <c r="GY160" s="897"/>
      <c r="GZ160" s="897"/>
      <c r="HA160" s="897"/>
      <c r="HB160" s="897"/>
      <c r="HC160" s="897"/>
      <c r="HD160" s="897"/>
      <c r="HE160" s="897"/>
      <c r="HF160" s="897"/>
      <c r="HG160" s="897"/>
      <c r="HH160" s="897"/>
      <c r="HI160" s="897"/>
      <c r="HJ160" s="897"/>
      <c r="HK160" s="897"/>
      <c r="HL160" s="897"/>
      <c r="HM160" s="897"/>
      <c r="HN160" s="897"/>
      <c r="HO160" s="897"/>
      <c r="HP160" s="897"/>
      <c r="HQ160" s="897"/>
      <c r="HR160" s="897"/>
      <c r="HS160" s="897"/>
      <c r="HT160" s="897"/>
      <c r="HU160" s="897"/>
      <c r="HV160" s="897"/>
      <c r="HW160" s="897"/>
      <c r="HX160" s="897"/>
      <c r="HY160" s="897"/>
      <c r="HZ160" s="897"/>
      <c r="IA160" s="897"/>
      <c r="IB160" s="897"/>
      <c r="IC160" s="897"/>
      <c r="ID160" s="897"/>
      <c r="IE160" s="897"/>
      <c r="IF160" s="897"/>
      <c r="IG160" s="897"/>
      <c r="IH160" s="897"/>
      <c r="II160" s="897"/>
      <c r="IJ160" s="897"/>
      <c r="IK160" s="897"/>
      <c r="IL160" s="897"/>
      <c r="IM160" s="897"/>
      <c r="IN160" s="897"/>
      <c r="IO160" s="897"/>
      <c r="IP160" s="897"/>
      <c r="IQ160" s="897"/>
      <c r="IR160" s="897"/>
    </row>
    <row r="161" spans="1:252" s="898" customFormat="1" x14ac:dyDescent="0.2">
      <c r="A161" s="921"/>
      <c r="B161" s="921"/>
      <c r="C161" s="922"/>
      <c r="D161" s="926" t="s">
        <v>444</v>
      </c>
      <c r="E161" s="927" t="s">
        <v>465</v>
      </c>
      <c r="F161" s="928">
        <v>5000.5</v>
      </c>
      <c r="G161" s="928">
        <v>63.72</v>
      </c>
      <c r="H161" s="1255">
        <f t="shared" si="10"/>
        <v>1.2742725727427257E-2</v>
      </c>
      <c r="K161" s="897"/>
      <c r="L161" s="897"/>
      <c r="M161" s="897"/>
      <c r="N161" s="897"/>
      <c r="O161" s="897"/>
      <c r="P161" s="897"/>
      <c r="Q161" s="897"/>
      <c r="R161" s="897"/>
      <c r="S161" s="897"/>
      <c r="T161" s="897"/>
      <c r="U161" s="897"/>
      <c r="V161" s="897"/>
      <c r="W161" s="897"/>
      <c r="X161" s="897"/>
      <c r="Y161" s="897"/>
      <c r="Z161" s="897"/>
      <c r="AA161" s="897"/>
      <c r="AB161" s="897"/>
      <c r="AC161" s="897"/>
      <c r="AD161" s="897"/>
      <c r="AE161" s="897"/>
      <c r="AF161" s="897"/>
      <c r="AG161" s="897"/>
      <c r="AH161" s="897"/>
      <c r="AI161" s="897"/>
      <c r="AJ161" s="897"/>
      <c r="AK161" s="897"/>
      <c r="AL161" s="897"/>
      <c r="AM161" s="897"/>
      <c r="AN161" s="897"/>
      <c r="AO161" s="897"/>
      <c r="AP161" s="897"/>
      <c r="AQ161" s="897"/>
      <c r="AR161" s="897"/>
      <c r="AS161" s="897"/>
      <c r="AT161" s="897"/>
      <c r="AU161" s="897"/>
      <c r="AV161" s="897"/>
      <c r="AW161" s="897"/>
      <c r="AX161" s="897"/>
      <c r="AY161" s="897"/>
      <c r="AZ161" s="897"/>
      <c r="BA161" s="897"/>
      <c r="BB161" s="897"/>
      <c r="BC161" s="897"/>
      <c r="BD161" s="897"/>
      <c r="BE161" s="897"/>
      <c r="BF161" s="897"/>
      <c r="BG161" s="897"/>
      <c r="BH161" s="897"/>
      <c r="BI161" s="897"/>
      <c r="BJ161" s="897"/>
      <c r="BK161" s="897"/>
      <c r="BL161" s="897"/>
      <c r="BM161" s="897"/>
      <c r="BN161" s="897"/>
      <c r="BO161" s="897"/>
      <c r="BP161" s="897"/>
      <c r="BQ161" s="897"/>
      <c r="BR161" s="897"/>
      <c r="BS161" s="897"/>
      <c r="BT161" s="897"/>
      <c r="BU161" s="897"/>
      <c r="BV161" s="897"/>
      <c r="BW161" s="897"/>
      <c r="BX161" s="897"/>
      <c r="BY161" s="897"/>
      <c r="BZ161" s="897"/>
      <c r="CA161" s="897"/>
      <c r="CB161" s="897"/>
      <c r="CC161" s="897"/>
      <c r="CD161" s="897"/>
      <c r="CE161" s="897"/>
      <c r="CF161" s="897"/>
      <c r="CG161" s="897"/>
      <c r="CH161" s="897"/>
      <c r="CI161" s="897"/>
      <c r="CJ161" s="897"/>
      <c r="CK161" s="897"/>
      <c r="CL161" s="897"/>
      <c r="CM161" s="897"/>
      <c r="CN161" s="897"/>
      <c r="CO161" s="897"/>
      <c r="CP161" s="897"/>
      <c r="CQ161" s="897"/>
      <c r="CR161" s="897"/>
      <c r="CS161" s="897"/>
      <c r="CT161" s="897"/>
      <c r="CU161" s="897"/>
      <c r="CV161" s="897"/>
      <c r="CW161" s="897"/>
      <c r="CX161" s="897"/>
      <c r="CY161" s="897"/>
      <c r="CZ161" s="897"/>
      <c r="DA161" s="897"/>
      <c r="DB161" s="897"/>
      <c r="DC161" s="897"/>
      <c r="DD161" s="897"/>
      <c r="DE161" s="897"/>
      <c r="DF161" s="897"/>
      <c r="DG161" s="897"/>
      <c r="DH161" s="897"/>
      <c r="DI161" s="897"/>
      <c r="DJ161" s="897"/>
      <c r="DK161" s="897"/>
      <c r="DL161" s="897"/>
      <c r="DM161" s="897"/>
      <c r="DN161" s="897"/>
      <c r="DO161" s="897"/>
      <c r="DP161" s="897"/>
      <c r="DQ161" s="897"/>
      <c r="DR161" s="897"/>
      <c r="DS161" s="897"/>
      <c r="DT161" s="897"/>
      <c r="DU161" s="897"/>
      <c r="DV161" s="897"/>
      <c r="DW161" s="897"/>
      <c r="DX161" s="897"/>
      <c r="DY161" s="897"/>
      <c r="DZ161" s="897"/>
      <c r="EA161" s="897"/>
      <c r="EB161" s="897"/>
      <c r="EC161" s="897"/>
      <c r="ED161" s="897"/>
      <c r="EE161" s="897"/>
      <c r="EF161" s="897"/>
      <c r="EG161" s="897"/>
      <c r="EH161" s="897"/>
      <c r="EI161" s="897"/>
      <c r="EJ161" s="897"/>
      <c r="EK161" s="897"/>
      <c r="EL161" s="897"/>
      <c r="EM161" s="897"/>
      <c r="EN161" s="897"/>
      <c r="EO161" s="897"/>
      <c r="EP161" s="897"/>
      <c r="EQ161" s="897"/>
      <c r="ER161" s="897"/>
      <c r="ES161" s="897"/>
      <c r="ET161" s="897"/>
      <c r="EU161" s="897"/>
      <c r="EV161" s="897"/>
      <c r="EW161" s="897"/>
      <c r="EX161" s="897"/>
      <c r="EY161" s="897"/>
      <c r="EZ161" s="897"/>
      <c r="FA161" s="897"/>
      <c r="FB161" s="897"/>
      <c r="FC161" s="897"/>
      <c r="FD161" s="897"/>
      <c r="FE161" s="897"/>
      <c r="FF161" s="897"/>
      <c r="FG161" s="897"/>
      <c r="FH161" s="897"/>
      <c r="FI161" s="897"/>
      <c r="FJ161" s="897"/>
      <c r="FK161" s="897"/>
      <c r="FL161" s="897"/>
      <c r="FM161" s="897"/>
      <c r="FN161" s="897"/>
      <c r="FO161" s="897"/>
      <c r="FP161" s="897"/>
      <c r="FQ161" s="897"/>
      <c r="FR161" s="897"/>
      <c r="FS161" s="897"/>
      <c r="FT161" s="897"/>
      <c r="FU161" s="897"/>
      <c r="FV161" s="897"/>
      <c r="FW161" s="897"/>
      <c r="FX161" s="897"/>
      <c r="FY161" s="897"/>
      <c r="FZ161" s="897"/>
      <c r="GA161" s="897"/>
      <c r="GB161" s="897"/>
      <c r="GC161" s="897"/>
      <c r="GD161" s="897"/>
      <c r="GE161" s="897"/>
      <c r="GF161" s="897"/>
      <c r="GG161" s="897"/>
      <c r="GH161" s="897"/>
      <c r="GI161" s="897"/>
      <c r="GJ161" s="897"/>
      <c r="GK161" s="897"/>
      <c r="GL161" s="897"/>
      <c r="GM161" s="897"/>
      <c r="GN161" s="897"/>
      <c r="GO161" s="897"/>
      <c r="GP161" s="897"/>
      <c r="GQ161" s="897"/>
      <c r="GR161" s="897"/>
      <c r="GS161" s="897"/>
      <c r="GT161" s="897"/>
      <c r="GU161" s="897"/>
      <c r="GV161" s="897"/>
      <c r="GW161" s="897"/>
      <c r="GX161" s="897"/>
      <c r="GY161" s="897"/>
      <c r="GZ161" s="897"/>
      <c r="HA161" s="897"/>
      <c r="HB161" s="897"/>
      <c r="HC161" s="897"/>
      <c r="HD161" s="897"/>
      <c r="HE161" s="897"/>
      <c r="HF161" s="897"/>
      <c r="HG161" s="897"/>
      <c r="HH161" s="897"/>
      <c r="HI161" s="897"/>
      <c r="HJ161" s="897"/>
      <c r="HK161" s="897"/>
      <c r="HL161" s="897"/>
      <c r="HM161" s="897"/>
      <c r="HN161" s="897"/>
      <c r="HO161" s="897"/>
      <c r="HP161" s="897"/>
      <c r="HQ161" s="897"/>
      <c r="HR161" s="897"/>
      <c r="HS161" s="897"/>
      <c r="HT161" s="897"/>
      <c r="HU161" s="897"/>
      <c r="HV161" s="897"/>
      <c r="HW161" s="897"/>
      <c r="HX161" s="897"/>
      <c r="HY161" s="897"/>
      <c r="HZ161" s="897"/>
      <c r="IA161" s="897"/>
      <c r="IB161" s="897"/>
      <c r="IC161" s="897"/>
      <c r="ID161" s="897"/>
      <c r="IE161" s="897"/>
      <c r="IF161" s="897"/>
      <c r="IG161" s="897"/>
      <c r="IH161" s="897"/>
      <c r="II161" s="897"/>
      <c r="IJ161" s="897"/>
      <c r="IK161" s="897"/>
      <c r="IL161" s="897"/>
      <c r="IM161" s="897"/>
      <c r="IN161" s="897"/>
      <c r="IO161" s="897"/>
      <c r="IP161" s="897"/>
      <c r="IQ161" s="897"/>
      <c r="IR161" s="897"/>
    </row>
    <row r="162" spans="1:252" s="898" customFormat="1" x14ac:dyDescent="0.2">
      <c r="A162" s="921"/>
      <c r="B162" s="921"/>
      <c r="C162" s="922"/>
      <c r="D162" s="926" t="s">
        <v>458</v>
      </c>
      <c r="E162" s="927" t="s">
        <v>674</v>
      </c>
      <c r="F162" s="928">
        <v>1500</v>
      </c>
      <c r="G162" s="928">
        <v>683.47</v>
      </c>
      <c r="H162" s="1255">
        <f t="shared" si="10"/>
        <v>0.4556466666666667</v>
      </c>
      <c r="K162" s="897"/>
      <c r="L162" s="897"/>
      <c r="M162" s="897"/>
      <c r="N162" s="897"/>
      <c r="O162" s="897"/>
      <c r="P162" s="897"/>
      <c r="Q162" s="897"/>
      <c r="R162" s="897"/>
      <c r="S162" s="897"/>
      <c r="T162" s="897"/>
      <c r="U162" s="897"/>
      <c r="V162" s="897"/>
      <c r="W162" s="897"/>
      <c r="X162" s="897"/>
      <c r="Y162" s="897"/>
      <c r="Z162" s="897"/>
      <c r="AA162" s="897"/>
      <c r="AB162" s="897"/>
      <c r="AC162" s="897"/>
      <c r="AD162" s="897"/>
      <c r="AE162" s="897"/>
      <c r="AF162" s="897"/>
      <c r="AG162" s="897"/>
      <c r="AH162" s="897"/>
      <c r="AI162" s="897"/>
      <c r="AJ162" s="897"/>
      <c r="AK162" s="897"/>
      <c r="AL162" s="897"/>
      <c r="AM162" s="897"/>
      <c r="AN162" s="897"/>
      <c r="AO162" s="897"/>
      <c r="AP162" s="897"/>
      <c r="AQ162" s="897"/>
      <c r="AR162" s="897"/>
      <c r="AS162" s="897"/>
      <c r="AT162" s="897"/>
      <c r="AU162" s="897"/>
      <c r="AV162" s="897"/>
      <c r="AW162" s="897"/>
      <c r="AX162" s="897"/>
      <c r="AY162" s="897"/>
      <c r="AZ162" s="897"/>
      <c r="BA162" s="897"/>
      <c r="BB162" s="897"/>
      <c r="BC162" s="897"/>
      <c r="BD162" s="897"/>
      <c r="BE162" s="897"/>
      <c r="BF162" s="897"/>
      <c r="BG162" s="897"/>
      <c r="BH162" s="897"/>
      <c r="BI162" s="897"/>
      <c r="BJ162" s="897"/>
      <c r="BK162" s="897"/>
      <c r="BL162" s="897"/>
      <c r="BM162" s="897"/>
      <c r="BN162" s="897"/>
      <c r="BO162" s="897"/>
      <c r="BP162" s="897"/>
      <c r="BQ162" s="897"/>
      <c r="BR162" s="897"/>
      <c r="BS162" s="897"/>
      <c r="BT162" s="897"/>
      <c r="BU162" s="897"/>
      <c r="BV162" s="897"/>
      <c r="BW162" s="897"/>
      <c r="BX162" s="897"/>
      <c r="BY162" s="897"/>
      <c r="BZ162" s="897"/>
      <c r="CA162" s="897"/>
      <c r="CB162" s="897"/>
      <c r="CC162" s="897"/>
      <c r="CD162" s="897"/>
      <c r="CE162" s="897"/>
      <c r="CF162" s="897"/>
      <c r="CG162" s="897"/>
      <c r="CH162" s="897"/>
      <c r="CI162" s="897"/>
      <c r="CJ162" s="897"/>
      <c r="CK162" s="897"/>
      <c r="CL162" s="897"/>
      <c r="CM162" s="897"/>
      <c r="CN162" s="897"/>
      <c r="CO162" s="897"/>
      <c r="CP162" s="897"/>
      <c r="CQ162" s="897"/>
      <c r="CR162" s="897"/>
      <c r="CS162" s="897"/>
      <c r="CT162" s="897"/>
      <c r="CU162" s="897"/>
      <c r="CV162" s="897"/>
      <c r="CW162" s="897"/>
      <c r="CX162" s="897"/>
      <c r="CY162" s="897"/>
      <c r="CZ162" s="897"/>
      <c r="DA162" s="897"/>
      <c r="DB162" s="897"/>
      <c r="DC162" s="897"/>
      <c r="DD162" s="897"/>
      <c r="DE162" s="897"/>
      <c r="DF162" s="897"/>
      <c r="DG162" s="897"/>
      <c r="DH162" s="897"/>
      <c r="DI162" s="897"/>
      <c r="DJ162" s="897"/>
      <c r="DK162" s="897"/>
      <c r="DL162" s="897"/>
      <c r="DM162" s="897"/>
      <c r="DN162" s="897"/>
      <c r="DO162" s="897"/>
      <c r="DP162" s="897"/>
      <c r="DQ162" s="897"/>
      <c r="DR162" s="897"/>
      <c r="DS162" s="897"/>
      <c r="DT162" s="897"/>
      <c r="DU162" s="897"/>
      <c r="DV162" s="897"/>
      <c r="DW162" s="897"/>
      <c r="DX162" s="897"/>
      <c r="DY162" s="897"/>
      <c r="DZ162" s="897"/>
      <c r="EA162" s="897"/>
      <c r="EB162" s="897"/>
      <c r="EC162" s="897"/>
      <c r="ED162" s="897"/>
      <c r="EE162" s="897"/>
      <c r="EF162" s="897"/>
      <c r="EG162" s="897"/>
      <c r="EH162" s="897"/>
      <c r="EI162" s="897"/>
      <c r="EJ162" s="897"/>
      <c r="EK162" s="897"/>
      <c r="EL162" s="897"/>
      <c r="EM162" s="897"/>
      <c r="EN162" s="897"/>
      <c r="EO162" s="897"/>
      <c r="EP162" s="897"/>
      <c r="EQ162" s="897"/>
      <c r="ER162" s="897"/>
      <c r="ES162" s="897"/>
      <c r="ET162" s="897"/>
      <c r="EU162" s="897"/>
      <c r="EV162" s="897"/>
      <c r="EW162" s="897"/>
      <c r="EX162" s="897"/>
      <c r="EY162" s="897"/>
      <c r="EZ162" s="897"/>
      <c r="FA162" s="897"/>
      <c r="FB162" s="897"/>
      <c r="FC162" s="897"/>
      <c r="FD162" s="897"/>
      <c r="FE162" s="897"/>
      <c r="FF162" s="897"/>
      <c r="FG162" s="897"/>
      <c r="FH162" s="897"/>
      <c r="FI162" s="897"/>
      <c r="FJ162" s="897"/>
      <c r="FK162" s="897"/>
      <c r="FL162" s="897"/>
      <c r="FM162" s="897"/>
      <c r="FN162" s="897"/>
      <c r="FO162" s="897"/>
      <c r="FP162" s="897"/>
      <c r="FQ162" s="897"/>
      <c r="FR162" s="897"/>
      <c r="FS162" s="897"/>
      <c r="FT162" s="897"/>
      <c r="FU162" s="897"/>
      <c r="FV162" s="897"/>
      <c r="FW162" s="897"/>
      <c r="FX162" s="897"/>
      <c r="FY162" s="897"/>
      <c r="FZ162" s="897"/>
      <c r="GA162" s="897"/>
      <c r="GB162" s="897"/>
      <c r="GC162" s="897"/>
      <c r="GD162" s="897"/>
      <c r="GE162" s="897"/>
      <c r="GF162" s="897"/>
      <c r="GG162" s="897"/>
      <c r="GH162" s="897"/>
      <c r="GI162" s="897"/>
      <c r="GJ162" s="897"/>
      <c r="GK162" s="897"/>
      <c r="GL162" s="897"/>
      <c r="GM162" s="897"/>
      <c r="GN162" s="897"/>
      <c r="GO162" s="897"/>
      <c r="GP162" s="897"/>
      <c r="GQ162" s="897"/>
      <c r="GR162" s="897"/>
      <c r="GS162" s="897"/>
      <c r="GT162" s="897"/>
      <c r="GU162" s="897"/>
      <c r="GV162" s="897"/>
      <c r="GW162" s="897"/>
      <c r="GX162" s="897"/>
      <c r="GY162" s="897"/>
      <c r="GZ162" s="897"/>
      <c r="HA162" s="897"/>
      <c r="HB162" s="897"/>
      <c r="HC162" s="897"/>
      <c r="HD162" s="897"/>
      <c r="HE162" s="897"/>
      <c r="HF162" s="897"/>
      <c r="HG162" s="897"/>
      <c r="HH162" s="897"/>
      <c r="HI162" s="897"/>
      <c r="HJ162" s="897"/>
      <c r="HK162" s="897"/>
      <c r="HL162" s="897"/>
      <c r="HM162" s="897"/>
      <c r="HN162" s="897"/>
      <c r="HO162" s="897"/>
      <c r="HP162" s="897"/>
      <c r="HQ162" s="897"/>
      <c r="HR162" s="897"/>
      <c r="HS162" s="897"/>
      <c r="HT162" s="897"/>
      <c r="HU162" s="897"/>
      <c r="HV162" s="897"/>
      <c r="HW162" s="897"/>
      <c r="HX162" s="897"/>
      <c r="HY162" s="897"/>
      <c r="HZ162" s="897"/>
      <c r="IA162" s="897"/>
      <c r="IB162" s="897"/>
      <c r="IC162" s="897"/>
      <c r="ID162" s="897"/>
      <c r="IE162" s="897"/>
      <c r="IF162" s="897"/>
      <c r="IG162" s="897"/>
      <c r="IH162" s="897"/>
      <c r="II162" s="897"/>
      <c r="IJ162" s="897"/>
      <c r="IK162" s="897"/>
      <c r="IL162" s="897"/>
      <c r="IM162" s="897"/>
      <c r="IN162" s="897"/>
      <c r="IO162" s="897"/>
      <c r="IP162" s="897"/>
      <c r="IQ162" s="897"/>
      <c r="IR162" s="897"/>
    </row>
    <row r="163" spans="1:252" s="898" customFormat="1" ht="22.5" x14ac:dyDescent="0.2">
      <c r="A163" s="921"/>
      <c r="B163" s="921"/>
      <c r="C163" s="922"/>
      <c r="D163" s="926" t="s">
        <v>448</v>
      </c>
      <c r="E163" s="927" t="s">
        <v>657</v>
      </c>
      <c r="F163" s="928">
        <v>2500</v>
      </c>
      <c r="G163" s="928">
        <v>1028.81</v>
      </c>
      <c r="H163" s="1255">
        <f t="shared" si="10"/>
        <v>0.411524</v>
      </c>
      <c r="K163" s="897"/>
      <c r="L163" s="897"/>
      <c r="M163" s="897"/>
      <c r="N163" s="897"/>
      <c r="O163" s="897"/>
      <c r="P163" s="897"/>
      <c r="Q163" s="897"/>
      <c r="R163" s="897"/>
      <c r="S163" s="897"/>
      <c r="T163" s="897"/>
      <c r="U163" s="897"/>
      <c r="V163" s="897"/>
      <c r="W163" s="897"/>
      <c r="X163" s="897"/>
      <c r="Y163" s="897"/>
      <c r="Z163" s="897"/>
      <c r="AA163" s="897"/>
      <c r="AB163" s="897"/>
      <c r="AC163" s="897"/>
      <c r="AD163" s="897"/>
      <c r="AE163" s="897"/>
      <c r="AF163" s="897"/>
      <c r="AG163" s="897"/>
      <c r="AH163" s="897"/>
      <c r="AI163" s="897"/>
      <c r="AJ163" s="897"/>
      <c r="AK163" s="897"/>
      <c r="AL163" s="897"/>
      <c r="AM163" s="897"/>
      <c r="AN163" s="897"/>
      <c r="AO163" s="897"/>
      <c r="AP163" s="897"/>
      <c r="AQ163" s="897"/>
      <c r="AR163" s="897"/>
      <c r="AS163" s="897"/>
      <c r="AT163" s="897"/>
      <c r="AU163" s="897"/>
      <c r="AV163" s="897"/>
      <c r="AW163" s="897"/>
      <c r="AX163" s="897"/>
      <c r="AY163" s="897"/>
      <c r="AZ163" s="897"/>
      <c r="BA163" s="897"/>
      <c r="BB163" s="897"/>
      <c r="BC163" s="897"/>
      <c r="BD163" s="897"/>
      <c r="BE163" s="897"/>
      <c r="BF163" s="897"/>
      <c r="BG163" s="897"/>
      <c r="BH163" s="897"/>
      <c r="BI163" s="897"/>
      <c r="BJ163" s="897"/>
      <c r="BK163" s="897"/>
      <c r="BL163" s="897"/>
      <c r="BM163" s="897"/>
      <c r="BN163" s="897"/>
      <c r="BO163" s="897"/>
      <c r="BP163" s="897"/>
      <c r="BQ163" s="897"/>
      <c r="BR163" s="897"/>
      <c r="BS163" s="897"/>
      <c r="BT163" s="897"/>
      <c r="BU163" s="897"/>
      <c r="BV163" s="897"/>
      <c r="BW163" s="897"/>
      <c r="BX163" s="897"/>
      <c r="BY163" s="897"/>
      <c r="BZ163" s="897"/>
      <c r="CA163" s="897"/>
      <c r="CB163" s="897"/>
      <c r="CC163" s="897"/>
      <c r="CD163" s="897"/>
      <c r="CE163" s="897"/>
      <c r="CF163" s="897"/>
      <c r="CG163" s="897"/>
      <c r="CH163" s="897"/>
      <c r="CI163" s="897"/>
      <c r="CJ163" s="897"/>
      <c r="CK163" s="897"/>
      <c r="CL163" s="897"/>
      <c r="CM163" s="897"/>
      <c r="CN163" s="897"/>
      <c r="CO163" s="897"/>
      <c r="CP163" s="897"/>
      <c r="CQ163" s="897"/>
      <c r="CR163" s="897"/>
      <c r="CS163" s="897"/>
      <c r="CT163" s="897"/>
      <c r="CU163" s="897"/>
      <c r="CV163" s="897"/>
      <c r="CW163" s="897"/>
      <c r="CX163" s="897"/>
      <c r="CY163" s="897"/>
      <c r="CZ163" s="897"/>
      <c r="DA163" s="897"/>
      <c r="DB163" s="897"/>
      <c r="DC163" s="897"/>
      <c r="DD163" s="897"/>
      <c r="DE163" s="897"/>
      <c r="DF163" s="897"/>
      <c r="DG163" s="897"/>
      <c r="DH163" s="897"/>
      <c r="DI163" s="897"/>
      <c r="DJ163" s="897"/>
      <c r="DK163" s="897"/>
      <c r="DL163" s="897"/>
      <c r="DM163" s="897"/>
      <c r="DN163" s="897"/>
      <c r="DO163" s="897"/>
      <c r="DP163" s="897"/>
      <c r="DQ163" s="897"/>
      <c r="DR163" s="897"/>
      <c r="DS163" s="897"/>
      <c r="DT163" s="897"/>
      <c r="DU163" s="897"/>
      <c r="DV163" s="897"/>
      <c r="DW163" s="897"/>
      <c r="DX163" s="897"/>
      <c r="DY163" s="897"/>
      <c r="DZ163" s="897"/>
      <c r="EA163" s="897"/>
      <c r="EB163" s="897"/>
      <c r="EC163" s="897"/>
      <c r="ED163" s="897"/>
      <c r="EE163" s="897"/>
      <c r="EF163" s="897"/>
      <c r="EG163" s="897"/>
      <c r="EH163" s="897"/>
      <c r="EI163" s="897"/>
      <c r="EJ163" s="897"/>
      <c r="EK163" s="897"/>
      <c r="EL163" s="897"/>
      <c r="EM163" s="897"/>
      <c r="EN163" s="897"/>
      <c r="EO163" s="897"/>
      <c r="EP163" s="897"/>
      <c r="EQ163" s="897"/>
      <c r="ER163" s="897"/>
      <c r="ES163" s="897"/>
      <c r="ET163" s="897"/>
      <c r="EU163" s="897"/>
      <c r="EV163" s="897"/>
      <c r="EW163" s="897"/>
      <c r="EX163" s="897"/>
      <c r="EY163" s="897"/>
      <c r="EZ163" s="897"/>
      <c r="FA163" s="897"/>
      <c r="FB163" s="897"/>
      <c r="FC163" s="897"/>
      <c r="FD163" s="897"/>
      <c r="FE163" s="897"/>
      <c r="FF163" s="897"/>
      <c r="FG163" s="897"/>
      <c r="FH163" s="897"/>
      <c r="FI163" s="897"/>
      <c r="FJ163" s="897"/>
      <c r="FK163" s="897"/>
      <c r="FL163" s="897"/>
      <c r="FM163" s="897"/>
      <c r="FN163" s="897"/>
      <c r="FO163" s="897"/>
      <c r="FP163" s="897"/>
      <c r="FQ163" s="897"/>
      <c r="FR163" s="897"/>
      <c r="FS163" s="897"/>
      <c r="FT163" s="897"/>
      <c r="FU163" s="897"/>
      <c r="FV163" s="897"/>
      <c r="FW163" s="897"/>
      <c r="FX163" s="897"/>
      <c r="FY163" s="897"/>
      <c r="FZ163" s="897"/>
      <c r="GA163" s="897"/>
      <c r="GB163" s="897"/>
      <c r="GC163" s="897"/>
      <c r="GD163" s="897"/>
      <c r="GE163" s="897"/>
      <c r="GF163" s="897"/>
      <c r="GG163" s="897"/>
      <c r="GH163" s="897"/>
      <c r="GI163" s="897"/>
      <c r="GJ163" s="897"/>
      <c r="GK163" s="897"/>
      <c r="GL163" s="897"/>
      <c r="GM163" s="897"/>
      <c r="GN163" s="897"/>
      <c r="GO163" s="897"/>
      <c r="GP163" s="897"/>
      <c r="GQ163" s="897"/>
      <c r="GR163" s="897"/>
      <c r="GS163" s="897"/>
      <c r="GT163" s="897"/>
      <c r="GU163" s="897"/>
      <c r="GV163" s="897"/>
      <c r="GW163" s="897"/>
      <c r="GX163" s="897"/>
      <c r="GY163" s="897"/>
      <c r="GZ163" s="897"/>
      <c r="HA163" s="897"/>
      <c r="HB163" s="897"/>
      <c r="HC163" s="897"/>
      <c r="HD163" s="897"/>
      <c r="HE163" s="897"/>
      <c r="HF163" s="897"/>
      <c r="HG163" s="897"/>
      <c r="HH163" s="897"/>
      <c r="HI163" s="897"/>
      <c r="HJ163" s="897"/>
      <c r="HK163" s="897"/>
      <c r="HL163" s="897"/>
      <c r="HM163" s="897"/>
      <c r="HN163" s="897"/>
      <c r="HO163" s="897"/>
      <c r="HP163" s="897"/>
      <c r="HQ163" s="897"/>
      <c r="HR163" s="897"/>
      <c r="HS163" s="897"/>
      <c r="HT163" s="897"/>
      <c r="HU163" s="897"/>
      <c r="HV163" s="897"/>
      <c r="HW163" s="897"/>
      <c r="HX163" s="897"/>
      <c r="HY163" s="897"/>
      <c r="HZ163" s="897"/>
      <c r="IA163" s="897"/>
      <c r="IB163" s="897"/>
      <c r="IC163" s="897"/>
      <c r="ID163" s="897"/>
      <c r="IE163" s="897"/>
      <c r="IF163" s="897"/>
      <c r="IG163" s="897"/>
      <c r="IH163" s="897"/>
      <c r="II163" s="897"/>
      <c r="IJ163" s="897"/>
      <c r="IK163" s="897"/>
      <c r="IL163" s="897"/>
      <c r="IM163" s="897"/>
      <c r="IN163" s="897"/>
      <c r="IO163" s="897"/>
      <c r="IP163" s="897"/>
      <c r="IQ163" s="897"/>
      <c r="IR163" s="897"/>
    </row>
    <row r="164" spans="1:252" s="898" customFormat="1" ht="22.5" x14ac:dyDescent="0.2">
      <c r="A164" s="921"/>
      <c r="B164" s="921"/>
      <c r="C164" s="922"/>
      <c r="D164" s="926" t="s">
        <v>644</v>
      </c>
      <c r="E164" s="927" t="s">
        <v>801</v>
      </c>
      <c r="F164" s="928">
        <v>500</v>
      </c>
      <c r="G164" s="928">
        <v>498.99</v>
      </c>
      <c r="H164" s="1255">
        <f t="shared" si="10"/>
        <v>0.99797999999999998</v>
      </c>
      <c r="K164" s="897"/>
      <c r="L164" s="897"/>
      <c r="M164" s="897"/>
      <c r="N164" s="897"/>
      <c r="O164" s="897"/>
      <c r="P164" s="897"/>
      <c r="Q164" s="897"/>
      <c r="R164" s="897"/>
      <c r="S164" s="897"/>
      <c r="T164" s="897"/>
      <c r="U164" s="897"/>
      <c r="V164" s="897"/>
      <c r="W164" s="897"/>
      <c r="X164" s="897"/>
      <c r="Y164" s="897"/>
      <c r="Z164" s="897"/>
      <c r="AA164" s="897"/>
      <c r="AB164" s="897"/>
      <c r="AC164" s="897"/>
      <c r="AD164" s="897"/>
      <c r="AE164" s="897"/>
      <c r="AF164" s="897"/>
      <c r="AG164" s="897"/>
      <c r="AH164" s="897"/>
      <c r="AI164" s="897"/>
      <c r="AJ164" s="897"/>
      <c r="AK164" s="897"/>
      <c r="AL164" s="897"/>
      <c r="AM164" s="897"/>
      <c r="AN164" s="897"/>
      <c r="AO164" s="897"/>
      <c r="AP164" s="897"/>
      <c r="AQ164" s="897"/>
      <c r="AR164" s="897"/>
      <c r="AS164" s="897"/>
      <c r="AT164" s="897"/>
      <c r="AU164" s="897"/>
      <c r="AV164" s="897"/>
      <c r="AW164" s="897"/>
      <c r="AX164" s="897"/>
      <c r="AY164" s="897"/>
      <c r="AZ164" s="897"/>
      <c r="BA164" s="897"/>
      <c r="BB164" s="897"/>
      <c r="BC164" s="897"/>
      <c r="BD164" s="897"/>
      <c r="BE164" s="897"/>
      <c r="BF164" s="897"/>
      <c r="BG164" s="897"/>
      <c r="BH164" s="897"/>
      <c r="BI164" s="897"/>
      <c r="BJ164" s="897"/>
      <c r="BK164" s="897"/>
      <c r="BL164" s="897"/>
      <c r="BM164" s="897"/>
      <c r="BN164" s="897"/>
      <c r="BO164" s="897"/>
      <c r="BP164" s="897"/>
      <c r="BQ164" s="897"/>
      <c r="BR164" s="897"/>
      <c r="BS164" s="897"/>
      <c r="BT164" s="897"/>
      <c r="BU164" s="897"/>
      <c r="BV164" s="897"/>
      <c r="BW164" s="897"/>
      <c r="BX164" s="897"/>
      <c r="BY164" s="897"/>
      <c r="BZ164" s="897"/>
      <c r="CA164" s="897"/>
      <c r="CB164" s="897"/>
      <c r="CC164" s="897"/>
      <c r="CD164" s="897"/>
      <c r="CE164" s="897"/>
      <c r="CF164" s="897"/>
      <c r="CG164" s="897"/>
      <c r="CH164" s="897"/>
      <c r="CI164" s="897"/>
      <c r="CJ164" s="897"/>
      <c r="CK164" s="897"/>
      <c r="CL164" s="897"/>
      <c r="CM164" s="897"/>
      <c r="CN164" s="897"/>
      <c r="CO164" s="897"/>
      <c r="CP164" s="897"/>
      <c r="CQ164" s="897"/>
      <c r="CR164" s="897"/>
      <c r="CS164" s="897"/>
      <c r="CT164" s="897"/>
      <c r="CU164" s="897"/>
      <c r="CV164" s="897"/>
      <c r="CW164" s="897"/>
      <c r="CX164" s="897"/>
      <c r="CY164" s="897"/>
      <c r="CZ164" s="897"/>
      <c r="DA164" s="897"/>
      <c r="DB164" s="897"/>
      <c r="DC164" s="897"/>
      <c r="DD164" s="897"/>
      <c r="DE164" s="897"/>
      <c r="DF164" s="897"/>
      <c r="DG164" s="897"/>
      <c r="DH164" s="897"/>
      <c r="DI164" s="897"/>
      <c r="DJ164" s="897"/>
      <c r="DK164" s="897"/>
      <c r="DL164" s="897"/>
      <c r="DM164" s="897"/>
      <c r="DN164" s="897"/>
      <c r="DO164" s="897"/>
      <c r="DP164" s="897"/>
      <c r="DQ164" s="897"/>
      <c r="DR164" s="897"/>
      <c r="DS164" s="897"/>
      <c r="DT164" s="897"/>
      <c r="DU164" s="897"/>
      <c r="DV164" s="897"/>
      <c r="DW164" s="897"/>
      <c r="DX164" s="897"/>
      <c r="DY164" s="897"/>
      <c r="DZ164" s="897"/>
      <c r="EA164" s="897"/>
      <c r="EB164" s="897"/>
      <c r="EC164" s="897"/>
      <c r="ED164" s="897"/>
      <c r="EE164" s="897"/>
      <c r="EF164" s="897"/>
      <c r="EG164" s="897"/>
      <c r="EH164" s="897"/>
      <c r="EI164" s="897"/>
      <c r="EJ164" s="897"/>
      <c r="EK164" s="897"/>
      <c r="EL164" s="897"/>
      <c r="EM164" s="897"/>
      <c r="EN164" s="897"/>
      <c r="EO164" s="897"/>
      <c r="EP164" s="897"/>
      <c r="EQ164" s="897"/>
      <c r="ER164" s="897"/>
      <c r="ES164" s="897"/>
      <c r="ET164" s="897"/>
      <c r="EU164" s="897"/>
      <c r="EV164" s="897"/>
      <c r="EW164" s="897"/>
      <c r="EX164" s="897"/>
      <c r="EY164" s="897"/>
      <c r="EZ164" s="897"/>
      <c r="FA164" s="897"/>
      <c r="FB164" s="897"/>
      <c r="FC164" s="897"/>
      <c r="FD164" s="897"/>
      <c r="FE164" s="897"/>
      <c r="FF164" s="897"/>
      <c r="FG164" s="897"/>
      <c r="FH164" s="897"/>
      <c r="FI164" s="897"/>
      <c r="FJ164" s="897"/>
      <c r="FK164" s="897"/>
      <c r="FL164" s="897"/>
      <c r="FM164" s="897"/>
      <c r="FN164" s="897"/>
      <c r="FO164" s="897"/>
      <c r="FP164" s="897"/>
      <c r="FQ164" s="897"/>
      <c r="FR164" s="897"/>
      <c r="FS164" s="897"/>
      <c r="FT164" s="897"/>
      <c r="FU164" s="897"/>
      <c r="FV164" s="897"/>
      <c r="FW164" s="897"/>
      <c r="FX164" s="897"/>
      <c r="FY164" s="897"/>
      <c r="FZ164" s="897"/>
      <c r="GA164" s="897"/>
      <c r="GB164" s="897"/>
      <c r="GC164" s="897"/>
      <c r="GD164" s="897"/>
      <c r="GE164" s="897"/>
      <c r="GF164" s="897"/>
      <c r="GG164" s="897"/>
      <c r="GH164" s="897"/>
      <c r="GI164" s="897"/>
      <c r="GJ164" s="897"/>
      <c r="GK164" s="897"/>
      <c r="GL164" s="897"/>
      <c r="GM164" s="897"/>
      <c r="GN164" s="897"/>
      <c r="GO164" s="897"/>
      <c r="GP164" s="897"/>
      <c r="GQ164" s="897"/>
      <c r="GR164" s="897"/>
      <c r="GS164" s="897"/>
      <c r="GT164" s="897"/>
      <c r="GU164" s="897"/>
      <c r="GV164" s="897"/>
      <c r="GW164" s="897"/>
      <c r="GX164" s="897"/>
      <c r="GY164" s="897"/>
      <c r="GZ164" s="897"/>
      <c r="HA164" s="897"/>
      <c r="HB164" s="897"/>
      <c r="HC164" s="897"/>
      <c r="HD164" s="897"/>
      <c r="HE164" s="897"/>
      <c r="HF164" s="897"/>
      <c r="HG164" s="897"/>
      <c r="HH164" s="897"/>
      <c r="HI164" s="897"/>
      <c r="HJ164" s="897"/>
      <c r="HK164" s="897"/>
      <c r="HL164" s="897"/>
      <c r="HM164" s="897"/>
      <c r="HN164" s="897"/>
      <c r="HO164" s="897"/>
      <c r="HP164" s="897"/>
      <c r="HQ164" s="897"/>
      <c r="HR164" s="897"/>
      <c r="HS164" s="897"/>
      <c r="HT164" s="897"/>
      <c r="HU164" s="897"/>
      <c r="HV164" s="897"/>
      <c r="HW164" s="897"/>
      <c r="HX164" s="897"/>
      <c r="HY164" s="897"/>
      <c r="HZ164" s="897"/>
      <c r="IA164" s="897"/>
      <c r="IB164" s="897"/>
      <c r="IC164" s="897"/>
      <c r="ID164" s="897"/>
      <c r="IE164" s="897"/>
      <c r="IF164" s="897"/>
      <c r="IG164" s="897"/>
      <c r="IH164" s="897"/>
      <c r="II164" s="897"/>
      <c r="IJ164" s="897"/>
      <c r="IK164" s="897"/>
      <c r="IL164" s="897"/>
      <c r="IM164" s="897"/>
      <c r="IN164" s="897"/>
      <c r="IO164" s="897"/>
      <c r="IP164" s="897"/>
      <c r="IQ164" s="897"/>
      <c r="IR164" s="897"/>
    </row>
    <row r="165" spans="1:252" s="898" customFormat="1" ht="22.5" x14ac:dyDescent="0.2">
      <c r="A165" s="921"/>
      <c r="B165" s="921"/>
      <c r="C165" s="922"/>
      <c r="D165" s="926" t="s">
        <v>457</v>
      </c>
      <c r="E165" s="927" t="s">
        <v>657</v>
      </c>
      <c r="F165" s="928">
        <v>1802.76</v>
      </c>
      <c r="G165" s="928">
        <v>1056.5999999999999</v>
      </c>
      <c r="H165" s="1255">
        <f t="shared" si="10"/>
        <v>0.58610131132263854</v>
      </c>
      <c r="K165" s="897"/>
      <c r="L165" s="897"/>
      <c r="M165" s="897"/>
      <c r="N165" s="897"/>
      <c r="O165" s="897"/>
      <c r="P165" s="897"/>
      <c r="Q165" s="897"/>
      <c r="R165" s="897"/>
      <c r="S165" s="897"/>
      <c r="T165" s="897"/>
      <c r="U165" s="897"/>
      <c r="V165" s="897"/>
      <c r="W165" s="897"/>
      <c r="X165" s="897"/>
      <c r="Y165" s="897"/>
      <c r="Z165" s="897"/>
      <c r="AA165" s="897"/>
      <c r="AB165" s="897"/>
      <c r="AC165" s="897"/>
      <c r="AD165" s="897"/>
      <c r="AE165" s="897"/>
      <c r="AF165" s="897"/>
      <c r="AG165" s="897"/>
      <c r="AH165" s="897"/>
      <c r="AI165" s="897"/>
      <c r="AJ165" s="897"/>
      <c r="AK165" s="897"/>
      <c r="AL165" s="897"/>
      <c r="AM165" s="897"/>
      <c r="AN165" s="897"/>
      <c r="AO165" s="897"/>
      <c r="AP165" s="897"/>
      <c r="AQ165" s="897"/>
      <c r="AR165" s="897"/>
      <c r="AS165" s="897"/>
      <c r="AT165" s="897"/>
      <c r="AU165" s="897"/>
      <c r="AV165" s="897"/>
      <c r="AW165" s="897"/>
      <c r="AX165" s="897"/>
      <c r="AY165" s="897"/>
      <c r="AZ165" s="897"/>
      <c r="BA165" s="897"/>
      <c r="BB165" s="897"/>
      <c r="BC165" s="897"/>
      <c r="BD165" s="897"/>
      <c r="BE165" s="897"/>
      <c r="BF165" s="897"/>
      <c r="BG165" s="897"/>
      <c r="BH165" s="897"/>
      <c r="BI165" s="897"/>
      <c r="BJ165" s="897"/>
      <c r="BK165" s="897"/>
      <c r="BL165" s="897"/>
      <c r="BM165" s="897"/>
      <c r="BN165" s="897"/>
      <c r="BO165" s="897"/>
      <c r="BP165" s="897"/>
      <c r="BQ165" s="897"/>
      <c r="BR165" s="897"/>
      <c r="BS165" s="897"/>
      <c r="BT165" s="897"/>
      <c r="BU165" s="897"/>
      <c r="BV165" s="897"/>
      <c r="BW165" s="897"/>
      <c r="BX165" s="897"/>
      <c r="BY165" s="897"/>
      <c r="BZ165" s="897"/>
      <c r="CA165" s="897"/>
      <c r="CB165" s="897"/>
      <c r="CC165" s="897"/>
      <c r="CD165" s="897"/>
      <c r="CE165" s="897"/>
      <c r="CF165" s="897"/>
      <c r="CG165" s="897"/>
      <c r="CH165" s="897"/>
      <c r="CI165" s="897"/>
      <c r="CJ165" s="897"/>
      <c r="CK165" s="897"/>
      <c r="CL165" s="897"/>
      <c r="CM165" s="897"/>
      <c r="CN165" s="897"/>
      <c r="CO165" s="897"/>
      <c r="CP165" s="897"/>
      <c r="CQ165" s="897"/>
      <c r="CR165" s="897"/>
      <c r="CS165" s="897"/>
      <c r="CT165" s="897"/>
      <c r="CU165" s="897"/>
      <c r="CV165" s="897"/>
      <c r="CW165" s="897"/>
      <c r="CX165" s="897"/>
      <c r="CY165" s="897"/>
      <c r="CZ165" s="897"/>
      <c r="DA165" s="897"/>
      <c r="DB165" s="897"/>
      <c r="DC165" s="897"/>
      <c r="DD165" s="897"/>
      <c r="DE165" s="897"/>
      <c r="DF165" s="897"/>
      <c r="DG165" s="897"/>
      <c r="DH165" s="897"/>
      <c r="DI165" s="897"/>
      <c r="DJ165" s="897"/>
      <c r="DK165" s="897"/>
      <c r="DL165" s="897"/>
      <c r="DM165" s="897"/>
      <c r="DN165" s="897"/>
      <c r="DO165" s="897"/>
      <c r="DP165" s="897"/>
      <c r="DQ165" s="897"/>
      <c r="DR165" s="897"/>
      <c r="DS165" s="897"/>
      <c r="DT165" s="897"/>
      <c r="DU165" s="897"/>
      <c r="DV165" s="897"/>
      <c r="DW165" s="897"/>
      <c r="DX165" s="897"/>
      <c r="DY165" s="897"/>
      <c r="DZ165" s="897"/>
      <c r="EA165" s="897"/>
      <c r="EB165" s="897"/>
      <c r="EC165" s="897"/>
      <c r="ED165" s="897"/>
      <c r="EE165" s="897"/>
      <c r="EF165" s="897"/>
      <c r="EG165" s="897"/>
      <c r="EH165" s="897"/>
      <c r="EI165" s="897"/>
      <c r="EJ165" s="897"/>
      <c r="EK165" s="897"/>
      <c r="EL165" s="897"/>
      <c r="EM165" s="897"/>
      <c r="EN165" s="897"/>
      <c r="EO165" s="897"/>
      <c r="EP165" s="897"/>
      <c r="EQ165" s="897"/>
      <c r="ER165" s="897"/>
      <c r="ES165" s="897"/>
      <c r="ET165" s="897"/>
      <c r="EU165" s="897"/>
      <c r="EV165" s="897"/>
      <c r="EW165" s="897"/>
      <c r="EX165" s="897"/>
      <c r="EY165" s="897"/>
      <c r="EZ165" s="897"/>
      <c r="FA165" s="897"/>
      <c r="FB165" s="897"/>
      <c r="FC165" s="897"/>
      <c r="FD165" s="897"/>
      <c r="FE165" s="897"/>
      <c r="FF165" s="897"/>
      <c r="FG165" s="897"/>
      <c r="FH165" s="897"/>
      <c r="FI165" s="897"/>
      <c r="FJ165" s="897"/>
      <c r="FK165" s="897"/>
      <c r="FL165" s="897"/>
      <c r="FM165" s="897"/>
      <c r="FN165" s="897"/>
      <c r="FO165" s="897"/>
      <c r="FP165" s="897"/>
      <c r="FQ165" s="897"/>
      <c r="FR165" s="897"/>
      <c r="FS165" s="897"/>
      <c r="FT165" s="897"/>
      <c r="FU165" s="897"/>
      <c r="FV165" s="897"/>
      <c r="FW165" s="897"/>
      <c r="FX165" s="897"/>
      <c r="FY165" s="897"/>
      <c r="FZ165" s="897"/>
      <c r="GA165" s="897"/>
      <c r="GB165" s="897"/>
      <c r="GC165" s="897"/>
      <c r="GD165" s="897"/>
      <c r="GE165" s="897"/>
      <c r="GF165" s="897"/>
      <c r="GG165" s="897"/>
      <c r="GH165" s="897"/>
      <c r="GI165" s="897"/>
      <c r="GJ165" s="897"/>
      <c r="GK165" s="897"/>
      <c r="GL165" s="897"/>
      <c r="GM165" s="897"/>
      <c r="GN165" s="897"/>
      <c r="GO165" s="897"/>
      <c r="GP165" s="897"/>
      <c r="GQ165" s="897"/>
      <c r="GR165" s="897"/>
      <c r="GS165" s="897"/>
      <c r="GT165" s="897"/>
      <c r="GU165" s="897"/>
      <c r="GV165" s="897"/>
      <c r="GW165" s="897"/>
      <c r="GX165" s="897"/>
      <c r="GY165" s="897"/>
      <c r="GZ165" s="897"/>
      <c r="HA165" s="897"/>
      <c r="HB165" s="897"/>
      <c r="HC165" s="897"/>
      <c r="HD165" s="897"/>
      <c r="HE165" s="897"/>
      <c r="HF165" s="897"/>
      <c r="HG165" s="897"/>
      <c r="HH165" s="897"/>
      <c r="HI165" s="897"/>
      <c r="HJ165" s="897"/>
      <c r="HK165" s="897"/>
      <c r="HL165" s="897"/>
      <c r="HM165" s="897"/>
      <c r="HN165" s="897"/>
      <c r="HO165" s="897"/>
      <c r="HP165" s="897"/>
      <c r="HQ165" s="897"/>
      <c r="HR165" s="897"/>
      <c r="HS165" s="897"/>
      <c r="HT165" s="897"/>
      <c r="HU165" s="897"/>
      <c r="HV165" s="897"/>
      <c r="HW165" s="897"/>
      <c r="HX165" s="897"/>
      <c r="HY165" s="897"/>
      <c r="HZ165" s="897"/>
      <c r="IA165" s="897"/>
      <c r="IB165" s="897"/>
      <c r="IC165" s="897"/>
      <c r="ID165" s="897"/>
      <c r="IE165" s="897"/>
      <c r="IF165" s="897"/>
      <c r="IG165" s="897"/>
      <c r="IH165" s="897"/>
      <c r="II165" s="897"/>
      <c r="IJ165" s="897"/>
      <c r="IK165" s="897"/>
      <c r="IL165" s="897"/>
      <c r="IM165" s="897"/>
      <c r="IN165" s="897"/>
      <c r="IO165" s="897"/>
      <c r="IP165" s="897"/>
      <c r="IQ165" s="897"/>
      <c r="IR165" s="897"/>
    </row>
    <row r="166" spans="1:252" s="898" customFormat="1" x14ac:dyDescent="0.2">
      <c r="A166" s="921"/>
      <c r="B166" s="921"/>
      <c r="C166" s="922"/>
      <c r="D166" s="926" t="s">
        <v>761</v>
      </c>
      <c r="E166" s="927" t="s">
        <v>798</v>
      </c>
      <c r="F166" s="928">
        <v>1000</v>
      </c>
      <c r="G166" s="928">
        <v>0</v>
      </c>
      <c r="H166" s="1255">
        <f t="shared" si="10"/>
        <v>0</v>
      </c>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897"/>
      <c r="AL166" s="897"/>
      <c r="AM166" s="897"/>
      <c r="AN166" s="897"/>
      <c r="AO166" s="897"/>
      <c r="AP166" s="897"/>
      <c r="AQ166" s="897"/>
      <c r="AR166" s="897"/>
      <c r="AS166" s="897"/>
      <c r="AT166" s="897"/>
      <c r="AU166" s="897"/>
      <c r="AV166" s="897"/>
      <c r="AW166" s="897"/>
      <c r="AX166" s="897"/>
      <c r="AY166" s="897"/>
      <c r="AZ166" s="897"/>
      <c r="BA166" s="897"/>
      <c r="BB166" s="897"/>
      <c r="BC166" s="897"/>
      <c r="BD166" s="897"/>
      <c r="BE166" s="897"/>
      <c r="BF166" s="897"/>
      <c r="BG166" s="897"/>
      <c r="BH166" s="897"/>
      <c r="BI166" s="897"/>
      <c r="BJ166" s="897"/>
      <c r="BK166" s="897"/>
      <c r="BL166" s="897"/>
      <c r="BM166" s="897"/>
      <c r="BN166" s="897"/>
      <c r="BO166" s="897"/>
      <c r="BP166" s="897"/>
      <c r="BQ166" s="897"/>
      <c r="BR166" s="897"/>
      <c r="BS166" s="897"/>
      <c r="BT166" s="897"/>
      <c r="BU166" s="897"/>
      <c r="BV166" s="897"/>
      <c r="BW166" s="897"/>
      <c r="BX166" s="897"/>
      <c r="BY166" s="897"/>
      <c r="BZ166" s="897"/>
      <c r="CA166" s="897"/>
      <c r="CB166" s="897"/>
      <c r="CC166" s="897"/>
      <c r="CD166" s="897"/>
      <c r="CE166" s="897"/>
      <c r="CF166" s="897"/>
      <c r="CG166" s="897"/>
      <c r="CH166" s="897"/>
      <c r="CI166" s="897"/>
      <c r="CJ166" s="897"/>
      <c r="CK166" s="897"/>
      <c r="CL166" s="897"/>
      <c r="CM166" s="897"/>
      <c r="CN166" s="897"/>
      <c r="CO166" s="897"/>
      <c r="CP166" s="897"/>
      <c r="CQ166" s="897"/>
      <c r="CR166" s="897"/>
      <c r="CS166" s="897"/>
      <c r="CT166" s="897"/>
      <c r="CU166" s="897"/>
      <c r="CV166" s="897"/>
      <c r="CW166" s="897"/>
      <c r="CX166" s="897"/>
      <c r="CY166" s="897"/>
      <c r="CZ166" s="897"/>
      <c r="DA166" s="897"/>
      <c r="DB166" s="897"/>
      <c r="DC166" s="897"/>
      <c r="DD166" s="897"/>
      <c r="DE166" s="897"/>
      <c r="DF166" s="897"/>
      <c r="DG166" s="897"/>
      <c r="DH166" s="897"/>
      <c r="DI166" s="897"/>
      <c r="DJ166" s="897"/>
      <c r="DK166" s="897"/>
      <c r="DL166" s="897"/>
      <c r="DM166" s="897"/>
      <c r="DN166" s="897"/>
      <c r="DO166" s="897"/>
      <c r="DP166" s="897"/>
      <c r="DQ166" s="897"/>
      <c r="DR166" s="897"/>
      <c r="DS166" s="897"/>
      <c r="DT166" s="897"/>
      <c r="DU166" s="897"/>
      <c r="DV166" s="897"/>
      <c r="DW166" s="897"/>
      <c r="DX166" s="897"/>
      <c r="DY166" s="897"/>
      <c r="DZ166" s="897"/>
      <c r="EA166" s="897"/>
      <c r="EB166" s="897"/>
      <c r="EC166" s="897"/>
      <c r="ED166" s="897"/>
      <c r="EE166" s="897"/>
      <c r="EF166" s="897"/>
      <c r="EG166" s="897"/>
      <c r="EH166" s="897"/>
      <c r="EI166" s="897"/>
      <c r="EJ166" s="897"/>
      <c r="EK166" s="897"/>
      <c r="EL166" s="897"/>
      <c r="EM166" s="897"/>
      <c r="EN166" s="897"/>
      <c r="EO166" s="897"/>
      <c r="EP166" s="897"/>
      <c r="EQ166" s="897"/>
      <c r="ER166" s="897"/>
      <c r="ES166" s="897"/>
      <c r="ET166" s="897"/>
      <c r="EU166" s="897"/>
      <c r="EV166" s="897"/>
      <c r="EW166" s="897"/>
      <c r="EX166" s="897"/>
      <c r="EY166" s="897"/>
      <c r="EZ166" s="897"/>
      <c r="FA166" s="897"/>
      <c r="FB166" s="897"/>
      <c r="FC166" s="897"/>
      <c r="FD166" s="897"/>
      <c r="FE166" s="897"/>
      <c r="FF166" s="897"/>
      <c r="FG166" s="897"/>
      <c r="FH166" s="897"/>
      <c r="FI166" s="897"/>
      <c r="FJ166" s="897"/>
      <c r="FK166" s="897"/>
      <c r="FL166" s="897"/>
      <c r="FM166" s="897"/>
      <c r="FN166" s="897"/>
      <c r="FO166" s="897"/>
      <c r="FP166" s="897"/>
      <c r="FQ166" s="897"/>
      <c r="FR166" s="897"/>
      <c r="FS166" s="897"/>
      <c r="FT166" s="897"/>
      <c r="FU166" s="897"/>
      <c r="FV166" s="897"/>
      <c r="FW166" s="897"/>
      <c r="FX166" s="897"/>
      <c r="FY166" s="897"/>
      <c r="FZ166" s="897"/>
      <c r="GA166" s="897"/>
      <c r="GB166" s="897"/>
      <c r="GC166" s="897"/>
      <c r="GD166" s="897"/>
      <c r="GE166" s="897"/>
      <c r="GF166" s="897"/>
      <c r="GG166" s="897"/>
      <c r="GH166" s="897"/>
      <c r="GI166" s="897"/>
      <c r="GJ166" s="897"/>
      <c r="GK166" s="897"/>
      <c r="GL166" s="897"/>
      <c r="GM166" s="897"/>
      <c r="GN166" s="897"/>
      <c r="GO166" s="897"/>
      <c r="GP166" s="897"/>
      <c r="GQ166" s="897"/>
      <c r="GR166" s="897"/>
      <c r="GS166" s="897"/>
      <c r="GT166" s="897"/>
      <c r="GU166" s="897"/>
      <c r="GV166" s="897"/>
      <c r="GW166" s="897"/>
      <c r="GX166" s="897"/>
      <c r="GY166" s="897"/>
      <c r="GZ166" s="897"/>
      <c r="HA166" s="897"/>
      <c r="HB166" s="897"/>
      <c r="HC166" s="897"/>
      <c r="HD166" s="897"/>
      <c r="HE166" s="897"/>
      <c r="HF166" s="897"/>
      <c r="HG166" s="897"/>
      <c r="HH166" s="897"/>
      <c r="HI166" s="897"/>
      <c r="HJ166" s="897"/>
      <c r="HK166" s="897"/>
      <c r="HL166" s="897"/>
      <c r="HM166" s="897"/>
      <c r="HN166" s="897"/>
      <c r="HO166" s="897"/>
      <c r="HP166" s="897"/>
      <c r="HQ166" s="897"/>
      <c r="HR166" s="897"/>
      <c r="HS166" s="897"/>
      <c r="HT166" s="897"/>
      <c r="HU166" s="897"/>
      <c r="HV166" s="897"/>
      <c r="HW166" s="897"/>
      <c r="HX166" s="897"/>
      <c r="HY166" s="897"/>
      <c r="HZ166" s="897"/>
      <c r="IA166" s="897"/>
      <c r="IB166" s="897"/>
      <c r="IC166" s="897"/>
      <c r="ID166" s="897"/>
      <c r="IE166" s="897"/>
      <c r="IF166" s="897"/>
      <c r="IG166" s="897"/>
      <c r="IH166" s="897"/>
      <c r="II166" s="897"/>
      <c r="IJ166" s="897"/>
      <c r="IK166" s="897"/>
      <c r="IL166" s="897"/>
      <c r="IM166" s="897"/>
      <c r="IN166" s="897"/>
      <c r="IO166" s="897"/>
      <c r="IP166" s="897"/>
      <c r="IQ166" s="897"/>
      <c r="IR166" s="897"/>
    </row>
    <row r="167" spans="1:252" s="898" customFormat="1" ht="17.100000000000001" customHeight="1" x14ac:dyDescent="0.2">
      <c r="A167" s="921"/>
      <c r="B167" s="921"/>
      <c r="C167" s="918" t="s">
        <v>214</v>
      </c>
      <c r="D167" s="918"/>
      <c r="E167" s="919" t="s">
        <v>215</v>
      </c>
      <c r="F167" s="920">
        <f>F168+F169+F170+F171+F172+F174+F175+F176+F177+F178+F179+F180+F181+F182+F183+F173</f>
        <v>45976.959999999999</v>
      </c>
      <c r="G167" s="920">
        <f>G168+G169+G170+G171+G172+G174+G175+G176+G177+G178+G179+G180+G181+G182+G183+G173</f>
        <v>15781.96</v>
      </c>
      <c r="H167" s="1256">
        <f t="shared" si="10"/>
        <v>0.34325801444897619</v>
      </c>
      <c r="K167" s="897"/>
      <c r="L167" s="897"/>
      <c r="M167" s="897"/>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7"/>
      <c r="AK167" s="897"/>
      <c r="AL167" s="897"/>
      <c r="AM167" s="897"/>
      <c r="AN167" s="897"/>
      <c r="AO167" s="897"/>
      <c r="AP167" s="897"/>
      <c r="AQ167" s="897"/>
      <c r="AR167" s="897"/>
      <c r="AS167" s="897"/>
      <c r="AT167" s="897"/>
      <c r="AU167" s="897"/>
      <c r="AV167" s="897"/>
      <c r="AW167" s="897"/>
      <c r="AX167" s="897"/>
      <c r="AY167" s="897"/>
      <c r="AZ167" s="897"/>
      <c r="BA167" s="897"/>
      <c r="BB167" s="897"/>
      <c r="BC167" s="897"/>
      <c r="BD167" s="897"/>
      <c r="BE167" s="897"/>
      <c r="BF167" s="897"/>
      <c r="BG167" s="897"/>
      <c r="BH167" s="897"/>
      <c r="BI167" s="897"/>
      <c r="BJ167" s="897"/>
      <c r="BK167" s="897"/>
      <c r="BL167" s="897"/>
      <c r="BM167" s="897"/>
      <c r="BN167" s="897"/>
      <c r="BO167" s="897"/>
      <c r="BP167" s="897"/>
      <c r="BQ167" s="897"/>
      <c r="BR167" s="897"/>
      <c r="BS167" s="897"/>
      <c r="BT167" s="897"/>
      <c r="BU167" s="897"/>
      <c r="BV167" s="897"/>
      <c r="BW167" s="897"/>
      <c r="BX167" s="897"/>
      <c r="BY167" s="897"/>
      <c r="BZ167" s="897"/>
      <c r="CA167" s="897"/>
      <c r="CB167" s="897"/>
      <c r="CC167" s="897"/>
      <c r="CD167" s="897"/>
      <c r="CE167" s="897"/>
      <c r="CF167" s="897"/>
      <c r="CG167" s="897"/>
      <c r="CH167" s="897"/>
      <c r="CI167" s="897"/>
      <c r="CJ167" s="897"/>
      <c r="CK167" s="897"/>
      <c r="CL167" s="897"/>
      <c r="CM167" s="897"/>
      <c r="CN167" s="897"/>
      <c r="CO167" s="897"/>
      <c r="CP167" s="897"/>
      <c r="CQ167" s="897"/>
      <c r="CR167" s="897"/>
      <c r="CS167" s="897"/>
      <c r="CT167" s="897"/>
      <c r="CU167" s="897"/>
      <c r="CV167" s="897"/>
      <c r="CW167" s="897"/>
      <c r="CX167" s="897"/>
      <c r="CY167" s="897"/>
      <c r="CZ167" s="897"/>
      <c r="DA167" s="897"/>
      <c r="DB167" s="897"/>
      <c r="DC167" s="897"/>
      <c r="DD167" s="897"/>
      <c r="DE167" s="897"/>
      <c r="DF167" s="897"/>
      <c r="DG167" s="897"/>
      <c r="DH167" s="897"/>
      <c r="DI167" s="897"/>
      <c r="DJ167" s="897"/>
      <c r="DK167" s="897"/>
      <c r="DL167" s="897"/>
      <c r="DM167" s="897"/>
      <c r="DN167" s="897"/>
      <c r="DO167" s="897"/>
      <c r="DP167" s="897"/>
      <c r="DQ167" s="897"/>
      <c r="DR167" s="897"/>
      <c r="DS167" s="897"/>
      <c r="DT167" s="897"/>
      <c r="DU167" s="897"/>
      <c r="DV167" s="897"/>
      <c r="DW167" s="897"/>
      <c r="DX167" s="897"/>
      <c r="DY167" s="897"/>
      <c r="DZ167" s="897"/>
      <c r="EA167" s="897"/>
      <c r="EB167" s="897"/>
      <c r="EC167" s="897"/>
      <c r="ED167" s="897"/>
      <c r="EE167" s="897"/>
      <c r="EF167" s="897"/>
      <c r="EG167" s="897"/>
      <c r="EH167" s="897"/>
      <c r="EI167" s="897"/>
      <c r="EJ167" s="897"/>
      <c r="EK167" s="897"/>
      <c r="EL167" s="897"/>
      <c r="EM167" s="897"/>
      <c r="EN167" s="897"/>
      <c r="EO167" s="897"/>
      <c r="EP167" s="897"/>
      <c r="EQ167" s="897"/>
      <c r="ER167" s="897"/>
      <c r="ES167" s="897"/>
      <c r="ET167" s="897"/>
      <c r="EU167" s="897"/>
      <c r="EV167" s="897"/>
      <c r="EW167" s="897"/>
      <c r="EX167" s="897"/>
      <c r="EY167" s="897"/>
      <c r="EZ167" s="897"/>
      <c r="FA167" s="897"/>
      <c r="FB167" s="897"/>
      <c r="FC167" s="897"/>
      <c r="FD167" s="897"/>
      <c r="FE167" s="897"/>
      <c r="FF167" s="897"/>
      <c r="FG167" s="897"/>
      <c r="FH167" s="897"/>
      <c r="FI167" s="897"/>
      <c r="FJ167" s="897"/>
      <c r="FK167" s="897"/>
      <c r="FL167" s="897"/>
      <c r="FM167" s="897"/>
      <c r="FN167" s="897"/>
      <c r="FO167" s="897"/>
      <c r="FP167" s="897"/>
      <c r="FQ167" s="897"/>
      <c r="FR167" s="897"/>
      <c r="FS167" s="897"/>
      <c r="FT167" s="897"/>
      <c r="FU167" s="897"/>
      <c r="FV167" s="897"/>
      <c r="FW167" s="897"/>
      <c r="FX167" s="897"/>
      <c r="FY167" s="897"/>
      <c r="FZ167" s="897"/>
      <c r="GA167" s="897"/>
      <c r="GB167" s="897"/>
      <c r="GC167" s="897"/>
      <c r="GD167" s="897"/>
      <c r="GE167" s="897"/>
      <c r="GF167" s="897"/>
      <c r="GG167" s="897"/>
      <c r="GH167" s="897"/>
      <c r="GI167" s="897"/>
      <c r="GJ167" s="897"/>
      <c r="GK167" s="897"/>
      <c r="GL167" s="897"/>
      <c r="GM167" s="897"/>
      <c r="GN167" s="897"/>
      <c r="GO167" s="897"/>
      <c r="GP167" s="897"/>
      <c r="GQ167" s="897"/>
      <c r="GR167" s="897"/>
      <c r="GS167" s="897"/>
      <c r="GT167" s="897"/>
      <c r="GU167" s="897"/>
      <c r="GV167" s="897"/>
      <c r="GW167" s="897"/>
      <c r="GX167" s="897"/>
      <c r="GY167" s="897"/>
      <c r="GZ167" s="897"/>
      <c r="HA167" s="897"/>
      <c r="HB167" s="897"/>
      <c r="HC167" s="897"/>
      <c r="HD167" s="897"/>
      <c r="HE167" s="897"/>
      <c r="HF167" s="897"/>
      <c r="HG167" s="897"/>
      <c r="HH167" s="897"/>
      <c r="HI167" s="897"/>
      <c r="HJ167" s="897"/>
      <c r="HK167" s="897"/>
      <c r="HL167" s="897"/>
      <c r="HM167" s="897"/>
      <c r="HN167" s="897"/>
      <c r="HO167" s="897"/>
      <c r="HP167" s="897"/>
      <c r="HQ167" s="897"/>
      <c r="HR167" s="897"/>
      <c r="HS167" s="897"/>
      <c r="HT167" s="897"/>
      <c r="HU167" s="897"/>
      <c r="HV167" s="897"/>
      <c r="HW167" s="897"/>
      <c r="HX167" s="897"/>
      <c r="HY167" s="897"/>
      <c r="HZ167" s="897"/>
      <c r="IA167" s="897"/>
      <c r="IB167" s="897"/>
      <c r="IC167" s="897"/>
      <c r="ID167" s="897"/>
      <c r="IE167" s="897"/>
      <c r="IF167" s="897"/>
      <c r="IG167" s="897"/>
      <c r="IH167" s="897"/>
      <c r="II167" s="897"/>
      <c r="IJ167" s="897"/>
      <c r="IK167" s="897"/>
      <c r="IL167" s="897"/>
      <c r="IM167" s="897"/>
      <c r="IN167" s="897"/>
      <c r="IO167" s="897"/>
      <c r="IP167" s="897"/>
      <c r="IQ167" s="897"/>
      <c r="IR167" s="897"/>
    </row>
    <row r="168" spans="1:252" s="898" customFormat="1" ht="22.5" customHeight="1" x14ac:dyDescent="0.2">
      <c r="A168" s="921"/>
      <c r="B168" s="921"/>
      <c r="C168" s="922"/>
      <c r="D168" s="923" t="s">
        <v>452</v>
      </c>
      <c r="E168" s="924" t="s">
        <v>659</v>
      </c>
      <c r="F168" s="925">
        <v>5000</v>
      </c>
      <c r="G168" s="925">
        <v>0</v>
      </c>
      <c r="H168" s="1255">
        <f t="shared" si="10"/>
        <v>0</v>
      </c>
      <c r="K168" s="897"/>
      <c r="L168" s="897"/>
      <c r="M168" s="897"/>
      <c r="N168" s="897"/>
      <c r="O168" s="897"/>
      <c r="P168" s="897"/>
      <c r="Q168" s="897"/>
      <c r="R168" s="897"/>
      <c r="S168" s="897"/>
      <c r="T168" s="897"/>
      <c r="U168" s="897"/>
      <c r="V168" s="897"/>
      <c r="W168" s="897"/>
      <c r="X168" s="897"/>
      <c r="Y168" s="897"/>
      <c r="Z168" s="897"/>
      <c r="AA168" s="897"/>
      <c r="AB168" s="897"/>
      <c r="AC168" s="897"/>
      <c r="AD168" s="897"/>
      <c r="AE168" s="897"/>
      <c r="AF168" s="897"/>
      <c r="AG168" s="897"/>
      <c r="AH168" s="897"/>
      <c r="AI168" s="897"/>
      <c r="AJ168" s="897"/>
      <c r="AK168" s="897"/>
      <c r="AL168" s="897"/>
      <c r="AM168" s="897"/>
      <c r="AN168" s="897"/>
      <c r="AO168" s="897"/>
      <c r="AP168" s="897"/>
      <c r="AQ168" s="897"/>
      <c r="AR168" s="897"/>
      <c r="AS168" s="897"/>
      <c r="AT168" s="897"/>
      <c r="AU168" s="897"/>
      <c r="AV168" s="897"/>
      <c r="AW168" s="897"/>
      <c r="AX168" s="897"/>
      <c r="AY168" s="897"/>
      <c r="AZ168" s="897"/>
      <c r="BA168" s="897"/>
      <c r="BB168" s="897"/>
      <c r="BC168" s="897"/>
      <c r="BD168" s="897"/>
      <c r="BE168" s="897"/>
      <c r="BF168" s="897"/>
      <c r="BG168" s="897"/>
      <c r="BH168" s="897"/>
      <c r="BI168" s="897"/>
      <c r="BJ168" s="897"/>
      <c r="BK168" s="897"/>
      <c r="BL168" s="897"/>
      <c r="BM168" s="897"/>
      <c r="BN168" s="897"/>
      <c r="BO168" s="897"/>
      <c r="BP168" s="897"/>
      <c r="BQ168" s="897"/>
      <c r="BR168" s="897"/>
      <c r="BS168" s="897"/>
      <c r="BT168" s="897"/>
      <c r="BU168" s="897"/>
      <c r="BV168" s="897"/>
      <c r="BW168" s="897"/>
      <c r="BX168" s="897"/>
      <c r="BY168" s="897"/>
      <c r="BZ168" s="897"/>
      <c r="CA168" s="897"/>
      <c r="CB168" s="897"/>
      <c r="CC168" s="897"/>
      <c r="CD168" s="897"/>
      <c r="CE168" s="897"/>
      <c r="CF168" s="897"/>
      <c r="CG168" s="897"/>
      <c r="CH168" s="897"/>
      <c r="CI168" s="897"/>
      <c r="CJ168" s="897"/>
      <c r="CK168" s="897"/>
      <c r="CL168" s="897"/>
      <c r="CM168" s="897"/>
      <c r="CN168" s="897"/>
      <c r="CO168" s="897"/>
      <c r="CP168" s="897"/>
      <c r="CQ168" s="897"/>
      <c r="CR168" s="897"/>
      <c r="CS168" s="897"/>
      <c r="CT168" s="897"/>
      <c r="CU168" s="897"/>
      <c r="CV168" s="897"/>
      <c r="CW168" s="897"/>
      <c r="CX168" s="897"/>
      <c r="CY168" s="897"/>
      <c r="CZ168" s="897"/>
      <c r="DA168" s="897"/>
      <c r="DB168" s="897"/>
      <c r="DC168" s="897"/>
      <c r="DD168" s="897"/>
      <c r="DE168" s="897"/>
      <c r="DF168" s="897"/>
      <c r="DG168" s="897"/>
      <c r="DH168" s="897"/>
      <c r="DI168" s="897"/>
      <c r="DJ168" s="897"/>
      <c r="DK168" s="897"/>
      <c r="DL168" s="897"/>
      <c r="DM168" s="897"/>
      <c r="DN168" s="897"/>
      <c r="DO168" s="897"/>
      <c r="DP168" s="897"/>
      <c r="DQ168" s="897"/>
      <c r="DR168" s="897"/>
      <c r="DS168" s="897"/>
      <c r="DT168" s="897"/>
      <c r="DU168" s="897"/>
      <c r="DV168" s="897"/>
      <c r="DW168" s="897"/>
      <c r="DX168" s="897"/>
      <c r="DY168" s="897"/>
      <c r="DZ168" s="897"/>
      <c r="EA168" s="897"/>
      <c r="EB168" s="897"/>
      <c r="EC168" s="897"/>
      <c r="ED168" s="897"/>
      <c r="EE168" s="897"/>
      <c r="EF168" s="897"/>
      <c r="EG168" s="897"/>
      <c r="EH168" s="897"/>
      <c r="EI168" s="897"/>
      <c r="EJ168" s="897"/>
      <c r="EK168" s="897"/>
      <c r="EL168" s="897"/>
      <c r="EM168" s="897"/>
      <c r="EN168" s="897"/>
      <c r="EO168" s="897"/>
      <c r="EP168" s="897"/>
      <c r="EQ168" s="897"/>
      <c r="ER168" s="897"/>
      <c r="ES168" s="897"/>
      <c r="ET168" s="897"/>
      <c r="EU168" s="897"/>
      <c r="EV168" s="897"/>
      <c r="EW168" s="897"/>
      <c r="EX168" s="897"/>
      <c r="EY168" s="897"/>
      <c r="EZ168" s="897"/>
      <c r="FA168" s="897"/>
      <c r="FB168" s="897"/>
      <c r="FC168" s="897"/>
      <c r="FD168" s="897"/>
      <c r="FE168" s="897"/>
      <c r="FF168" s="897"/>
      <c r="FG168" s="897"/>
      <c r="FH168" s="897"/>
      <c r="FI168" s="897"/>
      <c r="FJ168" s="897"/>
      <c r="FK168" s="897"/>
      <c r="FL168" s="897"/>
      <c r="FM168" s="897"/>
      <c r="FN168" s="897"/>
      <c r="FO168" s="897"/>
      <c r="FP168" s="897"/>
      <c r="FQ168" s="897"/>
      <c r="FR168" s="897"/>
      <c r="FS168" s="897"/>
      <c r="FT168" s="897"/>
      <c r="FU168" s="897"/>
      <c r="FV168" s="897"/>
      <c r="FW168" s="897"/>
      <c r="FX168" s="897"/>
      <c r="FY168" s="897"/>
      <c r="FZ168" s="897"/>
      <c r="GA168" s="897"/>
      <c r="GB168" s="897"/>
      <c r="GC168" s="897"/>
      <c r="GD168" s="897"/>
      <c r="GE168" s="897"/>
      <c r="GF168" s="897"/>
      <c r="GG168" s="897"/>
      <c r="GH168" s="897"/>
      <c r="GI168" s="897"/>
      <c r="GJ168" s="897"/>
      <c r="GK168" s="897"/>
      <c r="GL168" s="897"/>
      <c r="GM168" s="897"/>
      <c r="GN168" s="897"/>
      <c r="GO168" s="897"/>
      <c r="GP168" s="897"/>
      <c r="GQ168" s="897"/>
      <c r="GR168" s="897"/>
      <c r="GS168" s="897"/>
      <c r="GT168" s="897"/>
      <c r="GU168" s="897"/>
      <c r="GV168" s="897"/>
      <c r="GW168" s="897"/>
      <c r="GX168" s="897"/>
      <c r="GY168" s="897"/>
      <c r="GZ168" s="897"/>
      <c r="HA168" s="897"/>
      <c r="HB168" s="897"/>
      <c r="HC168" s="897"/>
      <c r="HD168" s="897"/>
      <c r="HE168" s="897"/>
      <c r="HF168" s="897"/>
      <c r="HG168" s="897"/>
      <c r="HH168" s="897"/>
      <c r="HI168" s="897"/>
      <c r="HJ168" s="897"/>
      <c r="HK168" s="897"/>
      <c r="HL168" s="897"/>
      <c r="HM168" s="897"/>
      <c r="HN168" s="897"/>
      <c r="HO168" s="897"/>
      <c r="HP168" s="897"/>
      <c r="HQ168" s="897"/>
      <c r="HR168" s="897"/>
      <c r="HS168" s="897"/>
      <c r="HT168" s="897"/>
      <c r="HU168" s="897"/>
      <c r="HV168" s="897"/>
      <c r="HW168" s="897"/>
      <c r="HX168" s="897"/>
      <c r="HY168" s="897"/>
      <c r="HZ168" s="897"/>
      <c r="IA168" s="897"/>
      <c r="IB168" s="897"/>
      <c r="IC168" s="897"/>
      <c r="ID168" s="897"/>
      <c r="IE168" s="897"/>
      <c r="IF168" s="897"/>
      <c r="IG168" s="897"/>
      <c r="IH168" s="897"/>
      <c r="II168" s="897"/>
      <c r="IJ168" s="897"/>
      <c r="IK168" s="897"/>
      <c r="IL168" s="897"/>
      <c r="IM168" s="897"/>
      <c r="IN168" s="897"/>
      <c r="IO168" s="897"/>
      <c r="IP168" s="897"/>
      <c r="IQ168" s="897"/>
      <c r="IR168" s="897"/>
    </row>
    <row r="169" spans="1:252" s="898" customFormat="1" ht="22.5" customHeight="1" x14ac:dyDescent="0.2">
      <c r="A169" s="921"/>
      <c r="B169" s="921"/>
      <c r="C169" s="922"/>
      <c r="D169" s="923" t="s">
        <v>440</v>
      </c>
      <c r="E169" s="927" t="s">
        <v>799</v>
      </c>
      <c r="F169" s="925">
        <v>1000</v>
      </c>
      <c r="G169" s="925">
        <v>1000</v>
      </c>
      <c r="H169" s="1255">
        <f t="shared" si="10"/>
        <v>1</v>
      </c>
      <c r="K169" s="897"/>
      <c r="L169" s="897"/>
      <c r="M169" s="897"/>
      <c r="N169" s="897"/>
      <c r="O169" s="897"/>
      <c r="P169" s="897"/>
      <c r="Q169" s="897"/>
      <c r="R169" s="897"/>
      <c r="S169" s="897"/>
      <c r="T169" s="897"/>
      <c r="U169" s="897"/>
      <c r="V169" s="897"/>
      <c r="W169" s="897"/>
      <c r="X169" s="897"/>
      <c r="Y169" s="897"/>
      <c r="Z169" s="897"/>
      <c r="AA169" s="897"/>
      <c r="AB169" s="897"/>
      <c r="AC169" s="897"/>
      <c r="AD169" s="897"/>
      <c r="AE169" s="897"/>
      <c r="AF169" s="897"/>
      <c r="AG169" s="897"/>
      <c r="AH169" s="897"/>
      <c r="AI169" s="897"/>
      <c r="AJ169" s="897"/>
      <c r="AK169" s="897"/>
      <c r="AL169" s="897"/>
      <c r="AM169" s="897"/>
      <c r="AN169" s="897"/>
      <c r="AO169" s="897"/>
      <c r="AP169" s="897"/>
      <c r="AQ169" s="897"/>
      <c r="AR169" s="897"/>
      <c r="AS169" s="897"/>
      <c r="AT169" s="897"/>
      <c r="AU169" s="897"/>
      <c r="AV169" s="897"/>
      <c r="AW169" s="897"/>
      <c r="AX169" s="897"/>
      <c r="AY169" s="897"/>
      <c r="AZ169" s="897"/>
      <c r="BA169" s="897"/>
      <c r="BB169" s="897"/>
      <c r="BC169" s="897"/>
      <c r="BD169" s="897"/>
      <c r="BE169" s="897"/>
      <c r="BF169" s="897"/>
      <c r="BG169" s="897"/>
      <c r="BH169" s="897"/>
      <c r="BI169" s="897"/>
      <c r="BJ169" s="897"/>
      <c r="BK169" s="897"/>
      <c r="BL169" s="897"/>
      <c r="BM169" s="897"/>
      <c r="BN169" s="897"/>
      <c r="BO169" s="897"/>
      <c r="BP169" s="897"/>
      <c r="BQ169" s="897"/>
      <c r="BR169" s="897"/>
      <c r="BS169" s="897"/>
      <c r="BT169" s="897"/>
      <c r="BU169" s="897"/>
      <c r="BV169" s="897"/>
      <c r="BW169" s="897"/>
      <c r="BX169" s="897"/>
      <c r="BY169" s="897"/>
      <c r="BZ169" s="897"/>
      <c r="CA169" s="897"/>
      <c r="CB169" s="897"/>
      <c r="CC169" s="897"/>
      <c r="CD169" s="897"/>
      <c r="CE169" s="897"/>
      <c r="CF169" s="897"/>
      <c r="CG169" s="897"/>
      <c r="CH169" s="897"/>
      <c r="CI169" s="897"/>
      <c r="CJ169" s="897"/>
      <c r="CK169" s="897"/>
      <c r="CL169" s="897"/>
      <c r="CM169" s="897"/>
      <c r="CN169" s="897"/>
      <c r="CO169" s="897"/>
      <c r="CP169" s="897"/>
      <c r="CQ169" s="897"/>
      <c r="CR169" s="897"/>
      <c r="CS169" s="897"/>
      <c r="CT169" s="897"/>
      <c r="CU169" s="897"/>
      <c r="CV169" s="897"/>
      <c r="CW169" s="897"/>
      <c r="CX169" s="897"/>
      <c r="CY169" s="897"/>
      <c r="CZ169" s="897"/>
      <c r="DA169" s="897"/>
      <c r="DB169" s="897"/>
      <c r="DC169" s="897"/>
      <c r="DD169" s="897"/>
      <c r="DE169" s="897"/>
      <c r="DF169" s="897"/>
      <c r="DG169" s="897"/>
      <c r="DH169" s="897"/>
      <c r="DI169" s="897"/>
      <c r="DJ169" s="897"/>
      <c r="DK169" s="897"/>
      <c r="DL169" s="897"/>
      <c r="DM169" s="897"/>
      <c r="DN169" s="897"/>
      <c r="DO169" s="897"/>
      <c r="DP169" s="897"/>
      <c r="DQ169" s="897"/>
      <c r="DR169" s="897"/>
      <c r="DS169" s="897"/>
      <c r="DT169" s="897"/>
      <c r="DU169" s="897"/>
      <c r="DV169" s="897"/>
      <c r="DW169" s="897"/>
      <c r="DX169" s="897"/>
      <c r="DY169" s="897"/>
      <c r="DZ169" s="897"/>
      <c r="EA169" s="897"/>
      <c r="EB169" s="897"/>
      <c r="EC169" s="897"/>
      <c r="ED169" s="897"/>
      <c r="EE169" s="897"/>
      <c r="EF169" s="897"/>
      <c r="EG169" s="897"/>
      <c r="EH169" s="897"/>
      <c r="EI169" s="897"/>
      <c r="EJ169" s="897"/>
      <c r="EK169" s="897"/>
      <c r="EL169" s="897"/>
      <c r="EM169" s="897"/>
      <c r="EN169" s="897"/>
      <c r="EO169" s="897"/>
      <c r="EP169" s="897"/>
      <c r="EQ169" s="897"/>
      <c r="ER169" s="897"/>
      <c r="ES169" s="897"/>
      <c r="ET169" s="897"/>
      <c r="EU169" s="897"/>
      <c r="EV169" s="897"/>
      <c r="EW169" s="897"/>
      <c r="EX169" s="897"/>
      <c r="EY169" s="897"/>
      <c r="EZ169" s="897"/>
      <c r="FA169" s="897"/>
      <c r="FB169" s="897"/>
      <c r="FC169" s="897"/>
      <c r="FD169" s="897"/>
      <c r="FE169" s="897"/>
      <c r="FF169" s="897"/>
      <c r="FG169" s="897"/>
      <c r="FH169" s="897"/>
      <c r="FI169" s="897"/>
      <c r="FJ169" s="897"/>
      <c r="FK169" s="897"/>
      <c r="FL169" s="897"/>
      <c r="FM169" s="897"/>
      <c r="FN169" s="897"/>
      <c r="FO169" s="897"/>
      <c r="FP169" s="897"/>
      <c r="FQ169" s="897"/>
      <c r="FR169" s="897"/>
      <c r="FS169" s="897"/>
      <c r="FT169" s="897"/>
      <c r="FU169" s="897"/>
      <c r="FV169" s="897"/>
      <c r="FW169" s="897"/>
      <c r="FX169" s="897"/>
      <c r="FY169" s="897"/>
      <c r="FZ169" s="897"/>
      <c r="GA169" s="897"/>
      <c r="GB169" s="897"/>
      <c r="GC169" s="897"/>
      <c r="GD169" s="897"/>
      <c r="GE169" s="897"/>
      <c r="GF169" s="897"/>
      <c r="GG169" s="897"/>
      <c r="GH169" s="897"/>
      <c r="GI169" s="897"/>
      <c r="GJ169" s="897"/>
      <c r="GK169" s="897"/>
      <c r="GL169" s="897"/>
      <c r="GM169" s="897"/>
      <c r="GN169" s="897"/>
      <c r="GO169" s="897"/>
      <c r="GP169" s="897"/>
      <c r="GQ169" s="897"/>
      <c r="GR169" s="897"/>
      <c r="GS169" s="897"/>
      <c r="GT169" s="897"/>
      <c r="GU169" s="897"/>
      <c r="GV169" s="897"/>
      <c r="GW169" s="897"/>
      <c r="GX169" s="897"/>
      <c r="GY169" s="897"/>
      <c r="GZ169" s="897"/>
      <c r="HA169" s="897"/>
      <c r="HB169" s="897"/>
      <c r="HC169" s="897"/>
      <c r="HD169" s="897"/>
      <c r="HE169" s="897"/>
      <c r="HF169" s="897"/>
      <c r="HG169" s="897"/>
      <c r="HH169" s="897"/>
      <c r="HI169" s="897"/>
      <c r="HJ169" s="897"/>
      <c r="HK169" s="897"/>
      <c r="HL169" s="897"/>
      <c r="HM169" s="897"/>
      <c r="HN169" s="897"/>
      <c r="HO169" s="897"/>
      <c r="HP169" s="897"/>
      <c r="HQ169" s="897"/>
      <c r="HR169" s="897"/>
      <c r="HS169" s="897"/>
      <c r="HT169" s="897"/>
      <c r="HU169" s="897"/>
      <c r="HV169" s="897"/>
      <c r="HW169" s="897"/>
      <c r="HX169" s="897"/>
      <c r="HY169" s="897"/>
      <c r="HZ169" s="897"/>
      <c r="IA169" s="897"/>
      <c r="IB169" s="897"/>
      <c r="IC169" s="897"/>
      <c r="ID169" s="897"/>
      <c r="IE169" s="897"/>
      <c r="IF169" s="897"/>
      <c r="IG169" s="897"/>
      <c r="IH169" s="897"/>
      <c r="II169" s="897"/>
      <c r="IJ169" s="897"/>
      <c r="IK169" s="897"/>
      <c r="IL169" s="897"/>
      <c r="IM169" s="897"/>
      <c r="IN169" s="897"/>
      <c r="IO169" s="897"/>
      <c r="IP169" s="897"/>
      <c r="IQ169" s="897"/>
      <c r="IR169" s="897"/>
    </row>
    <row r="170" spans="1:252" s="898" customFormat="1" x14ac:dyDescent="0.2">
      <c r="A170" s="921"/>
      <c r="B170" s="921"/>
      <c r="C170" s="922"/>
      <c r="D170" s="926" t="s">
        <v>441</v>
      </c>
      <c r="E170" s="924" t="s">
        <v>466</v>
      </c>
      <c r="F170" s="925">
        <v>1300</v>
      </c>
      <c r="G170" s="925">
        <v>0</v>
      </c>
      <c r="H170" s="1255">
        <f t="shared" si="10"/>
        <v>0</v>
      </c>
      <c r="K170" s="897"/>
      <c r="L170" s="897"/>
      <c r="M170" s="897"/>
      <c r="N170" s="897"/>
      <c r="O170" s="897"/>
      <c r="P170" s="897"/>
      <c r="Q170" s="897"/>
      <c r="R170" s="897"/>
      <c r="S170" s="897"/>
      <c r="T170" s="897"/>
      <c r="U170" s="897"/>
      <c r="V170" s="897"/>
      <c r="W170" s="897"/>
      <c r="X170" s="897"/>
      <c r="Y170" s="897"/>
      <c r="Z170" s="897"/>
      <c r="AA170" s="897"/>
      <c r="AB170" s="897"/>
      <c r="AC170" s="897"/>
      <c r="AD170" s="897"/>
      <c r="AE170" s="897"/>
      <c r="AF170" s="897"/>
      <c r="AG170" s="897"/>
      <c r="AH170" s="897"/>
      <c r="AI170" s="897"/>
      <c r="AJ170" s="897"/>
      <c r="AK170" s="897"/>
      <c r="AL170" s="897"/>
      <c r="AM170" s="897"/>
      <c r="AN170" s="897"/>
      <c r="AO170" s="897"/>
      <c r="AP170" s="897"/>
      <c r="AQ170" s="897"/>
      <c r="AR170" s="897"/>
      <c r="AS170" s="897"/>
      <c r="AT170" s="897"/>
      <c r="AU170" s="897"/>
      <c r="AV170" s="897"/>
      <c r="AW170" s="897"/>
      <c r="AX170" s="897"/>
      <c r="AY170" s="897"/>
      <c r="AZ170" s="897"/>
      <c r="BA170" s="897"/>
      <c r="BB170" s="897"/>
      <c r="BC170" s="897"/>
      <c r="BD170" s="897"/>
      <c r="BE170" s="897"/>
      <c r="BF170" s="897"/>
      <c r="BG170" s="897"/>
      <c r="BH170" s="897"/>
      <c r="BI170" s="897"/>
      <c r="BJ170" s="897"/>
      <c r="BK170" s="897"/>
      <c r="BL170" s="897"/>
      <c r="BM170" s="897"/>
      <c r="BN170" s="897"/>
      <c r="BO170" s="897"/>
      <c r="BP170" s="897"/>
      <c r="BQ170" s="897"/>
      <c r="BR170" s="897"/>
      <c r="BS170" s="897"/>
      <c r="BT170" s="897"/>
      <c r="BU170" s="897"/>
      <c r="BV170" s="897"/>
      <c r="BW170" s="897"/>
      <c r="BX170" s="897"/>
      <c r="BY170" s="897"/>
      <c r="BZ170" s="897"/>
      <c r="CA170" s="897"/>
      <c r="CB170" s="897"/>
      <c r="CC170" s="897"/>
      <c r="CD170" s="897"/>
      <c r="CE170" s="897"/>
      <c r="CF170" s="897"/>
      <c r="CG170" s="897"/>
      <c r="CH170" s="897"/>
      <c r="CI170" s="897"/>
      <c r="CJ170" s="897"/>
      <c r="CK170" s="897"/>
      <c r="CL170" s="897"/>
      <c r="CM170" s="897"/>
      <c r="CN170" s="897"/>
      <c r="CO170" s="897"/>
      <c r="CP170" s="897"/>
      <c r="CQ170" s="897"/>
      <c r="CR170" s="897"/>
      <c r="CS170" s="897"/>
      <c r="CT170" s="897"/>
      <c r="CU170" s="897"/>
      <c r="CV170" s="897"/>
      <c r="CW170" s="897"/>
      <c r="CX170" s="897"/>
      <c r="CY170" s="897"/>
      <c r="CZ170" s="897"/>
      <c r="DA170" s="897"/>
      <c r="DB170" s="897"/>
      <c r="DC170" s="897"/>
      <c r="DD170" s="897"/>
      <c r="DE170" s="897"/>
      <c r="DF170" s="897"/>
      <c r="DG170" s="897"/>
      <c r="DH170" s="897"/>
      <c r="DI170" s="897"/>
      <c r="DJ170" s="897"/>
      <c r="DK170" s="897"/>
      <c r="DL170" s="897"/>
      <c r="DM170" s="897"/>
      <c r="DN170" s="897"/>
      <c r="DO170" s="897"/>
      <c r="DP170" s="897"/>
      <c r="DQ170" s="897"/>
      <c r="DR170" s="897"/>
      <c r="DS170" s="897"/>
      <c r="DT170" s="897"/>
      <c r="DU170" s="897"/>
      <c r="DV170" s="897"/>
      <c r="DW170" s="897"/>
      <c r="DX170" s="897"/>
      <c r="DY170" s="897"/>
      <c r="DZ170" s="897"/>
      <c r="EA170" s="897"/>
      <c r="EB170" s="897"/>
      <c r="EC170" s="897"/>
      <c r="ED170" s="897"/>
      <c r="EE170" s="897"/>
      <c r="EF170" s="897"/>
      <c r="EG170" s="897"/>
      <c r="EH170" s="897"/>
      <c r="EI170" s="897"/>
      <c r="EJ170" s="897"/>
      <c r="EK170" s="897"/>
      <c r="EL170" s="897"/>
      <c r="EM170" s="897"/>
      <c r="EN170" s="897"/>
      <c r="EO170" s="897"/>
      <c r="EP170" s="897"/>
      <c r="EQ170" s="897"/>
      <c r="ER170" s="897"/>
      <c r="ES170" s="897"/>
      <c r="ET170" s="897"/>
      <c r="EU170" s="897"/>
      <c r="EV170" s="897"/>
      <c r="EW170" s="897"/>
      <c r="EX170" s="897"/>
      <c r="EY170" s="897"/>
      <c r="EZ170" s="897"/>
      <c r="FA170" s="897"/>
      <c r="FB170" s="897"/>
      <c r="FC170" s="897"/>
      <c r="FD170" s="897"/>
      <c r="FE170" s="897"/>
      <c r="FF170" s="897"/>
      <c r="FG170" s="897"/>
      <c r="FH170" s="897"/>
      <c r="FI170" s="897"/>
      <c r="FJ170" s="897"/>
      <c r="FK170" s="897"/>
      <c r="FL170" s="897"/>
      <c r="FM170" s="897"/>
      <c r="FN170" s="897"/>
      <c r="FO170" s="897"/>
      <c r="FP170" s="897"/>
      <c r="FQ170" s="897"/>
      <c r="FR170" s="897"/>
      <c r="FS170" s="897"/>
      <c r="FT170" s="897"/>
      <c r="FU170" s="897"/>
      <c r="FV170" s="897"/>
      <c r="FW170" s="897"/>
      <c r="FX170" s="897"/>
      <c r="FY170" s="897"/>
      <c r="FZ170" s="897"/>
      <c r="GA170" s="897"/>
      <c r="GB170" s="897"/>
      <c r="GC170" s="897"/>
      <c r="GD170" s="897"/>
      <c r="GE170" s="897"/>
      <c r="GF170" s="897"/>
      <c r="GG170" s="897"/>
      <c r="GH170" s="897"/>
      <c r="GI170" s="897"/>
      <c r="GJ170" s="897"/>
      <c r="GK170" s="897"/>
      <c r="GL170" s="897"/>
      <c r="GM170" s="897"/>
      <c r="GN170" s="897"/>
      <c r="GO170" s="897"/>
      <c r="GP170" s="897"/>
      <c r="GQ170" s="897"/>
      <c r="GR170" s="897"/>
      <c r="GS170" s="897"/>
      <c r="GT170" s="897"/>
      <c r="GU170" s="897"/>
      <c r="GV170" s="897"/>
      <c r="GW170" s="897"/>
      <c r="GX170" s="897"/>
      <c r="GY170" s="897"/>
      <c r="GZ170" s="897"/>
      <c r="HA170" s="897"/>
      <c r="HB170" s="897"/>
      <c r="HC170" s="897"/>
      <c r="HD170" s="897"/>
      <c r="HE170" s="897"/>
      <c r="HF170" s="897"/>
      <c r="HG170" s="897"/>
      <c r="HH170" s="897"/>
      <c r="HI170" s="897"/>
      <c r="HJ170" s="897"/>
      <c r="HK170" s="897"/>
      <c r="HL170" s="897"/>
      <c r="HM170" s="897"/>
      <c r="HN170" s="897"/>
      <c r="HO170" s="897"/>
      <c r="HP170" s="897"/>
      <c r="HQ170" s="897"/>
      <c r="HR170" s="897"/>
      <c r="HS170" s="897"/>
      <c r="HT170" s="897"/>
      <c r="HU170" s="897"/>
      <c r="HV170" s="897"/>
      <c r="HW170" s="897"/>
      <c r="HX170" s="897"/>
      <c r="HY170" s="897"/>
      <c r="HZ170" s="897"/>
      <c r="IA170" s="897"/>
      <c r="IB170" s="897"/>
      <c r="IC170" s="897"/>
      <c r="ID170" s="897"/>
      <c r="IE170" s="897"/>
      <c r="IF170" s="897"/>
      <c r="IG170" s="897"/>
      <c r="IH170" s="897"/>
      <c r="II170" s="897"/>
      <c r="IJ170" s="897"/>
      <c r="IK170" s="897"/>
      <c r="IL170" s="897"/>
      <c r="IM170" s="897"/>
      <c r="IN170" s="897"/>
      <c r="IO170" s="897"/>
      <c r="IP170" s="897"/>
      <c r="IQ170" s="897"/>
      <c r="IR170" s="897"/>
    </row>
    <row r="171" spans="1:252" s="898" customFormat="1" ht="21.75" customHeight="1" x14ac:dyDescent="0.2">
      <c r="A171" s="921"/>
      <c r="B171" s="921"/>
      <c r="C171" s="922"/>
      <c r="D171" s="923" t="s">
        <v>445</v>
      </c>
      <c r="E171" s="924" t="s">
        <v>675</v>
      </c>
      <c r="F171" s="925">
        <v>3000</v>
      </c>
      <c r="G171" s="925">
        <v>0</v>
      </c>
      <c r="H171" s="1255">
        <f t="shared" si="10"/>
        <v>0</v>
      </c>
      <c r="I171" s="1021"/>
      <c r="K171" s="897"/>
      <c r="L171" s="897"/>
      <c r="M171" s="897"/>
      <c r="N171" s="897"/>
      <c r="O171" s="897"/>
      <c r="P171" s="897"/>
      <c r="Q171" s="897"/>
      <c r="R171" s="897"/>
      <c r="S171" s="897"/>
      <c r="T171" s="897"/>
      <c r="U171" s="897"/>
      <c r="V171" s="897"/>
      <c r="W171" s="897"/>
      <c r="X171" s="897"/>
      <c r="Y171" s="897"/>
      <c r="Z171" s="897"/>
      <c r="AA171" s="897"/>
      <c r="AB171" s="897"/>
      <c r="AC171" s="897"/>
      <c r="AD171" s="897"/>
      <c r="AE171" s="897"/>
      <c r="AF171" s="897"/>
      <c r="AG171" s="897"/>
      <c r="AH171" s="897"/>
      <c r="AI171" s="897"/>
      <c r="AJ171" s="897"/>
      <c r="AK171" s="897"/>
      <c r="AL171" s="897"/>
      <c r="AM171" s="897"/>
      <c r="AN171" s="897"/>
      <c r="AO171" s="897"/>
      <c r="AP171" s="897"/>
      <c r="AQ171" s="897"/>
      <c r="AR171" s="897"/>
      <c r="AS171" s="897"/>
      <c r="AT171" s="897"/>
      <c r="AU171" s="897"/>
      <c r="AV171" s="897"/>
      <c r="AW171" s="897"/>
      <c r="AX171" s="897"/>
      <c r="AY171" s="897"/>
      <c r="AZ171" s="897"/>
      <c r="BA171" s="897"/>
      <c r="BB171" s="897"/>
      <c r="BC171" s="897"/>
      <c r="BD171" s="897"/>
      <c r="BE171" s="897"/>
      <c r="BF171" s="897"/>
      <c r="BG171" s="897"/>
      <c r="BH171" s="897"/>
      <c r="BI171" s="897"/>
      <c r="BJ171" s="897"/>
      <c r="BK171" s="897"/>
      <c r="BL171" s="897"/>
      <c r="BM171" s="897"/>
      <c r="BN171" s="897"/>
      <c r="BO171" s="897"/>
      <c r="BP171" s="897"/>
      <c r="BQ171" s="897"/>
      <c r="BR171" s="897"/>
      <c r="BS171" s="897"/>
      <c r="BT171" s="897"/>
      <c r="BU171" s="897"/>
      <c r="BV171" s="897"/>
      <c r="BW171" s="897"/>
      <c r="BX171" s="897"/>
      <c r="BY171" s="897"/>
      <c r="BZ171" s="897"/>
      <c r="CA171" s="897"/>
      <c r="CB171" s="897"/>
      <c r="CC171" s="897"/>
      <c r="CD171" s="897"/>
      <c r="CE171" s="897"/>
      <c r="CF171" s="897"/>
      <c r="CG171" s="897"/>
      <c r="CH171" s="897"/>
      <c r="CI171" s="897"/>
      <c r="CJ171" s="897"/>
      <c r="CK171" s="897"/>
      <c r="CL171" s="897"/>
      <c r="CM171" s="897"/>
      <c r="CN171" s="897"/>
      <c r="CO171" s="897"/>
      <c r="CP171" s="897"/>
      <c r="CQ171" s="897"/>
      <c r="CR171" s="897"/>
      <c r="CS171" s="897"/>
      <c r="CT171" s="897"/>
      <c r="CU171" s="897"/>
      <c r="CV171" s="897"/>
      <c r="CW171" s="897"/>
      <c r="CX171" s="897"/>
      <c r="CY171" s="897"/>
      <c r="CZ171" s="897"/>
      <c r="DA171" s="897"/>
      <c r="DB171" s="897"/>
      <c r="DC171" s="897"/>
      <c r="DD171" s="897"/>
      <c r="DE171" s="897"/>
      <c r="DF171" s="897"/>
      <c r="DG171" s="897"/>
      <c r="DH171" s="897"/>
      <c r="DI171" s="897"/>
      <c r="DJ171" s="897"/>
      <c r="DK171" s="897"/>
      <c r="DL171" s="897"/>
      <c r="DM171" s="897"/>
      <c r="DN171" s="897"/>
      <c r="DO171" s="897"/>
      <c r="DP171" s="897"/>
      <c r="DQ171" s="897"/>
      <c r="DR171" s="897"/>
      <c r="DS171" s="897"/>
      <c r="DT171" s="897"/>
      <c r="DU171" s="897"/>
      <c r="DV171" s="897"/>
      <c r="DW171" s="897"/>
      <c r="DX171" s="897"/>
      <c r="DY171" s="897"/>
      <c r="DZ171" s="897"/>
      <c r="EA171" s="897"/>
      <c r="EB171" s="897"/>
      <c r="EC171" s="897"/>
      <c r="ED171" s="897"/>
      <c r="EE171" s="897"/>
      <c r="EF171" s="897"/>
      <c r="EG171" s="897"/>
      <c r="EH171" s="897"/>
      <c r="EI171" s="897"/>
      <c r="EJ171" s="897"/>
      <c r="EK171" s="897"/>
      <c r="EL171" s="897"/>
      <c r="EM171" s="897"/>
      <c r="EN171" s="897"/>
      <c r="EO171" s="897"/>
      <c r="EP171" s="897"/>
      <c r="EQ171" s="897"/>
      <c r="ER171" s="897"/>
      <c r="ES171" s="897"/>
      <c r="ET171" s="897"/>
      <c r="EU171" s="897"/>
      <c r="EV171" s="897"/>
      <c r="EW171" s="897"/>
      <c r="EX171" s="897"/>
      <c r="EY171" s="897"/>
      <c r="EZ171" s="897"/>
      <c r="FA171" s="897"/>
      <c r="FB171" s="897"/>
      <c r="FC171" s="897"/>
      <c r="FD171" s="897"/>
      <c r="FE171" s="897"/>
      <c r="FF171" s="897"/>
      <c r="FG171" s="897"/>
      <c r="FH171" s="897"/>
      <c r="FI171" s="897"/>
      <c r="FJ171" s="897"/>
      <c r="FK171" s="897"/>
      <c r="FL171" s="897"/>
      <c r="FM171" s="897"/>
      <c r="FN171" s="897"/>
      <c r="FO171" s="897"/>
      <c r="FP171" s="897"/>
      <c r="FQ171" s="897"/>
      <c r="FR171" s="897"/>
      <c r="FS171" s="897"/>
      <c r="FT171" s="897"/>
      <c r="FU171" s="897"/>
      <c r="FV171" s="897"/>
      <c r="FW171" s="897"/>
      <c r="FX171" s="897"/>
      <c r="FY171" s="897"/>
      <c r="FZ171" s="897"/>
      <c r="GA171" s="897"/>
      <c r="GB171" s="897"/>
      <c r="GC171" s="897"/>
      <c r="GD171" s="897"/>
      <c r="GE171" s="897"/>
      <c r="GF171" s="897"/>
      <c r="GG171" s="897"/>
      <c r="GH171" s="897"/>
      <c r="GI171" s="897"/>
      <c r="GJ171" s="897"/>
      <c r="GK171" s="897"/>
      <c r="GL171" s="897"/>
      <c r="GM171" s="897"/>
      <c r="GN171" s="897"/>
      <c r="GO171" s="897"/>
      <c r="GP171" s="897"/>
      <c r="GQ171" s="897"/>
      <c r="GR171" s="897"/>
      <c r="GS171" s="897"/>
      <c r="GT171" s="897"/>
      <c r="GU171" s="897"/>
      <c r="GV171" s="897"/>
      <c r="GW171" s="897"/>
      <c r="GX171" s="897"/>
      <c r="GY171" s="897"/>
      <c r="GZ171" s="897"/>
      <c r="HA171" s="897"/>
      <c r="HB171" s="897"/>
      <c r="HC171" s="897"/>
      <c r="HD171" s="897"/>
      <c r="HE171" s="897"/>
      <c r="HF171" s="897"/>
      <c r="HG171" s="897"/>
      <c r="HH171" s="897"/>
      <c r="HI171" s="897"/>
      <c r="HJ171" s="897"/>
      <c r="HK171" s="897"/>
      <c r="HL171" s="897"/>
      <c r="HM171" s="897"/>
      <c r="HN171" s="897"/>
      <c r="HO171" s="897"/>
      <c r="HP171" s="897"/>
      <c r="HQ171" s="897"/>
      <c r="HR171" s="897"/>
      <c r="HS171" s="897"/>
      <c r="HT171" s="897"/>
      <c r="HU171" s="897"/>
      <c r="HV171" s="897"/>
      <c r="HW171" s="897"/>
      <c r="HX171" s="897"/>
      <c r="HY171" s="897"/>
      <c r="HZ171" s="897"/>
      <c r="IA171" s="897"/>
      <c r="IB171" s="897"/>
      <c r="IC171" s="897"/>
      <c r="ID171" s="897"/>
      <c r="IE171" s="897"/>
      <c r="IF171" s="897"/>
      <c r="IG171" s="897"/>
      <c r="IH171" s="897"/>
      <c r="II171" s="897"/>
      <c r="IJ171" s="897"/>
      <c r="IK171" s="897"/>
      <c r="IL171" s="897"/>
      <c r="IM171" s="897"/>
      <c r="IN171" s="897"/>
      <c r="IO171" s="897"/>
      <c r="IP171" s="897"/>
      <c r="IQ171" s="897"/>
      <c r="IR171" s="897"/>
    </row>
    <row r="172" spans="1:252" s="898" customFormat="1" ht="29.25" customHeight="1" x14ac:dyDescent="0.2">
      <c r="A172" s="921"/>
      <c r="B172" s="921"/>
      <c r="C172" s="922"/>
      <c r="D172" s="923" t="s">
        <v>446</v>
      </c>
      <c r="E172" s="924" t="s">
        <v>469</v>
      </c>
      <c r="F172" s="925">
        <v>4000</v>
      </c>
      <c r="G172" s="925">
        <v>900</v>
      </c>
      <c r="H172" s="1255">
        <f t="shared" si="10"/>
        <v>0.22500000000000001</v>
      </c>
      <c r="K172" s="897"/>
      <c r="L172" s="897"/>
      <c r="M172" s="897"/>
      <c r="N172" s="897"/>
      <c r="O172" s="897"/>
      <c r="P172" s="897"/>
      <c r="Q172" s="897"/>
      <c r="R172" s="897"/>
      <c r="S172" s="897"/>
      <c r="T172" s="897"/>
      <c r="U172" s="897"/>
      <c r="V172" s="897"/>
      <c r="W172" s="897"/>
      <c r="X172" s="897"/>
      <c r="Y172" s="897"/>
      <c r="Z172" s="897"/>
      <c r="AA172" s="897"/>
      <c r="AB172" s="897"/>
      <c r="AC172" s="897"/>
      <c r="AD172" s="897"/>
      <c r="AE172" s="897"/>
      <c r="AF172" s="897"/>
      <c r="AG172" s="897"/>
      <c r="AH172" s="897"/>
      <c r="AI172" s="897"/>
      <c r="AJ172" s="897"/>
      <c r="AK172" s="897"/>
      <c r="AL172" s="897"/>
      <c r="AM172" s="897"/>
      <c r="AN172" s="897"/>
      <c r="AO172" s="897"/>
      <c r="AP172" s="897"/>
      <c r="AQ172" s="897"/>
      <c r="AR172" s="897"/>
      <c r="AS172" s="897"/>
      <c r="AT172" s="897"/>
      <c r="AU172" s="897"/>
      <c r="AV172" s="897"/>
      <c r="AW172" s="897"/>
      <c r="AX172" s="897"/>
      <c r="AY172" s="897"/>
      <c r="AZ172" s="897"/>
      <c r="BA172" s="897"/>
      <c r="BB172" s="897"/>
      <c r="BC172" s="897"/>
      <c r="BD172" s="897"/>
      <c r="BE172" s="897"/>
      <c r="BF172" s="897"/>
      <c r="BG172" s="897"/>
      <c r="BH172" s="897"/>
      <c r="BI172" s="897"/>
      <c r="BJ172" s="897"/>
      <c r="BK172" s="897"/>
      <c r="BL172" s="897"/>
      <c r="BM172" s="897"/>
      <c r="BN172" s="897"/>
      <c r="BO172" s="897"/>
      <c r="BP172" s="897"/>
      <c r="BQ172" s="897"/>
      <c r="BR172" s="897"/>
      <c r="BS172" s="897"/>
      <c r="BT172" s="897"/>
      <c r="BU172" s="897"/>
      <c r="BV172" s="897"/>
      <c r="BW172" s="897"/>
      <c r="BX172" s="897"/>
      <c r="BY172" s="897"/>
      <c r="BZ172" s="897"/>
      <c r="CA172" s="897"/>
      <c r="CB172" s="897"/>
      <c r="CC172" s="897"/>
      <c r="CD172" s="897"/>
      <c r="CE172" s="897"/>
      <c r="CF172" s="897"/>
      <c r="CG172" s="897"/>
      <c r="CH172" s="897"/>
      <c r="CI172" s="897"/>
      <c r="CJ172" s="897"/>
      <c r="CK172" s="897"/>
      <c r="CL172" s="897"/>
      <c r="CM172" s="897"/>
      <c r="CN172" s="897"/>
      <c r="CO172" s="897"/>
      <c r="CP172" s="897"/>
      <c r="CQ172" s="897"/>
      <c r="CR172" s="897"/>
      <c r="CS172" s="897"/>
      <c r="CT172" s="897"/>
      <c r="CU172" s="897"/>
      <c r="CV172" s="897"/>
      <c r="CW172" s="897"/>
      <c r="CX172" s="897"/>
      <c r="CY172" s="897"/>
      <c r="CZ172" s="897"/>
      <c r="DA172" s="897"/>
      <c r="DB172" s="897"/>
      <c r="DC172" s="897"/>
      <c r="DD172" s="897"/>
      <c r="DE172" s="897"/>
      <c r="DF172" s="897"/>
      <c r="DG172" s="897"/>
      <c r="DH172" s="897"/>
      <c r="DI172" s="897"/>
      <c r="DJ172" s="897"/>
      <c r="DK172" s="897"/>
      <c r="DL172" s="897"/>
      <c r="DM172" s="897"/>
      <c r="DN172" s="897"/>
      <c r="DO172" s="897"/>
      <c r="DP172" s="897"/>
      <c r="DQ172" s="897"/>
      <c r="DR172" s="897"/>
      <c r="DS172" s="897"/>
      <c r="DT172" s="897"/>
      <c r="DU172" s="897"/>
      <c r="DV172" s="897"/>
      <c r="DW172" s="897"/>
      <c r="DX172" s="897"/>
      <c r="DY172" s="897"/>
      <c r="DZ172" s="897"/>
      <c r="EA172" s="897"/>
      <c r="EB172" s="897"/>
      <c r="EC172" s="897"/>
      <c r="ED172" s="897"/>
      <c r="EE172" s="897"/>
      <c r="EF172" s="897"/>
      <c r="EG172" s="897"/>
      <c r="EH172" s="897"/>
      <c r="EI172" s="897"/>
      <c r="EJ172" s="897"/>
      <c r="EK172" s="897"/>
      <c r="EL172" s="897"/>
      <c r="EM172" s="897"/>
      <c r="EN172" s="897"/>
      <c r="EO172" s="897"/>
      <c r="EP172" s="897"/>
      <c r="EQ172" s="897"/>
      <c r="ER172" s="897"/>
      <c r="ES172" s="897"/>
      <c r="ET172" s="897"/>
      <c r="EU172" s="897"/>
      <c r="EV172" s="897"/>
      <c r="EW172" s="897"/>
      <c r="EX172" s="897"/>
      <c r="EY172" s="897"/>
      <c r="EZ172" s="897"/>
      <c r="FA172" s="897"/>
      <c r="FB172" s="897"/>
      <c r="FC172" s="897"/>
      <c r="FD172" s="897"/>
      <c r="FE172" s="897"/>
      <c r="FF172" s="897"/>
      <c r="FG172" s="897"/>
      <c r="FH172" s="897"/>
      <c r="FI172" s="897"/>
      <c r="FJ172" s="897"/>
      <c r="FK172" s="897"/>
      <c r="FL172" s="897"/>
      <c r="FM172" s="897"/>
      <c r="FN172" s="897"/>
      <c r="FO172" s="897"/>
      <c r="FP172" s="897"/>
      <c r="FQ172" s="897"/>
      <c r="FR172" s="897"/>
      <c r="FS172" s="897"/>
      <c r="FT172" s="897"/>
      <c r="FU172" s="897"/>
      <c r="FV172" s="897"/>
      <c r="FW172" s="897"/>
      <c r="FX172" s="897"/>
      <c r="FY172" s="897"/>
      <c r="FZ172" s="897"/>
      <c r="GA172" s="897"/>
      <c r="GB172" s="897"/>
      <c r="GC172" s="897"/>
      <c r="GD172" s="897"/>
      <c r="GE172" s="897"/>
      <c r="GF172" s="897"/>
      <c r="GG172" s="897"/>
      <c r="GH172" s="897"/>
      <c r="GI172" s="897"/>
      <c r="GJ172" s="897"/>
      <c r="GK172" s="897"/>
      <c r="GL172" s="897"/>
      <c r="GM172" s="897"/>
      <c r="GN172" s="897"/>
      <c r="GO172" s="897"/>
      <c r="GP172" s="897"/>
      <c r="GQ172" s="897"/>
      <c r="GR172" s="897"/>
      <c r="GS172" s="897"/>
      <c r="GT172" s="897"/>
      <c r="GU172" s="897"/>
      <c r="GV172" s="897"/>
      <c r="GW172" s="897"/>
      <c r="GX172" s="897"/>
      <c r="GY172" s="897"/>
      <c r="GZ172" s="897"/>
      <c r="HA172" s="897"/>
      <c r="HB172" s="897"/>
      <c r="HC172" s="897"/>
      <c r="HD172" s="897"/>
      <c r="HE172" s="897"/>
      <c r="HF172" s="897"/>
      <c r="HG172" s="897"/>
      <c r="HH172" s="897"/>
      <c r="HI172" s="897"/>
      <c r="HJ172" s="897"/>
      <c r="HK172" s="897"/>
      <c r="HL172" s="897"/>
      <c r="HM172" s="897"/>
      <c r="HN172" s="897"/>
      <c r="HO172" s="897"/>
      <c r="HP172" s="897"/>
      <c r="HQ172" s="897"/>
      <c r="HR172" s="897"/>
      <c r="HS172" s="897"/>
      <c r="HT172" s="897"/>
      <c r="HU172" s="897"/>
      <c r="HV172" s="897"/>
      <c r="HW172" s="897"/>
      <c r="HX172" s="897"/>
      <c r="HY172" s="897"/>
      <c r="HZ172" s="897"/>
      <c r="IA172" s="897"/>
      <c r="IB172" s="897"/>
      <c r="IC172" s="897"/>
      <c r="ID172" s="897"/>
      <c r="IE172" s="897"/>
      <c r="IF172" s="897"/>
      <c r="IG172" s="897"/>
      <c r="IH172" s="897"/>
      <c r="II172" s="897"/>
      <c r="IJ172" s="897"/>
      <c r="IK172" s="897"/>
      <c r="IL172" s="897"/>
      <c r="IM172" s="897"/>
      <c r="IN172" s="897"/>
      <c r="IO172" s="897"/>
      <c r="IP172" s="897"/>
      <c r="IQ172" s="897"/>
      <c r="IR172" s="897"/>
    </row>
    <row r="173" spans="1:252" s="898" customFormat="1" ht="17.100000000000001" customHeight="1" x14ac:dyDescent="0.2">
      <c r="A173" s="921"/>
      <c r="B173" s="921"/>
      <c r="C173" s="922"/>
      <c r="D173" s="923" t="s">
        <v>761</v>
      </c>
      <c r="E173" s="927" t="s">
        <v>798</v>
      </c>
      <c r="F173" s="925">
        <v>3000</v>
      </c>
      <c r="G173" s="925">
        <v>220</v>
      </c>
      <c r="H173" s="1255">
        <f t="shared" si="10"/>
        <v>7.3333333333333334E-2</v>
      </c>
      <c r="K173" s="897"/>
      <c r="L173" s="897"/>
      <c r="M173" s="897"/>
      <c r="N173" s="897"/>
      <c r="O173" s="897"/>
      <c r="P173" s="897"/>
      <c r="Q173" s="897"/>
      <c r="R173" s="897"/>
      <c r="S173" s="897"/>
      <c r="T173" s="897"/>
      <c r="U173" s="897"/>
      <c r="V173" s="897"/>
      <c r="W173" s="897"/>
      <c r="X173" s="897"/>
      <c r="Y173" s="897"/>
      <c r="Z173" s="897"/>
      <c r="AA173" s="897"/>
      <c r="AB173" s="897"/>
      <c r="AC173" s="897"/>
      <c r="AD173" s="897"/>
      <c r="AE173" s="897"/>
      <c r="AF173" s="897"/>
      <c r="AG173" s="897"/>
      <c r="AH173" s="897"/>
      <c r="AI173" s="897"/>
      <c r="AJ173" s="897"/>
      <c r="AK173" s="897"/>
      <c r="AL173" s="897"/>
      <c r="AM173" s="897"/>
      <c r="AN173" s="897"/>
      <c r="AO173" s="897"/>
      <c r="AP173" s="897"/>
      <c r="AQ173" s="897"/>
      <c r="AR173" s="897"/>
      <c r="AS173" s="897"/>
      <c r="AT173" s="897"/>
      <c r="AU173" s="897"/>
      <c r="AV173" s="897"/>
      <c r="AW173" s="897"/>
      <c r="AX173" s="897"/>
      <c r="AY173" s="897"/>
      <c r="AZ173" s="897"/>
      <c r="BA173" s="897"/>
      <c r="BB173" s="897"/>
      <c r="BC173" s="897"/>
      <c r="BD173" s="897"/>
      <c r="BE173" s="897"/>
      <c r="BF173" s="897"/>
      <c r="BG173" s="897"/>
      <c r="BH173" s="897"/>
      <c r="BI173" s="897"/>
      <c r="BJ173" s="897"/>
      <c r="BK173" s="897"/>
      <c r="BL173" s="897"/>
      <c r="BM173" s="897"/>
      <c r="BN173" s="897"/>
      <c r="BO173" s="897"/>
      <c r="BP173" s="897"/>
      <c r="BQ173" s="897"/>
      <c r="BR173" s="897"/>
      <c r="BS173" s="897"/>
      <c r="BT173" s="897"/>
      <c r="BU173" s="897"/>
      <c r="BV173" s="897"/>
      <c r="BW173" s="897"/>
      <c r="BX173" s="897"/>
      <c r="BY173" s="897"/>
      <c r="BZ173" s="897"/>
      <c r="CA173" s="897"/>
      <c r="CB173" s="897"/>
      <c r="CC173" s="897"/>
      <c r="CD173" s="897"/>
      <c r="CE173" s="897"/>
      <c r="CF173" s="897"/>
      <c r="CG173" s="897"/>
      <c r="CH173" s="897"/>
      <c r="CI173" s="897"/>
      <c r="CJ173" s="897"/>
      <c r="CK173" s="897"/>
      <c r="CL173" s="897"/>
      <c r="CM173" s="897"/>
      <c r="CN173" s="897"/>
      <c r="CO173" s="897"/>
      <c r="CP173" s="897"/>
      <c r="CQ173" s="897"/>
      <c r="CR173" s="897"/>
      <c r="CS173" s="897"/>
      <c r="CT173" s="897"/>
      <c r="CU173" s="897"/>
      <c r="CV173" s="897"/>
      <c r="CW173" s="897"/>
      <c r="CX173" s="897"/>
      <c r="CY173" s="897"/>
      <c r="CZ173" s="897"/>
      <c r="DA173" s="897"/>
      <c r="DB173" s="897"/>
      <c r="DC173" s="897"/>
      <c r="DD173" s="897"/>
      <c r="DE173" s="897"/>
      <c r="DF173" s="897"/>
      <c r="DG173" s="897"/>
      <c r="DH173" s="897"/>
      <c r="DI173" s="897"/>
      <c r="DJ173" s="897"/>
      <c r="DK173" s="897"/>
      <c r="DL173" s="897"/>
      <c r="DM173" s="897"/>
      <c r="DN173" s="897"/>
      <c r="DO173" s="897"/>
      <c r="DP173" s="897"/>
      <c r="DQ173" s="897"/>
      <c r="DR173" s="897"/>
      <c r="DS173" s="897"/>
      <c r="DT173" s="897"/>
      <c r="DU173" s="897"/>
      <c r="DV173" s="897"/>
      <c r="DW173" s="897"/>
      <c r="DX173" s="897"/>
      <c r="DY173" s="897"/>
      <c r="DZ173" s="897"/>
      <c r="EA173" s="897"/>
      <c r="EB173" s="897"/>
      <c r="EC173" s="897"/>
      <c r="ED173" s="897"/>
      <c r="EE173" s="897"/>
      <c r="EF173" s="897"/>
      <c r="EG173" s="897"/>
      <c r="EH173" s="897"/>
      <c r="EI173" s="897"/>
      <c r="EJ173" s="897"/>
      <c r="EK173" s="897"/>
      <c r="EL173" s="897"/>
      <c r="EM173" s="897"/>
      <c r="EN173" s="897"/>
      <c r="EO173" s="897"/>
      <c r="EP173" s="897"/>
      <c r="EQ173" s="897"/>
      <c r="ER173" s="897"/>
      <c r="ES173" s="897"/>
      <c r="ET173" s="897"/>
      <c r="EU173" s="897"/>
      <c r="EV173" s="897"/>
      <c r="EW173" s="897"/>
      <c r="EX173" s="897"/>
      <c r="EY173" s="897"/>
      <c r="EZ173" s="897"/>
      <c r="FA173" s="897"/>
      <c r="FB173" s="897"/>
      <c r="FC173" s="897"/>
      <c r="FD173" s="897"/>
      <c r="FE173" s="897"/>
      <c r="FF173" s="897"/>
      <c r="FG173" s="897"/>
      <c r="FH173" s="897"/>
      <c r="FI173" s="897"/>
      <c r="FJ173" s="897"/>
      <c r="FK173" s="897"/>
      <c r="FL173" s="897"/>
      <c r="FM173" s="897"/>
      <c r="FN173" s="897"/>
      <c r="FO173" s="897"/>
      <c r="FP173" s="897"/>
      <c r="FQ173" s="897"/>
      <c r="FR173" s="897"/>
      <c r="FS173" s="897"/>
      <c r="FT173" s="897"/>
      <c r="FU173" s="897"/>
      <c r="FV173" s="897"/>
      <c r="FW173" s="897"/>
      <c r="FX173" s="897"/>
      <c r="FY173" s="897"/>
      <c r="FZ173" s="897"/>
      <c r="GA173" s="897"/>
      <c r="GB173" s="897"/>
      <c r="GC173" s="897"/>
      <c r="GD173" s="897"/>
      <c r="GE173" s="897"/>
      <c r="GF173" s="897"/>
      <c r="GG173" s="897"/>
      <c r="GH173" s="897"/>
      <c r="GI173" s="897"/>
      <c r="GJ173" s="897"/>
      <c r="GK173" s="897"/>
      <c r="GL173" s="897"/>
      <c r="GM173" s="897"/>
      <c r="GN173" s="897"/>
      <c r="GO173" s="897"/>
      <c r="GP173" s="897"/>
      <c r="GQ173" s="897"/>
      <c r="GR173" s="897"/>
      <c r="GS173" s="897"/>
      <c r="GT173" s="897"/>
      <c r="GU173" s="897"/>
      <c r="GV173" s="897"/>
      <c r="GW173" s="897"/>
      <c r="GX173" s="897"/>
      <c r="GY173" s="897"/>
      <c r="GZ173" s="897"/>
      <c r="HA173" s="897"/>
      <c r="HB173" s="897"/>
      <c r="HC173" s="897"/>
      <c r="HD173" s="897"/>
      <c r="HE173" s="897"/>
      <c r="HF173" s="897"/>
      <c r="HG173" s="897"/>
      <c r="HH173" s="897"/>
      <c r="HI173" s="897"/>
      <c r="HJ173" s="897"/>
      <c r="HK173" s="897"/>
      <c r="HL173" s="897"/>
      <c r="HM173" s="897"/>
      <c r="HN173" s="897"/>
      <c r="HO173" s="897"/>
      <c r="HP173" s="897"/>
      <c r="HQ173" s="897"/>
      <c r="HR173" s="897"/>
      <c r="HS173" s="897"/>
      <c r="HT173" s="897"/>
      <c r="HU173" s="897"/>
      <c r="HV173" s="897"/>
      <c r="HW173" s="897"/>
      <c r="HX173" s="897"/>
      <c r="HY173" s="897"/>
      <c r="HZ173" s="897"/>
      <c r="IA173" s="897"/>
      <c r="IB173" s="897"/>
      <c r="IC173" s="897"/>
      <c r="ID173" s="897"/>
      <c r="IE173" s="897"/>
      <c r="IF173" s="897"/>
      <c r="IG173" s="897"/>
      <c r="IH173" s="897"/>
      <c r="II173" s="897"/>
      <c r="IJ173" s="897"/>
      <c r="IK173" s="897"/>
      <c r="IL173" s="897"/>
      <c r="IM173" s="897"/>
      <c r="IN173" s="897"/>
      <c r="IO173" s="897"/>
      <c r="IP173" s="897"/>
      <c r="IQ173" s="897"/>
      <c r="IR173" s="897"/>
    </row>
    <row r="174" spans="1:252" s="898" customFormat="1" ht="21" customHeight="1" x14ac:dyDescent="0.2">
      <c r="A174" s="921"/>
      <c r="B174" s="921"/>
      <c r="C174" s="922"/>
      <c r="D174" s="923" t="s">
        <v>442</v>
      </c>
      <c r="E174" s="924" t="s">
        <v>467</v>
      </c>
      <c r="F174" s="925">
        <v>2000</v>
      </c>
      <c r="G174" s="925">
        <v>0</v>
      </c>
      <c r="H174" s="1255">
        <f t="shared" si="10"/>
        <v>0</v>
      </c>
      <c r="K174" s="897"/>
      <c r="L174" s="897"/>
      <c r="M174" s="897"/>
      <c r="N174" s="897"/>
      <c r="O174" s="897"/>
      <c r="P174" s="897"/>
      <c r="Q174" s="897"/>
      <c r="R174" s="897"/>
      <c r="S174" s="897"/>
      <c r="T174" s="897"/>
      <c r="U174" s="897"/>
      <c r="V174" s="897"/>
      <c r="W174" s="897"/>
      <c r="X174" s="897"/>
      <c r="Y174" s="897"/>
      <c r="Z174" s="897"/>
      <c r="AA174" s="897"/>
      <c r="AB174" s="897"/>
      <c r="AC174" s="897"/>
      <c r="AD174" s="897"/>
      <c r="AE174" s="897"/>
      <c r="AF174" s="897"/>
      <c r="AG174" s="897"/>
      <c r="AH174" s="897"/>
      <c r="AI174" s="897"/>
      <c r="AJ174" s="897"/>
      <c r="AK174" s="897"/>
      <c r="AL174" s="897"/>
      <c r="AM174" s="897"/>
      <c r="AN174" s="897"/>
      <c r="AO174" s="897"/>
      <c r="AP174" s="897"/>
      <c r="AQ174" s="897"/>
      <c r="AR174" s="897"/>
      <c r="AS174" s="897"/>
      <c r="AT174" s="897"/>
      <c r="AU174" s="897"/>
      <c r="AV174" s="897"/>
      <c r="AW174" s="897"/>
      <c r="AX174" s="897"/>
      <c r="AY174" s="897"/>
      <c r="AZ174" s="897"/>
      <c r="BA174" s="897"/>
      <c r="BB174" s="897"/>
      <c r="BC174" s="897"/>
      <c r="BD174" s="897"/>
      <c r="BE174" s="897"/>
      <c r="BF174" s="897"/>
      <c r="BG174" s="897"/>
      <c r="BH174" s="897"/>
      <c r="BI174" s="897"/>
      <c r="BJ174" s="897"/>
      <c r="BK174" s="897"/>
      <c r="BL174" s="897"/>
      <c r="BM174" s="897"/>
      <c r="BN174" s="897"/>
      <c r="BO174" s="897"/>
      <c r="BP174" s="897"/>
      <c r="BQ174" s="897"/>
      <c r="BR174" s="897"/>
      <c r="BS174" s="897"/>
      <c r="BT174" s="897"/>
      <c r="BU174" s="897"/>
      <c r="BV174" s="897"/>
      <c r="BW174" s="897"/>
      <c r="BX174" s="897"/>
      <c r="BY174" s="897"/>
      <c r="BZ174" s="897"/>
      <c r="CA174" s="897"/>
      <c r="CB174" s="897"/>
      <c r="CC174" s="897"/>
      <c r="CD174" s="897"/>
      <c r="CE174" s="897"/>
      <c r="CF174" s="897"/>
      <c r="CG174" s="897"/>
      <c r="CH174" s="897"/>
      <c r="CI174" s="897"/>
      <c r="CJ174" s="897"/>
      <c r="CK174" s="897"/>
      <c r="CL174" s="897"/>
      <c r="CM174" s="897"/>
      <c r="CN174" s="897"/>
      <c r="CO174" s="897"/>
      <c r="CP174" s="897"/>
      <c r="CQ174" s="897"/>
      <c r="CR174" s="897"/>
      <c r="CS174" s="897"/>
      <c r="CT174" s="897"/>
      <c r="CU174" s="897"/>
      <c r="CV174" s="897"/>
      <c r="CW174" s="897"/>
      <c r="CX174" s="897"/>
      <c r="CY174" s="897"/>
      <c r="CZ174" s="897"/>
      <c r="DA174" s="897"/>
      <c r="DB174" s="897"/>
      <c r="DC174" s="897"/>
      <c r="DD174" s="897"/>
      <c r="DE174" s="897"/>
      <c r="DF174" s="897"/>
      <c r="DG174" s="897"/>
      <c r="DH174" s="897"/>
      <c r="DI174" s="897"/>
      <c r="DJ174" s="897"/>
      <c r="DK174" s="897"/>
      <c r="DL174" s="897"/>
      <c r="DM174" s="897"/>
      <c r="DN174" s="897"/>
      <c r="DO174" s="897"/>
      <c r="DP174" s="897"/>
      <c r="DQ174" s="897"/>
      <c r="DR174" s="897"/>
      <c r="DS174" s="897"/>
      <c r="DT174" s="897"/>
      <c r="DU174" s="897"/>
      <c r="DV174" s="897"/>
      <c r="DW174" s="897"/>
      <c r="DX174" s="897"/>
      <c r="DY174" s="897"/>
      <c r="DZ174" s="897"/>
      <c r="EA174" s="897"/>
      <c r="EB174" s="897"/>
      <c r="EC174" s="897"/>
      <c r="ED174" s="897"/>
      <c r="EE174" s="897"/>
      <c r="EF174" s="897"/>
      <c r="EG174" s="897"/>
      <c r="EH174" s="897"/>
      <c r="EI174" s="897"/>
      <c r="EJ174" s="897"/>
      <c r="EK174" s="897"/>
      <c r="EL174" s="897"/>
      <c r="EM174" s="897"/>
      <c r="EN174" s="897"/>
      <c r="EO174" s="897"/>
      <c r="EP174" s="897"/>
      <c r="EQ174" s="897"/>
      <c r="ER174" s="897"/>
      <c r="ES174" s="897"/>
      <c r="ET174" s="897"/>
      <c r="EU174" s="897"/>
      <c r="EV174" s="897"/>
      <c r="EW174" s="897"/>
      <c r="EX174" s="897"/>
      <c r="EY174" s="897"/>
      <c r="EZ174" s="897"/>
      <c r="FA174" s="897"/>
      <c r="FB174" s="897"/>
      <c r="FC174" s="897"/>
      <c r="FD174" s="897"/>
      <c r="FE174" s="897"/>
      <c r="FF174" s="897"/>
      <c r="FG174" s="897"/>
      <c r="FH174" s="897"/>
      <c r="FI174" s="897"/>
      <c r="FJ174" s="897"/>
      <c r="FK174" s="897"/>
      <c r="FL174" s="897"/>
      <c r="FM174" s="897"/>
      <c r="FN174" s="897"/>
      <c r="FO174" s="897"/>
      <c r="FP174" s="897"/>
      <c r="FQ174" s="897"/>
      <c r="FR174" s="897"/>
      <c r="FS174" s="897"/>
      <c r="FT174" s="897"/>
      <c r="FU174" s="897"/>
      <c r="FV174" s="897"/>
      <c r="FW174" s="897"/>
      <c r="FX174" s="897"/>
      <c r="FY174" s="897"/>
      <c r="FZ174" s="897"/>
      <c r="GA174" s="897"/>
      <c r="GB174" s="897"/>
      <c r="GC174" s="897"/>
      <c r="GD174" s="897"/>
      <c r="GE174" s="897"/>
      <c r="GF174" s="897"/>
      <c r="GG174" s="897"/>
      <c r="GH174" s="897"/>
      <c r="GI174" s="897"/>
      <c r="GJ174" s="897"/>
      <c r="GK174" s="897"/>
      <c r="GL174" s="897"/>
      <c r="GM174" s="897"/>
      <c r="GN174" s="897"/>
      <c r="GO174" s="897"/>
      <c r="GP174" s="897"/>
      <c r="GQ174" s="897"/>
      <c r="GR174" s="897"/>
      <c r="GS174" s="897"/>
      <c r="GT174" s="897"/>
      <c r="GU174" s="897"/>
      <c r="GV174" s="897"/>
      <c r="GW174" s="897"/>
      <c r="GX174" s="897"/>
      <c r="GY174" s="897"/>
      <c r="GZ174" s="897"/>
      <c r="HA174" s="897"/>
      <c r="HB174" s="897"/>
      <c r="HC174" s="897"/>
      <c r="HD174" s="897"/>
      <c r="HE174" s="897"/>
      <c r="HF174" s="897"/>
      <c r="HG174" s="897"/>
      <c r="HH174" s="897"/>
      <c r="HI174" s="897"/>
      <c r="HJ174" s="897"/>
      <c r="HK174" s="897"/>
      <c r="HL174" s="897"/>
      <c r="HM174" s="897"/>
      <c r="HN174" s="897"/>
      <c r="HO174" s="897"/>
      <c r="HP174" s="897"/>
      <c r="HQ174" s="897"/>
      <c r="HR174" s="897"/>
      <c r="HS174" s="897"/>
      <c r="HT174" s="897"/>
      <c r="HU174" s="897"/>
      <c r="HV174" s="897"/>
      <c r="HW174" s="897"/>
      <c r="HX174" s="897"/>
      <c r="HY174" s="897"/>
      <c r="HZ174" s="897"/>
      <c r="IA174" s="897"/>
      <c r="IB174" s="897"/>
      <c r="IC174" s="897"/>
      <c r="ID174" s="897"/>
      <c r="IE174" s="897"/>
      <c r="IF174" s="897"/>
      <c r="IG174" s="897"/>
      <c r="IH174" s="897"/>
      <c r="II174" s="897"/>
      <c r="IJ174" s="897"/>
      <c r="IK174" s="897"/>
      <c r="IL174" s="897"/>
      <c r="IM174" s="897"/>
      <c r="IN174" s="897"/>
      <c r="IO174" s="897"/>
      <c r="IP174" s="897"/>
      <c r="IQ174" s="897"/>
      <c r="IR174" s="897"/>
    </row>
    <row r="175" spans="1:252" s="898" customFormat="1" ht="17.100000000000001" customHeight="1" x14ac:dyDescent="0.2">
      <c r="A175" s="921"/>
      <c r="B175" s="921"/>
      <c r="C175" s="922"/>
      <c r="D175" s="926" t="s">
        <v>461</v>
      </c>
      <c r="E175" s="927" t="s">
        <v>467</v>
      </c>
      <c r="F175" s="928">
        <v>3500</v>
      </c>
      <c r="G175" s="928">
        <v>0</v>
      </c>
      <c r="H175" s="1255">
        <f t="shared" si="10"/>
        <v>0</v>
      </c>
      <c r="K175" s="897"/>
      <c r="L175" s="897"/>
      <c r="M175" s="897"/>
      <c r="N175" s="897"/>
      <c r="O175" s="897"/>
      <c r="P175" s="897"/>
      <c r="Q175" s="897"/>
      <c r="R175" s="897"/>
      <c r="S175" s="897"/>
      <c r="T175" s="897"/>
      <c r="U175" s="897"/>
      <c r="V175" s="897"/>
      <c r="W175" s="897"/>
      <c r="X175" s="897"/>
      <c r="Y175" s="897"/>
      <c r="Z175" s="897"/>
      <c r="AA175" s="897"/>
      <c r="AB175" s="897"/>
      <c r="AC175" s="897"/>
      <c r="AD175" s="897"/>
      <c r="AE175" s="897"/>
      <c r="AF175" s="897"/>
      <c r="AG175" s="897"/>
      <c r="AH175" s="897"/>
      <c r="AI175" s="897"/>
      <c r="AJ175" s="897"/>
      <c r="AK175" s="897"/>
      <c r="AL175" s="897"/>
      <c r="AM175" s="897"/>
      <c r="AN175" s="897"/>
      <c r="AO175" s="897"/>
      <c r="AP175" s="897"/>
      <c r="AQ175" s="897"/>
      <c r="AR175" s="897"/>
      <c r="AS175" s="897"/>
      <c r="AT175" s="897"/>
      <c r="AU175" s="897"/>
      <c r="AV175" s="897"/>
      <c r="AW175" s="897"/>
      <c r="AX175" s="897"/>
      <c r="AY175" s="897"/>
      <c r="AZ175" s="897"/>
      <c r="BA175" s="897"/>
      <c r="BB175" s="897"/>
      <c r="BC175" s="897"/>
      <c r="BD175" s="897"/>
      <c r="BE175" s="897"/>
      <c r="BF175" s="897"/>
      <c r="BG175" s="897"/>
      <c r="BH175" s="897"/>
      <c r="BI175" s="897"/>
      <c r="BJ175" s="897"/>
      <c r="BK175" s="897"/>
      <c r="BL175" s="897"/>
      <c r="BM175" s="897"/>
      <c r="BN175" s="897"/>
      <c r="BO175" s="897"/>
      <c r="BP175" s="897"/>
      <c r="BQ175" s="897"/>
      <c r="BR175" s="897"/>
      <c r="BS175" s="897"/>
      <c r="BT175" s="897"/>
      <c r="BU175" s="897"/>
      <c r="BV175" s="897"/>
      <c r="BW175" s="897"/>
      <c r="BX175" s="897"/>
      <c r="BY175" s="897"/>
      <c r="BZ175" s="897"/>
      <c r="CA175" s="897"/>
      <c r="CB175" s="897"/>
      <c r="CC175" s="897"/>
      <c r="CD175" s="897"/>
      <c r="CE175" s="897"/>
      <c r="CF175" s="897"/>
      <c r="CG175" s="897"/>
      <c r="CH175" s="897"/>
      <c r="CI175" s="897"/>
      <c r="CJ175" s="897"/>
      <c r="CK175" s="897"/>
      <c r="CL175" s="897"/>
      <c r="CM175" s="897"/>
      <c r="CN175" s="897"/>
      <c r="CO175" s="897"/>
      <c r="CP175" s="897"/>
      <c r="CQ175" s="897"/>
      <c r="CR175" s="897"/>
      <c r="CS175" s="897"/>
      <c r="CT175" s="897"/>
      <c r="CU175" s="897"/>
      <c r="CV175" s="897"/>
      <c r="CW175" s="897"/>
      <c r="CX175" s="897"/>
      <c r="CY175" s="897"/>
      <c r="CZ175" s="897"/>
      <c r="DA175" s="897"/>
      <c r="DB175" s="897"/>
      <c r="DC175" s="897"/>
      <c r="DD175" s="897"/>
      <c r="DE175" s="897"/>
      <c r="DF175" s="897"/>
      <c r="DG175" s="897"/>
      <c r="DH175" s="897"/>
      <c r="DI175" s="897"/>
      <c r="DJ175" s="897"/>
      <c r="DK175" s="897"/>
      <c r="DL175" s="897"/>
      <c r="DM175" s="897"/>
      <c r="DN175" s="897"/>
      <c r="DO175" s="897"/>
      <c r="DP175" s="897"/>
      <c r="DQ175" s="897"/>
      <c r="DR175" s="897"/>
      <c r="DS175" s="897"/>
      <c r="DT175" s="897"/>
      <c r="DU175" s="897"/>
      <c r="DV175" s="897"/>
      <c r="DW175" s="897"/>
      <c r="DX175" s="897"/>
      <c r="DY175" s="897"/>
      <c r="DZ175" s="897"/>
      <c r="EA175" s="897"/>
      <c r="EB175" s="897"/>
      <c r="EC175" s="897"/>
      <c r="ED175" s="897"/>
      <c r="EE175" s="897"/>
      <c r="EF175" s="897"/>
      <c r="EG175" s="897"/>
      <c r="EH175" s="897"/>
      <c r="EI175" s="897"/>
      <c r="EJ175" s="897"/>
      <c r="EK175" s="897"/>
      <c r="EL175" s="897"/>
      <c r="EM175" s="897"/>
      <c r="EN175" s="897"/>
      <c r="EO175" s="897"/>
      <c r="EP175" s="897"/>
      <c r="EQ175" s="897"/>
      <c r="ER175" s="897"/>
      <c r="ES175" s="897"/>
      <c r="ET175" s="897"/>
      <c r="EU175" s="897"/>
      <c r="EV175" s="897"/>
      <c r="EW175" s="897"/>
      <c r="EX175" s="897"/>
      <c r="EY175" s="897"/>
      <c r="EZ175" s="897"/>
      <c r="FA175" s="897"/>
      <c r="FB175" s="897"/>
      <c r="FC175" s="897"/>
      <c r="FD175" s="897"/>
      <c r="FE175" s="897"/>
      <c r="FF175" s="897"/>
      <c r="FG175" s="897"/>
      <c r="FH175" s="897"/>
      <c r="FI175" s="897"/>
      <c r="FJ175" s="897"/>
      <c r="FK175" s="897"/>
      <c r="FL175" s="897"/>
      <c r="FM175" s="897"/>
      <c r="FN175" s="897"/>
      <c r="FO175" s="897"/>
      <c r="FP175" s="897"/>
      <c r="FQ175" s="897"/>
      <c r="FR175" s="897"/>
      <c r="FS175" s="897"/>
      <c r="FT175" s="897"/>
      <c r="FU175" s="897"/>
      <c r="FV175" s="897"/>
      <c r="FW175" s="897"/>
      <c r="FX175" s="897"/>
      <c r="FY175" s="897"/>
      <c r="FZ175" s="897"/>
      <c r="GA175" s="897"/>
      <c r="GB175" s="897"/>
      <c r="GC175" s="897"/>
      <c r="GD175" s="897"/>
      <c r="GE175" s="897"/>
      <c r="GF175" s="897"/>
      <c r="GG175" s="897"/>
      <c r="GH175" s="897"/>
      <c r="GI175" s="897"/>
      <c r="GJ175" s="897"/>
      <c r="GK175" s="897"/>
      <c r="GL175" s="897"/>
      <c r="GM175" s="897"/>
      <c r="GN175" s="897"/>
      <c r="GO175" s="897"/>
      <c r="GP175" s="897"/>
      <c r="GQ175" s="897"/>
      <c r="GR175" s="897"/>
      <c r="GS175" s="897"/>
      <c r="GT175" s="897"/>
      <c r="GU175" s="897"/>
      <c r="GV175" s="897"/>
      <c r="GW175" s="897"/>
      <c r="GX175" s="897"/>
      <c r="GY175" s="897"/>
      <c r="GZ175" s="897"/>
      <c r="HA175" s="897"/>
      <c r="HB175" s="897"/>
      <c r="HC175" s="897"/>
      <c r="HD175" s="897"/>
      <c r="HE175" s="897"/>
      <c r="HF175" s="897"/>
      <c r="HG175" s="897"/>
      <c r="HH175" s="897"/>
      <c r="HI175" s="897"/>
      <c r="HJ175" s="897"/>
      <c r="HK175" s="897"/>
      <c r="HL175" s="897"/>
      <c r="HM175" s="897"/>
      <c r="HN175" s="897"/>
      <c r="HO175" s="897"/>
      <c r="HP175" s="897"/>
      <c r="HQ175" s="897"/>
      <c r="HR175" s="897"/>
      <c r="HS175" s="897"/>
      <c r="HT175" s="897"/>
      <c r="HU175" s="897"/>
      <c r="HV175" s="897"/>
      <c r="HW175" s="897"/>
      <c r="HX175" s="897"/>
      <c r="HY175" s="897"/>
      <c r="HZ175" s="897"/>
      <c r="IA175" s="897"/>
      <c r="IB175" s="897"/>
      <c r="IC175" s="897"/>
      <c r="ID175" s="897"/>
      <c r="IE175" s="897"/>
      <c r="IF175" s="897"/>
      <c r="IG175" s="897"/>
      <c r="IH175" s="897"/>
      <c r="II175" s="897"/>
      <c r="IJ175" s="897"/>
      <c r="IK175" s="897"/>
      <c r="IL175" s="897"/>
      <c r="IM175" s="897"/>
      <c r="IN175" s="897"/>
      <c r="IO175" s="897"/>
      <c r="IP175" s="897"/>
      <c r="IQ175" s="897"/>
      <c r="IR175" s="897"/>
    </row>
    <row r="176" spans="1:252" s="898" customFormat="1" ht="28.5" customHeight="1" x14ac:dyDescent="0.2">
      <c r="A176" s="921"/>
      <c r="B176" s="921"/>
      <c r="C176" s="922"/>
      <c r="D176" s="926" t="s">
        <v>443</v>
      </c>
      <c r="E176" s="927" t="s">
        <v>660</v>
      </c>
      <c r="F176" s="928">
        <v>500</v>
      </c>
      <c r="G176" s="928">
        <v>336.96</v>
      </c>
      <c r="H176" s="1255">
        <f t="shared" si="10"/>
        <v>0.67391999999999996</v>
      </c>
      <c r="K176" s="897"/>
      <c r="L176" s="897"/>
      <c r="M176" s="897"/>
      <c r="N176" s="897"/>
      <c r="O176" s="897"/>
      <c r="P176" s="897"/>
      <c r="Q176" s="897"/>
      <c r="R176" s="897"/>
      <c r="S176" s="897"/>
      <c r="T176" s="897"/>
      <c r="U176" s="897"/>
      <c r="V176" s="897"/>
      <c r="W176" s="897"/>
      <c r="X176" s="897"/>
      <c r="Y176" s="897"/>
      <c r="Z176" s="897"/>
      <c r="AA176" s="897"/>
      <c r="AB176" s="897"/>
      <c r="AC176" s="897"/>
      <c r="AD176" s="897"/>
      <c r="AE176" s="897"/>
      <c r="AF176" s="897"/>
      <c r="AG176" s="897"/>
      <c r="AH176" s="897"/>
      <c r="AI176" s="897"/>
      <c r="AJ176" s="897"/>
      <c r="AK176" s="897"/>
      <c r="AL176" s="897"/>
      <c r="AM176" s="897"/>
      <c r="AN176" s="897"/>
      <c r="AO176" s="897"/>
      <c r="AP176" s="897"/>
      <c r="AQ176" s="897"/>
      <c r="AR176" s="897"/>
      <c r="AS176" s="897"/>
      <c r="AT176" s="897"/>
      <c r="AU176" s="897"/>
      <c r="AV176" s="897"/>
      <c r="AW176" s="897"/>
      <c r="AX176" s="897"/>
      <c r="AY176" s="897"/>
      <c r="AZ176" s="897"/>
      <c r="BA176" s="897"/>
      <c r="BB176" s="897"/>
      <c r="BC176" s="897"/>
      <c r="BD176" s="897"/>
      <c r="BE176" s="897"/>
      <c r="BF176" s="897"/>
      <c r="BG176" s="897"/>
      <c r="BH176" s="897"/>
      <c r="BI176" s="897"/>
      <c r="BJ176" s="897"/>
      <c r="BK176" s="897"/>
      <c r="BL176" s="897"/>
      <c r="BM176" s="897"/>
      <c r="BN176" s="897"/>
      <c r="BO176" s="897"/>
      <c r="BP176" s="897"/>
      <c r="BQ176" s="897"/>
      <c r="BR176" s="897"/>
      <c r="BS176" s="897"/>
      <c r="BT176" s="897"/>
      <c r="BU176" s="897"/>
      <c r="BV176" s="897"/>
      <c r="BW176" s="897"/>
      <c r="BX176" s="897"/>
      <c r="BY176" s="897"/>
      <c r="BZ176" s="897"/>
      <c r="CA176" s="897"/>
      <c r="CB176" s="897"/>
      <c r="CC176" s="897"/>
      <c r="CD176" s="897"/>
      <c r="CE176" s="897"/>
      <c r="CF176" s="897"/>
      <c r="CG176" s="897"/>
      <c r="CH176" s="897"/>
      <c r="CI176" s="897"/>
      <c r="CJ176" s="897"/>
      <c r="CK176" s="897"/>
      <c r="CL176" s="897"/>
      <c r="CM176" s="897"/>
      <c r="CN176" s="897"/>
      <c r="CO176" s="897"/>
      <c r="CP176" s="897"/>
      <c r="CQ176" s="897"/>
      <c r="CR176" s="897"/>
      <c r="CS176" s="897"/>
      <c r="CT176" s="897"/>
      <c r="CU176" s="897"/>
      <c r="CV176" s="897"/>
      <c r="CW176" s="897"/>
      <c r="CX176" s="897"/>
      <c r="CY176" s="897"/>
      <c r="CZ176" s="897"/>
      <c r="DA176" s="897"/>
      <c r="DB176" s="897"/>
      <c r="DC176" s="897"/>
      <c r="DD176" s="897"/>
      <c r="DE176" s="897"/>
      <c r="DF176" s="897"/>
      <c r="DG176" s="897"/>
      <c r="DH176" s="897"/>
      <c r="DI176" s="897"/>
      <c r="DJ176" s="897"/>
      <c r="DK176" s="897"/>
      <c r="DL176" s="897"/>
      <c r="DM176" s="897"/>
      <c r="DN176" s="897"/>
      <c r="DO176" s="897"/>
      <c r="DP176" s="897"/>
      <c r="DQ176" s="897"/>
      <c r="DR176" s="897"/>
      <c r="DS176" s="897"/>
      <c r="DT176" s="897"/>
      <c r="DU176" s="897"/>
      <c r="DV176" s="897"/>
      <c r="DW176" s="897"/>
      <c r="DX176" s="897"/>
      <c r="DY176" s="897"/>
      <c r="DZ176" s="897"/>
      <c r="EA176" s="897"/>
      <c r="EB176" s="897"/>
      <c r="EC176" s="897"/>
      <c r="ED176" s="897"/>
      <c r="EE176" s="897"/>
      <c r="EF176" s="897"/>
      <c r="EG176" s="897"/>
      <c r="EH176" s="897"/>
      <c r="EI176" s="897"/>
      <c r="EJ176" s="897"/>
      <c r="EK176" s="897"/>
      <c r="EL176" s="897"/>
      <c r="EM176" s="897"/>
      <c r="EN176" s="897"/>
      <c r="EO176" s="897"/>
      <c r="EP176" s="897"/>
      <c r="EQ176" s="897"/>
      <c r="ER176" s="897"/>
      <c r="ES176" s="897"/>
      <c r="ET176" s="897"/>
      <c r="EU176" s="897"/>
      <c r="EV176" s="897"/>
      <c r="EW176" s="897"/>
      <c r="EX176" s="897"/>
      <c r="EY176" s="897"/>
      <c r="EZ176" s="897"/>
      <c r="FA176" s="897"/>
      <c r="FB176" s="897"/>
      <c r="FC176" s="897"/>
      <c r="FD176" s="897"/>
      <c r="FE176" s="897"/>
      <c r="FF176" s="897"/>
      <c r="FG176" s="897"/>
      <c r="FH176" s="897"/>
      <c r="FI176" s="897"/>
      <c r="FJ176" s="897"/>
      <c r="FK176" s="897"/>
      <c r="FL176" s="897"/>
      <c r="FM176" s="897"/>
      <c r="FN176" s="897"/>
      <c r="FO176" s="897"/>
      <c r="FP176" s="897"/>
      <c r="FQ176" s="897"/>
      <c r="FR176" s="897"/>
      <c r="FS176" s="897"/>
      <c r="FT176" s="897"/>
      <c r="FU176" s="897"/>
      <c r="FV176" s="897"/>
      <c r="FW176" s="897"/>
      <c r="FX176" s="897"/>
      <c r="FY176" s="897"/>
      <c r="FZ176" s="897"/>
      <c r="GA176" s="897"/>
      <c r="GB176" s="897"/>
      <c r="GC176" s="897"/>
      <c r="GD176" s="897"/>
      <c r="GE176" s="897"/>
      <c r="GF176" s="897"/>
      <c r="GG176" s="897"/>
      <c r="GH176" s="897"/>
      <c r="GI176" s="897"/>
      <c r="GJ176" s="897"/>
      <c r="GK176" s="897"/>
      <c r="GL176" s="897"/>
      <c r="GM176" s="897"/>
      <c r="GN176" s="897"/>
      <c r="GO176" s="897"/>
      <c r="GP176" s="897"/>
      <c r="GQ176" s="897"/>
      <c r="GR176" s="897"/>
      <c r="GS176" s="897"/>
      <c r="GT176" s="897"/>
      <c r="GU176" s="897"/>
      <c r="GV176" s="897"/>
      <c r="GW176" s="897"/>
      <c r="GX176" s="897"/>
      <c r="GY176" s="897"/>
      <c r="GZ176" s="897"/>
      <c r="HA176" s="897"/>
      <c r="HB176" s="897"/>
      <c r="HC176" s="897"/>
      <c r="HD176" s="897"/>
      <c r="HE176" s="897"/>
      <c r="HF176" s="897"/>
      <c r="HG176" s="897"/>
      <c r="HH176" s="897"/>
      <c r="HI176" s="897"/>
      <c r="HJ176" s="897"/>
      <c r="HK176" s="897"/>
      <c r="HL176" s="897"/>
      <c r="HM176" s="897"/>
      <c r="HN176" s="897"/>
      <c r="HO176" s="897"/>
      <c r="HP176" s="897"/>
      <c r="HQ176" s="897"/>
      <c r="HR176" s="897"/>
      <c r="HS176" s="897"/>
      <c r="HT176" s="897"/>
      <c r="HU176" s="897"/>
      <c r="HV176" s="897"/>
      <c r="HW176" s="897"/>
      <c r="HX176" s="897"/>
      <c r="HY176" s="897"/>
      <c r="HZ176" s="897"/>
      <c r="IA176" s="897"/>
      <c r="IB176" s="897"/>
      <c r="IC176" s="897"/>
      <c r="ID176" s="897"/>
      <c r="IE176" s="897"/>
      <c r="IF176" s="897"/>
      <c r="IG176" s="897"/>
      <c r="IH176" s="897"/>
      <c r="II176" s="897"/>
      <c r="IJ176" s="897"/>
      <c r="IK176" s="897"/>
      <c r="IL176" s="897"/>
      <c r="IM176" s="897"/>
      <c r="IN176" s="897"/>
      <c r="IO176" s="897"/>
      <c r="IP176" s="897"/>
      <c r="IQ176" s="897"/>
      <c r="IR176" s="897"/>
    </row>
    <row r="177" spans="1:252" s="898" customFormat="1" ht="19.5" customHeight="1" x14ac:dyDescent="0.2">
      <c r="A177" s="921"/>
      <c r="B177" s="921"/>
      <c r="C177" s="922"/>
      <c r="D177" s="923" t="s">
        <v>462</v>
      </c>
      <c r="E177" s="1022" t="s">
        <v>672</v>
      </c>
      <c r="F177" s="925">
        <v>10000</v>
      </c>
      <c r="G177" s="925">
        <v>5865</v>
      </c>
      <c r="H177" s="1255">
        <f t="shared" si="10"/>
        <v>0.58650000000000002</v>
      </c>
      <c r="K177" s="897"/>
      <c r="L177" s="897"/>
      <c r="M177" s="897"/>
      <c r="N177" s="897"/>
      <c r="O177" s="897"/>
      <c r="P177" s="897"/>
      <c r="Q177" s="897"/>
      <c r="R177" s="897"/>
      <c r="S177" s="897"/>
      <c r="T177" s="897"/>
      <c r="U177" s="897"/>
      <c r="V177" s="897"/>
      <c r="W177" s="897"/>
      <c r="X177" s="897"/>
      <c r="Y177" s="897"/>
      <c r="Z177" s="897"/>
      <c r="AA177" s="897"/>
      <c r="AB177" s="897"/>
      <c r="AC177" s="897"/>
      <c r="AD177" s="897"/>
      <c r="AE177" s="897"/>
      <c r="AF177" s="897"/>
      <c r="AG177" s="897"/>
      <c r="AH177" s="897"/>
      <c r="AI177" s="897"/>
      <c r="AJ177" s="897"/>
      <c r="AK177" s="897"/>
      <c r="AL177" s="897"/>
      <c r="AM177" s="897"/>
      <c r="AN177" s="897"/>
      <c r="AO177" s="897"/>
      <c r="AP177" s="897"/>
      <c r="AQ177" s="897"/>
      <c r="AR177" s="897"/>
      <c r="AS177" s="897"/>
      <c r="AT177" s="897"/>
      <c r="AU177" s="897"/>
      <c r="AV177" s="897"/>
      <c r="AW177" s="897"/>
      <c r="AX177" s="897"/>
      <c r="AY177" s="897"/>
      <c r="AZ177" s="897"/>
      <c r="BA177" s="897"/>
      <c r="BB177" s="897"/>
      <c r="BC177" s="897"/>
      <c r="BD177" s="897"/>
      <c r="BE177" s="897"/>
      <c r="BF177" s="897"/>
      <c r="BG177" s="897"/>
      <c r="BH177" s="897"/>
      <c r="BI177" s="897"/>
      <c r="BJ177" s="897"/>
      <c r="BK177" s="897"/>
      <c r="BL177" s="897"/>
      <c r="BM177" s="897"/>
      <c r="BN177" s="897"/>
      <c r="BO177" s="897"/>
      <c r="BP177" s="897"/>
      <c r="BQ177" s="897"/>
      <c r="BR177" s="897"/>
      <c r="BS177" s="897"/>
      <c r="BT177" s="897"/>
      <c r="BU177" s="897"/>
      <c r="BV177" s="897"/>
      <c r="BW177" s="897"/>
      <c r="BX177" s="897"/>
      <c r="BY177" s="897"/>
      <c r="BZ177" s="897"/>
      <c r="CA177" s="897"/>
      <c r="CB177" s="897"/>
      <c r="CC177" s="897"/>
      <c r="CD177" s="897"/>
      <c r="CE177" s="897"/>
      <c r="CF177" s="897"/>
      <c r="CG177" s="897"/>
      <c r="CH177" s="897"/>
      <c r="CI177" s="897"/>
      <c r="CJ177" s="897"/>
      <c r="CK177" s="897"/>
      <c r="CL177" s="897"/>
      <c r="CM177" s="897"/>
      <c r="CN177" s="897"/>
      <c r="CO177" s="897"/>
      <c r="CP177" s="897"/>
      <c r="CQ177" s="897"/>
      <c r="CR177" s="897"/>
      <c r="CS177" s="897"/>
      <c r="CT177" s="897"/>
      <c r="CU177" s="897"/>
      <c r="CV177" s="897"/>
      <c r="CW177" s="897"/>
      <c r="CX177" s="897"/>
      <c r="CY177" s="897"/>
      <c r="CZ177" s="897"/>
      <c r="DA177" s="897"/>
      <c r="DB177" s="897"/>
      <c r="DC177" s="897"/>
      <c r="DD177" s="897"/>
      <c r="DE177" s="897"/>
      <c r="DF177" s="897"/>
      <c r="DG177" s="897"/>
      <c r="DH177" s="897"/>
      <c r="DI177" s="897"/>
      <c r="DJ177" s="897"/>
      <c r="DK177" s="897"/>
      <c r="DL177" s="897"/>
      <c r="DM177" s="897"/>
      <c r="DN177" s="897"/>
      <c r="DO177" s="897"/>
      <c r="DP177" s="897"/>
      <c r="DQ177" s="897"/>
      <c r="DR177" s="897"/>
      <c r="DS177" s="897"/>
      <c r="DT177" s="897"/>
      <c r="DU177" s="897"/>
      <c r="DV177" s="897"/>
      <c r="DW177" s="897"/>
      <c r="DX177" s="897"/>
      <c r="DY177" s="897"/>
      <c r="DZ177" s="897"/>
      <c r="EA177" s="897"/>
      <c r="EB177" s="897"/>
      <c r="EC177" s="897"/>
      <c r="ED177" s="897"/>
      <c r="EE177" s="897"/>
      <c r="EF177" s="897"/>
      <c r="EG177" s="897"/>
      <c r="EH177" s="897"/>
      <c r="EI177" s="897"/>
      <c r="EJ177" s="897"/>
      <c r="EK177" s="897"/>
      <c r="EL177" s="897"/>
      <c r="EM177" s="897"/>
      <c r="EN177" s="897"/>
      <c r="EO177" s="897"/>
      <c r="EP177" s="897"/>
      <c r="EQ177" s="897"/>
      <c r="ER177" s="897"/>
      <c r="ES177" s="897"/>
      <c r="ET177" s="897"/>
      <c r="EU177" s="897"/>
      <c r="EV177" s="897"/>
      <c r="EW177" s="897"/>
      <c r="EX177" s="897"/>
      <c r="EY177" s="897"/>
      <c r="EZ177" s="897"/>
      <c r="FA177" s="897"/>
      <c r="FB177" s="897"/>
      <c r="FC177" s="897"/>
      <c r="FD177" s="897"/>
      <c r="FE177" s="897"/>
      <c r="FF177" s="897"/>
      <c r="FG177" s="897"/>
      <c r="FH177" s="897"/>
      <c r="FI177" s="897"/>
      <c r="FJ177" s="897"/>
      <c r="FK177" s="897"/>
      <c r="FL177" s="897"/>
      <c r="FM177" s="897"/>
      <c r="FN177" s="897"/>
      <c r="FO177" s="897"/>
      <c r="FP177" s="897"/>
      <c r="FQ177" s="897"/>
      <c r="FR177" s="897"/>
      <c r="FS177" s="897"/>
      <c r="FT177" s="897"/>
      <c r="FU177" s="897"/>
      <c r="FV177" s="897"/>
      <c r="FW177" s="897"/>
      <c r="FX177" s="897"/>
      <c r="FY177" s="897"/>
      <c r="FZ177" s="897"/>
      <c r="GA177" s="897"/>
      <c r="GB177" s="897"/>
      <c r="GC177" s="897"/>
      <c r="GD177" s="897"/>
      <c r="GE177" s="897"/>
      <c r="GF177" s="897"/>
      <c r="GG177" s="897"/>
      <c r="GH177" s="897"/>
      <c r="GI177" s="897"/>
      <c r="GJ177" s="897"/>
      <c r="GK177" s="897"/>
      <c r="GL177" s="897"/>
      <c r="GM177" s="897"/>
      <c r="GN177" s="897"/>
      <c r="GO177" s="897"/>
      <c r="GP177" s="897"/>
      <c r="GQ177" s="897"/>
      <c r="GR177" s="897"/>
      <c r="GS177" s="897"/>
      <c r="GT177" s="897"/>
      <c r="GU177" s="897"/>
      <c r="GV177" s="897"/>
      <c r="GW177" s="897"/>
      <c r="GX177" s="897"/>
      <c r="GY177" s="897"/>
      <c r="GZ177" s="897"/>
      <c r="HA177" s="897"/>
      <c r="HB177" s="897"/>
      <c r="HC177" s="897"/>
      <c r="HD177" s="897"/>
      <c r="HE177" s="897"/>
      <c r="HF177" s="897"/>
      <c r="HG177" s="897"/>
      <c r="HH177" s="897"/>
      <c r="HI177" s="897"/>
      <c r="HJ177" s="897"/>
      <c r="HK177" s="897"/>
      <c r="HL177" s="897"/>
      <c r="HM177" s="897"/>
      <c r="HN177" s="897"/>
      <c r="HO177" s="897"/>
      <c r="HP177" s="897"/>
      <c r="HQ177" s="897"/>
      <c r="HR177" s="897"/>
      <c r="HS177" s="897"/>
      <c r="HT177" s="897"/>
      <c r="HU177" s="897"/>
      <c r="HV177" s="897"/>
      <c r="HW177" s="897"/>
      <c r="HX177" s="897"/>
      <c r="HY177" s="897"/>
      <c r="HZ177" s="897"/>
      <c r="IA177" s="897"/>
      <c r="IB177" s="897"/>
      <c r="IC177" s="897"/>
      <c r="ID177" s="897"/>
      <c r="IE177" s="897"/>
      <c r="IF177" s="897"/>
      <c r="IG177" s="897"/>
      <c r="IH177" s="897"/>
      <c r="II177" s="897"/>
      <c r="IJ177" s="897"/>
      <c r="IK177" s="897"/>
      <c r="IL177" s="897"/>
      <c r="IM177" s="897"/>
      <c r="IN177" s="897"/>
      <c r="IO177" s="897"/>
      <c r="IP177" s="897"/>
      <c r="IQ177" s="897"/>
      <c r="IR177" s="897"/>
    </row>
    <row r="178" spans="1:252" s="898" customFormat="1" ht="19.5" customHeight="1" x14ac:dyDescent="0.2">
      <c r="A178" s="921"/>
      <c r="B178" s="921"/>
      <c r="C178" s="922"/>
      <c r="D178" s="923" t="s">
        <v>449</v>
      </c>
      <c r="E178" s="924" t="s">
        <v>468</v>
      </c>
      <c r="F178" s="925">
        <v>1500</v>
      </c>
      <c r="G178" s="925">
        <v>0</v>
      </c>
      <c r="H178" s="1255">
        <f t="shared" si="10"/>
        <v>0</v>
      </c>
      <c r="K178" s="897"/>
      <c r="L178" s="897"/>
      <c r="M178" s="897"/>
      <c r="N178" s="897"/>
      <c r="O178" s="897"/>
      <c r="P178" s="897"/>
      <c r="Q178" s="897"/>
      <c r="R178" s="897"/>
      <c r="S178" s="897"/>
      <c r="T178" s="897"/>
      <c r="U178" s="897"/>
      <c r="V178" s="897"/>
      <c r="W178" s="897"/>
      <c r="X178" s="897"/>
      <c r="Y178" s="897"/>
      <c r="Z178" s="897"/>
      <c r="AA178" s="897"/>
      <c r="AB178" s="897"/>
      <c r="AC178" s="897"/>
      <c r="AD178" s="897"/>
      <c r="AE178" s="897"/>
      <c r="AF178" s="897"/>
      <c r="AG178" s="897"/>
      <c r="AH178" s="897"/>
      <c r="AI178" s="897"/>
      <c r="AJ178" s="897"/>
      <c r="AK178" s="897"/>
      <c r="AL178" s="897"/>
      <c r="AM178" s="897"/>
      <c r="AN178" s="897"/>
      <c r="AO178" s="897"/>
      <c r="AP178" s="897"/>
      <c r="AQ178" s="897"/>
      <c r="AR178" s="897"/>
      <c r="AS178" s="897"/>
      <c r="AT178" s="897"/>
      <c r="AU178" s="897"/>
      <c r="AV178" s="897"/>
      <c r="AW178" s="897"/>
      <c r="AX178" s="897"/>
      <c r="AY178" s="897"/>
      <c r="AZ178" s="897"/>
      <c r="BA178" s="897"/>
      <c r="BB178" s="897"/>
      <c r="BC178" s="897"/>
      <c r="BD178" s="897"/>
      <c r="BE178" s="897"/>
      <c r="BF178" s="897"/>
      <c r="BG178" s="897"/>
      <c r="BH178" s="897"/>
      <c r="BI178" s="897"/>
      <c r="BJ178" s="897"/>
      <c r="BK178" s="897"/>
      <c r="BL178" s="897"/>
      <c r="BM178" s="897"/>
      <c r="BN178" s="897"/>
      <c r="BO178" s="897"/>
      <c r="BP178" s="897"/>
      <c r="BQ178" s="897"/>
      <c r="BR178" s="897"/>
      <c r="BS178" s="897"/>
      <c r="BT178" s="897"/>
      <c r="BU178" s="897"/>
      <c r="BV178" s="897"/>
      <c r="BW178" s="897"/>
      <c r="BX178" s="897"/>
      <c r="BY178" s="897"/>
      <c r="BZ178" s="897"/>
      <c r="CA178" s="897"/>
      <c r="CB178" s="897"/>
      <c r="CC178" s="897"/>
      <c r="CD178" s="897"/>
      <c r="CE178" s="897"/>
      <c r="CF178" s="897"/>
      <c r="CG178" s="897"/>
      <c r="CH178" s="897"/>
      <c r="CI178" s="897"/>
      <c r="CJ178" s="897"/>
      <c r="CK178" s="897"/>
      <c r="CL178" s="897"/>
      <c r="CM178" s="897"/>
      <c r="CN178" s="897"/>
      <c r="CO178" s="897"/>
      <c r="CP178" s="897"/>
      <c r="CQ178" s="897"/>
      <c r="CR178" s="897"/>
      <c r="CS178" s="897"/>
      <c r="CT178" s="897"/>
      <c r="CU178" s="897"/>
      <c r="CV178" s="897"/>
      <c r="CW178" s="897"/>
      <c r="CX178" s="897"/>
      <c r="CY178" s="897"/>
      <c r="CZ178" s="897"/>
      <c r="DA178" s="897"/>
      <c r="DB178" s="897"/>
      <c r="DC178" s="897"/>
      <c r="DD178" s="897"/>
      <c r="DE178" s="897"/>
      <c r="DF178" s="897"/>
      <c r="DG178" s="897"/>
      <c r="DH178" s="897"/>
      <c r="DI178" s="897"/>
      <c r="DJ178" s="897"/>
      <c r="DK178" s="897"/>
      <c r="DL178" s="897"/>
      <c r="DM178" s="897"/>
      <c r="DN178" s="897"/>
      <c r="DO178" s="897"/>
      <c r="DP178" s="897"/>
      <c r="DQ178" s="897"/>
      <c r="DR178" s="897"/>
      <c r="DS178" s="897"/>
      <c r="DT178" s="897"/>
      <c r="DU178" s="897"/>
      <c r="DV178" s="897"/>
      <c r="DW178" s="897"/>
      <c r="DX178" s="897"/>
      <c r="DY178" s="897"/>
      <c r="DZ178" s="897"/>
      <c r="EA178" s="897"/>
      <c r="EB178" s="897"/>
      <c r="EC178" s="897"/>
      <c r="ED178" s="897"/>
      <c r="EE178" s="897"/>
      <c r="EF178" s="897"/>
      <c r="EG178" s="897"/>
      <c r="EH178" s="897"/>
      <c r="EI178" s="897"/>
      <c r="EJ178" s="897"/>
      <c r="EK178" s="897"/>
      <c r="EL178" s="897"/>
      <c r="EM178" s="897"/>
      <c r="EN178" s="897"/>
      <c r="EO178" s="897"/>
      <c r="EP178" s="897"/>
      <c r="EQ178" s="897"/>
      <c r="ER178" s="897"/>
      <c r="ES178" s="897"/>
      <c r="ET178" s="897"/>
      <c r="EU178" s="897"/>
      <c r="EV178" s="897"/>
      <c r="EW178" s="897"/>
      <c r="EX178" s="897"/>
      <c r="EY178" s="897"/>
      <c r="EZ178" s="897"/>
      <c r="FA178" s="897"/>
      <c r="FB178" s="897"/>
      <c r="FC178" s="897"/>
      <c r="FD178" s="897"/>
      <c r="FE178" s="897"/>
      <c r="FF178" s="897"/>
      <c r="FG178" s="897"/>
      <c r="FH178" s="897"/>
      <c r="FI178" s="897"/>
      <c r="FJ178" s="897"/>
      <c r="FK178" s="897"/>
      <c r="FL178" s="897"/>
      <c r="FM178" s="897"/>
      <c r="FN178" s="897"/>
      <c r="FO178" s="897"/>
      <c r="FP178" s="897"/>
      <c r="FQ178" s="897"/>
      <c r="FR178" s="897"/>
      <c r="FS178" s="897"/>
      <c r="FT178" s="897"/>
      <c r="FU178" s="897"/>
      <c r="FV178" s="897"/>
      <c r="FW178" s="897"/>
      <c r="FX178" s="897"/>
      <c r="FY178" s="897"/>
      <c r="FZ178" s="897"/>
      <c r="GA178" s="897"/>
      <c r="GB178" s="897"/>
      <c r="GC178" s="897"/>
      <c r="GD178" s="897"/>
      <c r="GE178" s="897"/>
      <c r="GF178" s="897"/>
      <c r="GG178" s="897"/>
      <c r="GH178" s="897"/>
      <c r="GI178" s="897"/>
      <c r="GJ178" s="897"/>
      <c r="GK178" s="897"/>
      <c r="GL178" s="897"/>
      <c r="GM178" s="897"/>
      <c r="GN178" s="897"/>
      <c r="GO178" s="897"/>
      <c r="GP178" s="897"/>
      <c r="GQ178" s="897"/>
      <c r="GR178" s="897"/>
      <c r="GS178" s="897"/>
      <c r="GT178" s="897"/>
      <c r="GU178" s="897"/>
      <c r="GV178" s="897"/>
      <c r="GW178" s="897"/>
      <c r="GX178" s="897"/>
      <c r="GY178" s="897"/>
      <c r="GZ178" s="897"/>
      <c r="HA178" s="897"/>
      <c r="HB178" s="897"/>
      <c r="HC178" s="897"/>
      <c r="HD178" s="897"/>
      <c r="HE178" s="897"/>
      <c r="HF178" s="897"/>
      <c r="HG178" s="897"/>
      <c r="HH178" s="897"/>
      <c r="HI178" s="897"/>
      <c r="HJ178" s="897"/>
      <c r="HK178" s="897"/>
      <c r="HL178" s="897"/>
      <c r="HM178" s="897"/>
      <c r="HN178" s="897"/>
      <c r="HO178" s="897"/>
      <c r="HP178" s="897"/>
      <c r="HQ178" s="897"/>
      <c r="HR178" s="897"/>
      <c r="HS178" s="897"/>
      <c r="HT178" s="897"/>
      <c r="HU178" s="897"/>
      <c r="HV178" s="897"/>
      <c r="HW178" s="897"/>
      <c r="HX178" s="897"/>
      <c r="HY178" s="897"/>
      <c r="HZ178" s="897"/>
      <c r="IA178" s="897"/>
      <c r="IB178" s="897"/>
      <c r="IC178" s="897"/>
      <c r="ID178" s="897"/>
      <c r="IE178" s="897"/>
      <c r="IF178" s="897"/>
      <c r="IG178" s="897"/>
      <c r="IH178" s="897"/>
      <c r="II178" s="897"/>
      <c r="IJ178" s="897"/>
      <c r="IK178" s="897"/>
      <c r="IL178" s="897"/>
      <c r="IM178" s="897"/>
      <c r="IN178" s="897"/>
      <c r="IO178" s="897"/>
      <c r="IP178" s="897"/>
      <c r="IQ178" s="897"/>
      <c r="IR178" s="897"/>
    </row>
    <row r="179" spans="1:252" s="898" customFormat="1" ht="17.100000000000001" customHeight="1" x14ac:dyDescent="0.2">
      <c r="A179" s="921"/>
      <c r="B179" s="921"/>
      <c r="C179" s="922"/>
      <c r="D179" s="923" t="s">
        <v>444</v>
      </c>
      <c r="E179" s="924" t="s">
        <v>802</v>
      </c>
      <c r="F179" s="925">
        <v>1000</v>
      </c>
      <c r="G179" s="925">
        <v>600</v>
      </c>
      <c r="H179" s="1255">
        <f t="shared" si="10"/>
        <v>0.6</v>
      </c>
      <c r="I179" s="1021"/>
      <c r="K179" s="897"/>
      <c r="L179" s="897"/>
      <c r="M179" s="897"/>
      <c r="N179" s="897"/>
      <c r="O179" s="897"/>
      <c r="P179" s="897"/>
      <c r="Q179" s="897"/>
      <c r="R179" s="897"/>
      <c r="S179" s="897"/>
      <c r="T179" s="897"/>
      <c r="U179" s="897"/>
      <c r="V179" s="897"/>
      <c r="W179" s="897"/>
      <c r="X179" s="897"/>
      <c r="Y179" s="897"/>
      <c r="Z179" s="897"/>
      <c r="AA179" s="897"/>
      <c r="AB179" s="897"/>
      <c r="AC179" s="897"/>
      <c r="AD179" s="897"/>
      <c r="AE179" s="897"/>
      <c r="AF179" s="897"/>
      <c r="AG179" s="897"/>
      <c r="AH179" s="897"/>
      <c r="AI179" s="897"/>
      <c r="AJ179" s="897"/>
      <c r="AK179" s="897"/>
      <c r="AL179" s="897"/>
      <c r="AM179" s="897"/>
      <c r="AN179" s="897"/>
      <c r="AO179" s="897"/>
      <c r="AP179" s="897"/>
      <c r="AQ179" s="897"/>
      <c r="AR179" s="897"/>
      <c r="AS179" s="897"/>
      <c r="AT179" s="897"/>
      <c r="AU179" s="897"/>
      <c r="AV179" s="897"/>
      <c r="AW179" s="897"/>
      <c r="AX179" s="897"/>
      <c r="AY179" s="897"/>
      <c r="AZ179" s="897"/>
      <c r="BA179" s="897"/>
      <c r="BB179" s="897"/>
      <c r="BC179" s="897"/>
      <c r="BD179" s="897"/>
      <c r="BE179" s="897"/>
      <c r="BF179" s="897"/>
      <c r="BG179" s="897"/>
      <c r="BH179" s="897"/>
      <c r="BI179" s="897"/>
      <c r="BJ179" s="897"/>
      <c r="BK179" s="897"/>
      <c r="BL179" s="897"/>
      <c r="BM179" s="897"/>
      <c r="BN179" s="897"/>
      <c r="BO179" s="897"/>
      <c r="BP179" s="897"/>
      <c r="BQ179" s="897"/>
      <c r="BR179" s="897"/>
      <c r="BS179" s="897"/>
      <c r="BT179" s="897"/>
      <c r="BU179" s="897"/>
      <c r="BV179" s="897"/>
      <c r="BW179" s="897"/>
      <c r="BX179" s="897"/>
      <c r="BY179" s="897"/>
      <c r="BZ179" s="897"/>
      <c r="CA179" s="897"/>
      <c r="CB179" s="897"/>
      <c r="CC179" s="897"/>
      <c r="CD179" s="897"/>
      <c r="CE179" s="897"/>
      <c r="CF179" s="897"/>
      <c r="CG179" s="897"/>
      <c r="CH179" s="897"/>
      <c r="CI179" s="897"/>
      <c r="CJ179" s="897"/>
      <c r="CK179" s="897"/>
      <c r="CL179" s="897"/>
      <c r="CM179" s="897"/>
      <c r="CN179" s="897"/>
      <c r="CO179" s="897"/>
      <c r="CP179" s="897"/>
      <c r="CQ179" s="897"/>
      <c r="CR179" s="897"/>
      <c r="CS179" s="897"/>
      <c r="CT179" s="897"/>
      <c r="CU179" s="897"/>
      <c r="CV179" s="897"/>
      <c r="CW179" s="897"/>
      <c r="CX179" s="897"/>
      <c r="CY179" s="897"/>
      <c r="CZ179" s="897"/>
      <c r="DA179" s="897"/>
      <c r="DB179" s="897"/>
      <c r="DC179" s="897"/>
      <c r="DD179" s="897"/>
      <c r="DE179" s="897"/>
      <c r="DF179" s="897"/>
      <c r="DG179" s="897"/>
      <c r="DH179" s="897"/>
      <c r="DI179" s="897"/>
      <c r="DJ179" s="897"/>
      <c r="DK179" s="897"/>
      <c r="DL179" s="897"/>
      <c r="DM179" s="897"/>
      <c r="DN179" s="897"/>
      <c r="DO179" s="897"/>
      <c r="DP179" s="897"/>
      <c r="DQ179" s="897"/>
      <c r="DR179" s="897"/>
      <c r="DS179" s="897"/>
      <c r="DT179" s="897"/>
      <c r="DU179" s="897"/>
      <c r="DV179" s="897"/>
      <c r="DW179" s="897"/>
      <c r="DX179" s="897"/>
      <c r="DY179" s="897"/>
      <c r="DZ179" s="897"/>
      <c r="EA179" s="897"/>
      <c r="EB179" s="897"/>
      <c r="EC179" s="897"/>
      <c r="ED179" s="897"/>
      <c r="EE179" s="897"/>
      <c r="EF179" s="897"/>
      <c r="EG179" s="897"/>
      <c r="EH179" s="897"/>
      <c r="EI179" s="897"/>
      <c r="EJ179" s="897"/>
      <c r="EK179" s="897"/>
      <c r="EL179" s="897"/>
      <c r="EM179" s="897"/>
      <c r="EN179" s="897"/>
      <c r="EO179" s="897"/>
      <c r="EP179" s="897"/>
      <c r="EQ179" s="897"/>
      <c r="ER179" s="897"/>
      <c r="ES179" s="897"/>
      <c r="ET179" s="897"/>
      <c r="EU179" s="897"/>
      <c r="EV179" s="897"/>
      <c r="EW179" s="897"/>
      <c r="EX179" s="897"/>
      <c r="EY179" s="897"/>
      <c r="EZ179" s="897"/>
      <c r="FA179" s="897"/>
      <c r="FB179" s="897"/>
      <c r="FC179" s="897"/>
      <c r="FD179" s="897"/>
      <c r="FE179" s="897"/>
      <c r="FF179" s="897"/>
      <c r="FG179" s="897"/>
      <c r="FH179" s="897"/>
      <c r="FI179" s="897"/>
      <c r="FJ179" s="897"/>
      <c r="FK179" s="897"/>
      <c r="FL179" s="897"/>
      <c r="FM179" s="897"/>
      <c r="FN179" s="897"/>
      <c r="FO179" s="897"/>
      <c r="FP179" s="897"/>
      <c r="FQ179" s="897"/>
      <c r="FR179" s="897"/>
      <c r="FS179" s="897"/>
      <c r="FT179" s="897"/>
      <c r="FU179" s="897"/>
      <c r="FV179" s="897"/>
      <c r="FW179" s="897"/>
      <c r="FX179" s="897"/>
      <c r="FY179" s="897"/>
      <c r="FZ179" s="897"/>
      <c r="GA179" s="897"/>
      <c r="GB179" s="897"/>
      <c r="GC179" s="897"/>
      <c r="GD179" s="897"/>
      <c r="GE179" s="897"/>
      <c r="GF179" s="897"/>
      <c r="GG179" s="897"/>
      <c r="GH179" s="897"/>
      <c r="GI179" s="897"/>
      <c r="GJ179" s="897"/>
      <c r="GK179" s="897"/>
      <c r="GL179" s="897"/>
      <c r="GM179" s="897"/>
      <c r="GN179" s="897"/>
      <c r="GO179" s="897"/>
      <c r="GP179" s="897"/>
      <c r="GQ179" s="897"/>
      <c r="GR179" s="897"/>
      <c r="GS179" s="897"/>
      <c r="GT179" s="897"/>
      <c r="GU179" s="897"/>
      <c r="GV179" s="897"/>
      <c r="GW179" s="897"/>
      <c r="GX179" s="897"/>
      <c r="GY179" s="897"/>
      <c r="GZ179" s="897"/>
      <c r="HA179" s="897"/>
      <c r="HB179" s="897"/>
      <c r="HC179" s="897"/>
      <c r="HD179" s="897"/>
      <c r="HE179" s="897"/>
      <c r="HF179" s="897"/>
      <c r="HG179" s="897"/>
      <c r="HH179" s="897"/>
      <c r="HI179" s="897"/>
      <c r="HJ179" s="897"/>
      <c r="HK179" s="897"/>
      <c r="HL179" s="897"/>
      <c r="HM179" s="897"/>
      <c r="HN179" s="897"/>
      <c r="HO179" s="897"/>
      <c r="HP179" s="897"/>
      <c r="HQ179" s="897"/>
      <c r="HR179" s="897"/>
      <c r="HS179" s="897"/>
      <c r="HT179" s="897"/>
      <c r="HU179" s="897"/>
      <c r="HV179" s="897"/>
      <c r="HW179" s="897"/>
      <c r="HX179" s="897"/>
      <c r="HY179" s="897"/>
      <c r="HZ179" s="897"/>
      <c r="IA179" s="897"/>
      <c r="IB179" s="897"/>
      <c r="IC179" s="897"/>
      <c r="ID179" s="897"/>
      <c r="IE179" s="897"/>
      <c r="IF179" s="897"/>
      <c r="IG179" s="897"/>
      <c r="IH179" s="897"/>
      <c r="II179" s="897"/>
      <c r="IJ179" s="897"/>
      <c r="IK179" s="897"/>
      <c r="IL179" s="897"/>
      <c r="IM179" s="897"/>
      <c r="IN179" s="897"/>
      <c r="IO179" s="897"/>
      <c r="IP179" s="897"/>
      <c r="IQ179" s="897"/>
      <c r="IR179" s="897"/>
    </row>
    <row r="180" spans="1:252" s="898" customFormat="1" ht="17.100000000000001" customHeight="1" x14ac:dyDescent="0.2">
      <c r="A180" s="921"/>
      <c r="B180" s="921"/>
      <c r="C180" s="922"/>
      <c r="D180" s="923" t="s">
        <v>458</v>
      </c>
      <c r="E180" s="924" t="s">
        <v>661</v>
      </c>
      <c r="F180" s="925">
        <v>2576.96</v>
      </c>
      <c r="G180" s="925">
        <v>0</v>
      </c>
      <c r="H180" s="1255">
        <f t="shared" si="10"/>
        <v>0</v>
      </c>
      <c r="K180" s="897"/>
      <c r="L180" s="897"/>
      <c r="M180" s="897"/>
      <c r="N180" s="897"/>
      <c r="O180" s="897"/>
      <c r="P180" s="897"/>
      <c r="Q180" s="897"/>
      <c r="R180" s="897"/>
      <c r="S180" s="897"/>
      <c r="T180" s="897"/>
      <c r="U180" s="897"/>
      <c r="V180" s="897"/>
      <c r="W180" s="897"/>
      <c r="X180" s="897"/>
      <c r="Y180" s="897"/>
      <c r="Z180" s="897"/>
      <c r="AA180" s="897"/>
      <c r="AB180" s="897"/>
      <c r="AC180" s="897"/>
      <c r="AD180" s="897"/>
      <c r="AE180" s="897"/>
      <c r="AF180" s="897"/>
      <c r="AG180" s="897"/>
      <c r="AH180" s="897"/>
      <c r="AI180" s="897"/>
      <c r="AJ180" s="897"/>
      <c r="AK180" s="897"/>
      <c r="AL180" s="897"/>
      <c r="AM180" s="897"/>
      <c r="AN180" s="897"/>
      <c r="AO180" s="897"/>
      <c r="AP180" s="897"/>
      <c r="AQ180" s="897"/>
      <c r="AR180" s="897"/>
      <c r="AS180" s="897"/>
      <c r="AT180" s="897"/>
      <c r="AU180" s="897"/>
      <c r="AV180" s="897"/>
      <c r="AW180" s="897"/>
      <c r="AX180" s="897"/>
      <c r="AY180" s="897"/>
      <c r="AZ180" s="897"/>
      <c r="BA180" s="897"/>
      <c r="BB180" s="897"/>
      <c r="BC180" s="897"/>
      <c r="BD180" s="897"/>
      <c r="BE180" s="897"/>
      <c r="BF180" s="897"/>
      <c r="BG180" s="897"/>
      <c r="BH180" s="897"/>
      <c r="BI180" s="897"/>
      <c r="BJ180" s="897"/>
      <c r="BK180" s="897"/>
      <c r="BL180" s="897"/>
      <c r="BM180" s="897"/>
      <c r="BN180" s="897"/>
      <c r="BO180" s="897"/>
      <c r="BP180" s="897"/>
      <c r="BQ180" s="897"/>
      <c r="BR180" s="897"/>
      <c r="BS180" s="897"/>
      <c r="BT180" s="897"/>
      <c r="BU180" s="897"/>
      <c r="BV180" s="897"/>
      <c r="BW180" s="897"/>
      <c r="BX180" s="897"/>
      <c r="BY180" s="897"/>
      <c r="BZ180" s="897"/>
      <c r="CA180" s="897"/>
      <c r="CB180" s="897"/>
      <c r="CC180" s="897"/>
      <c r="CD180" s="897"/>
      <c r="CE180" s="897"/>
      <c r="CF180" s="897"/>
      <c r="CG180" s="897"/>
      <c r="CH180" s="897"/>
      <c r="CI180" s="897"/>
      <c r="CJ180" s="897"/>
      <c r="CK180" s="897"/>
      <c r="CL180" s="897"/>
      <c r="CM180" s="897"/>
      <c r="CN180" s="897"/>
      <c r="CO180" s="897"/>
      <c r="CP180" s="897"/>
      <c r="CQ180" s="897"/>
      <c r="CR180" s="897"/>
      <c r="CS180" s="897"/>
      <c r="CT180" s="897"/>
      <c r="CU180" s="897"/>
      <c r="CV180" s="897"/>
      <c r="CW180" s="897"/>
      <c r="CX180" s="897"/>
      <c r="CY180" s="897"/>
      <c r="CZ180" s="897"/>
      <c r="DA180" s="897"/>
      <c r="DB180" s="897"/>
      <c r="DC180" s="897"/>
      <c r="DD180" s="897"/>
      <c r="DE180" s="897"/>
      <c r="DF180" s="897"/>
      <c r="DG180" s="897"/>
      <c r="DH180" s="897"/>
      <c r="DI180" s="897"/>
      <c r="DJ180" s="897"/>
      <c r="DK180" s="897"/>
      <c r="DL180" s="897"/>
      <c r="DM180" s="897"/>
      <c r="DN180" s="897"/>
      <c r="DO180" s="897"/>
      <c r="DP180" s="897"/>
      <c r="DQ180" s="897"/>
      <c r="DR180" s="897"/>
      <c r="DS180" s="897"/>
      <c r="DT180" s="897"/>
      <c r="DU180" s="897"/>
      <c r="DV180" s="897"/>
      <c r="DW180" s="897"/>
      <c r="DX180" s="897"/>
      <c r="DY180" s="897"/>
      <c r="DZ180" s="897"/>
      <c r="EA180" s="897"/>
      <c r="EB180" s="897"/>
      <c r="EC180" s="897"/>
      <c r="ED180" s="897"/>
      <c r="EE180" s="897"/>
      <c r="EF180" s="897"/>
      <c r="EG180" s="897"/>
      <c r="EH180" s="897"/>
      <c r="EI180" s="897"/>
      <c r="EJ180" s="897"/>
      <c r="EK180" s="897"/>
      <c r="EL180" s="897"/>
      <c r="EM180" s="897"/>
      <c r="EN180" s="897"/>
      <c r="EO180" s="897"/>
      <c r="EP180" s="897"/>
      <c r="EQ180" s="897"/>
      <c r="ER180" s="897"/>
      <c r="ES180" s="897"/>
      <c r="ET180" s="897"/>
      <c r="EU180" s="897"/>
      <c r="EV180" s="897"/>
      <c r="EW180" s="897"/>
      <c r="EX180" s="897"/>
      <c r="EY180" s="897"/>
      <c r="EZ180" s="897"/>
      <c r="FA180" s="897"/>
      <c r="FB180" s="897"/>
      <c r="FC180" s="897"/>
      <c r="FD180" s="897"/>
      <c r="FE180" s="897"/>
      <c r="FF180" s="897"/>
      <c r="FG180" s="897"/>
      <c r="FH180" s="897"/>
      <c r="FI180" s="897"/>
      <c r="FJ180" s="897"/>
      <c r="FK180" s="897"/>
      <c r="FL180" s="897"/>
      <c r="FM180" s="897"/>
      <c r="FN180" s="897"/>
      <c r="FO180" s="897"/>
      <c r="FP180" s="897"/>
      <c r="FQ180" s="897"/>
      <c r="FR180" s="897"/>
      <c r="FS180" s="897"/>
      <c r="FT180" s="897"/>
      <c r="FU180" s="897"/>
      <c r="FV180" s="897"/>
      <c r="FW180" s="897"/>
      <c r="FX180" s="897"/>
      <c r="FY180" s="897"/>
      <c r="FZ180" s="897"/>
      <c r="GA180" s="897"/>
      <c r="GB180" s="897"/>
      <c r="GC180" s="897"/>
      <c r="GD180" s="897"/>
      <c r="GE180" s="897"/>
      <c r="GF180" s="897"/>
      <c r="GG180" s="897"/>
      <c r="GH180" s="897"/>
      <c r="GI180" s="897"/>
      <c r="GJ180" s="897"/>
      <c r="GK180" s="897"/>
      <c r="GL180" s="897"/>
      <c r="GM180" s="897"/>
      <c r="GN180" s="897"/>
      <c r="GO180" s="897"/>
      <c r="GP180" s="897"/>
      <c r="GQ180" s="897"/>
      <c r="GR180" s="897"/>
      <c r="GS180" s="897"/>
      <c r="GT180" s="897"/>
      <c r="GU180" s="897"/>
      <c r="GV180" s="897"/>
      <c r="GW180" s="897"/>
      <c r="GX180" s="897"/>
      <c r="GY180" s="897"/>
      <c r="GZ180" s="897"/>
      <c r="HA180" s="897"/>
      <c r="HB180" s="897"/>
      <c r="HC180" s="897"/>
      <c r="HD180" s="897"/>
      <c r="HE180" s="897"/>
      <c r="HF180" s="897"/>
      <c r="HG180" s="897"/>
      <c r="HH180" s="897"/>
      <c r="HI180" s="897"/>
      <c r="HJ180" s="897"/>
      <c r="HK180" s="897"/>
      <c r="HL180" s="897"/>
      <c r="HM180" s="897"/>
      <c r="HN180" s="897"/>
      <c r="HO180" s="897"/>
      <c r="HP180" s="897"/>
      <c r="HQ180" s="897"/>
      <c r="HR180" s="897"/>
      <c r="HS180" s="897"/>
      <c r="HT180" s="897"/>
      <c r="HU180" s="897"/>
      <c r="HV180" s="897"/>
      <c r="HW180" s="897"/>
      <c r="HX180" s="897"/>
      <c r="HY180" s="897"/>
      <c r="HZ180" s="897"/>
      <c r="IA180" s="897"/>
      <c r="IB180" s="897"/>
      <c r="IC180" s="897"/>
      <c r="ID180" s="897"/>
      <c r="IE180" s="897"/>
      <c r="IF180" s="897"/>
      <c r="IG180" s="897"/>
      <c r="IH180" s="897"/>
      <c r="II180" s="897"/>
      <c r="IJ180" s="897"/>
      <c r="IK180" s="897"/>
      <c r="IL180" s="897"/>
      <c r="IM180" s="897"/>
      <c r="IN180" s="897"/>
      <c r="IO180" s="897"/>
      <c r="IP180" s="897"/>
      <c r="IQ180" s="897"/>
      <c r="IR180" s="897"/>
    </row>
    <row r="181" spans="1:252" s="898" customFormat="1" ht="22.5" customHeight="1" x14ac:dyDescent="0.2">
      <c r="A181" s="921"/>
      <c r="B181" s="921"/>
      <c r="C181" s="922"/>
      <c r="D181" s="926" t="s">
        <v>448</v>
      </c>
      <c r="E181" s="1023" t="s">
        <v>803</v>
      </c>
      <c r="F181" s="928">
        <v>2000</v>
      </c>
      <c r="G181" s="928">
        <v>1260</v>
      </c>
      <c r="H181" s="1255">
        <f t="shared" si="10"/>
        <v>0.63</v>
      </c>
      <c r="K181" s="897"/>
      <c r="L181" s="897"/>
      <c r="M181" s="897"/>
      <c r="N181" s="897"/>
      <c r="O181" s="897"/>
      <c r="P181" s="897"/>
      <c r="Q181" s="897"/>
      <c r="R181" s="897"/>
      <c r="S181" s="897"/>
      <c r="T181" s="897"/>
      <c r="U181" s="897"/>
      <c r="V181" s="897"/>
      <c r="W181" s="897"/>
      <c r="X181" s="897"/>
      <c r="Y181" s="897"/>
      <c r="Z181" s="897"/>
      <c r="AA181" s="897"/>
      <c r="AB181" s="897"/>
      <c r="AC181" s="897"/>
      <c r="AD181" s="897"/>
      <c r="AE181" s="897"/>
      <c r="AF181" s="897"/>
      <c r="AG181" s="897"/>
      <c r="AH181" s="897"/>
      <c r="AI181" s="897"/>
      <c r="AJ181" s="897"/>
      <c r="AK181" s="897"/>
      <c r="AL181" s="897"/>
      <c r="AM181" s="897"/>
      <c r="AN181" s="897"/>
      <c r="AO181" s="897"/>
      <c r="AP181" s="897"/>
      <c r="AQ181" s="897"/>
      <c r="AR181" s="897"/>
      <c r="AS181" s="897"/>
      <c r="AT181" s="897"/>
      <c r="AU181" s="897"/>
      <c r="AV181" s="897"/>
      <c r="AW181" s="897"/>
      <c r="AX181" s="897"/>
      <c r="AY181" s="897"/>
      <c r="AZ181" s="897"/>
      <c r="BA181" s="897"/>
      <c r="BB181" s="897"/>
      <c r="BC181" s="897"/>
      <c r="BD181" s="897"/>
      <c r="BE181" s="897"/>
      <c r="BF181" s="897"/>
      <c r="BG181" s="897"/>
      <c r="BH181" s="897"/>
      <c r="BI181" s="897"/>
      <c r="BJ181" s="897"/>
      <c r="BK181" s="897"/>
      <c r="BL181" s="897"/>
      <c r="BM181" s="897"/>
      <c r="BN181" s="897"/>
      <c r="BO181" s="897"/>
      <c r="BP181" s="897"/>
      <c r="BQ181" s="897"/>
      <c r="BR181" s="897"/>
      <c r="BS181" s="897"/>
      <c r="BT181" s="897"/>
      <c r="BU181" s="897"/>
      <c r="BV181" s="897"/>
      <c r="BW181" s="897"/>
      <c r="BX181" s="897"/>
      <c r="BY181" s="897"/>
      <c r="BZ181" s="897"/>
      <c r="CA181" s="897"/>
      <c r="CB181" s="897"/>
      <c r="CC181" s="897"/>
      <c r="CD181" s="897"/>
      <c r="CE181" s="897"/>
      <c r="CF181" s="897"/>
      <c r="CG181" s="897"/>
      <c r="CH181" s="897"/>
      <c r="CI181" s="897"/>
      <c r="CJ181" s="897"/>
      <c r="CK181" s="897"/>
      <c r="CL181" s="897"/>
      <c r="CM181" s="897"/>
      <c r="CN181" s="897"/>
      <c r="CO181" s="897"/>
      <c r="CP181" s="897"/>
      <c r="CQ181" s="897"/>
      <c r="CR181" s="897"/>
      <c r="CS181" s="897"/>
      <c r="CT181" s="897"/>
      <c r="CU181" s="897"/>
      <c r="CV181" s="897"/>
      <c r="CW181" s="897"/>
      <c r="CX181" s="897"/>
      <c r="CY181" s="897"/>
      <c r="CZ181" s="897"/>
      <c r="DA181" s="897"/>
      <c r="DB181" s="897"/>
      <c r="DC181" s="897"/>
      <c r="DD181" s="897"/>
      <c r="DE181" s="897"/>
      <c r="DF181" s="897"/>
      <c r="DG181" s="897"/>
      <c r="DH181" s="897"/>
      <c r="DI181" s="897"/>
      <c r="DJ181" s="897"/>
      <c r="DK181" s="897"/>
      <c r="DL181" s="897"/>
      <c r="DM181" s="897"/>
      <c r="DN181" s="897"/>
      <c r="DO181" s="897"/>
      <c r="DP181" s="897"/>
      <c r="DQ181" s="897"/>
      <c r="DR181" s="897"/>
      <c r="DS181" s="897"/>
      <c r="DT181" s="897"/>
      <c r="DU181" s="897"/>
      <c r="DV181" s="897"/>
      <c r="DW181" s="897"/>
      <c r="DX181" s="897"/>
      <c r="DY181" s="897"/>
      <c r="DZ181" s="897"/>
      <c r="EA181" s="897"/>
      <c r="EB181" s="897"/>
      <c r="EC181" s="897"/>
      <c r="ED181" s="897"/>
      <c r="EE181" s="897"/>
      <c r="EF181" s="897"/>
      <c r="EG181" s="897"/>
      <c r="EH181" s="897"/>
      <c r="EI181" s="897"/>
      <c r="EJ181" s="897"/>
      <c r="EK181" s="897"/>
      <c r="EL181" s="897"/>
      <c r="EM181" s="897"/>
      <c r="EN181" s="897"/>
      <c r="EO181" s="897"/>
      <c r="EP181" s="897"/>
      <c r="EQ181" s="897"/>
      <c r="ER181" s="897"/>
      <c r="ES181" s="897"/>
      <c r="ET181" s="897"/>
      <c r="EU181" s="897"/>
      <c r="EV181" s="897"/>
      <c r="EW181" s="897"/>
      <c r="EX181" s="897"/>
      <c r="EY181" s="897"/>
      <c r="EZ181" s="897"/>
      <c r="FA181" s="897"/>
      <c r="FB181" s="897"/>
      <c r="FC181" s="897"/>
      <c r="FD181" s="897"/>
      <c r="FE181" s="897"/>
      <c r="FF181" s="897"/>
      <c r="FG181" s="897"/>
      <c r="FH181" s="897"/>
      <c r="FI181" s="897"/>
      <c r="FJ181" s="897"/>
      <c r="FK181" s="897"/>
      <c r="FL181" s="897"/>
      <c r="FM181" s="897"/>
      <c r="FN181" s="897"/>
      <c r="FO181" s="897"/>
      <c r="FP181" s="897"/>
      <c r="FQ181" s="897"/>
      <c r="FR181" s="897"/>
      <c r="FS181" s="897"/>
      <c r="FT181" s="897"/>
      <c r="FU181" s="897"/>
      <c r="FV181" s="897"/>
      <c r="FW181" s="897"/>
      <c r="FX181" s="897"/>
      <c r="FY181" s="897"/>
      <c r="FZ181" s="897"/>
      <c r="GA181" s="897"/>
      <c r="GB181" s="897"/>
      <c r="GC181" s="897"/>
      <c r="GD181" s="897"/>
      <c r="GE181" s="897"/>
      <c r="GF181" s="897"/>
      <c r="GG181" s="897"/>
      <c r="GH181" s="897"/>
      <c r="GI181" s="897"/>
      <c r="GJ181" s="897"/>
      <c r="GK181" s="897"/>
      <c r="GL181" s="897"/>
      <c r="GM181" s="897"/>
      <c r="GN181" s="897"/>
      <c r="GO181" s="897"/>
      <c r="GP181" s="897"/>
      <c r="GQ181" s="897"/>
      <c r="GR181" s="897"/>
      <c r="GS181" s="897"/>
      <c r="GT181" s="897"/>
      <c r="GU181" s="897"/>
      <c r="GV181" s="897"/>
      <c r="GW181" s="897"/>
      <c r="GX181" s="897"/>
      <c r="GY181" s="897"/>
      <c r="GZ181" s="897"/>
      <c r="HA181" s="897"/>
      <c r="HB181" s="897"/>
      <c r="HC181" s="897"/>
      <c r="HD181" s="897"/>
      <c r="HE181" s="897"/>
      <c r="HF181" s="897"/>
      <c r="HG181" s="897"/>
      <c r="HH181" s="897"/>
      <c r="HI181" s="897"/>
      <c r="HJ181" s="897"/>
      <c r="HK181" s="897"/>
      <c r="HL181" s="897"/>
      <c r="HM181" s="897"/>
      <c r="HN181" s="897"/>
      <c r="HO181" s="897"/>
      <c r="HP181" s="897"/>
      <c r="HQ181" s="897"/>
      <c r="HR181" s="897"/>
      <c r="HS181" s="897"/>
      <c r="HT181" s="897"/>
      <c r="HU181" s="897"/>
      <c r="HV181" s="897"/>
      <c r="HW181" s="897"/>
      <c r="HX181" s="897"/>
      <c r="HY181" s="897"/>
      <c r="HZ181" s="897"/>
      <c r="IA181" s="897"/>
      <c r="IB181" s="897"/>
      <c r="IC181" s="897"/>
      <c r="ID181" s="897"/>
      <c r="IE181" s="897"/>
      <c r="IF181" s="897"/>
      <c r="IG181" s="897"/>
      <c r="IH181" s="897"/>
      <c r="II181" s="897"/>
      <c r="IJ181" s="897"/>
      <c r="IK181" s="897"/>
      <c r="IL181" s="897"/>
      <c r="IM181" s="897"/>
      <c r="IN181" s="897"/>
      <c r="IO181" s="897"/>
      <c r="IP181" s="897"/>
      <c r="IQ181" s="897"/>
      <c r="IR181" s="897"/>
    </row>
    <row r="182" spans="1:252" s="898" customFormat="1" ht="20.25" customHeight="1" x14ac:dyDescent="0.2">
      <c r="A182" s="921"/>
      <c r="B182" s="921"/>
      <c r="C182" s="922"/>
      <c r="D182" s="926" t="s">
        <v>644</v>
      </c>
      <c r="E182" s="927" t="s">
        <v>801</v>
      </c>
      <c r="F182" s="928">
        <v>4400</v>
      </c>
      <c r="G182" s="928">
        <v>4400</v>
      </c>
      <c r="H182" s="1255">
        <f t="shared" si="10"/>
        <v>1</v>
      </c>
      <c r="K182" s="897"/>
      <c r="L182" s="897"/>
      <c r="M182" s="897"/>
      <c r="N182" s="897"/>
      <c r="O182" s="897"/>
      <c r="P182" s="897"/>
      <c r="Q182" s="897"/>
      <c r="R182" s="897"/>
      <c r="S182" s="897"/>
      <c r="T182" s="897"/>
      <c r="U182" s="897"/>
      <c r="V182" s="897"/>
      <c r="W182" s="897"/>
      <c r="X182" s="897"/>
      <c r="Y182" s="897"/>
      <c r="Z182" s="897"/>
      <c r="AA182" s="897"/>
      <c r="AB182" s="897"/>
      <c r="AC182" s="897"/>
      <c r="AD182" s="897"/>
      <c r="AE182" s="897"/>
      <c r="AF182" s="897"/>
      <c r="AG182" s="897"/>
      <c r="AH182" s="897"/>
      <c r="AI182" s="897"/>
      <c r="AJ182" s="897"/>
      <c r="AK182" s="897"/>
      <c r="AL182" s="897"/>
      <c r="AM182" s="897"/>
      <c r="AN182" s="897"/>
      <c r="AO182" s="897"/>
      <c r="AP182" s="897"/>
      <c r="AQ182" s="897"/>
      <c r="AR182" s="897"/>
      <c r="AS182" s="897"/>
      <c r="AT182" s="897"/>
      <c r="AU182" s="897"/>
      <c r="AV182" s="897"/>
      <c r="AW182" s="897"/>
      <c r="AX182" s="897"/>
      <c r="AY182" s="897"/>
      <c r="AZ182" s="897"/>
      <c r="BA182" s="897"/>
      <c r="BB182" s="897"/>
      <c r="BC182" s="897"/>
      <c r="BD182" s="897"/>
      <c r="BE182" s="897"/>
      <c r="BF182" s="897"/>
      <c r="BG182" s="897"/>
      <c r="BH182" s="897"/>
      <c r="BI182" s="897"/>
      <c r="BJ182" s="897"/>
      <c r="BK182" s="897"/>
      <c r="BL182" s="897"/>
      <c r="BM182" s="897"/>
      <c r="BN182" s="897"/>
      <c r="BO182" s="897"/>
      <c r="BP182" s="897"/>
      <c r="BQ182" s="897"/>
      <c r="BR182" s="897"/>
      <c r="BS182" s="897"/>
      <c r="BT182" s="897"/>
      <c r="BU182" s="897"/>
      <c r="BV182" s="897"/>
      <c r="BW182" s="897"/>
      <c r="BX182" s="897"/>
      <c r="BY182" s="897"/>
      <c r="BZ182" s="897"/>
      <c r="CA182" s="897"/>
      <c r="CB182" s="897"/>
      <c r="CC182" s="897"/>
      <c r="CD182" s="897"/>
      <c r="CE182" s="897"/>
      <c r="CF182" s="897"/>
      <c r="CG182" s="897"/>
      <c r="CH182" s="897"/>
      <c r="CI182" s="897"/>
      <c r="CJ182" s="897"/>
      <c r="CK182" s="897"/>
      <c r="CL182" s="897"/>
      <c r="CM182" s="897"/>
      <c r="CN182" s="897"/>
      <c r="CO182" s="897"/>
      <c r="CP182" s="897"/>
      <c r="CQ182" s="897"/>
      <c r="CR182" s="897"/>
      <c r="CS182" s="897"/>
      <c r="CT182" s="897"/>
      <c r="CU182" s="897"/>
      <c r="CV182" s="897"/>
      <c r="CW182" s="897"/>
      <c r="CX182" s="897"/>
      <c r="CY182" s="897"/>
      <c r="CZ182" s="897"/>
      <c r="DA182" s="897"/>
      <c r="DB182" s="897"/>
      <c r="DC182" s="897"/>
      <c r="DD182" s="897"/>
      <c r="DE182" s="897"/>
      <c r="DF182" s="897"/>
      <c r="DG182" s="897"/>
      <c r="DH182" s="897"/>
      <c r="DI182" s="897"/>
      <c r="DJ182" s="897"/>
      <c r="DK182" s="897"/>
      <c r="DL182" s="897"/>
      <c r="DM182" s="897"/>
      <c r="DN182" s="897"/>
      <c r="DO182" s="897"/>
      <c r="DP182" s="897"/>
      <c r="DQ182" s="897"/>
      <c r="DR182" s="897"/>
      <c r="DS182" s="897"/>
      <c r="DT182" s="897"/>
      <c r="DU182" s="897"/>
      <c r="DV182" s="897"/>
      <c r="DW182" s="897"/>
      <c r="DX182" s="897"/>
      <c r="DY182" s="897"/>
      <c r="DZ182" s="897"/>
      <c r="EA182" s="897"/>
      <c r="EB182" s="897"/>
      <c r="EC182" s="897"/>
      <c r="ED182" s="897"/>
      <c r="EE182" s="897"/>
      <c r="EF182" s="897"/>
      <c r="EG182" s="897"/>
      <c r="EH182" s="897"/>
      <c r="EI182" s="897"/>
      <c r="EJ182" s="897"/>
      <c r="EK182" s="897"/>
      <c r="EL182" s="897"/>
      <c r="EM182" s="897"/>
      <c r="EN182" s="897"/>
      <c r="EO182" s="897"/>
      <c r="EP182" s="897"/>
      <c r="EQ182" s="897"/>
      <c r="ER182" s="897"/>
      <c r="ES182" s="897"/>
      <c r="ET182" s="897"/>
      <c r="EU182" s="897"/>
      <c r="EV182" s="897"/>
      <c r="EW182" s="897"/>
      <c r="EX182" s="897"/>
      <c r="EY182" s="897"/>
      <c r="EZ182" s="897"/>
      <c r="FA182" s="897"/>
      <c r="FB182" s="897"/>
      <c r="FC182" s="897"/>
      <c r="FD182" s="897"/>
      <c r="FE182" s="897"/>
      <c r="FF182" s="897"/>
      <c r="FG182" s="897"/>
      <c r="FH182" s="897"/>
      <c r="FI182" s="897"/>
      <c r="FJ182" s="897"/>
      <c r="FK182" s="897"/>
      <c r="FL182" s="897"/>
      <c r="FM182" s="897"/>
      <c r="FN182" s="897"/>
      <c r="FO182" s="897"/>
      <c r="FP182" s="897"/>
      <c r="FQ182" s="897"/>
      <c r="FR182" s="897"/>
      <c r="FS182" s="897"/>
      <c r="FT182" s="897"/>
      <c r="FU182" s="897"/>
      <c r="FV182" s="897"/>
      <c r="FW182" s="897"/>
      <c r="FX182" s="897"/>
      <c r="FY182" s="897"/>
      <c r="FZ182" s="897"/>
      <c r="GA182" s="897"/>
      <c r="GB182" s="897"/>
      <c r="GC182" s="897"/>
      <c r="GD182" s="897"/>
      <c r="GE182" s="897"/>
      <c r="GF182" s="897"/>
      <c r="GG182" s="897"/>
      <c r="GH182" s="897"/>
      <c r="GI182" s="897"/>
      <c r="GJ182" s="897"/>
      <c r="GK182" s="897"/>
      <c r="GL182" s="897"/>
      <c r="GM182" s="897"/>
      <c r="GN182" s="897"/>
      <c r="GO182" s="897"/>
      <c r="GP182" s="897"/>
      <c r="GQ182" s="897"/>
      <c r="GR182" s="897"/>
      <c r="GS182" s="897"/>
      <c r="GT182" s="897"/>
      <c r="GU182" s="897"/>
      <c r="GV182" s="897"/>
      <c r="GW182" s="897"/>
      <c r="GX182" s="897"/>
      <c r="GY182" s="897"/>
      <c r="GZ182" s="897"/>
      <c r="HA182" s="897"/>
      <c r="HB182" s="897"/>
      <c r="HC182" s="897"/>
      <c r="HD182" s="897"/>
      <c r="HE182" s="897"/>
      <c r="HF182" s="897"/>
      <c r="HG182" s="897"/>
      <c r="HH182" s="897"/>
      <c r="HI182" s="897"/>
      <c r="HJ182" s="897"/>
      <c r="HK182" s="897"/>
      <c r="HL182" s="897"/>
      <c r="HM182" s="897"/>
      <c r="HN182" s="897"/>
      <c r="HO182" s="897"/>
      <c r="HP182" s="897"/>
      <c r="HQ182" s="897"/>
      <c r="HR182" s="897"/>
      <c r="HS182" s="897"/>
      <c r="HT182" s="897"/>
      <c r="HU182" s="897"/>
      <c r="HV182" s="897"/>
      <c r="HW182" s="897"/>
      <c r="HX182" s="897"/>
      <c r="HY182" s="897"/>
      <c r="HZ182" s="897"/>
      <c r="IA182" s="897"/>
      <c r="IB182" s="897"/>
      <c r="IC182" s="897"/>
      <c r="ID182" s="897"/>
      <c r="IE182" s="897"/>
      <c r="IF182" s="897"/>
      <c r="IG182" s="897"/>
      <c r="IH182" s="897"/>
      <c r="II182" s="897"/>
      <c r="IJ182" s="897"/>
      <c r="IK182" s="897"/>
      <c r="IL182" s="897"/>
      <c r="IM182" s="897"/>
      <c r="IN182" s="897"/>
      <c r="IO182" s="897"/>
      <c r="IP182" s="897"/>
      <c r="IQ182" s="897"/>
      <c r="IR182" s="897"/>
    </row>
    <row r="183" spans="1:252" s="898" customFormat="1" ht="25.5" customHeight="1" x14ac:dyDescent="0.2">
      <c r="A183" s="921"/>
      <c r="B183" s="921"/>
      <c r="C183" s="922"/>
      <c r="D183" s="926" t="s">
        <v>457</v>
      </c>
      <c r="E183" s="927" t="s">
        <v>657</v>
      </c>
      <c r="F183" s="928">
        <v>1200</v>
      </c>
      <c r="G183" s="928">
        <v>1200</v>
      </c>
      <c r="H183" s="1255">
        <f t="shared" si="10"/>
        <v>1</v>
      </c>
      <c r="K183" s="897"/>
      <c r="L183" s="897"/>
      <c r="M183" s="897"/>
      <c r="N183" s="897"/>
      <c r="O183" s="897"/>
      <c r="P183" s="897"/>
      <c r="Q183" s="897"/>
      <c r="R183" s="897"/>
      <c r="S183" s="897"/>
      <c r="T183" s="897"/>
      <c r="U183" s="897"/>
      <c r="V183" s="897"/>
      <c r="W183" s="897"/>
      <c r="X183" s="897"/>
      <c r="Y183" s="897"/>
      <c r="Z183" s="897"/>
      <c r="AA183" s="897"/>
      <c r="AB183" s="897"/>
      <c r="AC183" s="897"/>
      <c r="AD183" s="897"/>
      <c r="AE183" s="897"/>
      <c r="AF183" s="897"/>
      <c r="AG183" s="897"/>
      <c r="AH183" s="897"/>
      <c r="AI183" s="897"/>
      <c r="AJ183" s="897"/>
      <c r="AK183" s="897"/>
      <c r="AL183" s="897"/>
      <c r="AM183" s="897"/>
      <c r="AN183" s="897"/>
      <c r="AO183" s="897"/>
      <c r="AP183" s="897"/>
      <c r="AQ183" s="897"/>
      <c r="AR183" s="897"/>
      <c r="AS183" s="897"/>
      <c r="AT183" s="897"/>
      <c r="AU183" s="897"/>
      <c r="AV183" s="897"/>
      <c r="AW183" s="897"/>
      <c r="AX183" s="897"/>
      <c r="AY183" s="897"/>
      <c r="AZ183" s="897"/>
      <c r="BA183" s="897"/>
      <c r="BB183" s="897"/>
      <c r="BC183" s="897"/>
      <c r="BD183" s="897"/>
      <c r="BE183" s="897"/>
      <c r="BF183" s="897"/>
      <c r="BG183" s="897"/>
      <c r="BH183" s="897"/>
      <c r="BI183" s="897"/>
      <c r="BJ183" s="897"/>
      <c r="BK183" s="897"/>
      <c r="BL183" s="897"/>
      <c r="BM183" s="897"/>
      <c r="BN183" s="897"/>
      <c r="BO183" s="897"/>
      <c r="BP183" s="897"/>
      <c r="BQ183" s="897"/>
      <c r="BR183" s="897"/>
      <c r="BS183" s="897"/>
      <c r="BT183" s="897"/>
      <c r="BU183" s="897"/>
      <c r="BV183" s="897"/>
      <c r="BW183" s="897"/>
      <c r="BX183" s="897"/>
      <c r="BY183" s="897"/>
      <c r="BZ183" s="897"/>
      <c r="CA183" s="897"/>
      <c r="CB183" s="897"/>
      <c r="CC183" s="897"/>
      <c r="CD183" s="897"/>
      <c r="CE183" s="897"/>
      <c r="CF183" s="897"/>
      <c r="CG183" s="897"/>
      <c r="CH183" s="897"/>
      <c r="CI183" s="897"/>
      <c r="CJ183" s="897"/>
      <c r="CK183" s="897"/>
      <c r="CL183" s="897"/>
      <c r="CM183" s="897"/>
      <c r="CN183" s="897"/>
      <c r="CO183" s="897"/>
      <c r="CP183" s="897"/>
      <c r="CQ183" s="897"/>
      <c r="CR183" s="897"/>
      <c r="CS183" s="897"/>
      <c r="CT183" s="897"/>
      <c r="CU183" s="897"/>
      <c r="CV183" s="897"/>
      <c r="CW183" s="897"/>
      <c r="CX183" s="897"/>
      <c r="CY183" s="897"/>
      <c r="CZ183" s="897"/>
      <c r="DA183" s="897"/>
      <c r="DB183" s="897"/>
      <c r="DC183" s="897"/>
      <c r="DD183" s="897"/>
      <c r="DE183" s="897"/>
      <c r="DF183" s="897"/>
      <c r="DG183" s="897"/>
      <c r="DH183" s="897"/>
      <c r="DI183" s="897"/>
      <c r="DJ183" s="897"/>
      <c r="DK183" s="897"/>
      <c r="DL183" s="897"/>
      <c r="DM183" s="897"/>
      <c r="DN183" s="897"/>
      <c r="DO183" s="897"/>
      <c r="DP183" s="897"/>
      <c r="DQ183" s="897"/>
      <c r="DR183" s="897"/>
      <c r="DS183" s="897"/>
      <c r="DT183" s="897"/>
      <c r="DU183" s="897"/>
      <c r="DV183" s="897"/>
      <c r="DW183" s="897"/>
      <c r="DX183" s="897"/>
      <c r="DY183" s="897"/>
      <c r="DZ183" s="897"/>
      <c r="EA183" s="897"/>
      <c r="EB183" s="897"/>
      <c r="EC183" s="897"/>
      <c r="ED183" s="897"/>
      <c r="EE183" s="897"/>
      <c r="EF183" s="897"/>
      <c r="EG183" s="897"/>
      <c r="EH183" s="897"/>
      <c r="EI183" s="897"/>
      <c r="EJ183" s="897"/>
      <c r="EK183" s="897"/>
      <c r="EL183" s="897"/>
      <c r="EM183" s="897"/>
      <c r="EN183" s="897"/>
      <c r="EO183" s="897"/>
      <c r="EP183" s="897"/>
      <c r="EQ183" s="897"/>
      <c r="ER183" s="897"/>
      <c r="ES183" s="897"/>
      <c r="ET183" s="897"/>
      <c r="EU183" s="897"/>
      <c r="EV183" s="897"/>
      <c r="EW183" s="897"/>
      <c r="EX183" s="897"/>
      <c r="EY183" s="897"/>
      <c r="EZ183" s="897"/>
      <c r="FA183" s="897"/>
      <c r="FB183" s="897"/>
      <c r="FC183" s="897"/>
      <c r="FD183" s="897"/>
      <c r="FE183" s="897"/>
      <c r="FF183" s="897"/>
      <c r="FG183" s="897"/>
      <c r="FH183" s="897"/>
      <c r="FI183" s="897"/>
      <c r="FJ183" s="897"/>
      <c r="FK183" s="897"/>
      <c r="FL183" s="897"/>
      <c r="FM183" s="897"/>
      <c r="FN183" s="897"/>
      <c r="FO183" s="897"/>
      <c r="FP183" s="897"/>
      <c r="FQ183" s="897"/>
      <c r="FR183" s="897"/>
      <c r="FS183" s="897"/>
      <c r="FT183" s="897"/>
      <c r="FU183" s="897"/>
      <c r="FV183" s="897"/>
      <c r="FW183" s="897"/>
      <c r="FX183" s="897"/>
      <c r="FY183" s="897"/>
      <c r="FZ183" s="897"/>
      <c r="GA183" s="897"/>
      <c r="GB183" s="897"/>
      <c r="GC183" s="897"/>
      <c r="GD183" s="897"/>
      <c r="GE183" s="897"/>
      <c r="GF183" s="897"/>
      <c r="GG183" s="897"/>
      <c r="GH183" s="897"/>
      <c r="GI183" s="897"/>
      <c r="GJ183" s="897"/>
      <c r="GK183" s="897"/>
      <c r="GL183" s="897"/>
      <c r="GM183" s="897"/>
      <c r="GN183" s="897"/>
      <c r="GO183" s="897"/>
      <c r="GP183" s="897"/>
      <c r="GQ183" s="897"/>
      <c r="GR183" s="897"/>
      <c r="GS183" s="897"/>
      <c r="GT183" s="897"/>
      <c r="GU183" s="897"/>
      <c r="GV183" s="897"/>
      <c r="GW183" s="897"/>
      <c r="GX183" s="897"/>
      <c r="GY183" s="897"/>
      <c r="GZ183" s="897"/>
      <c r="HA183" s="897"/>
      <c r="HB183" s="897"/>
      <c r="HC183" s="897"/>
      <c r="HD183" s="897"/>
      <c r="HE183" s="897"/>
      <c r="HF183" s="897"/>
      <c r="HG183" s="897"/>
      <c r="HH183" s="897"/>
      <c r="HI183" s="897"/>
      <c r="HJ183" s="897"/>
      <c r="HK183" s="897"/>
      <c r="HL183" s="897"/>
      <c r="HM183" s="897"/>
      <c r="HN183" s="897"/>
      <c r="HO183" s="897"/>
      <c r="HP183" s="897"/>
      <c r="HQ183" s="897"/>
      <c r="HR183" s="897"/>
      <c r="HS183" s="897"/>
      <c r="HT183" s="897"/>
      <c r="HU183" s="897"/>
      <c r="HV183" s="897"/>
      <c r="HW183" s="897"/>
      <c r="HX183" s="897"/>
      <c r="HY183" s="897"/>
      <c r="HZ183" s="897"/>
      <c r="IA183" s="897"/>
      <c r="IB183" s="897"/>
      <c r="IC183" s="897"/>
      <c r="ID183" s="897"/>
      <c r="IE183" s="897"/>
      <c r="IF183" s="897"/>
      <c r="IG183" s="897"/>
      <c r="IH183" s="897"/>
      <c r="II183" s="897"/>
      <c r="IJ183" s="897"/>
      <c r="IK183" s="897"/>
      <c r="IL183" s="897"/>
      <c r="IM183" s="897"/>
      <c r="IN183" s="897"/>
      <c r="IO183" s="897"/>
      <c r="IP183" s="897"/>
      <c r="IQ183" s="897"/>
      <c r="IR183" s="897"/>
    </row>
    <row r="184" spans="1:252" s="898" customFormat="1" ht="17.100000000000001" customHeight="1" x14ac:dyDescent="0.2">
      <c r="A184" s="910" t="s">
        <v>192</v>
      </c>
      <c r="B184" s="910"/>
      <c r="C184" s="910"/>
      <c r="D184" s="910"/>
      <c r="E184" s="941" t="s">
        <v>193</v>
      </c>
      <c r="F184" s="942">
        <f>F185</f>
        <v>91769.36</v>
      </c>
      <c r="G184" s="942">
        <f>G185</f>
        <v>23623.53</v>
      </c>
      <c r="H184" s="1249">
        <f>G184/F184</f>
        <v>0.25742284788735587</v>
      </c>
      <c r="K184" s="897"/>
      <c r="L184" s="897"/>
      <c r="M184" s="897"/>
      <c r="N184" s="897"/>
      <c r="O184" s="897"/>
      <c r="P184" s="897"/>
      <c r="Q184" s="897"/>
      <c r="R184" s="897"/>
      <c r="S184" s="897"/>
      <c r="T184" s="897"/>
      <c r="U184" s="897"/>
      <c r="V184" s="897"/>
      <c r="W184" s="897"/>
      <c r="X184" s="897"/>
      <c r="Y184" s="897"/>
      <c r="Z184" s="897"/>
      <c r="AA184" s="897"/>
      <c r="AB184" s="897"/>
      <c r="AC184" s="897"/>
      <c r="AD184" s="897"/>
      <c r="AE184" s="897"/>
      <c r="AF184" s="897"/>
      <c r="AG184" s="897"/>
      <c r="AH184" s="897"/>
      <c r="AI184" s="897"/>
      <c r="AJ184" s="897"/>
      <c r="AK184" s="897"/>
      <c r="AL184" s="897"/>
      <c r="AM184" s="897"/>
      <c r="AN184" s="897"/>
      <c r="AO184" s="897"/>
      <c r="AP184" s="897"/>
      <c r="AQ184" s="897"/>
      <c r="AR184" s="897"/>
      <c r="AS184" s="897"/>
      <c r="AT184" s="897"/>
      <c r="AU184" s="897"/>
      <c r="AV184" s="897"/>
      <c r="AW184" s="897"/>
      <c r="AX184" s="897"/>
      <c r="AY184" s="897"/>
      <c r="AZ184" s="897"/>
      <c r="BA184" s="897"/>
      <c r="BB184" s="897"/>
      <c r="BC184" s="897"/>
      <c r="BD184" s="897"/>
      <c r="BE184" s="897"/>
      <c r="BF184" s="897"/>
      <c r="BG184" s="897"/>
      <c r="BH184" s="897"/>
      <c r="BI184" s="897"/>
      <c r="BJ184" s="897"/>
      <c r="BK184" s="897"/>
      <c r="BL184" s="897"/>
      <c r="BM184" s="897"/>
      <c r="BN184" s="897"/>
      <c r="BO184" s="897"/>
      <c r="BP184" s="897"/>
      <c r="BQ184" s="897"/>
      <c r="BR184" s="897"/>
      <c r="BS184" s="897"/>
      <c r="BT184" s="897"/>
      <c r="BU184" s="897"/>
      <c r="BV184" s="897"/>
      <c r="BW184" s="897"/>
      <c r="BX184" s="897"/>
      <c r="BY184" s="897"/>
      <c r="BZ184" s="897"/>
      <c r="CA184" s="897"/>
      <c r="CB184" s="897"/>
      <c r="CC184" s="897"/>
      <c r="CD184" s="897"/>
      <c r="CE184" s="897"/>
      <c r="CF184" s="897"/>
      <c r="CG184" s="897"/>
      <c r="CH184" s="897"/>
      <c r="CI184" s="897"/>
      <c r="CJ184" s="897"/>
      <c r="CK184" s="897"/>
      <c r="CL184" s="897"/>
      <c r="CM184" s="897"/>
      <c r="CN184" s="897"/>
      <c r="CO184" s="897"/>
      <c r="CP184" s="897"/>
      <c r="CQ184" s="897"/>
      <c r="CR184" s="897"/>
      <c r="CS184" s="897"/>
      <c r="CT184" s="897"/>
      <c r="CU184" s="897"/>
      <c r="CV184" s="897"/>
      <c r="CW184" s="897"/>
      <c r="CX184" s="897"/>
      <c r="CY184" s="897"/>
      <c r="CZ184" s="897"/>
      <c r="DA184" s="897"/>
      <c r="DB184" s="897"/>
      <c r="DC184" s="897"/>
      <c r="DD184" s="897"/>
      <c r="DE184" s="897"/>
      <c r="DF184" s="897"/>
      <c r="DG184" s="897"/>
      <c r="DH184" s="897"/>
      <c r="DI184" s="897"/>
      <c r="DJ184" s="897"/>
      <c r="DK184" s="897"/>
      <c r="DL184" s="897"/>
      <c r="DM184" s="897"/>
      <c r="DN184" s="897"/>
      <c r="DO184" s="897"/>
      <c r="DP184" s="897"/>
      <c r="DQ184" s="897"/>
      <c r="DR184" s="897"/>
      <c r="DS184" s="897"/>
      <c r="DT184" s="897"/>
      <c r="DU184" s="897"/>
      <c r="DV184" s="897"/>
      <c r="DW184" s="897"/>
      <c r="DX184" s="897"/>
      <c r="DY184" s="897"/>
      <c r="DZ184" s="897"/>
      <c r="EA184" s="897"/>
      <c r="EB184" s="897"/>
      <c r="EC184" s="897"/>
      <c r="ED184" s="897"/>
      <c r="EE184" s="897"/>
      <c r="EF184" s="897"/>
      <c r="EG184" s="897"/>
      <c r="EH184" s="897"/>
      <c r="EI184" s="897"/>
      <c r="EJ184" s="897"/>
      <c r="EK184" s="897"/>
      <c r="EL184" s="897"/>
      <c r="EM184" s="897"/>
      <c r="EN184" s="897"/>
      <c r="EO184" s="897"/>
      <c r="EP184" s="897"/>
      <c r="EQ184" s="897"/>
      <c r="ER184" s="897"/>
      <c r="ES184" s="897"/>
      <c r="ET184" s="897"/>
      <c r="EU184" s="897"/>
      <c r="EV184" s="897"/>
      <c r="EW184" s="897"/>
      <c r="EX184" s="897"/>
      <c r="EY184" s="897"/>
      <c r="EZ184" s="897"/>
      <c r="FA184" s="897"/>
      <c r="FB184" s="897"/>
      <c r="FC184" s="897"/>
      <c r="FD184" s="897"/>
      <c r="FE184" s="897"/>
      <c r="FF184" s="897"/>
      <c r="FG184" s="897"/>
      <c r="FH184" s="897"/>
      <c r="FI184" s="897"/>
      <c r="FJ184" s="897"/>
      <c r="FK184" s="897"/>
      <c r="FL184" s="897"/>
      <c r="FM184" s="897"/>
      <c r="FN184" s="897"/>
      <c r="FO184" s="897"/>
      <c r="FP184" s="897"/>
      <c r="FQ184" s="897"/>
      <c r="FR184" s="897"/>
      <c r="FS184" s="897"/>
      <c r="FT184" s="897"/>
      <c r="FU184" s="897"/>
      <c r="FV184" s="897"/>
      <c r="FW184" s="897"/>
      <c r="FX184" s="897"/>
      <c r="FY184" s="897"/>
      <c r="FZ184" s="897"/>
      <c r="GA184" s="897"/>
      <c r="GB184" s="897"/>
      <c r="GC184" s="897"/>
      <c r="GD184" s="897"/>
      <c r="GE184" s="897"/>
      <c r="GF184" s="897"/>
      <c r="GG184" s="897"/>
      <c r="GH184" s="897"/>
      <c r="GI184" s="897"/>
      <c r="GJ184" s="897"/>
      <c r="GK184" s="897"/>
      <c r="GL184" s="897"/>
      <c r="GM184" s="897"/>
      <c r="GN184" s="897"/>
      <c r="GO184" s="897"/>
      <c r="GP184" s="897"/>
      <c r="GQ184" s="897"/>
      <c r="GR184" s="897"/>
      <c r="GS184" s="897"/>
      <c r="GT184" s="897"/>
      <c r="GU184" s="897"/>
      <c r="GV184" s="897"/>
      <c r="GW184" s="897"/>
      <c r="GX184" s="897"/>
      <c r="GY184" s="897"/>
      <c r="GZ184" s="897"/>
      <c r="HA184" s="897"/>
      <c r="HB184" s="897"/>
      <c r="HC184" s="897"/>
      <c r="HD184" s="897"/>
      <c r="HE184" s="897"/>
      <c r="HF184" s="897"/>
      <c r="HG184" s="897"/>
      <c r="HH184" s="897"/>
      <c r="HI184" s="897"/>
      <c r="HJ184" s="897"/>
      <c r="HK184" s="897"/>
      <c r="HL184" s="897"/>
      <c r="HM184" s="897"/>
      <c r="HN184" s="897"/>
      <c r="HO184" s="897"/>
      <c r="HP184" s="897"/>
      <c r="HQ184" s="897"/>
      <c r="HR184" s="897"/>
      <c r="HS184" s="897"/>
      <c r="HT184" s="897"/>
      <c r="HU184" s="897"/>
      <c r="HV184" s="897"/>
      <c r="HW184" s="897"/>
      <c r="HX184" s="897"/>
      <c r="HY184" s="897"/>
      <c r="HZ184" s="897"/>
      <c r="IA184" s="897"/>
      <c r="IB184" s="897"/>
      <c r="IC184" s="897"/>
      <c r="ID184" s="897"/>
      <c r="IE184" s="897"/>
      <c r="IF184" s="897"/>
      <c r="IG184" s="897"/>
      <c r="IH184" s="897"/>
      <c r="II184" s="897"/>
      <c r="IJ184" s="897"/>
      <c r="IK184" s="897"/>
      <c r="IL184" s="897"/>
      <c r="IM184" s="897"/>
      <c r="IN184" s="897"/>
      <c r="IO184" s="897"/>
      <c r="IP184" s="897"/>
      <c r="IQ184" s="897"/>
      <c r="IR184" s="897"/>
    </row>
    <row r="185" spans="1:252" s="898" customFormat="1" ht="17.100000000000001" customHeight="1" x14ac:dyDescent="0.2">
      <c r="A185" s="1495"/>
      <c r="B185" s="1044" t="s">
        <v>194</v>
      </c>
      <c r="C185" s="1045"/>
      <c r="D185" s="1045"/>
      <c r="E185" s="1046" t="s">
        <v>195</v>
      </c>
      <c r="F185" s="1047">
        <f>F186+F188+F197+F202</f>
        <v>91769.36</v>
      </c>
      <c r="G185" s="1047">
        <f>G186+G188+G197+G202</f>
        <v>23623.53</v>
      </c>
      <c r="H185" s="1250">
        <f>G185/F185</f>
        <v>0.25742284788735587</v>
      </c>
      <c r="K185" s="897"/>
      <c r="L185" s="897"/>
      <c r="M185" s="897"/>
      <c r="N185" s="897"/>
      <c r="O185" s="897"/>
      <c r="P185" s="897"/>
      <c r="Q185" s="897"/>
      <c r="R185" s="897"/>
      <c r="S185" s="897"/>
      <c r="T185" s="897"/>
      <c r="U185" s="897"/>
      <c r="V185" s="897"/>
      <c r="W185" s="897"/>
      <c r="X185" s="897"/>
      <c r="Y185" s="897"/>
      <c r="Z185" s="897"/>
      <c r="AA185" s="897"/>
      <c r="AB185" s="897"/>
      <c r="AC185" s="897"/>
      <c r="AD185" s="897"/>
      <c r="AE185" s="897"/>
      <c r="AF185" s="897"/>
      <c r="AG185" s="897"/>
      <c r="AH185" s="897"/>
      <c r="AI185" s="897"/>
      <c r="AJ185" s="897"/>
      <c r="AK185" s="897"/>
      <c r="AL185" s="897"/>
      <c r="AM185" s="897"/>
      <c r="AN185" s="897"/>
      <c r="AO185" s="897"/>
      <c r="AP185" s="897"/>
      <c r="AQ185" s="897"/>
      <c r="AR185" s="897"/>
      <c r="AS185" s="897"/>
      <c r="AT185" s="897"/>
      <c r="AU185" s="897"/>
      <c r="AV185" s="897"/>
      <c r="AW185" s="897"/>
      <c r="AX185" s="897"/>
      <c r="AY185" s="897"/>
      <c r="AZ185" s="897"/>
      <c r="BA185" s="897"/>
      <c r="BB185" s="897"/>
      <c r="BC185" s="897"/>
      <c r="BD185" s="897"/>
      <c r="BE185" s="897"/>
      <c r="BF185" s="897"/>
      <c r="BG185" s="897"/>
      <c r="BH185" s="897"/>
      <c r="BI185" s="897"/>
      <c r="BJ185" s="897"/>
      <c r="BK185" s="897"/>
      <c r="BL185" s="897"/>
      <c r="BM185" s="897"/>
      <c r="BN185" s="897"/>
      <c r="BO185" s="897"/>
      <c r="BP185" s="897"/>
      <c r="BQ185" s="897"/>
      <c r="BR185" s="897"/>
      <c r="BS185" s="897"/>
      <c r="BT185" s="897"/>
      <c r="BU185" s="897"/>
      <c r="BV185" s="897"/>
      <c r="BW185" s="897"/>
      <c r="BX185" s="897"/>
      <c r="BY185" s="897"/>
      <c r="BZ185" s="897"/>
      <c r="CA185" s="897"/>
      <c r="CB185" s="897"/>
      <c r="CC185" s="897"/>
      <c r="CD185" s="897"/>
      <c r="CE185" s="897"/>
      <c r="CF185" s="897"/>
      <c r="CG185" s="897"/>
      <c r="CH185" s="897"/>
      <c r="CI185" s="897"/>
      <c r="CJ185" s="897"/>
      <c r="CK185" s="897"/>
      <c r="CL185" s="897"/>
      <c r="CM185" s="897"/>
      <c r="CN185" s="897"/>
      <c r="CO185" s="897"/>
      <c r="CP185" s="897"/>
      <c r="CQ185" s="897"/>
      <c r="CR185" s="897"/>
      <c r="CS185" s="897"/>
      <c r="CT185" s="897"/>
      <c r="CU185" s="897"/>
      <c r="CV185" s="897"/>
      <c r="CW185" s="897"/>
      <c r="CX185" s="897"/>
      <c r="CY185" s="897"/>
      <c r="CZ185" s="897"/>
      <c r="DA185" s="897"/>
      <c r="DB185" s="897"/>
      <c r="DC185" s="897"/>
      <c r="DD185" s="897"/>
      <c r="DE185" s="897"/>
      <c r="DF185" s="897"/>
      <c r="DG185" s="897"/>
      <c r="DH185" s="897"/>
      <c r="DI185" s="897"/>
      <c r="DJ185" s="897"/>
      <c r="DK185" s="897"/>
      <c r="DL185" s="897"/>
      <c r="DM185" s="897"/>
      <c r="DN185" s="897"/>
      <c r="DO185" s="897"/>
      <c r="DP185" s="897"/>
      <c r="DQ185" s="897"/>
      <c r="DR185" s="897"/>
      <c r="DS185" s="897"/>
      <c r="DT185" s="897"/>
      <c r="DU185" s="897"/>
      <c r="DV185" s="897"/>
      <c r="DW185" s="897"/>
      <c r="DX185" s="897"/>
      <c r="DY185" s="897"/>
      <c r="DZ185" s="897"/>
      <c r="EA185" s="897"/>
      <c r="EB185" s="897"/>
      <c r="EC185" s="897"/>
      <c r="ED185" s="897"/>
      <c r="EE185" s="897"/>
      <c r="EF185" s="897"/>
      <c r="EG185" s="897"/>
      <c r="EH185" s="897"/>
      <c r="EI185" s="897"/>
      <c r="EJ185" s="897"/>
      <c r="EK185" s="897"/>
      <c r="EL185" s="897"/>
      <c r="EM185" s="897"/>
      <c r="EN185" s="897"/>
      <c r="EO185" s="897"/>
      <c r="EP185" s="897"/>
      <c r="EQ185" s="897"/>
      <c r="ER185" s="897"/>
      <c r="ES185" s="897"/>
      <c r="ET185" s="897"/>
      <c r="EU185" s="897"/>
      <c r="EV185" s="897"/>
      <c r="EW185" s="897"/>
      <c r="EX185" s="897"/>
      <c r="EY185" s="897"/>
      <c r="EZ185" s="897"/>
      <c r="FA185" s="897"/>
      <c r="FB185" s="897"/>
      <c r="FC185" s="897"/>
      <c r="FD185" s="897"/>
      <c r="FE185" s="897"/>
      <c r="FF185" s="897"/>
      <c r="FG185" s="897"/>
      <c r="FH185" s="897"/>
      <c r="FI185" s="897"/>
      <c r="FJ185" s="897"/>
      <c r="FK185" s="897"/>
      <c r="FL185" s="897"/>
      <c r="FM185" s="897"/>
      <c r="FN185" s="897"/>
      <c r="FO185" s="897"/>
      <c r="FP185" s="897"/>
      <c r="FQ185" s="897"/>
      <c r="FR185" s="897"/>
      <c r="FS185" s="897"/>
      <c r="FT185" s="897"/>
      <c r="FU185" s="897"/>
      <c r="FV185" s="897"/>
      <c r="FW185" s="897"/>
      <c r="FX185" s="897"/>
      <c r="FY185" s="897"/>
      <c r="FZ185" s="897"/>
      <c r="GA185" s="897"/>
      <c r="GB185" s="897"/>
      <c r="GC185" s="897"/>
      <c r="GD185" s="897"/>
      <c r="GE185" s="897"/>
      <c r="GF185" s="897"/>
      <c r="GG185" s="897"/>
      <c r="GH185" s="897"/>
      <c r="GI185" s="897"/>
      <c r="GJ185" s="897"/>
      <c r="GK185" s="897"/>
      <c r="GL185" s="897"/>
      <c r="GM185" s="897"/>
      <c r="GN185" s="897"/>
      <c r="GO185" s="897"/>
      <c r="GP185" s="897"/>
      <c r="GQ185" s="897"/>
      <c r="GR185" s="897"/>
      <c r="GS185" s="897"/>
      <c r="GT185" s="897"/>
      <c r="GU185" s="897"/>
      <c r="GV185" s="897"/>
      <c r="GW185" s="897"/>
      <c r="GX185" s="897"/>
      <c r="GY185" s="897"/>
      <c r="GZ185" s="897"/>
      <c r="HA185" s="897"/>
      <c r="HB185" s="897"/>
      <c r="HC185" s="897"/>
      <c r="HD185" s="897"/>
      <c r="HE185" s="897"/>
      <c r="HF185" s="897"/>
      <c r="HG185" s="897"/>
      <c r="HH185" s="897"/>
      <c r="HI185" s="897"/>
      <c r="HJ185" s="897"/>
      <c r="HK185" s="897"/>
      <c r="HL185" s="897"/>
      <c r="HM185" s="897"/>
      <c r="HN185" s="897"/>
      <c r="HO185" s="897"/>
      <c r="HP185" s="897"/>
      <c r="HQ185" s="897"/>
      <c r="HR185" s="897"/>
      <c r="HS185" s="897"/>
      <c r="HT185" s="897"/>
      <c r="HU185" s="897"/>
      <c r="HV185" s="897"/>
      <c r="HW185" s="897"/>
      <c r="HX185" s="897"/>
      <c r="HY185" s="897"/>
      <c r="HZ185" s="897"/>
      <c r="IA185" s="897"/>
      <c r="IB185" s="897"/>
      <c r="IC185" s="897"/>
      <c r="ID185" s="897"/>
      <c r="IE185" s="897"/>
      <c r="IF185" s="897"/>
      <c r="IG185" s="897"/>
      <c r="IH185" s="897"/>
      <c r="II185" s="897"/>
      <c r="IJ185" s="897"/>
      <c r="IK185" s="897"/>
      <c r="IL185" s="897"/>
      <c r="IM185" s="897"/>
      <c r="IN185" s="897"/>
      <c r="IO185" s="897"/>
      <c r="IP185" s="897"/>
      <c r="IQ185" s="897"/>
      <c r="IR185" s="897"/>
    </row>
    <row r="186" spans="1:252" s="898" customFormat="1" ht="17.100000000000001" customHeight="1" x14ac:dyDescent="0.2">
      <c r="A186" s="1496"/>
      <c r="B186" s="1497"/>
      <c r="C186" s="1024" t="s">
        <v>218</v>
      </c>
      <c r="D186" s="1025"/>
      <c r="E186" s="1026" t="s">
        <v>219</v>
      </c>
      <c r="F186" s="1027">
        <f>F187</f>
        <v>3600</v>
      </c>
      <c r="G186" s="1027">
        <f>G187</f>
        <v>1445.74</v>
      </c>
      <c r="H186" s="1252">
        <f>G186/F186</f>
        <v>0.40159444444444442</v>
      </c>
      <c r="K186" s="897"/>
      <c r="L186" s="897"/>
      <c r="M186" s="897"/>
      <c r="N186" s="897"/>
      <c r="O186" s="897"/>
      <c r="P186" s="897"/>
      <c r="Q186" s="897"/>
      <c r="R186" s="897"/>
      <c r="S186" s="897"/>
      <c r="T186" s="897"/>
      <c r="U186" s="897"/>
      <c r="V186" s="897"/>
      <c r="W186" s="897"/>
      <c r="X186" s="897"/>
      <c r="Y186" s="897"/>
      <c r="Z186" s="897"/>
      <c r="AA186" s="897"/>
      <c r="AB186" s="897"/>
      <c r="AC186" s="897"/>
      <c r="AD186" s="897"/>
      <c r="AE186" s="897"/>
      <c r="AF186" s="897"/>
      <c r="AG186" s="897"/>
      <c r="AH186" s="897"/>
      <c r="AI186" s="897"/>
      <c r="AJ186" s="897"/>
      <c r="AK186" s="897"/>
      <c r="AL186" s="897"/>
      <c r="AM186" s="897"/>
      <c r="AN186" s="897"/>
      <c r="AO186" s="897"/>
      <c r="AP186" s="897"/>
      <c r="AQ186" s="897"/>
      <c r="AR186" s="897"/>
      <c r="AS186" s="897"/>
      <c r="AT186" s="897"/>
      <c r="AU186" s="897"/>
      <c r="AV186" s="897"/>
      <c r="AW186" s="897"/>
      <c r="AX186" s="897"/>
      <c r="AY186" s="897"/>
      <c r="AZ186" s="897"/>
      <c r="BA186" s="897"/>
      <c r="BB186" s="897"/>
      <c r="BC186" s="897"/>
      <c r="BD186" s="897"/>
      <c r="BE186" s="897"/>
      <c r="BF186" s="897"/>
      <c r="BG186" s="897"/>
      <c r="BH186" s="897"/>
      <c r="BI186" s="897"/>
      <c r="BJ186" s="897"/>
      <c r="BK186" s="897"/>
      <c r="BL186" s="897"/>
      <c r="BM186" s="897"/>
      <c r="BN186" s="897"/>
      <c r="BO186" s="897"/>
      <c r="BP186" s="897"/>
      <c r="BQ186" s="897"/>
      <c r="BR186" s="897"/>
      <c r="BS186" s="897"/>
      <c r="BT186" s="897"/>
      <c r="BU186" s="897"/>
      <c r="BV186" s="897"/>
      <c r="BW186" s="897"/>
      <c r="BX186" s="897"/>
      <c r="BY186" s="897"/>
      <c r="BZ186" s="897"/>
      <c r="CA186" s="897"/>
      <c r="CB186" s="897"/>
      <c r="CC186" s="897"/>
      <c r="CD186" s="897"/>
      <c r="CE186" s="897"/>
      <c r="CF186" s="897"/>
      <c r="CG186" s="897"/>
      <c r="CH186" s="897"/>
      <c r="CI186" s="897"/>
      <c r="CJ186" s="897"/>
      <c r="CK186" s="897"/>
      <c r="CL186" s="897"/>
      <c r="CM186" s="897"/>
      <c r="CN186" s="897"/>
      <c r="CO186" s="897"/>
      <c r="CP186" s="897"/>
      <c r="CQ186" s="897"/>
      <c r="CR186" s="897"/>
      <c r="CS186" s="897"/>
      <c r="CT186" s="897"/>
      <c r="CU186" s="897"/>
      <c r="CV186" s="897"/>
      <c r="CW186" s="897"/>
      <c r="CX186" s="897"/>
      <c r="CY186" s="897"/>
      <c r="CZ186" s="897"/>
      <c r="DA186" s="897"/>
      <c r="DB186" s="897"/>
      <c r="DC186" s="897"/>
      <c r="DD186" s="897"/>
      <c r="DE186" s="897"/>
      <c r="DF186" s="897"/>
      <c r="DG186" s="897"/>
      <c r="DH186" s="897"/>
      <c r="DI186" s="897"/>
      <c r="DJ186" s="897"/>
      <c r="DK186" s="897"/>
      <c r="DL186" s="897"/>
      <c r="DM186" s="897"/>
      <c r="DN186" s="897"/>
      <c r="DO186" s="897"/>
      <c r="DP186" s="897"/>
      <c r="DQ186" s="897"/>
      <c r="DR186" s="897"/>
      <c r="DS186" s="897"/>
      <c r="DT186" s="897"/>
      <c r="DU186" s="897"/>
      <c r="DV186" s="897"/>
      <c r="DW186" s="897"/>
      <c r="DX186" s="897"/>
      <c r="DY186" s="897"/>
      <c r="DZ186" s="897"/>
      <c r="EA186" s="897"/>
      <c r="EB186" s="897"/>
      <c r="EC186" s="897"/>
      <c r="ED186" s="897"/>
      <c r="EE186" s="897"/>
      <c r="EF186" s="897"/>
      <c r="EG186" s="897"/>
      <c r="EH186" s="897"/>
      <c r="EI186" s="897"/>
      <c r="EJ186" s="897"/>
      <c r="EK186" s="897"/>
      <c r="EL186" s="897"/>
      <c r="EM186" s="897"/>
      <c r="EN186" s="897"/>
      <c r="EO186" s="897"/>
      <c r="EP186" s="897"/>
      <c r="EQ186" s="897"/>
      <c r="ER186" s="897"/>
      <c r="ES186" s="897"/>
      <c r="ET186" s="897"/>
      <c r="EU186" s="897"/>
      <c r="EV186" s="897"/>
      <c r="EW186" s="897"/>
      <c r="EX186" s="897"/>
      <c r="EY186" s="897"/>
      <c r="EZ186" s="897"/>
      <c r="FA186" s="897"/>
      <c r="FB186" s="897"/>
      <c r="FC186" s="897"/>
      <c r="FD186" s="897"/>
      <c r="FE186" s="897"/>
      <c r="FF186" s="897"/>
      <c r="FG186" s="897"/>
      <c r="FH186" s="897"/>
      <c r="FI186" s="897"/>
      <c r="FJ186" s="897"/>
      <c r="FK186" s="897"/>
      <c r="FL186" s="897"/>
      <c r="FM186" s="897"/>
      <c r="FN186" s="897"/>
      <c r="FO186" s="897"/>
      <c r="FP186" s="897"/>
      <c r="FQ186" s="897"/>
      <c r="FR186" s="897"/>
      <c r="FS186" s="897"/>
      <c r="FT186" s="897"/>
      <c r="FU186" s="897"/>
      <c r="FV186" s="897"/>
      <c r="FW186" s="897"/>
      <c r="FX186" s="897"/>
      <c r="FY186" s="897"/>
      <c r="FZ186" s="897"/>
      <c r="GA186" s="897"/>
      <c r="GB186" s="897"/>
      <c r="GC186" s="897"/>
      <c r="GD186" s="897"/>
      <c r="GE186" s="897"/>
      <c r="GF186" s="897"/>
      <c r="GG186" s="897"/>
      <c r="GH186" s="897"/>
      <c r="GI186" s="897"/>
      <c r="GJ186" s="897"/>
      <c r="GK186" s="897"/>
      <c r="GL186" s="897"/>
      <c r="GM186" s="897"/>
      <c r="GN186" s="897"/>
      <c r="GO186" s="897"/>
      <c r="GP186" s="897"/>
      <c r="GQ186" s="897"/>
      <c r="GR186" s="897"/>
      <c r="GS186" s="897"/>
      <c r="GT186" s="897"/>
      <c r="GU186" s="897"/>
      <c r="GV186" s="897"/>
      <c r="GW186" s="897"/>
      <c r="GX186" s="897"/>
      <c r="GY186" s="897"/>
      <c r="GZ186" s="897"/>
      <c r="HA186" s="897"/>
      <c r="HB186" s="897"/>
      <c r="HC186" s="897"/>
      <c r="HD186" s="897"/>
      <c r="HE186" s="897"/>
      <c r="HF186" s="897"/>
      <c r="HG186" s="897"/>
      <c r="HH186" s="897"/>
      <c r="HI186" s="897"/>
      <c r="HJ186" s="897"/>
      <c r="HK186" s="897"/>
      <c r="HL186" s="897"/>
      <c r="HM186" s="897"/>
      <c r="HN186" s="897"/>
      <c r="HO186" s="897"/>
      <c r="HP186" s="897"/>
      <c r="HQ186" s="897"/>
      <c r="HR186" s="897"/>
      <c r="HS186" s="897"/>
      <c r="HT186" s="897"/>
      <c r="HU186" s="897"/>
      <c r="HV186" s="897"/>
      <c r="HW186" s="897"/>
      <c r="HX186" s="897"/>
      <c r="HY186" s="897"/>
      <c r="HZ186" s="897"/>
      <c r="IA186" s="897"/>
      <c r="IB186" s="897"/>
      <c r="IC186" s="897"/>
      <c r="ID186" s="897"/>
      <c r="IE186" s="897"/>
      <c r="IF186" s="897"/>
      <c r="IG186" s="897"/>
      <c r="IH186" s="897"/>
      <c r="II186" s="897"/>
      <c r="IJ186" s="897"/>
      <c r="IK186" s="897"/>
      <c r="IL186" s="897"/>
      <c r="IM186" s="897"/>
      <c r="IN186" s="897"/>
      <c r="IO186" s="897"/>
      <c r="IP186" s="897"/>
      <c r="IQ186" s="897"/>
      <c r="IR186" s="897"/>
    </row>
    <row r="187" spans="1:252" s="898" customFormat="1" ht="17.100000000000001" customHeight="1" x14ac:dyDescent="0.2">
      <c r="A187" s="1496"/>
      <c r="B187" s="1498"/>
      <c r="C187" s="1028"/>
      <c r="D187" s="1029" t="s">
        <v>444</v>
      </c>
      <c r="E187" s="1030" t="s">
        <v>662</v>
      </c>
      <c r="F187" s="1031">
        <v>3600</v>
      </c>
      <c r="G187" s="1031">
        <v>1445.74</v>
      </c>
      <c r="H187" s="1254">
        <f>G187/F187</f>
        <v>0.40159444444444442</v>
      </c>
      <c r="K187" s="897"/>
      <c r="L187" s="897"/>
      <c r="M187" s="897"/>
      <c r="N187" s="897"/>
      <c r="O187" s="897"/>
      <c r="P187" s="897"/>
      <c r="Q187" s="897"/>
      <c r="R187" s="897"/>
      <c r="S187" s="897"/>
      <c r="T187" s="897"/>
      <c r="U187" s="897"/>
      <c r="V187" s="897"/>
      <c r="W187" s="897"/>
      <c r="X187" s="897"/>
      <c r="Y187" s="897"/>
      <c r="Z187" s="897"/>
      <c r="AA187" s="897"/>
      <c r="AB187" s="897"/>
      <c r="AC187" s="897"/>
      <c r="AD187" s="897"/>
      <c r="AE187" s="897"/>
      <c r="AF187" s="897"/>
      <c r="AG187" s="897"/>
      <c r="AH187" s="897"/>
      <c r="AI187" s="897"/>
      <c r="AJ187" s="897"/>
      <c r="AK187" s="897"/>
      <c r="AL187" s="897"/>
      <c r="AM187" s="897"/>
      <c r="AN187" s="897"/>
      <c r="AO187" s="897"/>
      <c r="AP187" s="897"/>
      <c r="AQ187" s="897"/>
      <c r="AR187" s="897"/>
      <c r="AS187" s="897"/>
      <c r="AT187" s="897"/>
      <c r="AU187" s="897"/>
      <c r="AV187" s="897"/>
      <c r="AW187" s="897"/>
      <c r="AX187" s="897"/>
      <c r="AY187" s="897"/>
      <c r="AZ187" s="897"/>
      <c r="BA187" s="897"/>
      <c r="BB187" s="897"/>
      <c r="BC187" s="897"/>
      <c r="BD187" s="897"/>
      <c r="BE187" s="897"/>
      <c r="BF187" s="897"/>
      <c r="BG187" s="897"/>
      <c r="BH187" s="897"/>
      <c r="BI187" s="897"/>
      <c r="BJ187" s="897"/>
      <c r="BK187" s="897"/>
      <c r="BL187" s="897"/>
      <c r="BM187" s="897"/>
      <c r="BN187" s="897"/>
      <c r="BO187" s="897"/>
      <c r="BP187" s="897"/>
      <c r="BQ187" s="897"/>
      <c r="BR187" s="897"/>
      <c r="BS187" s="897"/>
      <c r="BT187" s="897"/>
      <c r="BU187" s="897"/>
      <c r="BV187" s="897"/>
      <c r="BW187" s="897"/>
      <c r="BX187" s="897"/>
      <c r="BY187" s="897"/>
      <c r="BZ187" s="897"/>
      <c r="CA187" s="897"/>
      <c r="CB187" s="897"/>
      <c r="CC187" s="897"/>
      <c r="CD187" s="897"/>
      <c r="CE187" s="897"/>
      <c r="CF187" s="897"/>
      <c r="CG187" s="897"/>
      <c r="CH187" s="897"/>
      <c r="CI187" s="897"/>
      <c r="CJ187" s="897"/>
      <c r="CK187" s="897"/>
      <c r="CL187" s="897"/>
      <c r="CM187" s="897"/>
      <c r="CN187" s="897"/>
      <c r="CO187" s="897"/>
      <c r="CP187" s="897"/>
      <c r="CQ187" s="897"/>
      <c r="CR187" s="897"/>
      <c r="CS187" s="897"/>
      <c r="CT187" s="897"/>
      <c r="CU187" s="897"/>
      <c r="CV187" s="897"/>
      <c r="CW187" s="897"/>
      <c r="CX187" s="897"/>
      <c r="CY187" s="897"/>
      <c r="CZ187" s="897"/>
      <c r="DA187" s="897"/>
      <c r="DB187" s="897"/>
      <c r="DC187" s="897"/>
      <c r="DD187" s="897"/>
      <c r="DE187" s="897"/>
      <c r="DF187" s="897"/>
      <c r="DG187" s="897"/>
      <c r="DH187" s="897"/>
      <c r="DI187" s="897"/>
      <c r="DJ187" s="897"/>
      <c r="DK187" s="897"/>
      <c r="DL187" s="897"/>
      <c r="DM187" s="897"/>
      <c r="DN187" s="897"/>
      <c r="DO187" s="897"/>
      <c r="DP187" s="897"/>
      <c r="DQ187" s="897"/>
      <c r="DR187" s="897"/>
      <c r="DS187" s="897"/>
      <c r="DT187" s="897"/>
      <c r="DU187" s="897"/>
      <c r="DV187" s="897"/>
      <c r="DW187" s="897"/>
      <c r="DX187" s="897"/>
      <c r="DY187" s="897"/>
      <c r="DZ187" s="897"/>
      <c r="EA187" s="897"/>
      <c r="EB187" s="897"/>
      <c r="EC187" s="897"/>
      <c r="ED187" s="897"/>
      <c r="EE187" s="897"/>
      <c r="EF187" s="897"/>
      <c r="EG187" s="897"/>
      <c r="EH187" s="897"/>
      <c r="EI187" s="897"/>
      <c r="EJ187" s="897"/>
      <c r="EK187" s="897"/>
      <c r="EL187" s="897"/>
      <c r="EM187" s="897"/>
      <c r="EN187" s="897"/>
      <c r="EO187" s="897"/>
      <c r="EP187" s="897"/>
      <c r="EQ187" s="897"/>
      <c r="ER187" s="897"/>
      <c r="ES187" s="897"/>
      <c r="ET187" s="897"/>
      <c r="EU187" s="897"/>
      <c r="EV187" s="897"/>
      <c r="EW187" s="897"/>
      <c r="EX187" s="897"/>
      <c r="EY187" s="897"/>
      <c r="EZ187" s="897"/>
      <c r="FA187" s="897"/>
      <c r="FB187" s="897"/>
      <c r="FC187" s="897"/>
      <c r="FD187" s="897"/>
      <c r="FE187" s="897"/>
      <c r="FF187" s="897"/>
      <c r="FG187" s="897"/>
      <c r="FH187" s="897"/>
      <c r="FI187" s="897"/>
      <c r="FJ187" s="897"/>
      <c r="FK187" s="897"/>
      <c r="FL187" s="897"/>
      <c r="FM187" s="897"/>
      <c r="FN187" s="897"/>
      <c r="FO187" s="897"/>
      <c r="FP187" s="897"/>
      <c r="FQ187" s="897"/>
      <c r="FR187" s="897"/>
      <c r="FS187" s="897"/>
      <c r="FT187" s="897"/>
      <c r="FU187" s="897"/>
      <c r="FV187" s="897"/>
      <c r="FW187" s="897"/>
      <c r="FX187" s="897"/>
      <c r="FY187" s="897"/>
      <c r="FZ187" s="897"/>
      <c r="GA187" s="897"/>
      <c r="GB187" s="897"/>
      <c r="GC187" s="897"/>
      <c r="GD187" s="897"/>
      <c r="GE187" s="897"/>
      <c r="GF187" s="897"/>
      <c r="GG187" s="897"/>
      <c r="GH187" s="897"/>
      <c r="GI187" s="897"/>
      <c r="GJ187" s="897"/>
      <c r="GK187" s="897"/>
      <c r="GL187" s="897"/>
      <c r="GM187" s="897"/>
      <c r="GN187" s="897"/>
      <c r="GO187" s="897"/>
      <c r="GP187" s="897"/>
      <c r="GQ187" s="897"/>
      <c r="GR187" s="897"/>
      <c r="GS187" s="897"/>
      <c r="GT187" s="897"/>
      <c r="GU187" s="897"/>
      <c r="GV187" s="897"/>
      <c r="GW187" s="897"/>
      <c r="GX187" s="897"/>
      <c r="GY187" s="897"/>
      <c r="GZ187" s="897"/>
      <c r="HA187" s="897"/>
      <c r="HB187" s="897"/>
      <c r="HC187" s="897"/>
      <c r="HD187" s="897"/>
      <c r="HE187" s="897"/>
      <c r="HF187" s="897"/>
      <c r="HG187" s="897"/>
      <c r="HH187" s="897"/>
      <c r="HI187" s="897"/>
      <c r="HJ187" s="897"/>
      <c r="HK187" s="897"/>
      <c r="HL187" s="897"/>
      <c r="HM187" s="897"/>
      <c r="HN187" s="897"/>
      <c r="HO187" s="897"/>
      <c r="HP187" s="897"/>
      <c r="HQ187" s="897"/>
      <c r="HR187" s="897"/>
      <c r="HS187" s="897"/>
      <c r="HT187" s="897"/>
      <c r="HU187" s="897"/>
      <c r="HV187" s="897"/>
      <c r="HW187" s="897"/>
      <c r="HX187" s="897"/>
      <c r="HY187" s="897"/>
      <c r="HZ187" s="897"/>
      <c r="IA187" s="897"/>
      <c r="IB187" s="897"/>
      <c r="IC187" s="897"/>
      <c r="ID187" s="897"/>
      <c r="IE187" s="897"/>
      <c r="IF187" s="897"/>
      <c r="IG187" s="897"/>
      <c r="IH187" s="897"/>
      <c r="II187" s="897"/>
      <c r="IJ187" s="897"/>
      <c r="IK187" s="897"/>
      <c r="IL187" s="897"/>
      <c r="IM187" s="897"/>
      <c r="IN187" s="897"/>
      <c r="IO187" s="897"/>
      <c r="IP187" s="897"/>
      <c r="IQ187" s="897"/>
      <c r="IR187" s="897"/>
    </row>
    <row r="188" spans="1:252" s="898" customFormat="1" ht="17.100000000000001" customHeight="1" x14ac:dyDescent="0.2">
      <c r="A188" s="1496"/>
      <c r="B188" s="1498"/>
      <c r="C188" s="1003" t="s">
        <v>212</v>
      </c>
      <c r="D188" s="918"/>
      <c r="E188" s="919" t="s">
        <v>213</v>
      </c>
      <c r="F188" s="920">
        <f>F189+F190+F191+F192+F193+F194+F195+F196</f>
        <v>28400.09</v>
      </c>
      <c r="G188" s="920">
        <f>G189+G190+G191+G192+G193+G194+G195+G196</f>
        <v>10744.39</v>
      </c>
      <c r="H188" s="1254">
        <f t="shared" ref="H188:H205" si="11">G188/F188</f>
        <v>0.37832239264030498</v>
      </c>
      <c r="K188" s="897"/>
      <c r="L188" s="897"/>
      <c r="M188" s="897"/>
      <c r="N188" s="897"/>
      <c r="O188" s="897"/>
      <c r="P188" s="897"/>
      <c r="Q188" s="897"/>
      <c r="R188" s="897"/>
      <c r="S188" s="897"/>
      <c r="T188" s="897"/>
      <c r="U188" s="897"/>
      <c r="V188" s="897"/>
      <c r="W188" s="897"/>
      <c r="X188" s="897"/>
      <c r="Y188" s="897"/>
      <c r="Z188" s="897"/>
      <c r="AA188" s="897"/>
      <c r="AB188" s="897"/>
      <c r="AC188" s="897"/>
      <c r="AD188" s="897"/>
      <c r="AE188" s="897"/>
      <c r="AF188" s="897"/>
      <c r="AG188" s="897"/>
      <c r="AH188" s="897"/>
      <c r="AI188" s="897"/>
      <c r="AJ188" s="897"/>
      <c r="AK188" s="897"/>
      <c r="AL188" s="897"/>
      <c r="AM188" s="897"/>
      <c r="AN188" s="897"/>
      <c r="AO188" s="897"/>
      <c r="AP188" s="897"/>
      <c r="AQ188" s="897"/>
      <c r="AR188" s="897"/>
      <c r="AS188" s="897"/>
      <c r="AT188" s="897"/>
      <c r="AU188" s="897"/>
      <c r="AV188" s="897"/>
      <c r="AW188" s="897"/>
      <c r="AX188" s="897"/>
      <c r="AY188" s="897"/>
      <c r="AZ188" s="897"/>
      <c r="BA188" s="897"/>
      <c r="BB188" s="897"/>
      <c r="BC188" s="897"/>
      <c r="BD188" s="897"/>
      <c r="BE188" s="897"/>
      <c r="BF188" s="897"/>
      <c r="BG188" s="897"/>
      <c r="BH188" s="897"/>
      <c r="BI188" s="897"/>
      <c r="BJ188" s="897"/>
      <c r="BK188" s="897"/>
      <c r="BL188" s="897"/>
      <c r="BM188" s="897"/>
      <c r="BN188" s="897"/>
      <c r="BO188" s="897"/>
      <c r="BP188" s="897"/>
      <c r="BQ188" s="897"/>
      <c r="BR188" s="897"/>
      <c r="BS188" s="897"/>
      <c r="BT188" s="897"/>
      <c r="BU188" s="897"/>
      <c r="BV188" s="897"/>
      <c r="BW188" s="897"/>
      <c r="BX188" s="897"/>
      <c r="BY188" s="897"/>
      <c r="BZ188" s="897"/>
      <c r="CA188" s="897"/>
      <c r="CB188" s="897"/>
      <c r="CC188" s="897"/>
      <c r="CD188" s="897"/>
      <c r="CE188" s="897"/>
      <c r="CF188" s="897"/>
      <c r="CG188" s="897"/>
      <c r="CH188" s="897"/>
      <c r="CI188" s="897"/>
      <c r="CJ188" s="897"/>
      <c r="CK188" s="897"/>
      <c r="CL188" s="897"/>
      <c r="CM188" s="897"/>
      <c r="CN188" s="897"/>
      <c r="CO188" s="897"/>
      <c r="CP188" s="897"/>
      <c r="CQ188" s="897"/>
      <c r="CR188" s="897"/>
      <c r="CS188" s="897"/>
      <c r="CT188" s="897"/>
      <c r="CU188" s="897"/>
      <c r="CV188" s="897"/>
      <c r="CW188" s="897"/>
      <c r="CX188" s="897"/>
      <c r="CY188" s="897"/>
      <c r="CZ188" s="897"/>
      <c r="DA188" s="897"/>
      <c r="DB188" s="897"/>
      <c r="DC188" s="897"/>
      <c r="DD188" s="897"/>
      <c r="DE188" s="897"/>
      <c r="DF188" s="897"/>
      <c r="DG188" s="897"/>
      <c r="DH188" s="897"/>
      <c r="DI188" s="897"/>
      <c r="DJ188" s="897"/>
      <c r="DK188" s="897"/>
      <c r="DL188" s="897"/>
      <c r="DM188" s="897"/>
      <c r="DN188" s="897"/>
      <c r="DO188" s="897"/>
      <c r="DP188" s="897"/>
      <c r="DQ188" s="897"/>
      <c r="DR188" s="897"/>
      <c r="DS188" s="897"/>
      <c r="DT188" s="897"/>
      <c r="DU188" s="897"/>
      <c r="DV188" s="897"/>
      <c r="DW188" s="897"/>
      <c r="DX188" s="897"/>
      <c r="DY188" s="897"/>
      <c r="DZ188" s="897"/>
      <c r="EA188" s="897"/>
      <c r="EB188" s="897"/>
      <c r="EC188" s="897"/>
      <c r="ED188" s="897"/>
      <c r="EE188" s="897"/>
      <c r="EF188" s="897"/>
      <c r="EG188" s="897"/>
      <c r="EH188" s="897"/>
      <c r="EI188" s="897"/>
      <c r="EJ188" s="897"/>
      <c r="EK188" s="897"/>
      <c r="EL188" s="897"/>
      <c r="EM188" s="897"/>
      <c r="EN188" s="897"/>
      <c r="EO188" s="897"/>
      <c r="EP188" s="897"/>
      <c r="EQ188" s="897"/>
      <c r="ER188" s="897"/>
      <c r="ES188" s="897"/>
      <c r="ET188" s="897"/>
      <c r="EU188" s="897"/>
      <c r="EV188" s="897"/>
      <c r="EW188" s="897"/>
      <c r="EX188" s="897"/>
      <c r="EY188" s="897"/>
      <c r="EZ188" s="897"/>
      <c r="FA188" s="897"/>
      <c r="FB188" s="897"/>
      <c r="FC188" s="897"/>
      <c r="FD188" s="897"/>
      <c r="FE188" s="897"/>
      <c r="FF188" s="897"/>
      <c r="FG188" s="897"/>
      <c r="FH188" s="897"/>
      <c r="FI188" s="897"/>
      <c r="FJ188" s="897"/>
      <c r="FK188" s="897"/>
      <c r="FL188" s="897"/>
      <c r="FM188" s="897"/>
      <c r="FN188" s="897"/>
      <c r="FO188" s="897"/>
      <c r="FP188" s="897"/>
      <c r="FQ188" s="897"/>
      <c r="FR188" s="897"/>
      <c r="FS188" s="897"/>
      <c r="FT188" s="897"/>
      <c r="FU188" s="897"/>
      <c r="FV188" s="897"/>
      <c r="FW188" s="897"/>
      <c r="FX188" s="897"/>
      <c r="FY188" s="897"/>
      <c r="FZ188" s="897"/>
      <c r="GA188" s="897"/>
      <c r="GB188" s="897"/>
      <c r="GC188" s="897"/>
      <c r="GD188" s="897"/>
      <c r="GE188" s="897"/>
      <c r="GF188" s="897"/>
      <c r="GG188" s="897"/>
      <c r="GH188" s="897"/>
      <c r="GI188" s="897"/>
      <c r="GJ188" s="897"/>
      <c r="GK188" s="897"/>
      <c r="GL188" s="897"/>
      <c r="GM188" s="897"/>
      <c r="GN188" s="897"/>
      <c r="GO188" s="897"/>
      <c r="GP188" s="897"/>
      <c r="GQ188" s="897"/>
      <c r="GR188" s="897"/>
      <c r="GS188" s="897"/>
      <c r="GT188" s="897"/>
      <c r="GU188" s="897"/>
      <c r="GV188" s="897"/>
      <c r="GW188" s="897"/>
      <c r="GX188" s="897"/>
      <c r="GY188" s="897"/>
      <c r="GZ188" s="897"/>
      <c r="HA188" s="897"/>
      <c r="HB188" s="897"/>
      <c r="HC188" s="897"/>
      <c r="HD188" s="897"/>
      <c r="HE188" s="897"/>
      <c r="HF188" s="897"/>
      <c r="HG188" s="897"/>
      <c r="HH188" s="897"/>
      <c r="HI188" s="897"/>
      <c r="HJ188" s="897"/>
      <c r="HK188" s="897"/>
      <c r="HL188" s="897"/>
      <c r="HM188" s="897"/>
      <c r="HN188" s="897"/>
      <c r="HO188" s="897"/>
      <c r="HP188" s="897"/>
      <c r="HQ188" s="897"/>
      <c r="HR188" s="897"/>
      <c r="HS188" s="897"/>
      <c r="HT188" s="897"/>
      <c r="HU188" s="897"/>
      <c r="HV188" s="897"/>
      <c r="HW188" s="897"/>
      <c r="HX188" s="897"/>
      <c r="HY188" s="897"/>
      <c r="HZ188" s="897"/>
      <c r="IA188" s="897"/>
      <c r="IB188" s="897"/>
      <c r="IC188" s="897"/>
      <c r="ID188" s="897"/>
      <c r="IE188" s="897"/>
      <c r="IF188" s="897"/>
      <c r="IG188" s="897"/>
      <c r="IH188" s="897"/>
      <c r="II188" s="897"/>
      <c r="IJ188" s="897"/>
      <c r="IK188" s="897"/>
      <c r="IL188" s="897"/>
      <c r="IM188" s="897"/>
      <c r="IN188" s="897"/>
      <c r="IO188" s="897"/>
      <c r="IP188" s="897"/>
      <c r="IQ188" s="897"/>
      <c r="IR188" s="897"/>
    </row>
    <row r="189" spans="1:252" s="898" customFormat="1" ht="18.75" customHeight="1" x14ac:dyDescent="0.2">
      <c r="A189" s="1496"/>
      <c r="B189" s="1498"/>
      <c r="C189" s="922"/>
      <c r="D189" s="926" t="s">
        <v>440</v>
      </c>
      <c r="E189" s="927" t="s">
        <v>663</v>
      </c>
      <c r="F189" s="928">
        <v>4000</v>
      </c>
      <c r="G189" s="928">
        <v>502.13</v>
      </c>
      <c r="H189" s="1254">
        <f t="shared" si="11"/>
        <v>0.12553249999999999</v>
      </c>
      <c r="K189" s="897"/>
      <c r="L189" s="897"/>
      <c r="M189" s="897"/>
      <c r="N189" s="897"/>
      <c r="O189" s="897"/>
      <c r="P189" s="897"/>
      <c r="Q189" s="897"/>
      <c r="R189" s="897"/>
      <c r="S189" s="897"/>
      <c r="T189" s="897"/>
      <c r="U189" s="897"/>
      <c r="V189" s="897"/>
      <c r="W189" s="897"/>
      <c r="X189" s="897"/>
      <c r="Y189" s="897"/>
      <c r="Z189" s="897"/>
      <c r="AA189" s="897"/>
      <c r="AB189" s="897"/>
      <c r="AC189" s="897"/>
      <c r="AD189" s="897"/>
      <c r="AE189" s="897"/>
      <c r="AF189" s="897"/>
      <c r="AG189" s="897"/>
      <c r="AH189" s="897"/>
      <c r="AI189" s="897"/>
      <c r="AJ189" s="897"/>
      <c r="AK189" s="897"/>
      <c r="AL189" s="897"/>
      <c r="AM189" s="897"/>
      <c r="AN189" s="897"/>
      <c r="AO189" s="897"/>
      <c r="AP189" s="897"/>
      <c r="AQ189" s="897"/>
      <c r="AR189" s="897"/>
      <c r="AS189" s="897"/>
      <c r="AT189" s="897"/>
      <c r="AU189" s="897"/>
      <c r="AV189" s="897"/>
      <c r="AW189" s="897"/>
      <c r="AX189" s="897"/>
      <c r="AY189" s="897"/>
      <c r="AZ189" s="897"/>
      <c r="BA189" s="897"/>
      <c r="BB189" s="897"/>
      <c r="BC189" s="897"/>
      <c r="BD189" s="897"/>
      <c r="BE189" s="897"/>
      <c r="BF189" s="897"/>
      <c r="BG189" s="897"/>
      <c r="BH189" s="897"/>
      <c r="BI189" s="897"/>
      <c r="BJ189" s="897"/>
      <c r="BK189" s="897"/>
      <c r="BL189" s="897"/>
      <c r="BM189" s="897"/>
      <c r="BN189" s="897"/>
      <c r="BO189" s="897"/>
      <c r="BP189" s="897"/>
      <c r="BQ189" s="897"/>
      <c r="BR189" s="897"/>
      <c r="BS189" s="897"/>
      <c r="BT189" s="897"/>
      <c r="BU189" s="897"/>
      <c r="BV189" s="897"/>
      <c r="BW189" s="897"/>
      <c r="BX189" s="897"/>
      <c r="BY189" s="897"/>
      <c r="BZ189" s="897"/>
      <c r="CA189" s="897"/>
      <c r="CB189" s="897"/>
      <c r="CC189" s="897"/>
      <c r="CD189" s="897"/>
      <c r="CE189" s="897"/>
      <c r="CF189" s="897"/>
      <c r="CG189" s="897"/>
      <c r="CH189" s="897"/>
      <c r="CI189" s="897"/>
      <c r="CJ189" s="897"/>
      <c r="CK189" s="897"/>
      <c r="CL189" s="897"/>
      <c r="CM189" s="897"/>
      <c r="CN189" s="897"/>
      <c r="CO189" s="897"/>
      <c r="CP189" s="897"/>
      <c r="CQ189" s="897"/>
      <c r="CR189" s="897"/>
      <c r="CS189" s="897"/>
      <c r="CT189" s="897"/>
      <c r="CU189" s="897"/>
      <c r="CV189" s="897"/>
      <c r="CW189" s="897"/>
      <c r="CX189" s="897"/>
      <c r="CY189" s="897"/>
      <c r="CZ189" s="897"/>
      <c r="DA189" s="897"/>
      <c r="DB189" s="897"/>
      <c r="DC189" s="897"/>
      <c r="DD189" s="897"/>
      <c r="DE189" s="897"/>
      <c r="DF189" s="897"/>
      <c r="DG189" s="897"/>
      <c r="DH189" s="897"/>
      <c r="DI189" s="897"/>
      <c r="DJ189" s="897"/>
      <c r="DK189" s="897"/>
      <c r="DL189" s="897"/>
      <c r="DM189" s="897"/>
      <c r="DN189" s="897"/>
      <c r="DO189" s="897"/>
      <c r="DP189" s="897"/>
      <c r="DQ189" s="897"/>
      <c r="DR189" s="897"/>
      <c r="DS189" s="897"/>
      <c r="DT189" s="897"/>
      <c r="DU189" s="897"/>
      <c r="DV189" s="897"/>
      <c r="DW189" s="897"/>
      <c r="DX189" s="897"/>
      <c r="DY189" s="897"/>
      <c r="DZ189" s="897"/>
      <c r="EA189" s="897"/>
      <c r="EB189" s="897"/>
      <c r="EC189" s="897"/>
      <c r="ED189" s="897"/>
      <c r="EE189" s="897"/>
      <c r="EF189" s="897"/>
      <c r="EG189" s="897"/>
      <c r="EH189" s="897"/>
      <c r="EI189" s="897"/>
      <c r="EJ189" s="897"/>
      <c r="EK189" s="897"/>
      <c r="EL189" s="897"/>
      <c r="EM189" s="897"/>
      <c r="EN189" s="897"/>
      <c r="EO189" s="897"/>
      <c r="EP189" s="897"/>
      <c r="EQ189" s="897"/>
      <c r="ER189" s="897"/>
      <c r="ES189" s="897"/>
      <c r="ET189" s="897"/>
      <c r="EU189" s="897"/>
      <c r="EV189" s="897"/>
      <c r="EW189" s="897"/>
      <c r="EX189" s="897"/>
      <c r="EY189" s="897"/>
      <c r="EZ189" s="897"/>
      <c r="FA189" s="897"/>
      <c r="FB189" s="897"/>
      <c r="FC189" s="897"/>
      <c r="FD189" s="897"/>
      <c r="FE189" s="897"/>
      <c r="FF189" s="897"/>
      <c r="FG189" s="897"/>
      <c r="FH189" s="897"/>
      <c r="FI189" s="897"/>
      <c r="FJ189" s="897"/>
      <c r="FK189" s="897"/>
      <c r="FL189" s="897"/>
      <c r="FM189" s="897"/>
      <c r="FN189" s="897"/>
      <c r="FO189" s="897"/>
      <c r="FP189" s="897"/>
      <c r="FQ189" s="897"/>
      <c r="FR189" s="897"/>
      <c r="FS189" s="897"/>
      <c r="FT189" s="897"/>
      <c r="FU189" s="897"/>
      <c r="FV189" s="897"/>
      <c r="FW189" s="897"/>
      <c r="FX189" s="897"/>
      <c r="FY189" s="897"/>
      <c r="FZ189" s="897"/>
      <c r="GA189" s="897"/>
      <c r="GB189" s="897"/>
      <c r="GC189" s="897"/>
      <c r="GD189" s="897"/>
      <c r="GE189" s="897"/>
      <c r="GF189" s="897"/>
      <c r="GG189" s="897"/>
      <c r="GH189" s="897"/>
      <c r="GI189" s="897"/>
      <c r="GJ189" s="897"/>
      <c r="GK189" s="897"/>
      <c r="GL189" s="897"/>
      <c r="GM189" s="897"/>
      <c r="GN189" s="897"/>
      <c r="GO189" s="897"/>
      <c r="GP189" s="897"/>
      <c r="GQ189" s="897"/>
      <c r="GR189" s="897"/>
      <c r="GS189" s="897"/>
      <c r="GT189" s="897"/>
      <c r="GU189" s="897"/>
      <c r="GV189" s="897"/>
      <c r="GW189" s="897"/>
      <c r="GX189" s="897"/>
      <c r="GY189" s="897"/>
      <c r="GZ189" s="897"/>
      <c r="HA189" s="897"/>
      <c r="HB189" s="897"/>
      <c r="HC189" s="897"/>
      <c r="HD189" s="897"/>
      <c r="HE189" s="897"/>
      <c r="HF189" s="897"/>
      <c r="HG189" s="897"/>
      <c r="HH189" s="897"/>
      <c r="HI189" s="897"/>
      <c r="HJ189" s="897"/>
      <c r="HK189" s="897"/>
      <c r="HL189" s="897"/>
      <c r="HM189" s="897"/>
      <c r="HN189" s="897"/>
      <c r="HO189" s="897"/>
      <c r="HP189" s="897"/>
      <c r="HQ189" s="897"/>
      <c r="HR189" s="897"/>
      <c r="HS189" s="897"/>
      <c r="HT189" s="897"/>
      <c r="HU189" s="897"/>
      <c r="HV189" s="897"/>
      <c r="HW189" s="897"/>
      <c r="HX189" s="897"/>
      <c r="HY189" s="897"/>
      <c r="HZ189" s="897"/>
      <c r="IA189" s="897"/>
      <c r="IB189" s="897"/>
      <c r="IC189" s="897"/>
      <c r="ID189" s="897"/>
      <c r="IE189" s="897"/>
      <c r="IF189" s="897"/>
      <c r="IG189" s="897"/>
      <c r="IH189" s="897"/>
      <c r="II189" s="897"/>
      <c r="IJ189" s="897"/>
      <c r="IK189" s="897"/>
      <c r="IL189" s="897"/>
      <c r="IM189" s="897"/>
      <c r="IN189" s="897"/>
      <c r="IO189" s="897"/>
      <c r="IP189" s="897"/>
      <c r="IQ189" s="897"/>
      <c r="IR189" s="897"/>
    </row>
    <row r="190" spans="1:252" s="898" customFormat="1" ht="33.75" customHeight="1" x14ac:dyDescent="0.2">
      <c r="A190" s="1496"/>
      <c r="B190" s="1498"/>
      <c r="C190" s="922"/>
      <c r="D190" s="923" t="s">
        <v>445</v>
      </c>
      <c r="E190" s="1022" t="s">
        <v>804</v>
      </c>
      <c r="F190" s="925">
        <v>2000</v>
      </c>
      <c r="G190" s="925">
        <v>1809.3</v>
      </c>
      <c r="H190" s="1254">
        <f t="shared" si="11"/>
        <v>0.90464999999999995</v>
      </c>
      <c r="K190" s="897"/>
      <c r="L190" s="897"/>
      <c r="M190" s="897"/>
      <c r="N190" s="897"/>
      <c r="O190" s="897"/>
      <c r="P190" s="897"/>
      <c r="Q190" s="897"/>
      <c r="R190" s="897"/>
      <c r="S190" s="897"/>
      <c r="T190" s="897"/>
      <c r="U190" s="897"/>
      <c r="V190" s="897"/>
      <c r="W190" s="897"/>
      <c r="X190" s="897"/>
      <c r="Y190" s="897"/>
      <c r="Z190" s="897"/>
      <c r="AA190" s="897"/>
      <c r="AB190" s="897"/>
      <c r="AC190" s="897"/>
      <c r="AD190" s="897"/>
      <c r="AE190" s="897"/>
      <c r="AF190" s="897"/>
      <c r="AG190" s="897"/>
      <c r="AH190" s="897"/>
      <c r="AI190" s="897"/>
      <c r="AJ190" s="897"/>
      <c r="AK190" s="897"/>
      <c r="AL190" s="897"/>
      <c r="AM190" s="897"/>
      <c r="AN190" s="897"/>
      <c r="AO190" s="897"/>
      <c r="AP190" s="897"/>
      <c r="AQ190" s="897"/>
      <c r="AR190" s="897"/>
      <c r="AS190" s="897"/>
      <c r="AT190" s="897"/>
      <c r="AU190" s="897"/>
      <c r="AV190" s="897"/>
      <c r="AW190" s="897"/>
      <c r="AX190" s="897"/>
      <c r="AY190" s="897"/>
      <c r="AZ190" s="897"/>
      <c r="BA190" s="897"/>
      <c r="BB190" s="897"/>
      <c r="BC190" s="897"/>
      <c r="BD190" s="897"/>
      <c r="BE190" s="897"/>
      <c r="BF190" s="897"/>
      <c r="BG190" s="897"/>
      <c r="BH190" s="897"/>
      <c r="BI190" s="897"/>
      <c r="BJ190" s="897"/>
      <c r="BK190" s="897"/>
      <c r="BL190" s="897"/>
      <c r="BM190" s="897"/>
      <c r="BN190" s="897"/>
      <c r="BO190" s="897"/>
      <c r="BP190" s="897"/>
      <c r="BQ190" s="897"/>
      <c r="BR190" s="897"/>
      <c r="BS190" s="897"/>
      <c r="BT190" s="897"/>
      <c r="BU190" s="897"/>
      <c r="BV190" s="897"/>
      <c r="BW190" s="897"/>
      <c r="BX190" s="897"/>
      <c r="BY190" s="897"/>
      <c r="BZ190" s="897"/>
      <c r="CA190" s="897"/>
      <c r="CB190" s="897"/>
      <c r="CC190" s="897"/>
      <c r="CD190" s="897"/>
      <c r="CE190" s="897"/>
      <c r="CF190" s="897"/>
      <c r="CG190" s="897"/>
      <c r="CH190" s="897"/>
      <c r="CI190" s="897"/>
      <c r="CJ190" s="897"/>
      <c r="CK190" s="897"/>
      <c r="CL190" s="897"/>
      <c r="CM190" s="897"/>
      <c r="CN190" s="897"/>
      <c r="CO190" s="897"/>
      <c r="CP190" s="897"/>
      <c r="CQ190" s="897"/>
      <c r="CR190" s="897"/>
      <c r="CS190" s="897"/>
      <c r="CT190" s="897"/>
      <c r="CU190" s="897"/>
      <c r="CV190" s="897"/>
      <c r="CW190" s="897"/>
      <c r="CX190" s="897"/>
      <c r="CY190" s="897"/>
      <c r="CZ190" s="897"/>
      <c r="DA190" s="897"/>
      <c r="DB190" s="897"/>
      <c r="DC190" s="897"/>
      <c r="DD190" s="897"/>
      <c r="DE190" s="897"/>
      <c r="DF190" s="897"/>
      <c r="DG190" s="897"/>
      <c r="DH190" s="897"/>
      <c r="DI190" s="897"/>
      <c r="DJ190" s="897"/>
      <c r="DK190" s="897"/>
      <c r="DL190" s="897"/>
      <c r="DM190" s="897"/>
      <c r="DN190" s="897"/>
      <c r="DO190" s="897"/>
      <c r="DP190" s="897"/>
      <c r="DQ190" s="897"/>
      <c r="DR190" s="897"/>
      <c r="DS190" s="897"/>
      <c r="DT190" s="897"/>
      <c r="DU190" s="897"/>
      <c r="DV190" s="897"/>
      <c r="DW190" s="897"/>
      <c r="DX190" s="897"/>
      <c r="DY190" s="897"/>
      <c r="DZ190" s="897"/>
      <c r="EA190" s="897"/>
      <c r="EB190" s="897"/>
      <c r="EC190" s="897"/>
      <c r="ED190" s="897"/>
      <c r="EE190" s="897"/>
      <c r="EF190" s="897"/>
      <c r="EG190" s="897"/>
      <c r="EH190" s="897"/>
      <c r="EI190" s="897"/>
      <c r="EJ190" s="897"/>
      <c r="EK190" s="897"/>
      <c r="EL190" s="897"/>
      <c r="EM190" s="897"/>
      <c r="EN190" s="897"/>
      <c r="EO190" s="897"/>
      <c r="EP190" s="897"/>
      <c r="EQ190" s="897"/>
      <c r="ER190" s="897"/>
      <c r="ES190" s="897"/>
      <c r="ET190" s="897"/>
      <c r="EU190" s="897"/>
      <c r="EV190" s="897"/>
      <c r="EW190" s="897"/>
      <c r="EX190" s="897"/>
      <c r="EY190" s="897"/>
      <c r="EZ190" s="897"/>
      <c r="FA190" s="897"/>
      <c r="FB190" s="897"/>
      <c r="FC190" s="897"/>
      <c r="FD190" s="897"/>
      <c r="FE190" s="897"/>
      <c r="FF190" s="897"/>
      <c r="FG190" s="897"/>
      <c r="FH190" s="897"/>
      <c r="FI190" s="897"/>
      <c r="FJ190" s="897"/>
      <c r="FK190" s="897"/>
      <c r="FL190" s="897"/>
      <c r="FM190" s="897"/>
      <c r="FN190" s="897"/>
      <c r="FO190" s="897"/>
      <c r="FP190" s="897"/>
      <c r="FQ190" s="897"/>
      <c r="FR190" s="897"/>
      <c r="FS190" s="897"/>
      <c r="FT190" s="897"/>
      <c r="FU190" s="897"/>
      <c r="FV190" s="897"/>
      <c r="FW190" s="897"/>
      <c r="FX190" s="897"/>
      <c r="FY190" s="897"/>
      <c r="FZ190" s="897"/>
      <c r="GA190" s="897"/>
      <c r="GB190" s="897"/>
      <c r="GC190" s="897"/>
      <c r="GD190" s="897"/>
      <c r="GE190" s="897"/>
      <c r="GF190" s="897"/>
      <c r="GG190" s="897"/>
      <c r="GH190" s="897"/>
      <c r="GI190" s="897"/>
      <c r="GJ190" s="897"/>
      <c r="GK190" s="897"/>
      <c r="GL190" s="897"/>
      <c r="GM190" s="897"/>
      <c r="GN190" s="897"/>
      <c r="GO190" s="897"/>
      <c r="GP190" s="897"/>
      <c r="GQ190" s="897"/>
      <c r="GR190" s="897"/>
      <c r="GS190" s="897"/>
      <c r="GT190" s="897"/>
      <c r="GU190" s="897"/>
      <c r="GV190" s="897"/>
      <c r="GW190" s="897"/>
      <c r="GX190" s="897"/>
      <c r="GY190" s="897"/>
      <c r="GZ190" s="897"/>
      <c r="HA190" s="897"/>
      <c r="HB190" s="897"/>
      <c r="HC190" s="897"/>
      <c r="HD190" s="897"/>
      <c r="HE190" s="897"/>
      <c r="HF190" s="897"/>
      <c r="HG190" s="897"/>
      <c r="HH190" s="897"/>
      <c r="HI190" s="897"/>
      <c r="HJ190" s="897"/>
      <c r="HK190" s="897"/>
      <c r="HL190" s="897"/>
      <c r="HM190" s="897"/>
      <c r="HN190" s="897"/>
      <c r="HO190" s="897"/>
      <c r="HP190" s="897"/>
      <c r="HQ190" s="897"/>
      <c r="HR190" s="897"/>
      <c r="HS190" s="897"/>
      <c r="HT190" s="897"/>
      <c r="HU190" s="897"/>
      <c r="HV190" s="897"/>
      <c r="HW190" s="897"/>
      <c r="HX190" s="897"/>
      <c r="HY190" s="897"/>
      <c r="HZ190" s="897"/>
      <c r="IA190" s="897"/>
      <c r="IB190" s="897"/>
      <c r="IC190" s="897"/>
      <c r="ID190" s="897"/>
      <c r="IE190" s="897"/>
      <c r="IF190" s="897"/>
      <c r="IG190" s="897"/>
      <c r="IH190" s="897"/>
      <c r="II190" s="897"/>
      <c r="IJ190" s="897"/>
      <c r="IK190" s="897"/>
      <c r="IL190" s="897"/>
      <c r="IM190" s="897"/>
      <c r="IN190" s="897"/>
      <c r="IO190" s="897"/>
      <c r="IP190" s="897"/>
      <c r="IQ190" s="897"/>
      <c r="IR190" s="897"/>
    </row>
    <row r="191" spans="1:252" s="898" customFormat="1" x14ac:dyDescent="0.2">
      <c r="A191" s="1496"/>
      <c r="B191" s="1498"/>
      <c r="C191" s="922"/>
      <c r="D191" s="923" t="s">
        <v>442</v>
      </c>
      <c r="E191" s="924" t="s">
        <v>677</v>
      </c>
      <c r="F191" s="925">
        <v>1500</v>
      </c>
      <c r="G191" s="925">
        <v>199.2</v>
      </c>
      <c r="H191" s="1254">
        <f t="shared" si="11"/>
        <v>0.1328</v>
      </c>
      <c r="K191" s="897"/>
      <c r="L191" s="897"/>
      <c r="M191" s="897"/>
      <c r="N191" s="897"/>
      <c r="O191" s="897"/>
      <c r="P191" s="897"/>
      <c r="Q191" s="897"/>
      <c r="R191" s="897"/>
      <c r="S191" s="897"/>
      <c r="T191" s="897"/>
      <c r="U191" s="897"/>
      <c r="V191" s="897"/>
      <c r="W191" s="897"/>
      <c r="X191" s="897"/>
      <c r="Y191" s="897"/>
      <c r="Z191" s="897"/>
      <c r="AA191" s="897"/>
      <c r="AB191" s="897"/>
      <c r="AC191" s="897"/>
      <c r="AD191" s="897"/>
      <c r="AE191" s="897"/>
      <c r="AF191" s="897"/>
      <c r="AG191" s="897"/>
      <c r="AH191" s="897"/>
      <c r="AI191" s="897"/>
      <c r="AJ191" s="897"/>
      <c r="AK191" s="897"/>
      <c r="AL191" s="897"/>
      <c r="AM191" s="897"/>
      <c r="AN191" s="897"/>
      <c r="AO191" s="897"/>
      <c r="AP191" s="897"/>
      <c r="AQ191" s="897"/>
      <c r="AR191" s="897"/>
      <c r="AS191" s="897"/>
      <c r="AT191" s="897"/>
      <c r="AU191" s="897"/>
      <c r="AV191" s="897"/>
      <c r="AW191" s="897"/>
      <c r="AX191" s="897"/>
      <c r="AY191" s="897"/>
      <c r="AZ191" s="897"/>
      <c r="BA191" s="897"/>
      <c r="BB191" s="897"/>
      <c r="BC191" s="897"/>
      <c r="BD191" s="897"/>
      <c r="BE191" s="897"/>
      <c r="BF191" s="897"/>
      <c r="BG191" s="897"/>
      <c r="BH191" s="897"/>
      <c r="BI191" s="897"/>
      <c r="BJ191" s="897"/>
      <c r="BK191" s="897"/>
      <c r="BL191" s="897"/>
      <c r="BM191" s="897"/>
      <c r="BN191" s="897"/>
      <c r="BO191" s="897"/>
      <c r="BP191" s="897"/>
      <c r="BQ191" s="897"/>
      <c r="BR191" s="897"/>
      <c r="BS191" s="897"/>
      <c r="BT191" s="897"/>
      <c r="BU191" s="897"/>
      <c r="BV191" s="897"/>
      <c r="BW191" s="897"/>
      <c r="BX191" s="897"/>
      <c r="BY191" s="897"/>
      <c r="BZ191" s="897"/>
      <c r="CA191" s="897"/>
      <c r="CB191" s="897"/>
      <c r="CC191" s="897"/>
      <c r="CD191" s="897"/>
      <c r="CE191" s="897"/>
      <c r="CF191" s="897"/>
      <c r="CG191" s="897"/>
      <c r="CH191" s="897"/>
      <c r="CI191" s="897"/>
      <c r="CJ191" s="897"/>
      <c r="CK191" s="897"/>
      <c r="CL191" s="897"/>
      <c r="CM191" s="897"/>
      <c r="CN191" s="897"/>
      <c r="CO191" s="897"/>
      <c r="CP191" s="897"/>
      <c r="CQ191" s="897"/>
      <c r="CR191" s="897"/>
      <c r="CS191" s="897"/>
      <c r="CT191" s="897"/>
      <c r="CU191" s="897"/>
      <c r="CV191" s="897"/>
      <c r="CW191" s="897"/>
      <c r="CX191" s="897"/>
      <c r="CY191" s="897"/>
      <c r="CZ191" s="897"/>
      <c r="DA191" s="897"/>
      <c r="DB191" s="897"/>
      <c r="DC191" s="897"/>
      <c r="DD191" s="897"/>
      <c r="DE191" s="897"/>
      <c r="DF191" s="897"/>
      <c r="DG191" s="897"/>
      <c r="DH191" s="897"/>
      <c r="DI191" s="897"/>
      <c r="DJ191" s="897"/>
      <c r="DK191" s="897"/>
      <c r="DL191" s="897"/>
      <c r="DM191" s="897"/>
      <c r="DN191" s="897"/>
      <c r="DO191" s="897"/>
      <c r="DP191" s="897"/>
      <c r="DQ191" s="897"/>
      <c r="DR191" s="897"/>
      <c r="DS191" s="897"/>
      <c r="DT191" s="897"/>
      <c r="DU191" s="897"/>
      <c r="DV191" s="897"/>
      <c r="DW191" s="897"/>
      <c r="DX191" s="897"/>
      <c r="DY191" s="897"/>
      <c r="DZ191" s="897"/>
      <c r="EA191" s="897"/>
      <c r="EB191" s="897"/>
      <c r="EC191" s="897"/>
      <c r="ED191" s="897"/>
      <c r="EE191" s="897"/>
      <c r="EF191" s="897"/>
      <c r="EG191" s="897"/>
      <c r="EH191" s="897"/>
      <c r="EI191" s="897"/>
      <c r="EJ191" s="897"/>
      <c r="EK191" s="897"/>
      <c r="EL191" s="897"/>
      <c r="EM191" s="897"/>
      <c r="EN191" s="897"/>
      <c r="EO191" s="897"/>
      <c r="EP191" s="897"/>
      <c r="EQ191" s="897"/>
      <c r="ER191" s="897"/>
      <c r="ES191" s="897"/>
      <c r="ET191" s="897"/>
      <c r="EU191" s="897"/>
      <c r="EV191" s="897"/>
      <c r="EW191" s="897"/>
      <c r="EX191" s="897"/>
      <c r="EY191" s="897"/>
      <c r="EZ191" s="897"/>
      <c r="FA191" s="897"/>
      <c r="FB191" s="897"/>
      <c r="FC191" s="897"/>
      <c r="FD191" s="897"/>
      <c r="FE191" s="897"/>
      <c r="FF191" s="897"/>
      <c r="FG191" s="897"/>
      <c r="FH191" s="897"/>
      <c r="FI191" s="897"/>
      <c r="FJ191" s="897"/>
      <c r="FK191" s="897"/>
      <c r="FL191" s="897"/>
      <c r="FM191" s="897"/>
      <c r="FN191" s="897"/>
      <c r="FO191" s="897"/>
      <c r="FP191" s="897"/>
      <c r="FQ191" s="897"/>
      <c r="FR191" s="897"/>
      <c r="FS191" s="897"/>
      <c r="FT191" s="897"/>
      <c r="FU191" s="897"/>
      <c r="FV191" s="897"/>
      <c r="FW191" s="897"/>
      <c r="FX191" s="897"/>
      <c r="FY191" s="897"/>
      <c r="FZ191" s="897"/>
      <c r="GA191" s="897"/>
      <c r="GB191" s="897"/>
      <c r="GC191" s="897"/>
      <c r="GD191" s="897"/>
      <c r="GE191" s="897"/>
      <c r="GF191" s="897"/>
      <c r="GG191" s="897"/>
      <c r="GH191" s="897"/>
      <c r="GI191" s="897"/>
      <c r="GJ191" s="897"/>
      <c r="GK191" s="897"/>
      <c r="GL191" s="897"/>
      <c r="GM191" s="897"/>
      <c r="GN191" s="897"/>
      <c r="GO191" s="897"/>
      <c r="GP191" s="897"/>
      <c r="GQ191" s="897"/>
      <c r="GR191" s="897"/>
      <c r="GS191" s="897"/>
      <c r="GT191" s="897"/>
      <c r="GU191" s="897"/>
      <c r="GV191" s="897"/>
      <c r="GW191" s="897"/>
      <c r="GX191" s="897"/>
      <c r="GY191" s="897"/>
      <c r="GZ191" s="897"/>
      <c r="HA191" s="897"/>
      <c r="HB191" s="897"/>
      <c r="HC191" s="897"/>
      <c r="HD191" s="897"/>
      <c r="HE191" s="897"/>
      <c r="HF191" s="897"/>
      <c r="HG191" s="897"/>
      <c r="HH191" s="897"/>
      <c r="HI191" s="897"/>
      <c r="HJ191" s="897"/>
      <c r="HK191" s="897"/>
      <c r="HL191" s="897"/>
      <c r="HM191" s="897"/>
      <c r="HN191" s="897"/>
      <c r="HO191" s="897"/>
      <c r="HP191" s="897"/>
      <c r="HQ191" s="897"/>
      <c r="HR191" s="897"/>
      <c r="HS191" s="897"/>
      <c r="HT191" s="897"/>
      <c r="HU191" s="897"/>
      <c r="HV191" s="897"/>
      <c r="HW191" s="897"/>
      <c r="HX191" s="897"/>
      <c r="HY191" s="897"/>
      <c r="HZ191" s="897"/>
      <c r="IA191" s="897"/>
      <c r="IB191" s="897"/>
      <c r="IC191" s="897"/>
      <c r="ID191" s="897"/>
      <c r="IE191" s="897"/>
      <c r="IF191" s="897"/>
      <c r="IG191" s="897"/>
      <c r="IH191" s="897"/>
      <c r="II191" s="897"/>
      <c r="IJ191" s="897"/>
      <c r="IK191" s="897"/>
      <c r="IL191" s="897"/>
      <c r="IM191" s="897"/>
      <c r="IN191" s="897"/>
      <c r="IO191" s="897"/>
      <c r="IP191" s="897"/>
      <c r="IQ191" s="897"/>
      <c r="IR191" s="897"/>
    </row>
    <row r="192" spans="1:252" s="898" customFormat="1" ht="33.75" x14ac:dyDescent="0.2">
      <c r="A192" s="1496"/>
      <c r="B192" s="1498"/>
      <c r="C192" s="922"/>
      <c r="D192" s="926" t="s">
        <v>461</v>
      </c>
      <c r="E192" s="927" t="s">
        <v>805</v>
      </c>
      <c r="F192" s="928">
        <v>8000</v>
      </c>
      <c r="G192" s="928">
        <v>3148.02</v>
      </c>
      <c r="H192" s="1254">
        <f t="shared" si="11"/>
        <v>0.39350249999999998</v>
      </c>
      <c r="K192" s="897"/>
      <c r="L192" s="897"/>
      <c r="M192" s="897"/>
      <c r="N192" s="897"/>
      <c r="O192" s="897"/>
      <c r="P192" s="897"/>
      <c r="Q192" s="897"/>
      <c r="R192" s="897"/>
      <c r="S192" s="897"/>
      <c r="T192" s="897"/>
      <c r="U192" s="897"/>
      <c r="V192" s="897"/>
      <c r="W192" s="897"/>
      <c r="X192" s="897"/>
      <c r="Y192" s="897"/>
      <c r="Z192" s="897"/>
      <c r="AA192" s="897"/>
      <c r="AB192" s="897"/>
      <c r="AC192" s="897"/>
      <c r="AD192" s="897"/>
      <c r="AE192" s="897"/>
      <c r="AF192" s="897"/>
      <c r="AG192" s="897"/>
      <c r="AH192" s="897"/>
      <c r="AI192" s="897"/>
      <c r="AJ192" s="897"/>
      <c r="AK192" s="897"/>
      <c r="AL192" s="897"/>
      <c r="AM192" s="897"/>
      <c r="AN192" s="897"/>
      <c r="AO192" s="897"/>
      <c r="AP192" s="897"/>
      <c r="AQ192" s="897"/>
      <c r="AR192" s="897"/>
      <c r="AS192" s="897"/>
      <c r="AT192" s="897"/>
      <c r="AU192" s="897"/>
      <c r="AV192" s="897"/>
      <c r="AW192" s="897"/>
      <c r="AX192" s="897"/>
      <c r="AY192" s="897"/>
      <c r="AZ192" s="897"/>
      <c r="BA192" s="897"/>
      <c r="BB192" s="897"/>
      <c r="BC192" s="897"/>
      <c r="BD192" s="897"/>
      <c r="BE192" s="897"/>
      <c r="BF192" s="897"/>
      <c r="BG192" s="897"/>
      <c r="BH192" s="897"/>
      <c r="BI192" s="897"/>
      <c r="BJ192" s="897"/>
      <c r="BK192" s="897"/>
      <c r="BL192" s="897"/>
      <c r="BM192" s="897"/>
      <c r="BN192" s="897"/>
      <c r="BO192" s="897"/>
      <c r="BP192" s="897"/>
      <c r="BQ192" s="897"/>
      <c r="BR192" s="897"/>
      <c r="BS192" s="897"/>
      <c r="BT192" s="897"/>
      <c r="BU192" s="897"/>
      <c r="BV192" s="897"/>
      <c r="BW192" s="897"/>
      <c r="BX192" s="897"/>
      <c r="BY192" s="897"/>
      <c r="BZ192" s="897"/>
      <c r="CA192" s="897"/>
      <c r="CB192" s="897"/>
      <c r="CC192" s="897"/>
      <c r="CD192" s="897"/>
      <c r="CE192" s="897"/>
      <c r="CF192" s="897"/>
      <c r="CG192" s="897"/>
      <c r="CH192" s="897"/>
      <c r="CI192" s="897"/>
      <c r="CJ192" s="897"/>
      <c r="CK192" s="897"/>
      <c r="CL192" s="897"/>
      <c r="CM192" s="897"/>
      <c r="CN192" s="897"/>
      <c r="CO192" s="897"/>
      <c r="CP192" s="897"/>
      <c r="CQ192" s="897"/>
      <c r="CR192" s="897"/>
      <c r="CS192" s="897"/>
      <c r="CT192" s="897"/>
      <c r="CU192" s="897"/>
      <c r="CV192" s="897"/>
      <c r="CW192" s="897"/>
      <c r="CX192" s="897"/>
      <c r="CY192" s="897"/>
      <c r="CZ192" s="897"/>
      <c r="DA192" s="897"/>
      <c r="DB192" s="897"/>
      <c r="DC192" s="897"/>
      <c r="DD192" s="897"/>
      <c r="DE192" s="897"/>
      <c r="DF192" s="897"/>
      <c r="DG192" s="897"/>
      <c r="DH192" s="897"/>
      <c r="DI192" s="897"/>
      <c r="DJ192" s="897"/>
      <c r="DK192" s="897"/>
      <c r="DL192" s="897"/>
      <c r="DM192" s="897"/>
      <c r="DN192" s="897"/>
      <c r="DO192" s="897"/>
      <c r="DP192" s="897"/>
      <c r="DQ192" s="897"/>
      <c r="DR192" s="897"/>
      <c r="DS192" s="897"/>
      <c r="DT192" s="897"/>
      <c r="DU192" s="897"/>
      <c r="DV192" s="897"/>
      <c r="DW192" s="897"/>
      <c r="DX192" s="897"/>
      <c r="DY192" s="897"/>
      <c r="DZ192" s="897"/>
      <c r="EA192" s="897"/>
      <c r="EB192" s="897"/>
      <c r="EC192" s="897"/>
      <c r="ED192" s="897"/>
      <c r="EE192" s="897"/>
      <c r="EF192" s="897"/>
      <c r="EG192" s="897"/>
      <c r="EH192" s="897"/>
      <c r="EI192" s="897"/>
      <c r="EJ192" s="897"/>
      <c r="EK192" s="897"/>
      <c r="EL192" s="897"/>
      <c r="EM192" s="897"/>
      <c r="EN192" s="897"/>
      <c r="EO192" s="897"/>
      <c r="EP192" s="897"/>
      <c r="EQ192" s="897"/>
      <c r="ER192" s="897"/>
      <c r="ES192" s="897"/>
      <c r="ET192" s="897"/>
      <c r="EU192" s="897"/>
      <c r="EV192" s="897"/>
      <c r="EW192" s="897"/>
      <c r="EX192" s="897"/>
      <c r="EY192" s="897"/>
      <c r="EZ192" s="897"/>
      <c r="FA192" s="897"/>
      <c r="FB192" s="897"/>
      <c r="FC192" s="897"/>
      <c r="FD192" s="897"/>
      <c r="FE192" s="897"/>
      <c r="FF192" s="897"/>
      <c r="FG192" s="897"/>
      <c r="FH192" s="897"/>
      <c r="FI192" s="897"/>
      <c r="FJ192" s="897"/>
      <c r="FK192" s="897"/>
      <c r="FL192" s="897"/>
      <c r="FM192" s="897"/>
      <c r="FN192" s="897"/>
      <c r="FO192" s="897"/>
      <c r="FP192" s="897"/>
      <c r="FQ192" s="897"/>
      <c r="FR192" s="897"/>
      <c r="FS192" s="897"/>
      <c r="FT192" s="897"/>
      <c r="FU192" s="897"/>
      <c r="FV192" s="897"/>
      <c r="FW192" s="897"/>
      <c r="FX192" s="897"/>
      <c r="FY192" s="897"/>
      <c r="FZ192" s="897"/>
      <c r="GA192" s="897"/>
      <c r="GB192" s="897"/>
      <c r="GC192" s="897"/>
      <c r="GD192" s="897"/>
      <c r="GE192" s="897"/>
      <c r="GF192" s="897"/>
      <c r="GG192" s="897"/>
      <c r="GH192" s="897"/>
      <c r="GI192" s="897"/>
      <c r="GJ192" s="897"/>
      <c r="GK192" s="897"/>
      <c r="GL192" s="897"/>
      <c r="GM192" s="897"/>
      <c r="GN192" s="897"/>
      <c r="GO192" s="897"/>
      <c r="GP192" s="897"/>
      <c r="GQ192" s="897"/>
      <c r="GR192" s="897"/>
      <c r="GS192" s="897"/>
      <c r="GT192" s="897"/>
      <c r="GU192" s="897"/>
      <c r="GV192" s="897"/>
      <c r="GW192" s="897"/>
      <c r="GX192" s="897"/>
      <c r="GY192" s="897"/>
      <c r="GZ192" s="897"/>
      <c r="HA192" s="897"/>
      <c r="HB192" s="897"/>
      <c r="HC192" s="897"/>
      <c r="HD192" s="897"/>
      <c r="HE192" s="897"/>
      <c r="HF192" s="897"/>
      <c r="HG192" s="897"/>
      <c r="HH192" s="897"/>
      <c r="HI192" s="897"/>
      <c r="HJ192" s="897"/>
      <c r="HK192" s="897"/>
      <c r="HL192" s="897"/>
      <c r="HM192" s="897"/>
      <c r="HN192" s="897"/>
      <c r="HO192" s="897"/>
      <c r="HP192" s="897"/>
      <c r="HQ192" s="897"/>
      <c r="HR192" s="897"/>
      <c r="HS192" s="897"/>
      <c r="HT192" s="897"/>
      <c r="HU192" s="897"/>
      <c r="HV192" s="897"/>
      <c r="HW192" s="897"/>
      <c r="HX192" s="897"/>
      <c r="HY192" s="897"/>
      <c r="HZ192" s="897"/>
      <c r="IA192" s="897"/>
      <c r="IB192" s="897"/>
      <c r="IC192" s="897"/>
      <c r="ID192" s="897"/>
      <c r="IE192" s="897"/>
      <c r="IF192" s="897"/>
      <c r="IG192" s="897"/>
      <c r="IH192" s="897"/>
      <c r="II192" s="897"/>
      <c r="IJ192" s="897"/>
      <c r="IK192" s="897"/>
      <c r="IL192" s="897"/>
      <c r="IM192" s="897"/>
      <c r="IN192" s="897"/>
      <c r="IO192" s="897"/>
      <c r="IP192" s="897"/>
      <c r="IQ192" s="897"/>
      <c r="IR192" s="897"/>
    </row>
    <row r="193" spans="1:252" s="898" customFormat="1" ht="17.100000000000001" customHeight="1" x14ac:dyDescent="0.2">
      <c r="A193" s="1496"/>
      <c r="B193" s="1498"/>
      <c r="C193" s="922"/>
      <c r="D193" s="926" t="s">
        <v>449</v>
      </c>
      <c r="E193" s="927" t="s">
        <v>664</v>
      </c>
      <c r="F193" s="928">
        <v>600.09</v>
      </c>
      <c r="G193" s="928">
        <v>0</v>
      </c>
      <c r="H193" s="1254">
        <f t="shared" si="11"/>
        <v>0</v>
      </c>
      <c r="K193" s="897"/>
      <c r="L193" s="897"/>
      <c r="M193" s="897"/>
      <c r="N193" s="897"/>
      <c r="O193" s="897"/>
      <c r="P193" s="897"/>
      <c r="Q193" s="897"/>
      <c r="R193" s="897"/>
      <c r="S193" s="897"/>
      <c r="T193" s="897"/>
      <c r="U193" s="897"/>
      <c r="V193" s="897"/>
      <c r="W193" s="897"/>
      <c r="X193" s="897"/>
      <c r="Y193" s="897"/>
      <c r="Z193" s="897"/>
      <c r="AA193" s="897"/>
      <c r="AB193" s="897"/>
      <c r="AC193" s="897"/>
      <c r="AD193" s="897"/>
      <c r="AE193" s="897"/>
      <c r="AF193" s="897"/>
      <c r="AG193" s="897"/>
      <c r="AH193" s="897"/>
      <c r="AI193" s="897"/>
      <c r="AJ193" s="897"/>
      <c r="AK193" s="897"/>
      <c r="AL193" s="897"/>
      <c r="AM193" s="897"/>
      <c r="AN193" s="897"/>
      <c r="AO193" s="897"/>
      <c r="AP193" s="897"/>
      <c r="AQ193" s="897"/>
      <c r="AR193" s="897"/>
      <c r="AS193" s="897"/>
      <c r="AT193" s="897"/>
      <c r="AU193" s="897"/>
      <c r="AV193" s="897"/>
      <c r="AW193" s="897"/>
      <c r="AX193" s="897"/>
      <c r="AY193" s="897"/>
      <c r="AZ193" s="897"/>
      <c r="BA193" s="897"/>
      <c r="BB193" s="897"/>
      <c r="BC193" s="897"/>
      <c r="BD193" s="897"/>
      <c r="BE193" s="897"/>
      <c r="BF193" s="897"/>
      <c r="BG193" s="897"/>
      <c r="BH193" s="897"/>
      <c r="BI193" s="897"/>
      <c r="BJ193" s="897"/>
      <c r="BK193" s="897"/>
      <c r="BL193" s="897"/>
      <c r="BM193" s="897"/>
      <c r="BN193" s="897"/>
      <c r="BO193" s="897"/>
      <c r="BP193" s="897"/>
      <c r="BQ193" s="897"/>
      <c r="BR193" s="897"/>
      <c r="BS193" s="897"/>
      <c r="BT193" s="897"/>
      <c r="BU193" s="897"/>
      <c r="BV193" s="897"/>
      <c r="BW193" s="897"/>
      <c r="BX193" s="897"/>
      <c r="BY193" s="897"/>
      <c r="BZ193" s="897"/>
      <c r="CA193" s="897"/>
      <c r="CB193" s="897"/>
      <c r="CC193" s="897"/>
      <c r="CD193" s="897"/>
      <c r="CE193" s="897"/>
      <c r="CF193" s="897"/>
      <c r="CG193" s="897"/>
      <c r="CH193" s="897"/>
      <c r="CI193" s="897"/>
      <c r="CJ193" s="897"/>
      <c r="CK193" s="897"/>
      <c r="CL193" s="897"/>
      <c r="CM193" s="897"/>
      <c r="CN193" s="897"/>
      <c r="CO193" s="897"/>
      <c r="CP193" s="897"/>
      <c r="CQ193" s="897"/>
      <c r="CR193" s="897"/>
      <c r="CS193" s="897"/>
      <c r="CT193" s="897"/>
      <c r="CU193" s="897"/>
      <c r="CV193" s="897"/>
      <c r="CW193" s="897"/>
      <c r="CX193" s="897"/>
      <c r="CY193" s="897"/>
      <c r="CZ193" s="897"/>
      <c r="DA193" s="897"/>
      <c r="DB193" s="897"/>
      <c r="DC193" s="897"/>
      <c r="DD193" s="897"/>
      <c r="DE193" s="897"/>
      <c r="DF193" s="897"/>
      <c r="DG193" s="897"/>
      <c r="DH193" s="897"/>
      <c r="DI193" s="897"/>
      <c r="DJ193" s="897"/>
      <c r="DK193" s="897"/>
      <c r="DL193" s="897"/>
      <c r="DM193" s="897"/>
      <c r="DN193" s="897"/>
      <c r="DO193" s="897"/>
      <c r="DP193" s="897"/>
      <c r="DQ193" s="897"/>
      <c r="DR193" s="897"/>
      <c r="DS193" s="897"/>
      <c r="DT193" s="897"/>
      <c r="DU193" s="897"/>
      <c r="DV193" s="897"/>
      <c r="DW193" s="897"/>
      <c r="DX193" s="897"/>
      <c r="DY193" s="897"/>
      <c r="DZ193" s="897"/>
      <c r="EA193" s="897"/>
      <c r="EB193" s="897"/>
      <c r="EC193" s="897"/>
      <c r="ED193" s="897"/>
      <c r="EE193" s="897"/>
      <c r="EF193" s="897"/>
      <c r="EG193" s="897"/>
      <c r="EH193" s="897"/>
      <c r="EI193" s="897"/>
      <c r="EJ193" s="897"/>
      <c r="EK193" s="897"/>
      <c r="EL193" s="897"/>
      <c r="EM193" s="897"/>
      <c r="EN193" s="897"/>
      <c r="EO193" s="897"/>
      <c r="EP193" s="897"/>
      <c r="EQ193" s="897"/>
      <c r="ER193" s="897"/>
      <c r="ES193" s="897"/>
      <c r="ET193" s="897"/>
      <c r="EU193" s="897"/>
      <c r="EV193" s="897"/>
      <c r="EW193" s="897"/>
      <c r="EX193" s="897"/>
      <c r="EY193" s="897"/>
      <c r="EZ193" s="897"/>
      <c r="FA193" s="897"/>
      <c r="FB193" s="897"/>
      <c r="FC193" s="897"/>
      <c r="FD193" s="897"/>
      <c r="FE193" s="897"/>
      <c r="FF193" s="897"/>
      <c r="FG193" s="897"/>
      <c r="FH193" s="897"/>
      <c r="FI193" s="897"/>
      <c r="FJ193" s="897"/>
      <c r="FK193" s="897"/>
      <c r="FL193" s="897"/>
      <c r="FM193" s="897"/>
      <c r="FN193" s="897"/>
      <c r="FO193" s="897"/>
      <c r="FP193" s="897"/>
      <c r="FQ193" s="897"/>
      <c r="FR193" s="897"/>
      <c r="FS193" s="897"/>
      <c r="FT193" s="897"/>
      <c r="FU193" s="897"/>
      <c r="FV193" s="897"/>
      <c r="FW193" s="897"/>
      <c r="FX193" s="897"/>
      <c r="FY193" s="897"/>
      <c r="FZ193" s="897"/>
      <c r="GA193" s="897"/>
      <c r="GB193" s="897"/>
      <c r="GC193" s="897"/>
      <c r="GD193" s="897"/>
      <c r="GE193" s="897"/>
      <c r="GF193" s="897"/>
      <c r="GG193" s="897"/>
      <c r="GH193" s="897"/>
      <c r="GI193" s="897"/>
      <c r="GJ193" s="897"/>
      <c r="GK193" s="897"/>
      <c r="GL193" s="897"/>
      <c r="GM193" s="897"/>
      <c r="GN193" s="897"/>
      <c r="GO193" s="897"/>
      <c r="GP193" s="897"/>
      <c r="GQ193" s="897"/>
      <c r="GR193" s="897"/>
      <c r="GS193" s="897"/>
      <c r="GT193" s="897"/>
      <c r="GU193" s="897"/>
      <c r="GV193" s="897"/>
      <c r="GW193" s="897"/>
      <c r="GX193" s="897"/>
      <c r="GY193" s="897"/>
      <c r="GZ193" s="897"/>
      <c r="HA193" s="897"/>
      <c r="HB193" s="897"/>
      <c r="HC193" s="897"/>
      <c r="HD193" s="897"/>
      <c r="HE193" s="897"/>
      <c r="HF193" s="897"/>
      <c r="HG193" s="897"/>
      <c r="HH193" s="897"/>
      <c r="HI193" s="897"/>
      <c r="HJ193" s="897"/>
      <c r="HK193" s="897"/>
      <c r="HL193" s="897"/>
      <c r="HM193" s="897"/>
      <c r="HN193" s="897"/>
      <c r="HO193" s="897"/>
      <c r="HP193" s="897"/>
      <c r="HQ193" s="897"/>
      <c r="HR193" s="897"/>
      <c r="HS193" s="897"/>
      <c r="HT193" s="897"/>
      <c r="HU193" s="897"/>
      <c r="HV193" s="897"/>
      <c r="HW193" s="897"/>
      <c r="HX193" s="897"/>
      <c r="HY193" s="897"/>
      <c r="HZ193" s="897"/>
      <c r="IA193" s="897"/>
      <c r="IB193" s="897"/>
      <c r="IC193" s="897"/>
      <c r="ID193" s="897"/>
      <c r="IE193" s="897"/>
      <c r="IF193" s="897"/>
      <c r="IG193" s="897"/>
      <c r="IH193" s="897"/>
      <c r="II193" s="897"/>
      <c r="IJ193" s="897"/>
      <c r="IK193" s="897"/>
      <c r="IL193" s="897"/>
      <c r="IM193" s="897"/>
      <c r="IN193" s="897"/>
      <c r="IO193" s="897"/>
      <c r="IP193" s="897"/>
      <c r="IQ193" s="897"/>
      <c r="IR193" s="897"/>
    </row>
    <row r="194" spans="1:252" s="898" customFormat="1" ht="25.5" customHeight="1" x14ac:dyDescent="0.2">
      <c r="A194" s="1496"/>
      <c r="B194" s="1498"/>
      <c r="C194" s="922"/>
      <c r="D194" s="926" t="s">
        <v>447</v>
      </c>
      <c r="E194" s="927" t="s">
        <v>665</v>
      </c>
      <c r="F194" s="928">
        <v>3300</v>
      </c>
      <c r="G194" s="928">
        <v>2521.4899999999998</v>
      </c>
      <c r="H194" s="1254">
        <f t="shared" si="11"/>
        <v>0.76408787878787876</v>
      </c>
      <c r="I194" s="1499"/>
      <c r="K194" s="897"/>
      <c r="L194" s="897"/>
      <c r="M194" s="897"/>
      <c r="N194" s="897"/>
      <c r="O194" s="897"/>
      <c r="P194" s="897"/>
      <c r="Q194" s="897"/>
      <c r="R194" s="897"/>
      <c r="S194" s="897"/>
      <c r="T194" s="897"/>
      <c r="U194" s="897"/>
      <c r="V194" s="897"/>
      <c r="W194" s="897"/>
      <c r="X194" s="897"/>
      <c r="Y194" s="897"/>
      <c r="Z194" s="897"/>
      <c r="AA194" s="897"/>
      <c r="AB194" s="897"/>
      <c r="AC194" s="897"/>
      <c r="AD194" s="897"/>
      <c r="AE194" s="897"/>
      <c r="AF194" s="897"/>
      <c r="AG194" s="897"/>
      <c r="AH194" s="897"/>
      <c r="AI194" s="897"/>
      <c r="AJ194" s="897"/>
      <c r="AK194" s="897"/>
      <c r="AL194" s="897"/>
      <c r="AM194" s="897"/>
      <c r="AN194" s="897"/>
      <c r="AO194" s="897"/>
      <c r="AP194" s="897"/>
      <c r="AQ194" s="897"/>
      <c r="AR194" s="897"/>
      <c r="AS194" s="897"/>
      <c r="AT194" s="897"/>
      <c r="AU194" s="897"/>
      <c r="AV194" s="897"/>
      <c r="AW194" s="897"/>
      <c r="AX194" s="897"/>
      <c r="AY194" s="897"/>
      <c r="AZ194" s="897"/>
      <c r="BA194" s="897"/>
      <c r="BB194" s="897"/>
      <c r="BC194" s="897"/>
      <c r="BD194" s="897"/>
      <c r="BE194" s="897"/>
      <c r="BF194" s="897"/>
      <c r="BG194" s="897"/>
      <c r="BH194" s="897"/>
      <c r="BI194" s="897"/>
      <c r="BJ194" s="897"/>
      <c r="BK194" s="897"/>
      <c r="BL194" s="897"/>
      <c r="BM194" s="897"/>
      <c r="BN194" s="897"/>
      <c r="BO194" s="897"/>
      <c r="BP194" s="897"/>
      <c r="BQ194" s="897"/>
      <c r="BR194" s="897"/>
      <c r="BS194" s="897"/>
      <c r="BT194" s="897"/>
      <c r="BU194" s="897"/>
      <c r="BV194" s="897"/>
      <c r="BW194" s="897"/>
      <c r="BX194" s="897"/>
      <c r="BY194" s="897"/>
      <c r="BZ194" s="897"/>
      <c r="CA194" s="897"/>
      <c r="CB194" s="897"/>
      <c r="CC194" s="897"/>
      <c r="CD194" s="897"/>
      <c r="CE194" s="897"/>
      <c r="CF194" s="897"/>
      <c r="CG194" s="897"/>
      <c r="CH194" s="897"/>
      <c r="CI194" s="897"/>
      <c r="CJ194" s="897"/>
      <c r="CK194" s="897"/>
      <c r="CL194" s="897"/>
      <c r="CM194" s="897"/>
      <c r="CN194" s="897"/>
      <c r="CO194" s="897"/>
      <c r="CP194" s="897"/>
      <c r="CQ194" s="897"/>
      <c r="CR194" s="897"/>
      <c r="CS194" s="897"/>
      <c r="CT194" s="897"/>
      <c r="CU194" s="897"/>
      <c r="CV194" s="897"/>
      <c r="CW194" s="897"/>
      <c r="CX194" s="897"/>
      <c r="CY194" s="897"/>
      <c r="CZ194" s="897"/>
      <c r="DA194" s="897"/>
      <c r="DB194" s="897"/>
      <c r="DC194" s="897"/>
      <c r="DD194" s="897"/>
      <c r="DE194" s="897"/>
      <c r="DF194" s="897"/>
      <c r="DG194" s="897"/>
      <c r="DH194" s="897"/>
      <c r="DI194" s="897"/>
      <c r="DJ194" s="897"/>
      <c r="DK194" s="897"/>
      <c r="DL194" s="897"/>
      <c r="DM194" s="897"/>
      <c r="DN194" s="897"/>
      <c r="DO194" s="897"/>
      <c r="DP194" s="897"/>
      <c r="DQ194" s="897"/>
      <c r="DR194" s="897"/>
      <c r="DS194" s="897"/>
      <c r="DT194" s="897"/>
      <c r="DU194" s="897"/>
      <c r="DV194" s="897"/>
      <c r="DW194" s="897"/>
      <c r="DX194" s="897"/>
      <c r="DY194" s="897"/>
      <c r="DZ194" s="897"/>
      <c r="EA194" s="897"/>
      <c r="EB194" s="897"/>
      <c r="EC194" s="897"/>
      <c r="ED194" s="897"/>
      <c r="EE194" s="897"/>
      <c r="EF194" s="897"/>
      <c r="EG194" s="897"/>
      <c r="EH194" s="897"/>
      <c r="EI194" s="897"/>
      <c r="EJ194" s="897"/>
      <c r="EK194" s="897"/>
      <c r="EL194" s="897"/>
      <c r="EM194" s="897"/>
      <c r="EN194" s="897"/>
      <c r="EO194" s="897"/>
      <c r="EP194" s="897"/>
      <c r="EQ194" s="897"/>
      <c r="ER194" s="897"/>
      <c r="ES194" s="897"/>
      <c r="ET194" s="897"/>
      <c r="EU194" s="897"/>
      <c r="EV194" s="897"/>
      <c r="EW194" s="897"/>
      <c r="EX194" s="897"/>
      <c r="EY194" s="897"/>
      <c r="EZ194" s="897"/>
      <c r="FA194" s="897"/>
      <c r="FB194" s="897"/>
      <c r="FC194" s="897"/>
      <c r="FD194" s="897"/>
      <c r="FE194" s="897"/>
      <c r="FF194" s="897"/>
      <c r="FG194" s="897"/>
      <c r="FH194" s="897"/>
      <c r="FI194" s="897"/>
      <c r="FJ194" s="897"/>
      <c r="FK194" s="897"/>
      <c r="FL194" s="897"/>
      <c r="FM194" s="897"/>
      <c r="FN194" s="897"/>
      <c r="FO194" s="897"/>
      <c r="FP194" s="897"/>
      <c r="FQ194" s="897"/>
      <c r="FR194" s="897"/>
      <c r="FS194" s="897"/>
      <c r="FT194" s="897"/>
      <c r="FU194" s="897"/>
      <c r="FV194" s="897"/>
      <c r="FW194" s="897"/>
      <c r="FX194" s="897"/>
      <c r="FY194" s="897"/>
      <c r="FZ194" s="897"/>
      <c r="GA194" s="897"/>
      <c r="GB194" s="897"/>
      <c r="GC194" s="897"/>
      <c r="GD194" s="897"/>
      <c r="GE194" s="897"/>
      <c r="GF194" s="897"/>
      <c r="GG194" s="897"/>
      <c r="GH194" s="897"/>
      <c r="GI194" s="897"/>
      <c r="GJ194" s="897"/>
      <c r="GK194" s="897"/>
      <c r="GL194" s="897"/>
      <c r="GM194" s="897"/>
      <c r="GN194" s="897"/>
      <c r="GO194" s="897"/>
      <c r="GP194" s="897"/>
      <c r="GQ194" s="897"/>
      <c r="GR194" s="897"/>
      <c r="GS194" s="897"/>
      <c r="GT194" s="897"/>
      <c r="GU194" s="897"/>
      <c r="GV194" s="897"/>
      <c r="GW194" s="897"/>
      <c r="GX194" s="897"/>
      <c r="GY194" s="897"/>
      <c r="GZ194" s="897"/>
      <c r="HA194" s="897"/>
      <c r="HB194" s="897"/>
      <c r="HC194" s="897"/>
      <c r="HD194" s="897"/>
      <c r="HE194" s="897"/>
      <c r="HF194" s="897"/>
      <c r="HG194" s="897"/>
      <c r="HH194" s="897"/>
      <c r="HI194" s="897"/>
      <c r="HJ194" s="897"/>
      <c r="HK194" s="897"/>
      <c r="HL194" s="897"/>
      <c r="HM194" s="897"/>
      <c r="HN194" s="897"/>
      <c r="HO194" s="897"/>
      <c r="HP194" s="897"/>
      <c r="HQ194" s="897"/>
      <c r="HR194" s="897"/>
      <c r="HS194" s="897"/>
      <c r="HT194" s="897"/>
      <c r="HU194" s="897"/>
      <c r="HV194" s="897"/>
      <c r="HW194" s="897"/>
      <c r="HX194" s="897"/>
      <c r="HY194" s="897"/>
      <c r="HZ194" s="897"/>
      <c r="IA194" s="897"/>
      <c r="IB194" s="897"/>
      <c r="IC194" s="897"/>
      <c r="ID194" s="897"/>
      <c r="IE194" s="897"/>
      <c r="IF194" s="897"/>
      <c r="IG194" s="897"/>
      <c r="IH194" s="897"/>
      <c r="II194" s="897"/>
      <c r="IJ194" s="897"/>
      <c r="IK194" s="897"/>
      <c r="IL194" s="897"/>
      <c r="IM194" s="897"/>
      <c r="IN194" s="897"/>
      <c r="IO194" s="897"/>
      <c r="IP194" s="897"/>
      <c r="IQ194" s="897"/>
      <c r="IR194" s="897"/>
    </row>
    <row r="195" spans="1:252" s="898" customFormat="1" ht="16.5" customHeight="1" x14ac:dyDescent="0.2">
      <c r="A195" s="1496"/>
      <c r="B195" s="1498"/>
      <c r="C195" s="922"/>
      <c r="D195" s="926" t="s">
        <v>444</v>
      </c>
      <c r="E195" s="927" t="s">
        <v>662</v>
      </c>
      <c r="F195" s="979">
        <v>5500</v>
      </c>
      <c r="G195" s="979">
        <v>731</v>
      </c>
      <c r="H195" s="1254">
        <f t="shared" si="11"/>
        <v>0.13290909090909092</v>
      </c>
      <c r="I195" s="1500"/>
      <c r="K195" s="897"/>
      <c r="L195" s="897"/>
      <c r="M195" s="897"/>
      <c r="N195" s="897"/>
      <c r="O195" s="897"/>
      <c r="P195" s="897"/>
      <c r="Q195" s="897"/>
      <c r="R195" s="897"/>
      <c r="S195" s="897"/>
      <c r="T195" s="897"/>
      <c r="U195" s="897"/>
      <c r="V195" s="897"/>
      <c r="W195" s="897"/>
      <c r="X195" s="897"/>
      <c r="Y195" s="897"/>
      <c r="Z195" s="897"/>
      <c r="AA195" s="897"/>
      <c r="AB195" s="897"/>
      <c r="AC195" s="897"/>
      <c r="AD195" s="897"/>
      <c r="AE195" s="897"/>
      <c r="AF195" s="897"/>
      <c r="AG195" s="897"/>
      <c r="AH195" s="897"/>
      <c r="AI195" s="897"/>
      <c r="AJ195" s="897"/>
      <c r="AK195" s="897"/>
      <c r="AL195" s="897"/>
      <c r="AM195" s="897"/>
      <c r="AN195" s="897"/>
      <c r="AO195" s="897"/>
      <c r="AP195" s="897"/>
      <c r="AQ195" s="897"/>
      <c r="AR195" s="897"/>
      <c r="AS195" s="897"/>
      <c r="AT195" s="897"/>
      <c r="AU195" s="897"/>
      <c r="AV195" s="897"/>
      <c r="AW195" s="897"/>
      <c r="AX195" s="897"/>
      <c r="AY195" s="897"/>
      <c r="AZ195" s="897"/>
      <c r="BA195" s="897"/>
      <c r="BB195" s="897"/>
      <c r="BC195" s="897"/>
      <c r="BD195" s="897"/>
      <c r="BE195" s="897"/>
      <c r="BF195" s="897"/>
      <c r="BG195" s="897"/>
      <c r="BH195" s="897"/>
      <c r="BI195" s="897"/>
      <c r="BJ195" s="897"/>
      <c r="BK195" s="897"/>
      <c r="BL195" s="897"/>
      <c r="BM195" s="897"/>
      <c r="BN195" s="897"/>
      <c r="BO195" s="897"/>
      <c r="BP195" s="897"/>
      <c r="BQ195" s="897"/>
      <c r="BR195" s="897"/>
      <c r="BS195" s="897"/>
      <c r="BT195" s="897"/>
      <c r="BU195" s="897"/>
      <c r="BV195" s="897"/>
      <c r="BW195" s="897"/>
      <c r="BX195" s="897"/>
      <c r="BY195" s="897"/>
      <c r="BZ195" s="897"/>
      <c r="CA195" s="897"/>
      <c r="CB195" s="897"/>
      <c r="CC195" s="897"/>
      <c r="CD195" s="897"/>
      <c r="CE195" s="897"/>
      <c r="CF195" s="897"/>
      <c r="CG195" s="897"/>
      <c r="CH195" s="897"/>
      <c r="CI195" s="897"/>
      <c r="CJ195" s="897"/>
      <c r="CK195" s="897"/>
      <c r="CL195" s="897"/>
      <c r="CM195" s="897"/>
      <c r="CN195" s="897"/>
      <c r="CO195" s="897"/>
      <c r="CP195" s="897"/>
      <c r="CQ195" s="897"/>
      <c r="CR195" s="897"/>
      <c r="CS195" s="897"/>
      <c r="CT195" s="897"/>
      <c r="CU195" s="897"/>
      <c r="CV195" s="897"/>
      <c r="CW195" s="897"/>
      <c r="CX195" s="897"/>
      <c r="CY195" s="897"/>
      <c r="CZ195" s="897"/>
      <c r="DA195" s="897"/>
      <c r="DB195" s="897"/>
      <c r="DC195" s="897"/>
      <c r="DD195" s="897"/>
      <c r="DE195" s="897"/>
      <c r="DF195" s="897"/>
      <c r="DG195" s="897"/>
      <c r="DH195" s="897"/>
      <c r="DI195" s="897"/>
      <c r="DJ195" s="897"/>
      <c r="DK195" s="897"/>
      <c r="DL195" s="897"/>
      <c r="DM195" s="897"/>
      <c r="DN195" s="897"/>
      <c r="DO195" s="897"/>
      <c r="DP195" s="897"/>
      <c r="DQ195" s="897"/>
      <c r="DR195" s="897"/>
      <c r="DS195" s="897"/>
      <c r="DT195" s="897"/>
      <c r="DU195" s="897"/>
      <c r="DV195" s="897"/>
      <c r="DW195" s="897"/>
      <c r="DX195" s="897"/>
      <c r="DY195" s="897"/>
      <c r="DZ195" s="897"/>
      <c r="EA195" s="897"/>
      <c r="EB195" s="897"/>
      <c r="EC195" s="897"/>
      <c r="ED195" s="897"/>
      <c r="EE195" s="897"/>
      <c r="EF195" s="897"/>
      <c r="EG195" s="897"/>
      <c r="EH195" s="897"/>
      <c r="EI195" s="897"/>
      <c r="EJ195" s="897"/>
      <c r="EK195" s="897"/>
      <c r="EL195" s="897"/>
      <c r="EM195" s="897"/>
      <c r="EN195" s="897"/>
      <c r="EO195" s="897"/>
      <c r="EP195" s="897"/>
      <c r="EQ195" s="897"/>
      <c r="ER195" s="897"/>
      <c r="ES195" s="897"/>
      <c r="ET195" s="897"/>
      <c r="EU195" s="897"/>
      <c r="EV195" s="897"/>
      <c r="EW195" s="897"/>
      <c r="EX195" s="897"/>
      <c r="EY195" s="897"/>
      <c r="EZ195" s="897"/>
      <c r="FA195" s="897"/>
      <c r="FB195" s="897"/>
      <c r="FC195" s="897"/>
      <c r="FD195" s="897"/>
      <c r="FE195" s="897"/>
      <c r="FF195" s="897"/>
      <c r="FG195" s="897"/>
      <c r="FH195" s="897"/>
      <c r="FI195" s="897"/>
      <c r="FJ195" s="897"/>
      <c r="FK195" s="897"/>
      <c r="FL195" s="897"/>
      <c r="FM195" s="897"/>
      <c r="FN195" s="897"/>
      <c r="FO195" s="897"/>
      <c r="FP195" s="897"/>
      <c r="FQ195" s="897"/>
      <c r="FR195" s="897"/>
      <c r="FS195" s="897"/>
      <c r="FT195" s="897"/>
      <c r="FU195" s="897"/>
      <c r="FV195" s="897"/>
      <c r="FW195" s="897"/>
      <c r="FX195" s="897"/>
      <c r="FY195" s="897"/>
      <c r="FZ195" s="897"/>
      <c r="GA195" s="897"/>
      <c r="GB195" s="897"/>
      <c r="GC195" s="897"/>
      <c r="GD195" s="897"/>
      <c r="GE195" s="897"/>
      <c r="GF195" s="897"/>
      <c r="GG195" s="897"/>
      <c r="GH195" s="897"/>
      <c r="GI195" s="897"/>
      <c r="GJ195" s="897"/>
      <c r="GK195" s="897"/>
      <c r="GL195" s="897"/>
      <c r="GM195" s="897"/>
      <c r="GN195" s="897"/>
      <c r="GO195" s="897"/>
      <c r="GP195" s="897"/>
      <c r="GQ195" s="897"/>
      <c r="GR195" s="897"/>
      <c r="GS195" s="897"/>
      <c r="GT195" s="897"/>
      <c r="GU195" s="897"/>
      <c r="GV195" s="897"/>
      <c r="GW195" s="897"/>
      <c r="GX195" s="897"/>
      <c r="GY195" s="897"/>
      <c r="GZ195" s="897"/>
      <c r="HA195" s="897"/>
      <c r="HB195" s="897"/>
      <c r="HC195" s="897"/>
      <c r="HD195" s="897"/>
      <c r="HE195" s="897"/>
      <c r="HF195" s="897"/>
      <c r="HG195" s="897"/>
      <c r="HH195" s="897"/>
      <c r="HI195" s="897"/>
      <c r="HJ195" s="897"/>
      <c r="HK195" s="897"/>
      <c r="HL195" s="897"/>
      <c r="HM195" s="897"/>
      <c r="HN195" s="897"/>
      <c r="HO195" s="897"/>
      <c r="HP195" s="897"/>
      <c r="HQ195" s="897"/>
      <c r="HR195" s="897"/>
      <c r="HS195" s="897"/>
      <c r="HT195" s="897"/>
      <c r="HU195" s="897"/>
      <c r="HV195" s="897"/>
      <c r="HW195" s="897"/>
      <c r="HX195" s="897"/>
      <c r="HY195" s="897"/>
      <c r="HZ195" s="897"/>
      <c r="IA195" s="897"/>
      <c r="IB195" s="897"/>
      <c r="IC195" s="897"/>
      <c r="ID195" s="897"/>
      <c r="IE195" s="897"/>
      <c r="IF195" s="897"/>
      <c r="IG195" s="897"/>
      <c r="IH195" s="897"/>
      <c r="II195" s="897"/>
      <c r="IJ195" s="897"/>
      <c r="IK195" s="897"/>
      <c r="IL195" s="897"/>
      <c r="IM195" s="897"/>
      <c r="IN195" s="897"/>
      <c r="IO195" s="897"/>
      <c r="IP195" s="897"/>
      <c r="IQ195" s="897"/>
      <c r="IR195" s="897"/>
    </row>
    <row r="196" spans="1:252" s="898" customFormat="1" ht="21.75" customHeight="1" x14ac:dyDescent="0.2">
      <c r="A196" s="1496"/>
      <c r="B196" s="1498"/>
      <c r="C196" s="922"/>
      <c r="D196" s="926" t="s">
        <v>458</v>
      </c>
      <c r="E196" s="1032" t="s">
        <v>666</v>
      </c>
      <c r="F196" s="939">
        <v>3500</v>
      </c>
      <c r="G196" s="939">
        <v>1833.25</v>
      </c>
      <c r="H196" s="1254">
        <f t="shared" si="11"/>
        <v>0.5237857142857143</v>
      </c>
      <c r="K196" s="897"/>
      <c r="L196" s="897"/>
      <c r="M196" s="897"/>
      <c r="N196" s="897"/>
      <c r="O196" s="897"/>
      <c r="P196" s="897"/>
      <c r="Q196" s="897"/>
      <c r="R196" s="897"/>
      <c r="S196" s="897"/>
      <c r="T196" s="897"/>
      <c r="U196" s="897"/>
      <c r="V196" s="897"/>
      <c r="W196" s="897"/>
      <c r="X196" s="897"/>
      <c r="Y196" s="897"/>
      <c r="Z196" s="897"/>
      <c r="AA196" s="897"/>
      <c r="AB196" s="897"/>
      <c r="AC196" s="897"/>
      <c r="AD196" s="897"/>
      <c r="AE196" s="897"/>
      <c r="AF196" s="897"/>
      <c r="AG196" s="897"/>
      <c r="AH196" s="897"/>
      <c r="AI196" s="897"/>
      <c r="AJ196" s="897"/>
      <c r="AK196" s="897"/>
      <c r="AL196" s="897"/>
      <c r="AM196" s="897"/>
      <c r="AN196" s="897"/>
      <c r="AO196" s="897"/>
      <c r="AP196" s="897"/>
      <c r="AQ196" s="897"/>
      <c r="AR196" s="897"/>
      <c r="AS196" s="897"/>
      <c r="AT196" s="897"/>
      <c r="AU196" s="897"/>
      <c r="AV196" s="897"/>
      <c r="AW196" s="897"/>
      <c r="AX196" s="897"/>
      <c r="AY196" s="897"/>
      <c r="AZ196" s="897"/>
      <c r="BA196" s="897"/>
      <c r="BB196" s="897"/>
      <c r="BC196" s="897"/>
      <c r="BD196" s="897"/>
      <c r="BE196" s="897"/>
      <c r="BF196" s="897"/>
      <c r="BG196" s="897"/>
      <c r="BH196" s="897"/>
      <c r="BI196" s="897"/>
      <c r="BJ196" s="897"/>
      <c r="BK196" s="897"/>
      <c r="BL196" s="897"/>
      <c r="BM196" s="897"/>
      <c r="BN196" s="897"/>
      <c r="BO196" s="897"/>
      <c r="BP196" s="897"/>
      <c r="BQ196" s="897"/>
      <c r="BR196" s="897"/>
      <c r="BS196" s="897"/>
      <c r="BT196" s="897"/>
      <c r="BU196" s="897"/>
      <c r="BV196" s="897"/>
      <c r="BW196" s="897"/>
      <c r="BX196" s="897"/>
      <c r="BY196" s="897"/>
      <c r="BZ196" s="897"/>
      <c r="CA196" s="897"/>
      <c r="CB196" s="897"/>
      <c r="CC196" s="897"/>
      <c r="CD196" s="897"/>
      <c r="CE196" s="897"/>
      <c r="CF196" s="897"/>
      <c r="CG196" s="897"/>
      <c r="CH196" s="897"/>
      <c r="CI196" s="897"/>
      <c r="CJ196" s="897"/>
      <c r="CK196" s="897"/>
      <c r="CL196" s="897"/>
      <c r="CM196" s="897"/>
      <c r="CN196" s="897"/>
      <c r="CO196" s="897"/>
      <c r="CP196" s="897"/>
      <c r="CQ196" s="897"/>
      <c r="CR196" s="897"/>
      <c r="CS196" s="897"/>
      <c r="CT196" s="897"/>
      <c r="CU196" s="897"/>
      <c r="CV196" s="897"/>
      <c r="CW196" s="897"/>
      <c r="CX196" s="897"/>
      <c r="CY196" s="897"/>
      <c r="CZ196" s="897"/>
      <c r="DA196" s="897"/>
      <c r="DB196" s="897"/>
      <c r="DC196" s="897"/>
      <c r="DD196" s="897"/>
      <c r="DE196" s="897"/>
      <c r="DF196" s="897"/>
      <c r="DG196" s="897"/>
      <c r="DH196" s="897"/>
      <c r="DI196" s="897"/>
      <c r="DJ196" s="897"/>
      <c r="DK196" s="897"/>
      <c r="DL196" s="897"/>
      <c r="DM196" s="897"/>
      <c r="DN196" s="897"/>
      <c r="DO196" s="897"/>
      <c r="DP196" s="897"/>
      <c r="DQ196" s="897"/>
      <c r="DR196" s="897"/>
      <c r="DS196" s="897"/>
      <c r="DT196" s="897"/>
      <c r="DU196" s="897"/>
      <c r="DV196" s="897"/>
      <c r="DW196" s="897"/>
      <c r="DX196" s="897"/>
      <c r="DY196" s="897"/>
      <c r="DZ196" s="897"/>
      <c r="EA196" s="897"/>
      <c r="EB196" s="897"/>
      <c r="EC196" s="897"/>
      <c r="ED196" s="897"/>
      <c r="EE196" s="897"/>
      <c r="EF196" s="897"/>
      <c r="EG196" s="897"/>
      <c r="EH196" s="897"/>
      <c r="EI196" s="897"/>
      <c r="EJ196" s="897"/>
      <c r="EK196" s="897"/>
      <c r="EL196" s="897"/>
      <c r="EM196" s="897"/>
      <c r="EN196" s="897"/>
      <c r="EO196" s="897"/>
      <c r="EP196" s="897"/>
      <c r="EQ196" s="897"/>
      <c r="ER196" s="897"/>
      <c r="ES196" s="897"/>
      <c r="ET196" s="897"/>
      <c r="EU196" s="897"/>
      <c r="EV196" s="897"/>
      <c r="EW196" s="897"/>
      <c r="EX196" s="897"/>
      <c r="EY196" s="897"/>
      <c r="EZ196" s="897"/>
      <c r="FA196" s="897"/>
      <c r="FB196" s="897"/>
      <c r="FC196" s="897"/>
      <c r="FD196" s="897"/>
      <c r="FE196" s="897"/>
      <c r="FF196" s="897"/>
      <c r="FG196" s="897"/>
      <c r="FH196" s="897"/>
      <c r="FI196" s="897"/>
      <c r="FJ196" s="897"/>
      <c r="FK196" s="897"/>
      <c r="FL196" s="897"/>
      <c r="FM196" s="897"/>
      <c r="FN196" s="897"/>
      <c r="FO196" s="897"/>
      <c r="FP196" s="897"/>
      <c r="FQ196" s="897"/>
      <c r="FR196" s="897"/>
      <c r="FS196" s="897"/>
      <c r="FT196" s="897"/>
      <c r="FU196" s="897"/>
      <c r="FV196" s="897"/>
      <c r="FW196" s="897"/>
      <c r="FX196" s="897"/>
      <c r="FY196" s="897"/>
      <c r="FZ196" s="897"/>
      <c r="GA196" s="897"/>
      <c r="GB196" s="897"/>
      <c r="GC196" s="897"/>
      <c r="GD196" s="897"/>
      <c r="GE196" s="897"/>
      <c r="GF196" s="897"/>
      <c r="GG196" s="897"/>
      <c r="GH196" s="897"/>
      <c r="GI196" s="897"/>
      <c r="GJ196" s="897"/>
      <c r="GK196" s="897"/>
      <c r="GL196" s="897"/>
      <c r="GM196" s="897"/>
      <c r="GN196" s="897"/>
      <c r="GO196" s="897"/>
      <c r="GP196" s="897"/>
      <c r="GQ196" s="897"/>
      <c r="GR196" s="897"/>
      <c r="GS196" s="897"/>
      <c r="GT196" s="897"/>
      <c r="GU196" s="897"/>
      <c r="GV196" s="897"/>
      <c r="GW196" s="897"/>
      <c r="GX196" s="897"/>
      <c r="GY196" s="897"/>
      <c r="GZ196" s="897"/>
      <c r="HA196" s="897"/>
      <c r="HB196" s="897"/>
      <c r="HC196" s="897"/>
      <c r="HD196" s="897"/>
      <c r="HE196" s="897"/>
      <c r="HF196" s="897"/>
      <c r="HG196" s="897"/>
      <c r="HH196" s="897"/>
      <c r="HI196" s="897"/>
      <c r="HJ196" s="897"/>
      <c r="HK196" s="897"/>
      <c r="HL196" s="897"/>
      <c r="HM196" s="897"/>
      <c r="HN196" s="897"/>
      <c r="HO196" s="897"/>
      <c r="HP196" s="897"/>
      <c r="HQ196" s="897"/>
      <c r="HR196" s="897"/>
      <c r="HS196" s="897"/>
      <c r="HT196" s="897"/>
      <c r="HU196" s="897"/>
      <c r="HV196" s="897"/>
      <c r="HW196" s="897"/>
      <c r="HX196" s="897"/>
      <c r="HY196" s="897"/>
      <c r="HZ196" s="897"/>
      <c r="IA196" s="897"/>
      <c r="IB196" s="897"/>
      <c r="IC196" s="897"/>
      <c r="ID196" s="897"/>
      <c r="IE196" s="897"/>
      <c r="IF196" s="897"/>
      <c r="IG196" s="897"/>
      <c r="IH196" s="897"/>
      <c r="II196" s="897"/>
      <c r="IJ196" s="897"/>
      <c r="IK196" s="897"/>
      <c r="IL196" s="897"/>
      <c r="IM196" s="897"/>
      <c r="IN196" s="897"/>
      <c r="IO196" s="897"/>
      <c r="IP196" s="897"/>
      <c r="IQ196" s="897"/>
      <c r="IR196" s="897"/>
    </row>
    <row r="197" spans="1:252" s="898" customFormat="1" ht="17.100000000000001" customHeight="1" x14ac:dyDescent="0.2">
      <c r="A197" s="1496"/>
      <c r="B197" s="1498"/>
      <c r="C197" s="1003" t="s">
        <v>214</v>
      </c>
      <c r="D197" s="1033"/>
      <c r="E197" s="1034" t="s">
        <v>215</v>
      </c>
      <c r="F197" s="894">
        <f>F198+F199+F200+F201</f>
        <v>11469.27</v>
      </c>
      <c r="G197" s="894">
        <f>G198+G199+G200+G201</f>
        <v>130</v>
      </c>
      <c r="H197" s="1254">
        <f t="shared" si="11"/>
        <v>1.1334635944571887E-2</v>
      </c>
      <c r="K197" s="897"/>
      <c r="L197" s="897"/>
      <c r="M197" s="897"/>
      <c r="N197" s="897"/>
      <c r="O197" s="897"/>
      <c r="P197" s="897"/>
      <c r="Q197" s="897"/>
      <c r="R197" s="897"/>
      <c r="S197" s="897"/>
      <c r="T197" s="897"/>
      <c r="U197" s="897"/>
      <c r="V197" s="897"/>
      <c r="W197" s="897"/>
      <c r="X197" s="897"/>
      <c r="Y197" s="897"/>
      <c r="Z197" s="897"/>
      <c r="AA197" s="897"/>
      <c r="AB197" s="897"/>
      <c r="AC197" s="897"/>
      <c r="AD197" s="897"/>
      <c r="AE197" s="897"/>
      <c r="AF197" s="897"/>
      <c r="AG197" s="897"/>
      <c r="AH197" s="897"/>
      <c r="AI197" s="897"/>
      <c r="AJ197" s="897"/>
      <c r="AK197" s="897"/>
      <c r="AL197" s="897"/>
      <c r="AM197" s="897"/>
      <c r="AN197" s="897"/>
      <c r="AO197" s="897"/>
      <c r="AP197" s="897"/>
      <c r="AQ197" s="897"/>
      <c r="AR197" s="897"/>
      <c r="AS197" s="897"/>
      <c r="AT197" s="897"/>
      <c r="AU197" s="897"/>
      <c r="AV197" s="897"/>
      <c r="AW197" s="897"/>
      <c r="AX197" s="897"/>
      <c r="AY197" s="897"/>
      <c r="AZ197" s="897"/>
      <c r="BA197" s="897"/>
      <c r="BB197" s="897"/>
      <c r="BC197" s="897"/>
      <c r="BD197" s="897"/>
      <c r="BE197" s="897"/>
      <c r="BF197" s="897"/>
      <c r="BG197" s="897"/>
      <c r="BH197" s="897"/>
      <c r="BI197" s="897"/>
      <c r="BJ197" s="897"/>
      <c r="BK197" s="897"/>
      <c r="BL197" s="897"/>
      <c r="BM197" s="897"/>
      <c r="BN197" s="897"/>
      <c r="BO197" s="897"/>
      <c r="BP197" s="897"/>
      <c r="BQ197" s="897"/>
      <c r="BR197" s="897"/>
      <c r="BS197" s="897"/>
      <c r="BT197" s="897"/>
      <c r="BU197" s="897"/>
      <c r="BV197" s="897"/>
      <c r="BW197" s="897"/>
      <c r="BX197" s="897"/>
      <c r="BY197" s="897"/>
      <c r="BZ197" s="897"/>
      <c r="CA197" s="897"/>
      <c r="CB197" s="897"/>
      <c r="CC197" s="897"/>
      <c r="CD197" s="897"/>
      <c r="CE197" s="897"/>
      <c r="CF197" s="897"/>
      <c r="CG197" s="897"/>
      <c r="CH197" s="897"/>
      <c r="CI197" s="897"/>
      <c r="CJ197" s="897"/>
      <c r="CK197" s="897"/>
      <c r="CL197" s="897"/>
      <c r="CM197" s="897"/>
      <c r="CN197" s="897"/>
      <c r="CO197" s="897"/>
      <c r="CP197" s="897"/>
      <c r="CQ197" s="897"/>
      <c r="CR197" s="897"/>
      <c r="CS197" s="897"/>
      <c r="CT197" s="897"/>
      <c r="CU197" s="897"/>
      <c r="CV197" s="897"/>
      <c r="CW197" s="897"/>
      <c r="CX197" s="897"/>
      <c r="CY197" s="897"/>
      <c r="CZ197" s="897"/>
      <c r="DA197" s="897"/>
      <c r="DB197" s="897"/>
      <c r="DC197" s="897"/>
      <c r="DD197" s="897"/>
      <c r="DE197" s="897"/>
      <c r="DF197" s="897"/>
      <c r="DG197" s="897"/>
      <c r="DH197" s="897"/>
      <c r="DI197" s="897"/>
      <c r="DJ197" s="897"/>
      <c r="DK197" s="897"/>
      <c r="DL197" s="897"/>
      <c r="DM197" s="897"/>
      <c r="DN197" s="897"/>
      <c r="DO197" s="897"/>
      <c r="DP197" s="897"/>
      <c r="DQ197" s="897"/>
      <c r="DR197" s="897"/>
      <c r="DS197" s="897"/>
      <c r="DT197" s="897"/>
      <c r="DU197" s="897"/>
      <c r="DV197" s="897"/>
      <c r="DW197" s="897"/>
      <c r="DX197" s="897"/>
      <c r="DY197" s="897"/>
      <c r="DZ197" s="897"/>
      <c r="EA197" s="897"/>
      <c r="EB197" s="897"/>
      <c r="EC197" s="897"/>
      <c r="ED197" s="897"/>
      <c r="EE197" s="897"/>
      <c r="EF197" s="897"/>
      <c r="EG197" s="897"/>
      <c r="EH197" s="897"/>
      <c r="EI197" s="897"/>
      <c r="EJ197" s="897"/>
      <c r="EK197" s="897"/>
      <c r="EL197" s="897"/>
      <c r="EM197" s="897"/>
      <c r="EN197" s="897"/>
      <c r="EO197" s="897"/>
      <c r="EP197" s="897"/>
      <c r="EQ197" s="897"/>
      <c r="ER197" s="897"/>
      <c r="ES197" s="897"/>
      <c r="ET197" s="897"/>
      <c r="EU197" s="897"/>
      <c r="EV197" s="897"/>
      <c r="EW197" s="897"/>
      <c r="EX197" s="897"/>
      <c r="EY197" s="897"/>
      <c r="EZ197" s="897"/>
      <c r="FA197" s="897"/>
      <c r="FB197" s="897"/>
      <c r="FC197" s="897"/>
      <c r="FD197" s="897"/>
      <c r="FE197" s="897"/>
      <c r="FF197" s="897"/>
      <c r="FG197" s="897"/>
      <c r="FH197" s="897"/>
      <c r="FI197" s="897"/>
      <c r="FJ197" s="897"/>
      <c r="FK197" s="897"/>
      <c r="FL197" s="897"/>
      <c r="FM197" s="897"/>
      <c r="FN197" s="897"/>
      <c r="FO197" s="897"/>
      <c r="FP197" s="897"/>
      <c r="FQ197" s="897"/>
      <c r="FR197" s="897"/>
      <c r="FS197" s="897"/>
      <c r="FT197" s="897"/>
      <c r="FU197" s="897"/>
      <c r="FV197" s="897"/>
      <c r="FW197" s="897"/>
      <c r="FX197" s="897"/>
      <c r="FY197" s="897"/>
      <c r="FZ197" s="897"/>
      <c r="GA197" s="897"/>
      <c r="GB197" s="897"/>
      <c r="GC197" s="897"/>
      <c r="GD197" s="897"/>
      <c r="GE197" s="897"/>
      <c r="GF197" s="897"/>
      <c r="GG197" s="897"/>
      <c r="GH197" s="897"/>
      <c r="GI197" s="897"/>
      <c r="GJ197" s="897"/>
      <c r="GK197" s="897"/>
      <c r="GL197" s="897"/>
      <c r="GM197" s="897"/>
      <c r="GN197" s="897"/>
      <c r="GO197" s="897"/>
      <c r="GP197" s="897"/>
      <c r="GQ197" s="897"/>
      <c r="GR197" s="897"/>
      <c r="GS197" s="897"/>
      <c r="GT197" s="897"/>
      <c r="GU197" s="897"/>
      <c r="GV197" s="897"/>
      <c r="GW197" s="897"/>
      <c r="GX197" s="897"/>
      <c r="GY197" s="897"/>
      <c r="GZ197" s="897"/>
      <c r="HA197" s="897"/>
      <c r="HB197" s="897"/>
      <c r="HC197" s="897"/>
      <c r="HD197" s="897"/>
      <c r="HE197" s="897"/>
      <c r="HF197" s="897"/>
      <c r="HG197" s="897"/>
      <c r="HH197" s="897"/>
      <c r="HI197" s="897"/>
      <c r="HJ197" s="897"/>
      <c r="HK197" s="897"/>
      <c r="HL197" s="897"/>
      <c r="HM197" s="897"/>
      <c r="HN197" s="897"/>
      <c r="HO197" s="897"/>
      <c r="HP197" s="897"/>
      <c r="HQ197" s="897"/>
      <c r="HR197" s="897"/>
      <c r="HS197" s="897"/>
      <c r="HT197" s="897"/>
      <c r="HU197" s="897"/>
      <c r="HV197" s="897"/>
      <c r="HW197" s="897"/>
      <c r="HX197" s="897"/>
      <c r="HY197" s="897"/>
      <c r="HZ197" s="897"/>
      <c r="IA197" s="897"/>
      <c r="IB197" s="897"/>
      <c r="IC197" s="897"/>
      <c r="ID197" s="897"/>
      <c r="IE197" s="897"/>
      <c r="IF197" s="897"/>
      <c r="IG197" s="897"/>
      <c r="IH197" s="897"/>
      <c r="II197" s="897"/>
      <c r="IJ197" s="897"/>
      <c r="IK197" s="897"/>
      <c r="IL197" s="897"/>
      <c r="IM197" s="897"/>
      <c r="IN197" s="897"/>
      <c r="IO197" s="897"/>
      <c r="IP197" s="897"/>
      <c r="IQ197" s="897"/>
      <c r="IR197" s="897"/>
    </row>
    <row r="198" spans="1:252" s="898" customFormat="1" ht="17.100000000000001" customHeight="1" x14ac:dyDescent="0.2">
      <c r="A198" s="1496"/>
      <c r="B198" s="1498"/>
      <c r="C198" s="922"/>
      <c r="D198" s="926" t="s">
        <v>440</v>
      </c>
      <c r="E198" s="978" t="s">
        <v>676</v>
      </c>
      <c r="F198" s="939">
        <v>1469.27</v>
      </c>
      <c r="G198" s="939">
        <v>0</v>
      </c>
      <c r="H198" s="1254">
        <f t="shared" si="11"/>
        <v>0</v>
      </c>
      <c r="K198" s="897"/>
      <c r="L198" s="897"/>
      <c r="M198" s="897"/>
      <c r="N198" s="897"/>
      <c r="O198" s="897"/>
      <c r="P198" s="897"/>
      <c r="Q198" s="897"/>
      <c r="R198" s="897"/>
      <c r="S198" s="897"/>
      <c r="T198" s="897"/>
      <c r="U198" s="897"/>
      <c r="V198" s="897"/>
      <c r="W198" s="897"/>
      <c r="X198" s="897"/>
      <c r="Y198" s="897"/>
      <c r="Z198" s="897"/>
      <c r="AA198" s="897"/>
      <c r="AB198" s="897"/>
      <c r="AC198" s="897"/>
      <c r="AD198" s="897"/>
      <c r="AE198" s="897"/>
      <c r="AF198" s="897"/>
      <c r="AG198" s="897"/>
      <c r="AH198" s="897"/>
      <c r="AI198" s="897"/>
      <c r="AJ198" s="897"/>
      <c r="AK198" s="897"/>
      <c r="AL198" s="897"/>
      <c r="AM198" s="897"/>
      <c r="AN198" s="897"/>
      <c r="AO198" s="897"/>
      <c r="AP198" s="897"/>
      <c r="AQ198" s="897"/>
      <c r="AR198" s="897"/>
      <c r="AS198" s="897"/>
      <c r="AT198" s="897"/>
      <c r="AU198" s="897"/>
      <c r="AV198" s="897"/>
      <c r="AW198" s="897"/>
      <c r="AX198" s="897"/>
      <c r="AY198" s="897"/>
      <c r="AZ198" s="897"/>
      <c r="BA198" s="897"/>
      <c r="BB198" s="897"/>
      <c r="BC198" s="897"/>
      <c r="BD198" s="897"/>
      <c r="BE198" s="897"/>
      <c r="BF198" s="897"/>
      <c r="BG198" s="897"/>
      <c r="BH198" s="897"/>
      <c r="BI198" s="897"/>
      <c r="BJ198" s="897"/>
      <c r="BK198" s="897"/>
      <c r="BL198" s="897"/>
      <c r="BM198" s="897"/>
      <c r="BN198" s="897"/>
      <c r="BO198" s="897"/>
      <c r="BP198" s="897"/>
      <c r="BQ198" s="897"/>
      <c r="BR198" s="897"/>
      <c r="BS198" s="897"/>
      <c r="BT198" s="897"/>
      <c r="BU198" s="897"/>
      <c r="BV198" s="897"/>
      <c r="BW198" s="897"/>
      <c r="BX198" s="897"/>
      <c r="BY198" s="897"/>
      <c r="BZ198" s="897"/>
      <c r="CA198" s="897"/>
      <c r="CB198" s="897"/>
      <c r="CC198" s="897"/>
      <c r="CD198" s="897"/>
      <c r="CE198" s="897"/>
      <c r="CF198" s="897"/>
      <c r="CG198" s="897"/>
      <c r="CH198" s="897"/>
      <c r="CI198" s="897"/>
      <c r="CJ198" s="897"/>
      <c r="CK198" s="897"/>
      <c r="CL198" s="897"/>
      <c r="CM198" s="897"/>
      <c r="CN198" s="897"/>
      <c r="CO198" s="897"/>
      <c r="CP198" s="897"/>
      <c r="CQ198" s="897"/>
      <c r="CR198" s="897"/>
      <c r="CS198" s="897"/>
      <c r="CT198" s="897"/>
      <c r="CU198" s="897"/>
      <c r="CV198" s="897"/>
      <c r="CW198" s="897"/>
      <c r="CX198" s="897"/>
      <c r="CY198" s="897"/>
      <c r="CZ198" s="897"/>
      <c r="DA198" s="897"/>
      <c r="DB198" s="897"/>
      <c r="DC198" s="897"/>
      <c r="DD198" s="897"/>
      <c r="DE198" s="897"/>
      <c r="DF198" s="897"/>
      <c r="DG198" s="897"/>
      <c r="DH198" s="897"/>
      <c r="DI198" s="897"/>
      <c r="DJ198" s="897"/>
      <c r="DK198" s="897"/>
      <c r="DL198" s="897"/>
      <c r="DM198" s="897"/>
      <c r="DN198" s="897"/>
      <c r="DO198" s="897"/>
      <c r="DP198" s="897"/>
      <c r="DQ198" s="897"/>
      <c r="DR198" s="897"/>
      <c r="DS198" s="897"/>
      <c r="DT198" s="897"/>
      <c r="DU198" s="897"/>
      <c r="DV198" s="897"/>
      <c r="DW198" s="897"/>
      <c r="DX198" s="897"/>
      <c r="DY198" s="897"/>
      <c r="DZ198" s="897"/>
      <c r="EA198" s="897"/>
      <c r="EB198" s="897"/>
      <c r="EC198" s="897"/>
      <c r="ED198" s="897"/>
      <c r="EE198" s="897"/>
      <c r="EF198" s="897"/>
      <c r="EG198" s="897"/>
      <c r="EH198" s="897"/>
      <c r="EI198" s="897"/>
      <c r="EJ198" s="897"/>
      <c r="EK198" s="897"/>
      <c r="EL198" s="897"/>
      <c r="EM198" s="897"/>
      <c r="EN198" s="897"/>
      <c r="EO198" s="897"/>
      <c r="EP198" s="897"/>
      <c r="EQ198" s="897"/>
      <c r="ER198" s="897"/>
      <c r="ES198" s="897"/>
      <c r="ET198" s="897"/>
      <c r="EU198" s="897"/>
      <c r="EV198" s="897"/>
      <c r="EW198" s="897"/>
      <c r="EX198" s="897"/>
      <c r="EY198" s="897"/>
      <c r="EZ198" s="897"/>
      <c r="FA198" s="897"/>
      <c r="FB198" s="897"/>
      <c r="FC198" s="897"/>
      <c r="FD198" s="897"/>
      <c r="FE198" s="897"/>
      <c r="FF198" s="897"/>
      <c r="FG198" s="897"/>
      <c r="FH198" s="897"/>
      <c r="FI198" s="897"/>
      <c r="FJ198" s="897"/>
      <c r="FK198" s="897"/>
      <c r="FL198" s="897"/>
      <c r="FM198" s="897"/>
      <c r="FN198" s="897"/>
      <c r="FO198" s="897"/>
      <c r="FP198" s="897"/>
      <c r="FQ198" s="897"/>
      <c r="FR198" s="897"/>
      <c r="FS198" s="897"/>
      <c r="FT198" s="897"/>
      <c r="FU198" s="897"/>
      <c r="FV198" s="897"/>
      <c r="FW198" s="897"/>
      <c r="FX198" s="897"/>
      <c r="FY198" s="897"/>
      <c r="FZ198" s="897"/>
      <c r="GA198" s="897"/>
      <c r="GB198" s="897"/>
      <c r="GC198" s="897"/>
      <c r="GD198" s="897"/>
      <c r="GE198" s="897"/>
      <c r="GF198" s="897"/>
      <c r="GG198" s="897"/>
      <c r="GH198" s="897"/>
      <c r="GI198" s="897"/>
      <c r="GJ198" s="897"/>
      <c r="GK198" s="897"/>
      <c r="GL198" s="897"/>
      <c r="GM198" s="897"/>
      <c r="GN198" s="897"/>
      <c r="GO198" s="897"/>
      <c r="GP198" s="897"/>
      <c r="GQ198" s="897"/>
      <c r="GR198" s="897"/>
      <c r="GS198" s="897"/>
      <c r="GT198" s="897"/>
      <c r="GU198" s="897"/>
      <c r="GV198" s="897"/>
      <c r="GW198" s="897"/>
      <c r="GX198" s="897"/>
      <c r="GY198" s="897"/>
      <c r="GZ198" s="897"/>
      <c r="HA198" s="897"/>
      <c r="HB198" s="897"/>
      <c r="HC198" s="897"/>
      <c r="HD198" s="897"/>
      <c r="HE198" s="897"/>
      <c r="HF198" s="897"/>
      <c r="HG198" s="897"/>
      <c r="HH198" s="897"/>
      <c r="HI198" s="897"/>
      <c r="HJ198" s="897"/>
      <c r="HK198" s="897"/>
      <c r="HL198" s="897"/>
      <c r="HM198" s="897"/>
      <c r="HN198" s="897"/>
      <c r="HO198" s="897"/>
      <c r="HP198" s="897"/>
      <c r="HQ198" s="897"/>
      <c r="HR198" s="897"/>
      <c r="HS198" s="897"/>
      <c r="HT198" s="897"/>
      <c r="HU198" s="897"/>
      <c r="HV198" s="897"/>
      <c r="HW198" s="897"/>
      <c r="HX198" s="897"/>
      <c r="HY198" s="897"/>
      <c r="HZ198" s="897"/>
      <c r="IA198" s="897"/>
      <c r="IB198" s="897"/>
      <c r="IC198" s="897"/>
      <c r="ID198" s="897"/>
      <c r="IE198" s="897"/>
      <c r="IF198" s="897"/>
      <c r="IG198" s="897"/>
      <c r="IH198" s="897"/>
      <c r="II198" s="897"/>
      <c r="IJ198" s="897"/>
      <c r="IK198" s="897"/>
      <c r="IL198" s="897"/>
      <c r="IM198" s="897"/>
      <c r="IN198" s="897"/>
      <c r="IO198" s="897"/>
      <c r="IP198" s="897"/>
      <c r="IQ198" s="897"/>
      <c r="IR198" s="897"/>
    </row>
    <row r="199" spans="1:252" s="898" customFormat="1" ht="17.100000000000001" customHeight="1" x14ac:dyDescent="0.2">
      <c r="A199" s="1496"/>
      <c r="B199" s="1498"/>
      <c r="C199" s="922"/>
      <c r="D199" s="923" t="s">
        <v>445</v>
      </c>
      <c r="E199" s="924" t="s">
        <v>470</v>
      </c>
      <c r="F199" s="1009">
        <v>2000</v>
      </c>
      <c r="G199" s="1009">
        <v>130</v>
      </c>
      <c r="H199" s="1254">
        <f t="shared" si="11"/>
        <v>6.5000000000000002E-2</v>
      </c>
      <c r="K199" s="897"/>
      <c r="L199" s="897"/>
      <c r="M199" s="897"/>
      <c r="N199" s="897"/>
      <c r="O199" s="897"/>
      <c r="P199" s="897"/>
      <c r="Q199" s="897"/>
      <c r="R199" s="897"/>
      <c r="S199" s="897"/>
      <c r="T199" s="897"/>
      <c r="U199" s="897"/>
      <c r="V199" s="897"/>
      <c r="W199" s="897"/>
      <c r="X199" s="897"/>
      <c r="Y199" s="897"/>
      <c r="Z199" s="897"/>
      <c r="AA199" s="897"/>
      <c r="AB199" s="897"/>
      <c r="AC199" s="897"/>
      <c r="AD199" s="897"/>
      <c r="AE199" s="897"/>
      <c r="AF199" s="897"/>
      <c r="AG199" s="897"/>
      <c r="AH199" s="897"/>
      <c r="AI199" s="897"/>
      <c r="AJ199" s="897"/>
      <c r="AK199" s="897"/>
      <c r="AL199" s="897"/>
      <c r="AM199" s="897"/>
      <c r="AN199" s="897"/>
      <c r="AO199" s="897"/>
      <c r="AP199" s="897"/>
      <c r="AQ199" s="897"/>
      <c r="AR199" s="897"/>
      <c r="AS199" s="897"/>
      <c r="AT199" s="897"/>
      <c r="AU199" s="897"/>
      <c r="AV199" s="897"/>
      <c r="AW199" s="897"/>
      <c r="AX199" s="897"/>
      <c r="AY199" s="897"/>
      <c r="AZ199" s="897"/>
      <c r="BA199" s="897"/>
      <c r="BB199" s="897"/>
      <c r="BC199" s="897"/>
      <c r="BD199" s="897"/>
      <c r="BE199" s="897"/>
      <c r="BF199" s="897"/>
      <c r="BG199" s="897"/>
      <c r="BH199" s="897"/>
      <c r="BI199" s="897"/>
      <c r="BJ199" s="897"/>
      <c r="BK199" s="897"/>
      <c r="BL199" s="897"/>
      <c r="BM199" s="897"/>
      <c r="BN199" s="897"/>
      <c r="BO199" s="897"/>
      <c r="BP199" s="897"/>
      <c r="BQ199" s="897"/>
      <c r="BR199" s="897"/>
      <c r="BS199" s="897"/>
      <c r="BT199" s="897"/>
      <c r="BU199" s="897"/>
      <c r="BV199" s="897"/>
      <c r="BW199" s="897"/>
      <c r="BX199" s="897"/>
      <c r="BY199" s="897"/>
      <c r="BZ199" s="897"/>
      <c r="CA199" s="897"/>
      <c r="CB199" s="897"/>
      <c r="CC199" s="897"/>
      <c r="CD199" s="897"/>
      <c r="CE199" s="897"/>
      <c r="CF199" s="897"/>
      <c r="CG199" s="897"/>
      <c r="CH199" s="897"/>
      <c r="CI199" s="897"/>
      <c r="CJ199" s="897"/>
      <c r="CK199" s="897"/>
      <c r="CL199" s="897"/>
      <c r="CM199" s="897"/>
      <c r="CN199" s="897"/>
      <c r="CO199" s="897"/>
      <c r="CP199" s="897"/>
      <c r="CQ199" s="897"/>
      <c r="CR199" s="897"/>
      <c r="CS199" s="897"/>
      <c r="CT199" s="897"/>
      <c r="CU199" s="897"/>
      <c r="CV199" s="897"/>
      <c r="CW199" s="897"/>
      <c r="CX199" s="897"/>
      <c r="CY199" s="897"/>
      <c r="CZ199" s="897"/>
      <c r="DA199" s="897"/>
      <c r="DB199" s="897"/>
      <c r="DC199" s="897"/>
      <c r="DD199" s="897"/>
      <c r="DE199" s="897"/>
      <c r="DF199" s="897"/>
      <c r="DG199" s="897"/>
      <c r="DH199" s="897"/>
      <c r="DI199" s="897"/>
      <c r="DJ199" s="897"/>
      <c r="DK199" s="897"/>
      <c r="DL199" s="897"/>
      <c r="DM199" s="897"/>
      <c r="DN199" s="897"/>
      <c r="DO199" s="897"/>
      <c r="DP199" s="897"/>
      <c r="DQ199" s="897"/>
      <c r="DR199" s="897"/>
      <c r="DS199" s="897"/>
      <c r="DT199" s="897"/>
      <c r="DU199" s="897"/>
      <c r="DV199" s="897"/>
      <c r="DW199" s="897"/>
      <c r="DX199" s="897"/>
      <c r="DY199" s="897"/>
      <c r="DZ199" s="897"/>
      <c r="EA199" s="897"/>
      <c r="EB199" s="897"/>
      <c r="EC199" s="897"/>
      <c r="ED199" s="897"/>
      <c r="EE199" s="897"/>
      <c r="EF199" s="897"/>
      <c r="EG199" s="897"/>
      <c r="EH199" s="897"/>
      <c r="EI199" s="897"/>
      <c r="EJ199" s="897"/>
      <c r="EK199" s="897"/>
      <c r="EL199" s="897"/>
      <c r="EM199" s="897"/>
      <c r="EN199" s="897"/>
      <c r="EO199" s="897"/>
      <c r="EP199" s="897"/>
      <c r="EQ199" s="897"/>
      <c r="ER199" s="897"/>
      <c r="ES199" s="897"/>
      <c r="ET199" s="897"/>
      <c r="EU199" s="897"/>
      <c r="EV199" s="897"/>
      <c r="EW199" s="897"/>
      <c r="EX199" s="897"/>
      <c r="EY199" s="897"/>
      <c r="EZ199" s="897"/>
      <c r="FA199" s="897"/>
      <c r="FB199" s="897"/>
      <c r="FC199" s="897"/>
      <c r="FD199" s="897"/>
      <c r="FE199" s="897"/>
      <c r="FF199" s="897"/>
      <c r="FG199" s="897"/>
      <c r="FH199" s="897"/>
      <c r="FI199" s="897"/>
      <c r="FJ199" s="897"/>
      <c r="FK199" s="897"/>
      <c r="FL199" s="897"/>
      <c r="FM199" s="897"/>
      <c r="FN199" s="897"/>
      <c r="FO199" s="897"/>
      <c r="FP199" s="897"/>
      <c r="FQ199" s="897"/>
      <c r="FR199" s="897"/>
      <c r="FS199" s="897"/>
      <c r="FT199" s="897"/>
      <c r="FU199" s="897"/>
      <c r="FV199" s="897"/>
      <c r="FW199" s="897"/>
      <c r="FX199" s="897"/>
      <c r="FY199" s="897"/>
      <c r="FZ199" s="897"/>
      <c r="GA199" s="897"/>
      <c r="GB199" s="897"/>
      <c r="GC199" s="897"/>
      <c r="GD199" s="897"/>
      <c r="GE199" s="897"/>
      <c r="GF199" s="897"/>
      <c r="GG199" s="897"/>
      <c r="GH199" s="897"/>
      <c r="GI199" s="897"/>
      <c r="GJ199" s="897"/>
      <c r="GK199" s="897"/>
      <c r="GL199" s="897"/>
      <c r="GM199" s="897"/>
      <c r="GN199" s="897"/>
      <c r="GO199" s="897"/>
      <c r="GP199" s="897"/>
      <c r="GQ199" s="897"/>
      <c r="GR199" s="897"/>
      <c r="GS199" s="897"/>
      <c r="GT199" s="897"/>
      <c r="GU199" s="897"/>
      <c r="GV199" s="897"/>
      <c r="GW199" s="897"/>
      <c r="GX199" s="897"/>
      <c r="GY199" s="897"/>
      <c r="GZ199" s="897"/>
      <c r="HA199" s="897"/>
      <c r="HB199" s="897"/>
      <c r="HC199" s="897"/>
      <c r="HD199" s="897"/>
      <c r="HE199" s="897"/>
      <c r="HF199" s="897"/>
      <c r="HG199" s="897"/>
      <c r="HH199" s="897"/>
      <c r="HI199" s="897"/>
      <c r="HJ199" s="897"/>
      <c r="HK199" s="897"/>
      <c r="HL199" s="897"/>
      <c r="HM199" s="897"/>
      <c r="HN199" s="897"/>
      <c r="HO199" s="897"/>
      <c r="HP199" s="897"/>
      <c r="HQ199" s="897"/>
      <c r="HR199" s="897"/>
      <c r="HS199" s="897"/>
      <c r="HT199" s="897"/>
      <c r="HU199" s="897"/>
      <c r="HV199" s="897"/>
      <c r="HW199" s="897"/>
      <c r="HX199" s="897"/>
      <c r="HY199" s="897"/>
      <c r="HZ199" s="897"/>
      <c r="IA199" s="897"/>
      <c r="IB199" s="897"/>
      <c r="IC199" s="897"/>
      <c r="ID199" s="897"/>
      <c r="IE199" s="897"/>
      <c r="IF199" s="897"/>
      <c r="IG199" s="897"/>
      <c r="IH199" s="897"/>
      <c r="II199" s="897"/>
      <c r="IJ199" s="897"/>
      <c r="IK199" s="897"/>
      <c r="IL199" s="897"/>
      <c r="IM199" s="897"/>
      <c r="IN199" s="897"/>
      <c r="IO199" s="897"/>
      <c r="IP199" s="897"/>
      <c r="IQ199" s="897"/>
      <c r="IR199" s="897"/>
    </row>
    <row r="200" spans="1:252" s="898" customFormat="1" ht="17.100000000000001" customHeight="1" x14ac:dyDescent="0.2">
      <c r="A200" s="1496"/>
      <c r="B200" s="1498"/>
      <c r="C200" s="1035"/>
      <c r="D200" s="926" t="s">
        <v>461</v>
      </c>
      <c r="E200" s="927" t="s">
        <v>806</v>
      </c>
      <c r="F200" s="928">
        <v>1000</v>
      </c>
      <c r="G200" s="928">
        <v>0</v>
      </c>
      <c r="H200" s="1254">
        <f t="shared" si="11"/>
        <v>0</v>
      </c>
      <c r="K200" s="897"/>
      <c r="L200" s="897"/>
      <c r="M200" s="897"/>
      <c r="N200" s="897"/>
      <c r="O200" s="897"/>
      <c r="P200" s="897"/>
      <c r="Q200" s="897"/>
      <c r="R200" s="897"/>
      <c r="S200" s="897"/>
      <c r="T200" s="897"/>
      <c r="U200" s="897"/>
      <c r="V200" s="897"/>
      <c r="W200" s="897"/>
      <c r="X200" s="897"/>
      <c r="Y200" s="897"/>
      <c r="Z200" s="897"/>
      <c r="AA200" s="897"/>
      <c r="AB200" s="897"/>
      <c r="AC200" s="897"/>
      <c r="AD200" s="897"/>
      <c r="AE200" s="897"/>
      <c r="AF200" s="897"/>
      <c r="AG200" s="897"/>
      <c r="AH200" s="897"/>
      <c r="AI200" s="897"/>
      <c r="AJ200" s="897"/>
      <c r="AK200" s="897"/>
      <c r="AL200" s="897"/>
      <c r="AM200" s="897"/>
      <c r="AN200" s="897"/>
      <c r="AO200" s="897"/>
      <c r="AP200" s="897"/>
      <c r="AQ200" s="897"/>
      <c r="AR200" s="897"/>
      <c r="AS200" s="897"/>
      <c r="AT200" s="897"/>
      <c r="AU200" s="897"/>
      <c r="AV200" s="897"/>
      <c r="AW200" s="897"/>
      <c r="AX200" s="897"/>
      <c r="AY200" s="897"/>
      <c r="AZ200" s="897"/>
      <c r="BA200" s="897"/>
      <c r="BB200" s="897"/>
      <c r="BC200" s="897"/>
      <c r="BD200" s="897"/>
      <c r="BE200" s="897"/>
      <c r="BF200" s="897"/>
      <c r="BG200" s="897"/>
      <c r="BH200" s="897"/>
      <c r="BI200" s="897"/>
      <c r="BJ200" s="897"/>
      <c r="BK200" s="897"/>
      <c r="BL200" s="897"/>
      <c r="BM200" s="897"/>
      <c r="BN200" s="897"/>
      <c r="BO200" s="897"/>
      <c r="BP200" s="897"/>
      <c r="BQ200" s="897"/>
      <c r="BR200" s="897"/>
      <c r="BS200" s="897"/>
      <c r="BT200" s="897"/>
      <c r="BU200" s="897"/>
      <c r="BV200" s="897"/>
      <c r="BW200" s="897"/>
      <c r="BX200" s="897"/>
      <c r="BY200" s="897"/>
      <c r="BZ200" s="897"/>
      <c r="CA200" s="897"/>
      <c r="CB200" s="897"/>
      <c r="CC200" s="897"/>
      <c r="CD200" s="897"/>
      <c r="CE200" s="897"/>
      <c r="CF200" s="897"/>
      <c r="CG200" s="897"/>
      <c r="CH200" s="897"/>
      <c r="CI200" s="897"/>
      <c r="CJ200" s="897"/>
      <c r="CK200" s="897"/>
      <c r="CL200" s="897"/>
      <c r="CM200" s="897"/>
      <c r="CN200" s="897"/>
      <c r="CO200" s="897"/>
      <c r="CP200" s="897"/>
      <c r="CQ200" s="897"/>
      <c r="CR200" s="897"/>
      <c r="CS200" s="897"/>
      <c r="CT200" s="897"/>
      <c r="CU200" s="897"/>
      <c r="CV200" s="897"/>
      <c r="CW200" s="897"/>
      <c r="CX200" s="897"/>
      <c r="CY200" s="897"/>
      <c r="CZ200" s="897"/>
      <c r="DA200" s="897"/>
      <c r="DB200" s="897"/>
      <c r="DC200" s="897"/>
      <c r="DD200" s="897"/>
      <c r="DE200" s="897"/>
      <c r="DF200" s="897"/>
      <c r="DG200" s="897"/>
      <c r="DH200" s="897"/>
      <c r="DI200" s="897"/>
      <c r="DJ200" s="897"/>
      <c r="DK200" s="897"/>
      <c r="DL200" s="897"/>
      <c r="DM200" s="897"/>
      <c r="DN200" s="897"/>
      <c r="DO200" s="897"/>
      <c r="DP200" s="897"/>
      <c r="DQ200" s="897"/>
      <c r="DR200" s="897"/>
      <c r="DS200" s="897"/>
      <c r="DT200" s="897"/>
      <c r="DU200" s="897"/>
      <c r="DV200" s="897"/>
      <c r="DW200" s="897"/>
      <c r="DX200" s="897"/>
      <c r="DY200" s="897"/>
      <c r="DZ200" s="897"/>
      <c r="EA200" s="897"/>
      <c r="EB200" s="897"/>
      <c r="EC200" s="897"/>
      <c r="ED200" s="897"/>
      <c r="EE200" s="897"/>
      <c r="EF200" s="897"/>
      <c r="EG200" s="897"/>
      <c r="EH200" s="897"/>
      <c r="EI200" s="897"/>
      <c r="EJ200" s="897"/>
      <c r="EK200" s="897"/>
      <c r="EL200" s="897"/>
      <c r="EM200" s="897"/>
      <c r="EN200" s="897"/>
      <c r="EO200" s="897"/>
      <c r="EP200" s="897"/>
      <c r="EQ200" s="897"/>
      <c r="ER200" s="897"/>
      <c r="ES200" s="897"/>
      <c r="ET200" s="897"/>
      <c r="EU200" s="897"/>
      <c r="EV200" s="897"/>
      <c r="EW200" s="897"/>
      <c r="EX200" s="897"/>
      <c r="EY200" s="897"/>
      <c r="EZ200" s="897"/>
      <c r="FA200" s="897"/>
      <c r="FB200" s="897"/>
      <c r="FC200" s="897"/>
      <c r="FD200" s="897"/>
      <c r="FE200" s="897"/>
      <c r="FF200" s="897"/>
      <c r="FG200" s="897"/>
      <c r="FH200" s="897"/>
      <c r="FI200" s="897"/>
      <c r="FJ200" s="897"/>
      <c r="FK200" s="897"/>
      <c r="FL200" s="897"/>
      <c r="FM200" s="897"/>
      <c r="FN200" s="897"/>
      <c r="FO200" s="897"/>
      <c r="FP200" s="897"/>
      <c r="FQ200" s="897"/>
      <c r="FR200" s="897"/>
      <c r="FS200" s="897"/>
      <c r="FT200" s="897"/>
      <c r="FU200" s="897"/>
      <c r="FV200" s="897"/>
      <c r="FW200" s="897"/>
      <c r="FX200" s="897"/>
      <c r="FY200" s="897"/>
      <c r="FZ200" s="897"/>
      <c r="GA200" s="897"/>
      <c r="GB200" s="897"/>
      <c r="GC200" s="897"/>
      <c r="GD200" s="897"/>
      <c r="GE200" s="897"/>
      <c r="GF200" s="897"/>
      <c r="GG200" s="897"/>
      <c r="GH200" s="897"/>
      <c r="GI200" s="897"/>
      <c r="GJ200" s="897"/>
      <c r="GK200" s="897"/>
      <c r="GL200" s="897"/>
      <c r="GM200" s="897"/>
      <c r="GN200" s="897"/>
      <c r="GO200" s="897"/>
      <c r="GP200" s="897"/>
      <c r="GQ200" s="897"/>
      <c r="GR200" s="897"/>
      <c r="GS200" s="897"/>
      <c r="GT200" s="897"/>
      <c r="GU200" s="897"/>
      <c r="GV200" s="897"/>
      <c r="GW200" s="897"/>
      <c r="GX200" s="897"/>
      <c r="GY200" s="897"/>
      <c r="GZ200" s="897"/>
      <c r="HA200" s="897"/>
      <c r="HB200" s="897"/>
      <c r="HC200" s="897"/>
      <c r="HD200" s="897"/>
      <c r="HE200" s="897"/>
      <c r="HF200" s="897"/>
      <c r="HG200" s="897"/>
      <c r="HH200" s="897"/>
      <c r="HI200" s="897"/>
      <c r="HJ200" s="897"/>
      <c r="HK200" s="897"/>
      <c r="HL200" s="897"/>
      <c r="HM200" s="897"/>
      <c r="HN200" s="897"/>
      <c r="HO200" s="897"/>
      <c r="HP200" s="897"/>
      <c r="HQ200" s="897"/>
      <c r="HR200" s="897"/>
      <c r="HS200" s="897"/>
      <c r="HT200" s="897"/>
      <c r="HU200" s="897"/>
      <c r="HV200" s="897"/>
      <c r="HW200" s="897"/>
      <c r="HX200" s="897"/>
      <c r="HY200" s="897"/>
      <c r="HZ200" s="897"/>
      <c r="IA200" s="897"/>
      <c r="IB200" s="897"/>
      <c r="IC200" s="897"/>
      <c r="ID200" s="897"/>
      <c r="IE200" s="897"/>
      <c r="IF200" s="897"/>
      <c r="IG200" s="897"/>
      <c r="IH200" s="897"/>
      <c r="II200" s="897"/>
      <c r="IJ200" s="897"/>
      <c r="IK200" s="897"/>
      <c r="IL200" s="897"/>
      <c r="IM200" s="897"/>
      <c r="IN200" s="897"/>
      <c r="IO200" s="897"/>
      <c r="IP200" s="897"/>
      <c r="IQ200" s="897"/>
      <c r="IR200" s="897"/>
    </row>
    <row r="201" spans="1:252" s="898" customFormat="1" ht="55.5" customHeight="1" x14ac:dyDescent="0.2">
      <c r="A201" s="1496"/>
      <c r="B201" s="1498"/>
      <c r="C201" s="1036"/>
      <c r="D201" s="926" t="s">
        <v>458</v>
      </c>
      <c r="E201" s="927" t="s">
        <v>807</v>
      </c>
      <c r="F201" s="928">
        <v>7000</v>
      </c>
      <c r="G201" s="928">
        <v>0</v>
      </c>
      <c r="H201" s="1254">
        <f t="shared" si="11"/>
        <v>0</v>
      </c>
      <c r="K201" s="897"/>
      <c r="L201" s="897"/>
      <c r="M201" s="897"/>
      <c r="N201" s="897"/>
      <c r="O201" s="897"/>
      <c r="P201" s="897"/>
      <c r="Q201" s="897"/>
      <c r="R201" s="897"/>
      <c r="S201" s="897"/>
      <c r="T201" s="897"/>
      <c r="U201" s="897"/>
      <c r="V201" s="897"/>
      <c r="W201" s="897"/>
      <c r="X201" s="897"/>
      <c r="Y201" s="897"/>
      <c r="Z201" s="897"/>
      <c r="AA201" s="897"/>
      <c r="AB201" s="897"/>
      <c r="AC201" s="897"/>
      <c r="AD201" s="897"/>
      <c r="AE201" s="897"/>
      <c r="AF201" s="897"/>
      <c r="AG201" s="897"/>
      <c r="AH201" s="897"/>
      <c r="AI201" s="897"/>
      <c r="AJ201" s="897"/>
      <c r="AK201" s="897"/>
      <c r="AL201" s="897"/>
      <c r="AM201" s="897"/>
      <c r="AN201" s="897"/>
      <c r="AO201" s="897"/>
      <c r="AP201" s="897"/>
      <c r="AQ201" s="897"/>
      <c r="AR201" s="897"/>
      <c r="AS201" s="897"/>
      <c r="AT201" s="897"/>
      <c r="AU201" s="897"/>
      <c r="AV201" s="897"/>
      <c r="AW201" s="897"/>
      <c r="AX201" s="897"/>
      <c r="AY201" s="897"/>
      <c r="AZ201" s="897"/>
      <c r="BA201" s="897"/>
      <c r="BB201" s="897"/>
      <c r="BC201" s="897"/>
      <c r="BD201" s="897"/>
      <c r="BE201" s="897"/>
      <c r="BF201" s="897"/>
      <c r="BG201" s="897"/>
      <c r="BH201" s="897"/>
      <c r="BI201" s="897"/>
      <c r="BJ201" s="897"/>
      <c r="BK201" s="897"/>
      <c r="BL201" s="897"/>
      <c r="BM201" s="897"/>
      <c r="BN201" s="897"/>
      <c r="BO201" s="897"/>
      <c r="BP201" s="897"/>
      <c r="BQ201" s="897"/>
      <c r="BR201" s="897"/>
      <c r="BS201" s="897"/>
      <c r="BT201" s="897"/>
      <c r="BU201" s="897"/>
      <c r="BV201" s="897"/>
      <c r="BW201" s="897"/>
      <c r="BX201" s="897"/>
      <c r="BY201" s="897"/>
      <c r="BZ201" s="897"/>
      <c r="CA201" s="897"/>
      <c r="CB201" s="897"/>
      <c r="CC201" s="897"/>
      <c r="CD201" s="897"/>
      <c r="CE201" s="897"/>
      <c r="CF201" s="897"/>
      <c r="CG201" s="897"/>
      <c r="CH201" s="897"/>
      <c r="CI201" s="897"/>
      <c r="CJ201" s="897"/>
      <c r="CK201" s="897"/>
      <c r="CL201" s="897"/>
      <c r="CM201" s="897"/>
      <c r="CN201" s="897"/>
      <c r="CO201" s="897"/>
      <c r="CP201" s="897"/>
      <c r="CQ201" s="897"/>
      <c r="CR201" s="897"/>
      <c r="CS201" s="897"/>
      <c r="CT201" s="897"/>
      <c r="CU201" s="897"/>
      <c r="CV201" s="897"/>
      <c r="CW201" s="897"/>
      <c r="CX201" s="897"/>
      <c r="CY201" s="897"/>
      <c r="CZ201" s="897"/>
      <c r="DA201" s="897"/>
      <c r="DB201" s="897"/>
      <c r="DC201" s="897"/>
      <c r="DD201" s="897"/>
      <c r="DE201" s="897"/>
      <c r="DF201" s="897"/>
      <c r="DG201" s="897"/>
      <c r="DH201" s="897"/>
      <c r="DI201" s="897"/>
      <c r="DJ201" s="897"/>
      <c r="DK201" s="897"/>
      <c r="DL201" s="897"/>
      <c r="DM201" s="897"/>
      <c r="DN201" s="897"/>
      <c r="DO201" s="897"/>
      <c r="DP201" s="897"/>
      <c r="DQ201" s="897"/>
      <c r="DR201" s="897"/>
      <c r="DS201" s="897"/>
      <c r="DT201" s="897"/>
      <c r="DU201" s="897"/>
      <c r="DV201" s="897"/>
      <c r="DW201" s="897"/>
      <c r="DX201" s="897"/>
      <c r="DY201" s="897"/>
      <c r="DZ201" s="897"/>
      <c r="EA201" s="897"/>
      <c r="EB201" s="897"/>
      <c r="EC201" s="897"/>
      <c r="ED201" s="897"/>
      <c r="EE201" s="897"/>
      <c r="EF201" s="897"/>
      <c r="EG201" s="897"/>
      <c r="EH201" s="897"/>
      <c r="EI201" s="897"/>
      <c r="EJ201" s="897"/>
      <c r="EK201" s="897"/>
      <c r="EL201" s="897"/>
      <c r="EM201" s="897"/>
      <c r="EN201" s="897"/>
      <c r="EO201" s="897"/>
      <c r="EP201" s="897"/>
      <c r="EQ201" s="897"/>
      <c r="ER201" s="897"/>
      <c r="ES201" s="897"/>
      <c r="ET201" s="897"/>
      <c r="EU201" s="897"/>
      <c r="EV201" s="897"/>
      <c r="EW201" s="897"/>
      <c r="EX201" s="897"/>
      <c r="EY201" s="897"/>
      <c r="EZ201" s="897"/>
      <c r="FA201" s="897"/>
      <c r="FB201" s="897"/>
      <c r="FC201" s="897"/>
      <c r="FD201" s="897"/>
      <c r="FE201" s="897"/>
      <c r="FF201" s="897"/>
      <c r="FG201" s="897"/>
      <c r="FH201" s="897"/>
      <c r="FI201" s="897"/>
      <c r="FJ201" s="897"/>
      <c r="FK201" s="897"/>
      <c r="FL201" s="897"/>
      <c r="FM201" s="897"/>
      <c r="FN201" s="897"/>
      <c r="FO201" s="897"/>
      <c r="FP201" s="897"/>
      <c r="FQ201" s="897"/>
      <c r="FR201" s="897"/>
      <c r="FS201" s="897"/>
      <c r="FT201" s="897"/>
      <c r="FU201" s="897"/>
      <c r="FV201" s="897"/>
      <c r="FW201" s="897"/>
      <c r="FX201" s="897"/>
      <c r="FY201" s="897"/>
      <c r="FZ201" s="897"/>
      <c r="GA201" s="897"/>
      <c r="GB201" s="897"/>
      <c r="GC201" s="897"/>
      <c r="GD201" s="897"/>
      <c r="GE201" s="897"/>
      <c r="GF201" s="897"/>
      <c r="GG201" s="897"/>
      <c r="GH201" s="897"/>
      <c r="GI201" s="897"/>
      <c r="GJ201" s="897"/>
      <c r="GK201" s="897"/>
      <c r="GL201" s="897"/>
      <c r="GM201" s="897"/>
      <c r="GN201" s="897"/>
      <c r="GO201" s="897"/>
      <c r="GP201" s="897"/>
      <c r="GQ201" s="897"/>
      <c r="GR201" s="897"/>
      <c r="GS201" s="897"/>
      <c r="GT201" s="897"/>
      <c r="GU201" s="897"/>
      <c r="GV201" s="897"/>
      <c r="GW201" s="897"/>
      <c r="GX201" s="897"/>
      <c r="GY201" s="897"/>
      <c r="GZ201" s="897"/>
      <c r="HA201" s="897"/>
      <c r="HB201" s="897"/>
      <c r="HC201" s="897"/>
      <c r="HD201" s="897"/>
      <c r="HE201" s="897"/>
      <c r="HF201" s="897"/>
      <c r="HG201" s="897"/>
      <c r="HH201" s="897"/>
      <c r="HI201" s="897"/>
      <c r="HJ201" s="897"/>
      <c r="HK201" s="897"/>
      <c r="HL201" s="897"/>
      <c r="HM201" s="897"/>
      <c r="HN201" s="897"/>
      <c r="HO201" s="897"/>
      <c r="HP201" s="897"/>
      <c r="HQ201" s="897"/>
      <c r="HR201" s="897"/>
      <c r="HS201" s="897"/>
      <c r="HT201" s="897"/>
      <c r="HU201" s="897"/>
      <c r="HV201" s="897"/>
      <c r="HW201" s="897"/>
      <c r="HX201" s="897"/>
      <c r="HY201" s="897"/>
      <c r="HZ201" s="897"/>
      <c r="IA201" s="897"/>
      <c r="IB201" s="897"/>
      <c r="IC201" s="897"/>
      <c r="ID201" s="897"/>
      <c r="IE201" s="897"/>
      <c r="IF201" s="897"/>
      <c r="IG201" s="897"/>
      <c r="IH201" s="897"/>
      <c r="II201" s="897"/>
      <c r="IJ201" s="897"/>
      <c r="IK201" s="897"/>
      <c r="IL201" s="897"/>
      <c r="IM201" s="897"/>
      <c r="IN201" s="897"/>
      <c r="IO201" s="897"/>
      <c r="IP201" s="897"/>
      <c r="IQ201" s="897"/>
      <c r="IR201" s="897"/>
    </row>
    <row r="202" spans="1:252" s="898" customFormat="1" ht="17.100000000000001" customHeight="1" x14ac:dyDescent="0.2">
      <c r="A202" s="1496"/>
      <c r="B202" s="1498"/>
      <c r="C202" s="1003" t="s">
        <v>232</v>
      </c>
      <c r="D202" s="918"/>
      <c r="E202" s="919" t="s">
        <v>639</v>
      </c>
      <c r="F202" s="920">
        <f>F203+F204+F205</f>
        <v>48300</v>
      </c>
      <c r="G202" s="920">
        <f>G203+G204+G205</f>
        <v>11303.4</v>
      </c>
      <c r="H202" s="1254">
        <f t="shared" si="11"/>
        <v>0.23402484472049689</v>
      </c>
      <c r="I202" s="1021"/>
      <c r="K202" s="897"/>
      <c r="L202" s="897"/>
      <c r="M202" s="897"/>
      <c r="N202" s="897"/>
      <c r="O202" s="897"/>
      <c r="P202" s="897"/>
      <c r="Q202" s="897"/>
      <c r="R202" s="897"/>
      <c r="S202" s="897"/>
      <c r="T202" s="897"/>
      <c r="U202" s="897"/>
      <c r="V202" s="897"/>
      <c r="W202" s="897"/>
      <c r="X202" s="897"/>
      <c r="Y202" s="897"/>
      <c r="Z202" s="897"/>
      <c r="AA202" s="897"/>
      <c r="AB202" s="897"/>
      <c r="AC202" s="897"/>
      <c r="AD202" s="897"/>
      <c r="AE202" s="897"/>
      <c r="AF202" s="897"/>
      <c r="AG202" s="897"/>
      <c r="AH202" s="897"/>
      <c r="AI202" s="897"/>
      <c r="AJ202" s="897"/>
      <c r="AK202" s="897"/>
      <c r="AL202" s="897"/>
      <c r="AM202" s="897"/>
      <c r="AN202" s="897"/>
      <c r="AO202" s="897"/>
      <c r="AP202" s="897"/>
      <c r="AQ202" s="897"/>
      <c r="AR202" s="897"/>
      <c r="AS202" s="897"/>
      <c r="AT202" s="897"/>
      <c r="AU202" s="897"/>
      <c r="AV202" s="897"/>
      <c r="AW202" s="897"/>
      <c r="AX202" s="897"/>
      <c r="AY202" s="897"/>
      <c r="AZ202" s="897"/>
      <c r="BA202" s="897"/>
      <c r="BB202" s="897"/>
      <c r="BC202" s="897"/>
      <c r="BD202" s="897"/>
      <c r="BE202" s="897"/>
      <c r="BF202" s="897"/>
      <c r="BG202" s="897"/>
      <c r="BH202" s="897"/>
      <c r="BI202" s="897"/>
      <c r="BJ202" s="897"/>
      <c r="BK202" s="897"/>
      <c r="BL202" s="897"/>
      <c r="BM202" s="897"/>
      <c r="BN202" s="897"/>
      <c r="BO202" s="897"/>
      <c r="BP202" s="897"/>
      <c r="BQ202" s="897"/>
      <c r="BR202" s="897"/>
      <c r="BS202" s="897"/>
      <c r="BT202" s="897"/>
      <c r="BU202" s="897"/>
      <c r="BV202" s="897"/>
      <c r="BW202" s="897"/>
      <c r="BX202" s="897"/>
      <c r="BY202" s="897"/>
      <c r="BZ202" s="897"/>
      <c r="CA202" s="897"/>
      <c r="CB202" s="897"/>
      <c r="CC202" s="897"/>
      <c r="CD202" s="897"/>
      <c r="CE202" s="897"/>
      <c r="CF202" s="897"/>
      <c r="CG202" s="897"/>
      <c r="CH202" s="897"/>
      <c r="CI202" s="897"/>
      <c r="CJ202" s="897"/>
      <c r="CK202" s="897"/>
      <c r="CL202" s="897"/>
      <c r="CM202" s="897"/>
      <c r="CN202" s="897"/>
      <c r="CO202" s="897"/>
      <c r="CP202" s="897"/>
      <c r="CQ202" s="897"/>
      <c r="CR202" s="897"/>
      <c r="CS202" s="897"/>
      <c r="CT202" s="897"/>
      <c r="CU202" s="897"/>
      <c r="CV202" s="897"/>
      <c r="CW202" s="897"/>
      <c r="CX202" s="897"/>
      <c r="CY202" s="897"/>
      <c r="CZ202" s="897"/>
      <c r="DA202" s="897"/>
      <c r="DB202" s="897"/>
      <c r="DC202" s="897"/>
      <c r="DD202" s="897"/>
      <c r="DE202" s="897"/>
      <c r="DF202" s="897"/>
      <c r="DG202" s="897"/>
      <c r="DH202" s="897"/>
      <c r="DI202" s="897"/>
      <c r="DJ202" s="897"/>
      <c r="DK202" s="897"/>
      <c r="DL202" s="897"/>
      <c r="DM202" s="897"/>
      <c r="DN202" s="897"/>
      <c r="DO202" s="897"/>
      <c r="DP202" s="897"/>
      <c r="DQ202" s="897"/>
      <c r="DR202" s="897"/>
      <c r="DS202" s="897"/>
      <c r="DT202" s="897"/>
      <c r="DU202" s="897"/>
      <c r="DV202" s="897"/>
      <c r="DW202" s="897"/>
      <c r="DX202" s="897"/>
      <c r="DY202" s="897"/>
      <c r="DZ202" s="897"/>
      <c r="EA202" s="897"/>
      <c r="EB202" s="897"/>
      <c r="EC202" s="897"/>
      <c r="ED202" s="897"/>
      <c r="EE202" s="897"/>
      <c r="EF202" s="897"/>
      <c r="EG202" s="897"/>
      <c r="EH202" s="897"/>
      <c r="EI202" s="897"/>
      <c r="EJ202" s="897"/>
      <c r="EK202" s="897"/>
      <c r="EL202" s="897"/>
      <c r="EM202" s="897"/>
      <c r="EN202" s="897"/>
      <c r="EO202" s="897"/>
      <c r="EP202" s="897"/>
      <c r="EQ202" s="897"/>
      <c r="ER202" s="897"/>
      <c r="ES202" s="897"/>
      <c r="ET202" s="897"/>
      <c r="EU202" s="897"/>
      <c r="EV202" s="897"/>
      <c r="EW202" s="897"/>
      <c r="EX202" s="897"/>
      <c r="EY202" s="897"/>
      <c r="EZ202" s="897"/>
      <c r="FA202" s="897"/>
      <c r="FB202" s="897"/>
      <c r="FC202" s="897"/>
      <c r="FD202" s="897"/>
      <c r="FE202" s="897"/>
      <c r="FF202" s="897"/>
      <c r="FG202" s="897"/>
      <c r="FH202" s="897"/>
      <c r="FI202" s="897"/>
      <c r="FJ202" s="897"/>
      <c r="FK202" s="897"/>
      <c r="FL202" s="897"/>
      <c r="FM202" s="897"/>
      <c r="FN202" s="897"/>
      <c r="FO202" s="897"/>
      <c r="FP202" s="897"/>
      <c r="FQ202" s="897"/>
      <c r="FR202" s="897"/>
      <c r="FS202" s="897"/>
      <c r="FT202" s="897"/>
      <c r="FU202" s="897"/>
      <c r="FV202" s="897"/>
      <c r="FW202" s="897"/>
      <c r="FX202" s="897"/>
      <c r="FY202" s="897"/>
      <c r="FZ202" s="897"/>
      <c r="GA202" s="897"/>
      <c r="GB202" s="897"/>
      <c r="GC202" s="897"/>
      <c r="GD202" s="897"/>
      <c r="GE202" s="897"/>
      <c r="GF202" s="897"/>
      <c r="GG202" s="897"/>
      <c r="GH202" s="897"/>
      <c r="GI202" s="897"/>
      <c r="GJ202" s="897"/>
      <c r="GK202" s="897"/>
      <c r="GL202" s="897"/>
      <c r="GM202" s="897"/>
      <c r="GN202" s="897"/>
      <c r="GO202" s="897"/>
      <c r="GP202" s="897"/>
      <c r="GQ202" s="897"/>
      <c r="GR202" s="897"/>
      <c r="GS202" s="897"/>
      <c r="GT202" s="897"/>
      <c r="GU202" s="897"/>
      <c r="GV202" s="897"/>
      <c r="GW202" s="897"/>
      <c r="GX202" s="897"/>
      <c r="GY202" s="897"/>
      <c r="GZ202" s="897"/>
      <c r="HA202" s="897"/>
      <c r="HB202" s="897"/>
      <c r="HC202" s="897"/>
      <c r="HD202" s="897"/>
      <c r="HE202" s="897"/>
      <c r="HF202" s="897"/>
      <c r="HG202" s="897"/>
      <c r="HH202" s="897"/>
      <c r="HI202" s="897"/>
      <c r="HJ202" s="897"/>
      <c r="HK202" s="897"/>
      <c r="HL202" s="897"/>
      <c r="HM202" s="897"/>
      <c r="HN202" s="897"/>
      <c r="HO202" s="897"/>
      <c r="HP202" s="897"/>
      <c r="HQ202" s="897"/>
      <c r="HR202" s="897"/>
      <c r="HS202" s="897"/>
      <c r="HT202" s="897"/>
      <c r="HU202" s="897"/>
      <c r="HV202" s="897"/>
      <c r="HW202" s="897"/>
      <c r="HX202" s="897"/>
      <c r="HY202" s="897"/>
      <c r="HZ202" s="897"/>
      <c r="IA202" s="897"/>
      <c r="IB202" s="897"/>
      <c r="IC202" s="897"/>
      <c r="ID202" s="897"/>
      <c r="IE202" s="897"/>
      <c r="IF202" s="897"/>
      <c r="IG202" s="897"/>
      <c r="IH202" s="897"/>
      <c r="II202" s="897"/>
      <c r="IJ202" s="897"/>
      <c r="IK202" s="897"/>
      <c r="IL202" s="897"/>
      <c r="IM202" s="897"/>
      <c r="IN202" s="897"/>
      <c r="IO202" s="897"/>
      <c r="IP202" s="897"/>
      <c r="IQ202" s="897"/>
      <c r="IR202" s="897"/>
    </row>
    <row r="203" spans="1:252" s="898" customFormat="1" ht="17.100000000000001" customHeight="1" x14ac:dyDescent="0.2">
      <c r="A203" s="1496"/>
      <c r="B203" s="1498"/>
      <c r="C203" s="1501"/>
      <c r="D203" s="926" t="s">
        <v>440</v>
      </c>
      <c r="E203" s="927" t="s">
        <v>808</v>
      </c>
      <c r="F203" s="928">
        <v>22000</v>
      </c>
      <c r="G203" s="928">
        <v>0</v>
      </c>
      <c r="H203" s="1254">
        <f t="shared" si="11"/>
        <v>0</v>
      </c>
      <c r="K203" s="897"/>
      <c r="L203" s="897"/>
      <c r="M203" s="897"/>
      <c r="N203" s="897"/>
      <c r="O203" s="897"/>
      <c r="P203" s="897"/>
      <c r="Q203" s="897"/>
      <c r="R203" s="897"/>
      <c r="S203" s="897"/>
      <c r="T203" s="897"/>
      <c r="U203" s="897"/>
      <c r="V203" s="897"/>
      <c r="W203" s="897"/>
      <c r="X203" s="897"/>
      <c r="Y203" s="897"/>
      <c r="Z203" s="897"/>
      <c r="AA203" s="897"/>
      <c r="AB203" s="897"/>
      <c r="AC203" s="897"/>
      <c r="AD203" s="897"/>
      <c r="AE203" s="897"/>
      <c r="AF203" s="897"/>
      <c r="AG203" s="897"/>
      <c r="AH203" s="897"/>
      <c r="AI203" s="897"/>
      <c r="AJ203" s="897"/>
      <c r="AK203" s="897"/>
      <c r="AL203" s="897"/>
      <c r="AM203" s="897"/>
      <c r="AN203" s="897"/>
      <c r="AO203" s="897"/>
      <c r="AP203" s="897"/>
      <c r="AQ203" s="897"/>
      <c r="AR203" s="897"/>
      <c r="AS203" s="897"/>
      <c r="AT203" s="897"/>
      <c r="AU203" s="897"/>
      <c r="AV203" s="897"/>
      <c r="AW203" s="897"/>
      <c r="AX203" s="897"/>
      <c r="AY203" s="897"/>
      <c r="AZ203" s="897"/>
      <c r="BA203" s="897"/>
      <c r="BB203" s="897"/>
      <c r="BC203" s="897"/>
      <c r="BD203" s="897"/>
      <c r="BE203" s="897"/>
      <c r="BF203" s="897"/>
      <c r="BG203" s="897"/>
      <c r="BH203" s="897"/>
      <c r="BI203" s="897"/>
      <c r="BJ203" s="897"/>
      <c r="BK203" s="897"/>
      <c r="BL203" s="897"/>
      <c r="BM203" s="897"/>
      <c r="BN203" s="897"/>
      <c r="BO203" s="897"/>
      <c r="BP203" s="897"/>
      <c r="BQ203" s="897"/>
      <c r="BR203" s="897"/>
      <c r="BS203" s="897"/>
      <c r="BT203" s="897"/>
      <c r="BU203" s="897"/>
      <c r="BV203" s="897"/>
      <c r="BW203" s="897"/>
      <c r="BX203" s="897"/>
      <c r="BY203" s="897"/>
      <c r="BZ203" s="897"/>
      <c r="CA203" s="897"/>
      <c r="CB203" s="897"/>
      <c r="CC203" s="897"/>
      <c r="CD203" s="897"/>
      <c r="CE203" s="897"/>
      <c r="CF203" s="897"/>
      <c r="CG203" s="897"/>
      <c r="CH203" s="897"/>
      <c r="CI203" s="897"/>
      <c r="CJ203" s="897"/>
      <c r="CK203" s="897"/>
      <c r="CL203" s="897"/>
      <c r="CM203" s="897"/>
      <c r="CN203" s="897"/>
      <c r="CO203" s="897"/>
      <c r="CP203" s="897"/>
      <c r="CQ203" s="897"/>
      <c r="CR203" s="897"/>
      <c r="CS203" s="897"/>
      <c r="CT203" s="897"/>
      <c r="CU203" s="897"/>
      <c r="CV203" s="897"/>
      <c r="CW203" s="897"/>
      <c r="CX203" s="897"/>
      <c r="CY203" s="897"/>
      <c r="CZ203" s="897"/>
      <c r="DA203" s="897"/>
      <c r="DB203" s="897"/>
      <c r="DC203" s="897"/>
      <c r="DD203" s="897"/>
      <c r="DE203" s="897"/>
      <c r="DF203" s="897"/>
      <c r="DG203" s="897"/>
      <c r="DH203" s="897"/>
      <c r="DI203" s="897"/>
      <c r="DJ203" s="897"/>
      <c r="DK203" s="897"/>
      <c r="DL203" s="897"/>
      <c r="DM203" s="897"/>
      <c r="DN203" s="897"/>
      <c r="DO203" s="897"/>
      <c r="DP203" s="897"/>
      <c r="DQ203" s="897"/>
      <c r="DR203" s="897"/>
      <c r="DS203" s="897"/>
      <c r="DT203" s="897"/>
      <c r="DU203" s="897"/>
      <c r="DV203" s="897"/>
      <c r="DW203" s="897"/>
      <c r="DX203" s="897"/>
      <c r="DY203" s="897"/>
      <c r="DZ203" s="897"/>
      <c r="EA203" s="897"/>
      <c r="EB203" s="897"/>
      <c r="EC203" s="897"/>
      <c r="ED203" s="897"/>
      <c r="EE203" s="897"/>
      <c r="EF203" s="897"/>
      <c r="EG203" s="897"/>
      <c r="EH203" s="897"/>
      <c r="EI203" s="897"/>
      <c r="EJ203" s="897"/>
      <c r="EK203" s="897"/>
      <c r="EL203" s="897"/>
      <c r="EM203" s="897"/>
      <c r="EN203" s="897"/>
      <c r="EO203" s="897"/>
      <c r="EP203" s="897"/>
      <c r="EQ203" s="897"/>
      <c r="ER203" s="897"/>
      <c r="ES203" s="897"/>
      <c r="ET203" s="897"/>
      <c r="EU203" s="897"/>
      <c r="EV203" s="897"/>
      <c r="EW203" s="897"/>
      <c r="EX203" s="897"/>
      <c r="EY203" s="897"/>
      <c r="EZ203" s="897"/>
      <c r="FA203" s="897"/>
      <c r="FB203" s="897"/>
      <c r="FC203" s="897"/>
      <c r="FD203" s="897"/>
      <c r="FE203" s="897"/>
      <c r="FF203" s="897"/>
      <c r="FG203" s="897"/>
      <c r="FH203" s="897"/>
      <c r="FI203" s="897"/>
      <c r="FJ203" s="897"/>
      <c r="FK203" s="897"/>
      <c r="FL203" s="897"/>
      <c r="FM203" s="897"/>
      <c r="FN203" s="897"/>
      <c r="FO203" s="897"/>
      <c r="FP203" s="897"/>
      <c r="FQ203" s="897"/>
      <c r="FR203" s="897"/>
      <c r="FS203" s="897"/>
      <c r="FT203" s="897"/>
      <c r="FU203" s="897"/>
      <c r="FV203" s="897"/>
      <c r="FW203" s="897"/>
      <c r="FX203" s="897"/>
      <c r="FY203" s="897"/>
      <c r="FZ203" s="897"/>
      <c r="GA203" s="897"/>
      <c r="GB203" s="897"/>
      <c r="GC203" s="897"/>
      <c r="GD203" s="897"/>
      <c r="GE203" s="897"/>
      <c r="GF203" s="897"/>
      <c r="GG203" s="897"/>
      <c r="GH203" s="897"/>
      <c r="GI203" s="897"/>
      <c r="GJ203" s="897"/>
      <c r="GK203" s="897"/>
      <c r="GL203" s="897"/>
      <c r="GM203" s="897"/>
      <c r="GN203" s="897"/>
      <c r="GO203" s="897"/>
      <c r="GP203" s="897"/>
      <c r="GQ203" s="897"/>
      <c r="GR203" s="897"/>
      <c r="GS203" s="897"/>
      <c r="GT203" s="897"/>
      <c r="GU203" s="897"/>
      <c r="GV203" s="897"/>
      <c r="GW203" s="897"/>
      <c r="GX203" s="897"/>
      <c r="GY203" s="897"/>
      <c r="GZ203" s="897"/>
      <c r="HA203" s="897"/>
      <c r="HB203" s="897"/>
      <c r="HC203" s="897"/>
      <c r="HD203" s="897"/>
      <c r="HE203" s="897"/>
      <c r="HF203" s="897"/>
      <c r="HG203" s="897"/>
      <c r="HH203" s="897"/>
      <c r="HI203" s="897"/>
      <c r="HJ203" s="897"/>
      <c r="HK203" s="897"/>
      <c r="HL203" s="897"/>
      <c r="HM203" s="897"/>
      <c r="HN203" s="897"/>
      <c r="HO203" s="897"/>
      <c r="HP203" s="897"/>
      <c r="HQ203" s="897"/>
      <c r="HR203" s="897"/>
      <c r="HS203" s="897"/>
      <c r="HT203" s="897"/>
      <c r="HU203" s="897"/>
      <c r="HV203" s="897"/>
      <c r="HW203" s="897"/>
      <c r="HX203" s="897"/>
      <c r="HY203" s="897"/>
      <c r="HZ203" s="897"/>
      <c r="IA203" s="897"/>
      <c r="IB203" s="897"/>
      <c r="IC203" s="897"/>
      <c r="ID203" s="897"/>
      <c r="IE203" s="897"/>
      <c r="IF203" s="897"/>
      <c r="IG203" s="897"/>
      <c r="IH203" s="897"/>
      <c r="II203" s="897"/>
      <c r="IJ203" s="897"/>
      <c r="IK203" s="897"/>
      <c r="IL203" s="897"/>
      <c r="IM203" s="897"/>
      <c r="IN203" s="897"/>
      <c r="IO203" s="897"/>
      <c r="IP203" s="897"/>
      <c r="IQ203" s="897"/>
      <c r="IR203" s="897"/>
    </row>
    <row r="204" spans="1:252" s="898" customFormat="1" ht="33" customHeight="1" x14ac:dyDescent="0.2">
      <c r="A204" s="1496"/>
      <c r="B204" s="1498"/>
      <c r="C204" s="1502"/>
      <c r="D204" s="990" t="s">
        <v>441</v>
      </c>
      <c r="E204" s="1037" t="s">
        <v>809</v>
      </c>
      <c r="F204" s="979">
        <v>12000</v>
      </c>
      <c r="G204" s="979">
        <v>11303.4</v>
      </c>
      <c r="H204" s="1254">
        <f t="shared" si="11"/>
        <v>0.94194999999999995</v>
      </c>
      <c r="K204" s="897"/>
      <c r="L204" s="897"/>
      <c r="M204" s="897"/>
      <c r="N204" s="897"/>
      <c r="O204" s="897"/>
      <c r="P204" s="897"/>
      <c r="Q204" s="897"/>
      <c r="R204" s="897"/>
      <c r="S204" s="897"/>
      <c r="T204" s="897"/>
      <c r="U204" s="897"/>
      <c r="V204" s="897"/>
      <c r="W204" s="897"/>
      <c r="X204" s="897"/>
      <c r="Y204" s="897"/>
      <c r="Z204" s="897"/>
      <c r="AA204" s="897"/>
      <c r="AB204" s="897"/>
      <c r="AC204" s="897"/>
      <c r="AD204" s="897"/>
      <c r="AE204" s="897"/>
      <c r="AF204" s="897"/>
      <c r="AG204" s="897"/>
      <c r="AH204" s="897"/>
      <c r="AI204" s="897"/>
      <c r="AJ204" s="897"/>
      <c r="AK204" s="897"/>
      <c r="AL204" s="897"/>
      <c r="AM204" s="897"/>
      <c r="AN204" s="897"/>
      <c r="AO204" s="897"/>
      <c r="AP204" s="897"/>
      <c r="AQ204" s="897"/>
      <c r="AR204" s="897"/>
      <c r="AS204" s="897"/>
      <c r="AT204" s="897"/>
      <c r="AU204" s="897"/>
      <c r="AV204" s="897"/>
      <c r="AW204" s="897"/>
      <c r="AX204" s="897"/>
      <c r="AY204" s="897"/>
      <c r="AZ204" s="897"/>
      <c r="BA204" s="897"/>
      <c r="BB204" s="897"/>
      <c r="BC204" s="897"/>
      <c r="BD204" s="897"/>
      <c r="BE204" s="897"/>
      <c r="BF204" s="897"/>
      <c r="BG204" s="897"/>
      <c r="BH204" s="897"/>
      <c r="BI204" s="897"/>
      <c r="BJ204" s="897"/>
      <c r="BK204" s="897"/>
      <c r="BL204" s="897"/>
      <c r="BM204" s="897"/>
      <c r="BN204" s="897"/>
      <c r="BO204" s="897"/>
      <c r="BP204" s="897"/>
      <c r="BQ204" s="897"/>
      <c r="BR204" s="897"/>
      <c r="BS204" s="897"/>
      <c r="BT204" s="897"/>
      <c r="BU204" s="897"/>
      <c r="BV204" s="897"/>
      <c r="BW204" s="897"/>
      <c r="BX204" s="897"/>
      <c r="BY204" s="897"/>
      <c r="BZ204" s="897"/>
      <c r="CA204" s="897"/>
      <c r="CB204" s="897"/>
      <c r="CC204" s="897"/>
      <c r="CD204" s="897"/>
      <c r="CE204" s="897"/>
      <c r="CF204" s="897"/>
      <c r="CG204" s="897"/>
      <c r="CH204" s="897"/>
      <c r="CI204" s="897"/>
      <c r="CJ204" s="897"/>
      <c r="CK204" s="897"/>
      <c r="CL204" s="897"/>
      <c r="CM204" s="897"/>
      <c r="CN204" s="897"/>
      <c r="CO204" s="897"/>
      <c r="CP204" s="897"/>
      <c r="CQ204" s="897"/>
      <c r="CR204" s="897"/>
      <c r="CS204" s="897"/>
      <c r="CT204" s="897"/>
      <c r="CU204" s="897"/>
      <c r="CV204" s="897"/>
      <c r="CW204" s="897"/>
      <c r="CX204" s="897"/>
      <c r="CY204" s="897"/>
      <c r="CZ204" s="897"/>
      <c r="DA204" s="897"/>
      <c r="DB204" s="897"/>
      <c r="DC204" s="897"/>
      <c r="DD204" s="897"/>
      <c r="DE204" s="897"/>
      <c r="DF204" s="897"/>
      <c r="DG204" s="897"/>
      <c r="DH204" s="897"/>
      <c r="DI204" s="897"/>
      <c r="DJ204" s="897"/>
      <c r="DK204" s="897"/>
      <c r="DL204" s="897"/>
      <c r="DM204" s="897"/>
      <c r="DN204" s="897"/>
      <c r="DO204" s="897"/>
      <c r="DP204" s="897"/>
      <c r="DQ204" s="897"/>
      <c r="DR204" s="897"/>
      <c r="DS204" s="897"/>
      <c r="DT204" s="897"/>
      <c r="DU204" s="897"/>
      <c r="DV204" s="897"/>
      <c r="DW204" s="897"/>
      <c r="DX204" s="897"/>
      <c r="DY204" s="897"/>
      <c r="DZ204" s="897"/>
      <c r="EA204" s="897"/>
      <c r="EB204" s="897"/>
      <c r="EC204" s="897"/>
      <c r="ED204" s="897"/>
      <c r="EE204" s="897"/>
      <c r="EF204" s="897"/>
      <c r="EG204" s="897"/>
      <c r="EH204" s="897"/>
      <c r="EI204" s="897"/>
      <c r="EJ204" s="897"/>
      <c r="EK204" s="897"/>
      <c r="EL204" s="897"/>
      <c r="EM204" s="897"/>
      <c r="EN204" s="897"/>
      <c r="EO204" s="897"/>
      <c r="EP204" s="897"/>
      <c r="EQ204" s="897"/>
      <c r="ER204" s="897"/>
      <c r="ES204" s="897"/>
      <c r="ET204" s="897"/>
      <c r="EU204" s="897"/>
      <c r="EV204" s="897"/>
      <c r="EW204" s="897"/>
      <c r="EX204" s="897"/>
      <c r="EY204" s="897"/>
      <c r="EZ204" s="897"/>
      <c r="FA204" s="897"/>
      <c r="FB204" s="897"/>
      <c r="FC204" s="897"/>
      <c r="FD204" s="897"/>
      <c r="FE204" s="897"/>
      <c r="FF204" s="897"/>
      <c r="FG204" s="897"/>
      <c r="FH204" s="897"/>
      <c r="FI204" s="897"/>
      <c r="FJ204" s="897"/>
      <c r="FK204" s="897"/>
      <c r="FL204" s="897"/>
      <c r="FM204" s="897"/>
      <c r="FN204" s="897"/>
      <c r="FO204" s="897"/>
      <c r="FP204" s="897"/>
      <c r="FQ204" s="897"/>
      <c r="FR204" s="897"/>
      <c r="FS204" s="897"/>
      <c r="FT204" s="897"/>
      <c r="FU204" s="897"/>
      <c r="FV204" s="897"/>
      <c r="FW204" s="897"/>
      <c r="FX204" s="897"/>
      <c r="FY204" s="897"/>
      <c r="FZ204" s="897"/>
      <c r="GA204" s="897"/>
      <c r="GB204" s="897"/>
      <c r="GC204" s="897"/>
      <c r="GD204" s="897"/>
      <c r="GE204" s="897"/>
      <c r="GF204" s="897"/>
      <c r="GG204" s="897"/>
      <c r="GH204" s="897"/>
      <c r="GI204" s="897"/>
      <c r="GJ204" s="897"/>
      <c r="GK204" s="897"/>
      <c r="GL204" s="897"/>
      <c r="GM204" s="897"/>
      <c r="GN204" s="897"/>
      <c r="GO204" s="897"/>
      <c r="GP204" s="897"/>
      <c r="GQ204" s="897"/>
      <c r="GR204" s="897"/>
      <c r="GS204" s="897"/>
      <c r="GT204" s="897"/>
      <c r="GU204" s="897"/>
      <c r="GV204" s="897"/>
      <c r="GW204" s="897"/>
      <c r="GX204" s="897"/>
      <c r="GY204" s="897"/>
      <c r="GZ204" s="897"/>
      <c r="HA204" s="897"/>
      <c r="HB204" s="897"/>
      <c r="HC204" s="897"/>
      <c r="HD204" s="897"/>
      <c r="HE204" s="897"/>
      <c r="HF204" s="897"/>
      <c r="HG204" s="897"/>
      <c r="HH204" s="897"/>
      <c r="HI204" s="897"/>
      <c r="HJ204" s="897"/>
      <c r="HK204" s="897"/>
      <c r="HL204" s="897"/>
      <c r="HM204" s="897"/>
      <c r="HN204" s="897"/>
      <c r="HO204" s="897"/>
      <c r="HP204" s="897"/>
      <c r="HQ204" s="897"/>
      <c r="HR204" s="897"/>
      <c r="HS204" s="897"/>
      <c r="HT204" s="897"/>
      <c r="HU204" s="897"/>
      <c r="HV204" s="897"/>
      <c r="HW204" s="897"/>
      <c r="HX204" s="897"/>
      <c r="HY204" s="897"/>
      <c r="HZ204" s="897"/>
      <c r="IA204" s="897"/>
      <c r="IB204" s="897"/>
      <c r="IC204" s="897"/>
      <c r="ID204" s="897"/>
      <c r="IE204" s="897"/>
      <c r="IF204" s="897"/>
      <c r="IG204" s="897"/>
      <c r="IH204" s="897"/>
      <c r="II204" s="897"/>
      <c r="IJ204" s="897"/>
      <c r="IK204" s="897"/>
      <c r="IL204" s="897"/>
      <c r="IM204" s="897"/>
      <c r="IN204" s="897"/>
      <c r="IO204" s="897"/>
      <c r="IP204" s="897"/>
      <c r="IQ204" s="897"/>
      <c r="IR204" s="897"/>
    </row>
    <row r="205" spans="1:252" s="898" customFormat="1" ht="45" customHeight="1" x14ac:dyDescent="0.2">
      <c r="A205" s="1496"/>
      <c r="B205" s="1498"/>
      <c r="C205" s="1503"/>
      <c r="D205" s="893" t="s">
        <v>445</v>
      </c>
      <c r="E205" s="1038" t="s">
        <v>757</v>
      </c>
      <c r="F205" s="939">
        <v>14300</v>
      </c>
      <c r="G205" s="939">
        <v>0</v>
      </c>
      <c r="H205" s="1254">
        <f t="shared" si="11"/>
        <v>0</v>
      </c>
      <c r="K205" s="897"/>
      <c r="L205" s="897"/>
      <c r="M205" s="897"/>
      <c r="N205" s="897"/>
      <c r="O205" s="897"/>
      <c r="P205" s="897"/>
      <c r="Q205" s="897"/>
      <c r="R205" s="897"/>
      <c r="S205" s="897"/>
      <c r="T205" s="897"/>
      <c r="U205" s="897"/>
      <c r="V205" s="897"/>
      <c r="W205" s="897"/>
      <c r="X205" s="897"/>
      <c r="Y205" s="897"/>
      <c r="Z205" s="897"/>
      <c r="AA205" s="897"/>
      <c r="AB205" s="897"/>
      <c r="AC205" s="897"/>
      <c r="AD205" s="897"/>
      <c r="AE205" s="897"/>
      <c r="AF205" s="897"/>
      <c r="AG205" s="897"/>
      <c r="AH205" s="897"/>
      <c r="AI205" s="897"/>
      <c r="AJ205" s="897"/>
      <c r="AK205" s="897"/>
      <c r="AL205" s="897"/>
      <c r="AM205" s="897"/>
      <c r="AN205" s="897"/>
      <c r="AO205" s="897"/>
      <c r="AP205" s="897"/>
      <c r="AQ205" s="897"/>
      <c r="AR205" s="897"/>
      <c r="AS205" s="897"/>
      <c r="AT205" s="897"/>
      <c r="AU205" s="897"/>
      <c r="AV205" s="897"/>
      <c r="AW205" s="897"/>
      <c r="AX205" s="897"/>
      <c r="AY205" s="897"/>
      <c r="AZ205" s="897"/>
      <c r="BA205" s="897"/>
      <c r="BB205" s="897"/>
      <c r="BC205" s="897"/>
      <c r="BD205" s="897"/>
      <c r="BE205" s="897"/>
      <c r="BF205" s="897"/>
      <c r="BG205" s="897"/>
      <c r="BH205" s="897"/>
      <c r="BI205" s="897"/>
      <c r="BJ205" s="897"/>
      <c r="BK205" s="897"/>
      <c r="BL205" s="897"/>
      <c r="BM205" s="897"/>
      <c r="BN205" s="897"/>
      <c r="BO205" s="897"/>
      <c r="BP205" s="897"/>
      <c r="BQ205" s="897"/>
      <c r="BR205" s="897"/>
      <c r="BS205" s="897"/>
      <c r="BT205" s="897"/>
      <c r="BU205" s="897"/>
      <c r="BV205" s="897"/>
      <c r="BW205" s="897"/>
      <c r="BX205" s="897"/>
      <c r="BY205" s="897"/>
      <c r="BZ205" s="897"/>
      <c r="CA205" s="897"/>
      <c r="CB205" s="897"/>
      <c r="CC205" s="897"/>
      <c r="CD205" s="897"/>
      <c r="CE205" s="897"/>
      <c r="CF205" s="897"/>
      <c r="CG205" s="897"/>
      <c r="CH205" s="897"/>
      <c r="CI205" s="897"/>
      <c r="CJ205" s="897"/>
      <c r="CK205" s="897"/>
      <c r="CL205" s="897"/>
      <c r="CM205" s="897"/>
      <c r="CN205" s="897"/>
      <c r="CO205" s="897"/>
      <c r="CP205" s="897"/>
      <c r="CQ205" s="897"/>
      <c r="CR205" s="897"/>
      <c r="CS205" s="897"/>
      <c r="CT205" s="897"/>
      <c r="CU205" s="897"/>
      <c r="CV205" s="897"/>
      <c r="CW205" s="897"/>
      <c r="CX205" s="897"/>
      <c r="CY205" s="897"/>
      <c r="CZ205" s="897"/>
      <c r="DA205" s="897"/>
      <c r="DB205" s="897"/>
      <c r="DC205" s="897"/>
      <c r="DD205" s="897"/>
      <c r="DE205" s="897"/>
      <c r="DF205" s="897"/>
      <c r="DG205" s="897"/>
      <c r="DH205" s="897"/>
      <c r="DI205" s="897"/>
      <c r="DJ205" s="897"/>
      <c r="DK205" s="897"/>
      <c r="DL205" s="897"/>
      <c r="DM205" s="897"/>
      <c r="DN205" s="897"/>
      <c r="DO205" s="897"/>
      <c r="DP205" s="897"/>
      <c r="DQ205" s="897"/>
      <c r="DR205" s="897"/>
      <c r="DS205" s="897"/>
      <c r="DT205" s="897"/>
      <c r="DU205" s="897"/>
      <c r="DV205" s="897"/>
      <c r="DW205" s="897"/>
      <c r="DX205" s="897"/>
      <c r="DY205" s="897"/>
      <c r="DZ205" s="897"/>
      <c r="EA205" s="897"/>
      <c r="EB205" s="897"/>
      <c r="EC205" s="897"/>
      <c r="ED205" s="897"/>
      <c r="EE205" s="897"/>
      <c r="EF205" s="897"/>
      <c r="EG205" s="897"/>
      <c r="EH205" s="897"/>
      <c r="EI205" s="897"/>
      <c r="EJ205" s="897"/>
      <c r="EK205" s="897"/>
      <c r="EL205" s="897"/>
      <c r="EM205" s="897"/>
      <c r="EN205" s="897"/>
      <c r="EO205" s="897"/>
      <c r="EP205" s="897"/>
      <c r="EQ205" s="897"/>
      <c r="ER205" s="897"/>
      <c r="ES205" s="897"/>
      <c r="ET205" s="897"/>
      <c r="EU205" s="897"/>
      <c r="EV205" s="897"/>
      <c r="EW205" s="897"/>
      <c r="EX205" s="897"/>
      <c r="EY205" s="897"/>
      <c r="EZ205" s="897"/>
      <c r="FA205" s="897"/>
      <c r="FB205" s="897"/>
      <c r="FC205" s="897"/>
      <c r="FD205" s="897"/>
      <c r="FE205" s="897"/>
      <c r="FF205" s="897"/>
      <c r="FG205" s="897"/>
      <c r="FH205" s="897"/>
      <c r="FI205" s="897"/>
      <c r="FJ205" s="897"/>
      <c r="FK205" s="897"/>
      <c r="FL205" s="897"/>
      <c r="FM205" s="897"/>
      <c r="FN205" s="897"/>
      <c r="FO205" s="897"/>
      <c r="FP205" s="897"/>
      <c r="FQ205" s="897"/>
      <c r="FR205" s="897"/>
      <c r="FS205" s="897"/>
      <c r="FT205" s="897"/>
      <c r="FU205" s="897"/>
      <c r="FV205" s="897"/>
      <c r="FW205" s="897"/>
      <c r="FX205" s="897"/>
      <c r="FY205" s="897"/>
      <c r="FZ205" s="897"/>
      <c r="GA205" s="897"/>
      <c r="GB205" s="897"/>
      <c r="GC205" s="897"/>
      <c r="GD205" s="897"/>
      <c r="GE205" s="897"/>
      <c r="GF205" s="897"/>
      <c r="GG205" s="897"/>
      <c r="GH205" s="897"/>
      <c r="GI205" s="897"/>
      <c r="GJ205" s="897"/>
      <c r="GK205" s="897"/>
      <c r="GL205" s="897"/>
      <c r="GM205" s="897"/>
      <c r="GN205" s="897"/>
      <c r="GO205" s="897"/>
      <c r="GP205" s="897"/>
      <c r="GQ205" s="897"/>
      <c r="GR205" s="897"/>
      <c r="GS205" s="897"/>
      <c r="GT205" s="897"/>
      <c r="GU205" s="897"/>
      <c r="GV205" s="897"/>
      <c r="GW205" s="897"/>
      <c r="GX205" s="897"/>
      <c r="GY205" s="897"/>
      <c r="GZ205" s="897"/>
      <c r="HA205" s="897"/>
      <c r="HB205" s="897"/>
      <c r="HC205" s="897"/>
      <c r="HD205" s="897"/>
      <c r="HE205" s="897"/>
      <c r="HF205" s="897"/>
      <c r="HG205" s="897"/>
      <c r="HH205" s="897"/>
      <c r="HI205" s="897"/>
      <c r="HJ205" s="897"/>
      <c r="HK205" s="897"/>
      <c r="HL205" s="897"/>
      <c r="HM205" s="897"/>
      <c r="HN205" s="897"/>
      <c r="HO205" s="897"/>
      <c r="HP205" s="897"/>
      <c r="HQ205" s="897"/>
      <c r="HR205" s="897"/>
      <c r="HS205" s="897"/>
      <c r="HT205" s="897"/>
      <c r="HU205" s="897"/>
      <c r="HV205" s="897"/>
      <c r="HW205" s="897"/>
      <c r="HX205" s="897"/>
      <c r="HY205" s="897"/>
      <c r="HZ205" s="897"/>
      <c r="IA205" s="897"/>
      <c r="IB205" s="897"/>
      <c r="IC205" s="897"/>
      <c r="ID205" s="897"/>
      <c r="IE205" s="897"/>
      <c r="IF205" s="897"/>
      <c r="IG205" s="897"/>
      <c r="IH205" s="897"/>
      <c r="II205" s="897"/>
      <c r="IJ205" s="897"/>
      <c r="IK205" s="897"/>
      <c r="IL205" s="897"/>
      <c r="IM205" s="897"/>
      <c r="IN205" s="897"/>
      <c r="IO205" s="897"/>
      <c r="IP205" s="897"/>
      <c r="IQ205" s="897"/>
      <c r="IR205" s="897"/>
    </row>
    <row r="206" spans="1:252" ht="23.25" customHeight="1" x14ac:dyDescent="0.2">
      <c r="A206" s="1504" t="s">
        <v>197</v>
      </c>
      <c r="B206" s="1505"/>
      <c r="C206" s="1505"/>
      <c r="D206" s="1505"/>
      <c r="E206" s="1505"/>
      <c r="F206" s="1039">
        <f>F7+F13+F26+F36+F40+F49+F55+F87+F184</f>
        <v>517095.94999999995</v>
      </c>
      <c r="G206" s="1039">
        <f>G7+G13+G26+G36+G40+G49+G55+G87+G184</f>
        <v>158775.57</v>
      </c>
      <c r="H206" s="1258">
        <f>G206/F206</f>
        <v>0.30705243388581949</v>
      </c>
    </row>
    <row r="207" spans="1:252" ht="23.25" customHeight="1" x14ac:dyDescent="0.2">
      <c r="A207" s="1493" t="s">
        <v>430</v>
      </c>
      <c r="B207" s="1494"/>
      <c r="C207" s="1494"/>
      <c r="D207" s="1494"/>
      <c r="E207" s="1494"/>
      <c r="F207" s="1040">
        <f>F206-F208</f>
        <v>398655.98</v>
      </c>
      <c r="G207" s="1040">
        <f>G206-G208</f>
        <v>129161.57</v>
      </c>
      <c r="H207" s="1259">
        <f>G207/F207</f>
        <v>0.32399255618842093</v>
      </c>
    </row>
    <row r="208" spans="1:252" ht="23.25" customHeight="1" x14ac:dyDescent="0.2">
      <c r="A208" s="1493" t="s">
        <v>678</v>
      </c>
      <c r="B208" s="1494"/>
      <c r="C208" s="1494"/>
      <c r="D208" s="1494"/>
      <c r="E208" s="1494"/>
      <c r="F208" s="1040">
        <f>F47+F125+F202+F9+F53</f>
        <v>118439.97</v>
      </c>
      <c r="G208" s="1040">
        <f>G47+G125+G202+G9+G53</f>
        <v>29614</v>
      </c>
      <c r="H208" s="1260">
        <f>G208/F208</f>
        <v>0.25003383570596988</v>
      </c>
    </row>
    <row r="209" spans="1:8" x14ac:dyDescent="0.2">
      <c r="A209" s="1041"/>
      <c r="B209" s="51"/>
      <c r="C209" s="1042"/>
      <c r="D209" s="1042"/>
      <c r="E209" s="1042"/>
      <c r="F209" s="1042"/>
      <c r="G209" s="1042"/>
      <c r="H209" s="1042"/>
    </row>
    <row r="210" spans="1:8" x14ac:dyDescent="0.2">
      <c r="A210" s="51"/>
      <c r="B210" s="51"/>
      <c r="C210" s="51"/>
      <c r="D210" s="51"/>
      <c r="E210" s="51"/>
      <c r="F210" s="51"/>
      <c r="G210" s="51"/>
      <c r="H210" s="1043"/>
    </row>
  </sheetData>
  <sheetProtection selectLockedCells="1" selectUnlockedCells="1"/>
  <mergeCells count="12">
    <mergeCell ref="A207:E207"/>
    <mergeCell ref="A208:E208"/>
    <mergeCell ref="A185:A205"/>
    <mergeCell ref="B186:B205"/>
    <mergeCell ref="I194:I195"/>
    <mergeCell ref="C203:C205"/>
    <mergeCell ref="A206:E206"/>
    <mergeCell ref="A3:H3"/>
    <mergeCell ref="C31:C33"/>
    <mergeCell ref="C69:C73"/>
    <mergeCell ref="B73:B76"/>
    <mergeCell ref="C75:C76"/>
  </mergeCells>
  <pageMargins left="0.7" right="0.7" top="0.75" bottom="0.75" header="0.3" footer="0.3"/>
  <pageSetup paperSize="9" scale="79" firstPageNumber="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opLeftCell="A4" workbookViewId="0">
      <selection activeCell="A22" sqref="A22:G22"/>
    </sheetView>
  </sheetViews>
  <sheetFormatPr defaultRowHeight="12.75" x14ac:dyDescent="0.2"/>
  <cols>
    <col min="1" max="1" width="6.5" style="84" customWidth="1"/>
    <col min="2" max="2" width="9.1640625" style="84" customWidth="1"/>
    <col min="3" max="3" width="9.83203125" style="84" customWidth="1"/>
    <col min="4" max="4" width="42.1640625" style="84" customWidth="1"/>
    <col min="5" max="5" width="13.1640625" style="84" customWidth="1"/>
    <col min="6" max="6" width="14" style="84" customWidth="1"/>
    <col min="7" max="7" width="14.1640625" style="84" customWidth="1"/>
    <col min="8" max="16384" width="9.33203125" style="84"/>
  </cols>
  <sheetData>
    <row r="1" spans="1:7" x14ac:dyDescent="0.2">
      <c r="A1" s="81"/>
      <c r="B1" s="81"/>
      <c r="C1" s="81"/>
      <c r="D1" s="82"/>
      <c r="E1" s="83" t="s">
        <v>1014</v>
      </c>
      <c r="F1" s="83"/>
      <c r="G1" s="83"/>
    </row>
    <row r="2" spans="1:7" x14ac:dyDescent="0.2">
      <c r="A2" s="81"/>
      <c r="B2" s="81"/>
      <c r="C2" s="81"/>
      <c r="D2" s="82"/>
      <c r="E2" s="83"/>
    </row>
    <row r="3" spans="1:7" x14ac:dyDescent="0.2">
      <c r="A3" s="81"/>
      <c r="B3" s="81"/>
      <c r="C3" s="81"/>
      <c r="D3" s="82"/>
      <c r="E3" s="85"/>
    </row>
    <row r="4" spans="1:7" x14ac:dyDescent="0.2">
      <c r="A4" s="81"/>
      <c r="B4" s="81"/>
      <c r="C4" s="81"/>
      <c r="D4" s="86"/>
    </row>
    <row r="5" spans="1:7" ht="15" x14ac:dyDescent="0.2">
      <c r="A5" s="1510" t="s">
        <v>511</v>
      </c>
      <c r="B5" s="1510"/>
      <c r="C5" s="1510"/>
      <c r="D5" s="1510"/>
      <c r="E5" s="1510"/>
      <c r="F5" s="1510"/>
      <c r="G5" s="1510"/>
    </row>
    <row r="6" spans="1:7" ht="15" x14ac:dyDescent="0.2">
      <c r="A6" s="1510" t="s">
        <v>480</v>
      </c>
      <c r="B6" s="1510"/>
      <c r="C6" s="1510"/>
      <c r="D6" s="1510"/>
      <c r="E6" s="1510"/>
      <c r="F6" s="1510"/>
      <c r="G6" s="1510"/>
    </row>
    <row r="7" spans="1:7" ht="15" x14ac:dyDescent="0.2">
      <c r="A7" s="1510" t="s">
        <v>481</v>
      </c>
      <c r="B7" s="1510"/>
      <c r="C7" s="1510"/>
      <c r="D7" s="1510"/>
      <c r="E7" s="1510"/>
      <c r="F7" s="1510"/>
      <c r="G7" s="1510"/>
    </row>
    <row r="8" spans="1:7" ht="15" x14ac:dyDescent="0.2">
      <c r="A8" s="1510" t="s">
        <v>482</v>
      </c>
      <c r="B8" s="1510"/>
      <c r="C8" s="1510"/>
      <c r="D8" s="1510"/>
      <c r="E8" s="1510"/>
      <c r="F8" s="1510"/>
      <c r="G8" s="1510"/>
    </row>
    <row r="9" spans="1:7" ht="15" x14ac:dyDescent="0.2">
      <c r="A9" s="1510" t="s">
        <v>870</v>
      </c>
      <c r="B9" s="1510"/>
      <c r="C9" s="1510"/>
      <c r="D9" s="1510"/>
      <c r="E9" s="1510"/>
      <c r="F9" s="1510"/>
      <c r="G9" s="1510"/>
    </row>
    <row r="10" spans="1:7" ht="6.75" customHeight="1" x14ac:dyDescent="0.2">
      <c r="A10" s="87"/>
      <c r="B10" s="88"/>
      <c r="C10" s="88"/>
      <c r="D10" s="88"/>
    </row>
    <row r="11" spans="1:7" ht="6.75" customHeight="1" x14ac:dyDescent="0.2">
      <c r="A11" s="87"/>
      <c r="B11" s="88"/>
      <c r="C11" s="88"/>
      <c r="D11" s="88"/>
    </row>
    <row r="12" spans="1:7" ht="15.75" x14ac:dyDescent="0.25">
      <c r="A12" s="89"/>
      <c r="B12" s="90"/>
      <c r="C12" s="90"/>
      <c r="D12" s="1511" t="s">
        <v>477</v>
      </c>
      <c r="E12" s="1511"/>
    </row>
    <row r="13" spans="1:7" ht="9.75" customHeight="1" x14ac:dyDescent="0.2">
      <c r="A13" s="81"/>
      <c r="B13" s="81"/>
      <c r="C13" s="81"/>
      <c r="D13" s="81"/>
    </row>
    <row r="14" spans="1:7" ht="64.5" customHeight="1" x14ac:dyDescent="0.2">
      <c r="A14" s="218" t="s">
        <v>0</v>
      </c>
      <c r="B14" s="219" t="s">
        <v>1</v>
      </c>
      <c r="C14" s="91" t="s">
        <v>2</v>
      </c>
      <c r="D14" s="220" t="s">
        <v>3</v>
      </c>
      <c r="E14" s="221" t="s">
        <v>407</v>
      </c>
      <c r="F14" s="222" t="s">
        <v>873</v>
      </c>
      <c r="G14" s="223" t="s">
        <v>503</v>
      </c>
    </row>
    <row r="15" spans="1:7" s="92" customFormat="1" ht="65.25" customHeight="1" x14ac:dyDescent="0.2">
      <c r="A15" s="224">
        <v>756</v>
      </c>
      <c r="B15" s="225"/>
      <c r="C15" s="226"/>
      <c r="D15" s="227" t="s">
        <v>61</v>
      </c>
      <c r="E15" s="228">
        <f>SUM(E16)</f>
        <v>472266.93</v>
      </c>
      <c r="F15" s="228">
        <f>SUM(F16)</f>
        <v>412798.45</v>
      </c>
      <c r="G15" s="229">
        <f>F15/E15</f>
        <v>0.87407866987425953</v>
      </c>
    </row>
    <row r="16" spans="1:7" s="92" customFormat="1" ht="40.5" customHeight="1" x14ac:dyDescent="0.2">
      <c r="A16" s="1508"/>
      <c r="B16" s="230">
        <v>75618</v>
      </c>
      <c r="C16" s="195"/>
      <c r="D16" s="231" t="s">
        <v>91</v>
      </c>
      <c r="E16" s="197">
        <f>SUM(E17:E18)</f>
        <v>472266.93</v>
      </c>
      <c r="F16" s="197">
        <f>SUM(F17:F18)</f>
        <v>412798.45</v>
      </c>
      <c r="G16" s="232">
        <f>F16/E16</f>
        <v>0.87407866987425953</v>
      </c>
    </row>
    <row r="17" spans="1:7" s="92" customFormat="1" ht="24" x14ac:dyDescent="0.2">
      <c r="A17" s="1509"/>
      <c r="B17" s="233"/>
      <c r="C17" s="234">
        <v>480</v>
      </c>
      <c r="D17" s="235" t="s">
        <v>483</v>
      </c>
      <c r="E17" s="201">
        <v>380000</v>
      </c>
      <c r="F17" s="236">
        <v>320531.52</v>
      </c>
      <c r="G17" s="202">
        <f>F17/E17</f>
        <v>0.84350400000000003</v>
      </c>
    </row>
    <row r="18" spans="1:7" s="92" customFormat="1" ht="36" x14ac:dyDescent="0.2">
      <c r="A18" s="1140"/>
      <c r="B18" s="233"/>
      <c r="C18" s="234">
        <v>27</v>
      </c>
      <c r="D18" s="235" t="s">
        <v>876</v>
      </c>
      <c r="E18" s="201">
        <v>92266.93</v>
      </c>
      <c r="F18" s="236">
        <v>92266.93</v>
      </c>
      <c r="G18" s="202">
        <f>F18/E18</f>
        <v>1</v>
      </c>
    </row>
    <row r="19" spans="1:7" s="93" customFormat="1" ht="24" customHeight="1" x14ac:dyDescent="0.2">
      <c r="A19" s="1141"/>
      <c r="B19" s="237"/>
      <c r="C19" s="238"/>
      <c r="D19" s="1142" t="s">
        <v>484</v>
      </c>
      <c r="E19" s="239">
        <f>SUM(E15)</f>
        <v>472266.93</v>
      </c>
      <c r="F19" s="239">
        <f>SUM(F15)</f>
        <v>412798.45</v>
      </c>
      <c r="G19" s="240">
        <f>F19/E19</f>
        <v>0.87407866987425953</v>
      </c>
    </row>
    <row r="20" spans="1:7" ht="6.75" customHeight="1" x14ac:dyDescent="0.2">
      <c r="A20" s="241"/>
      <c r="B20" s="242"/>
      <c r="C20" s="243"/>
      <c r="D20" s="243"/>
      <c r="E20" s="244"/>
      <c r="F20" s="245"/>
      <c r="G20" s="245"/>
    </row>
    <row r="21" spans="1:7" ht="9.75" customHeight="1" x14ac:dyDescent="0.2">
      <c r="A21" s="81"/>
      <c r="B21" s="81"/>
      <c r="C21" s="81"/>
      <c r="D21" s="81"/>
    </row>
    <row r="22" spans="1:7" ht="51.75" customHeight="1" x14ac:dyDescent="0.2">
      <c r="A22" s="1507" t="s">
        <v>877</v>
      </c>
      <c r="B22" s="1507"/>
      <c r="C22" s="1507"/>
      <c r="D22" s="1507"/>
      <c r="E22" s="1507"/>
      <c r="F22" s="1507"/>
      <c r="G22" s="1507"/>
    </row>
    <row r="23" spans="1:7" ht="51.75" hidden="1" customHeight="1" x14ac:dyDescent="0.2">
      <c r="A23" s="1146"/>
      <c r="B23" s="1146"/>
      <c r="C23" s="1146"/>
      <c r="D23" s="1146"/>
      <c r="E23" s="1146"/>
      <c r="F23" s="1146"/>
      <c r="G23" s="1146"/>
    </row>
    <row r="24" spans="1:7" ht="9.75" customHeight="1" x14ac:dyDescent="0.2">
      <c r="A24" s="81"/>
      <c r="B24" s="81"/>
      <c r="C24" s="81"/>
      <c r="D24" s="81"/>
    </row>
    <row r="25" spans="1:7" ht="15.75" x14ac:dyDescent="0.25">
      <c r="A25" s="243"/>
      <c r="B25" s="243"/>
      <c r="C25" s="243"/>
      <c r="D25" s="1506" t="s">
        <v>485</v>
      </c>
      <c r="E25" s="1506"/>
      <c r="F25" s="245"/>
      <c r="G25" s="245"/>
    </row>
    <row r="26" spans="1:7" ht="15.75" customHeight="1" x14ac:dyDescent="0.2"/>
    <row r="27" spans="1:7" ht="39.75" customHeight="1" x14ac:dyDescent="0.2">
      <c r="A27" s="218" t="s">
        <v>0</v>
      </c>
      <c r="B27" s="218" t="s">
        <v>1</v>
      </c>
      <c r="C27" s="91" t="s">
        <v>2</v>
      </c>
      <c r="D27" s="220" t="s">
        <v>3</v>
      </c>
      <c r="E27" s="221" t="s">
        <v>407</v>
      </c>
      <c r="F27" s="222" t="s">
        <v>873</v>
      </c>
      <c r="G27" s="223" t="s">
        <v>503</v>
      </c>
    </row>
    <row r="28" spans="1:7" s="92" customFormat="1" ht="18" customHeight="1" x14ac:dyDescent="0.2">
      <c r="A28" s="187">
        <v>851</v>
      </c>
      <c r="B28" s="188"/>
      <c r="C28" s="189"/>
      <c r="D28" s="190" t="s">
        <v>342</v>
      </c>
      <c r="E28" s="191">
        <f>E29+E33</f>
        <v>660999.0199999999</v>
      </c>
      <c r="F28" s="191">
        <f>F29+F33</f>
        <v>165585.07</v>
      </c>
      <c r="G28" s="192">
        <f t="shared" ref="G28:G34" si="0">F28/E28</f>
        <v>0.25050728516965126</v>
      </c>
    </row>
    <row r="29" spans="1:7" s="92" customFormat="1" ht="19.5" customHeight="1" x14ac:dyDescent="0.2">
      <c r="A29" s="193"/>
      <c r="B29" s="194">
        <v>85153</v>
      </c>
      <c r="C29" s="195"/>
      <c r="D29" s="196" t="s">
        <v>346</v>
      </c>
      <c r="E29" s="197">
        <f>SUM(E30:E32)</f>
        <v>3000</v>
      </c>
      <c r="F29" s="197">
        <f>SUM(F30:F32)</f>
        <v>1000</v>
      </c>
      <c r="G29" s="198">
        <f t="shared" si="0"/>
        <v>0.33333333333333331</v>
      </c>
    </row>
    <row r="30" spans="1:7" s="92" customFormat="1" ht="12" x14ac:dyDescent="0.2">
      <c r="A30" s="193"/>
      <c r="B30" s="193"/>
      <c r="C30" s="199">
        <v>4170</v>
      </c>
      <c r="D30" s="200" t="s">
        <v>219</v>
      </c>
      <c r="E30" s="201">
        <v>1000</v>
      </c>
      <c r="F30" s="512">
        <v>0</v>
      </c>
      <c r="G30" s="202">
        <f t="shared" si="0"/>
        <v>0</v>
      </c>
    </row>
    <row r="31" spans="1:7" s="92" customFormat="1" ht="12" x14ac:dyDescent="0.2">
      <c r="A31" s="193"/>
      <c r="B31" s="193"/>
      <c r="C31" s="199">
        <v>4210</v>
      </c>
      <c r="D31" s="200" t="s">
        <v>213</v>
      </c>
      <c r="E31" s="201">
        <v>1000</v>
      </c>
      <c r="F31" s="512">
        <v>1000</v>
      </c>
      <c r="G31" s="202">
        <f t="shared" si="0"/>
        <v>1</v>
      </c>
    </row>
    <row r="32" spans="1:7" s="92" customFormat="1" ht="12" x14ac:dyDescent="0.2">
      <c r="A32" s="193"/>
      <c r="B32" s="193"/>
      <c r="C32" s="199">
        <v>4300</v>
      </c>
      <c r="D32" s="246" t="s">
        <v>215</v>
      </c>
      <c r="E32" s="201">
        <v>1000</v>
      </c>
      <c r="F32" s="512">
        <v>0</v>
      </c>
      <c r="G32" s="202">
        <f t="shared" si="0"/>
        <v>0</v>
      </c>
    </row>
    <row r="33" spans="1:7" s="92" customFormat="1" ht="17.25" customHeight="1" x14ac:dyDescent="0.2">
      <c r="A33" s="193"/>
      <c r="B33" s="194">
        <v>85154</v>
      </c>
      <c r="C33" s="195"/>
      <c r="D33" s="196" t="s">
        <v>348</v>
      </c>
      <c r="E33" s="197">
        <f>SUM(E34:E45)</f>
        <v>657999.0199999999</v>
      </c>
      <c r="F33" s="197">
        <f>SUM(F34:F45)</f>
        <v>164585.07</v>
      </c>
      <c r="G33" s="198">
        <f t="shared" si="0"/>
        <v>0.2501296582478193</v>
      </c>
    </row>
    <row r="34" spans="1:7" s="92" customFormat="1" ht="77.25" customHeight="1" x14ac:dyDescent="0.2">
      <c r="A34" s="193"/>
      <c r="B34" s="193"/>
      <c r="C34" s="203">
        <v>2360</v>
      </c>
      <c r="D34" s="204" t="s">
        <v>413</v>
      </c>
      <c r="E34" s="205">
        <v>70000</v>
      </c>
      <c r="F34" s="206">
        <v>25000</v>
      </c>
      <c r="G34" s="202">
        <f t="shared" si="0"/>
        <v>0.35714285714285715</v>
      </c>
    </row>
    <row r="35" spans="1:7" s="92" customFormat="1" ht="52.5" hidden="1" customHeight="1" x14ac:dyDescent="0.2">
      <c r="A35" s="193"/>
      <c r="B35" s="193"/>
      <c r="C35" s="203">
        <v>2710</v>
      </c>
      <c r="D35" s="204" t="s">
        <v>486</v>
      </c>
      <c r="E35" s="205">
        <v>0</v>
      </c>
      <c r="F35" s="206">
        <v>0</v>
      </c>
      <c r="G35" s="202" t="e">
        <f t="shared" ref="G35:G45" si="1">F35/E35</f>
        <v>#DIV/0!</v>
      </c>
    </row>
    <row r="36" spans="1:7" s="92" customFormat="1" ht="12" x14ac:dyDescent="0.2">
      <c r="A36" s="193"/>
      <c r="B36" s="193"/>
      <c r="C36" s="199">
        <v>4110</v>
      </c>
      <c r="D36" s="207" t="s">
        <v>209</v>
      </c>
      <c r="E36" s="201">
        <v>15000</v>
      </c>
      <c r="F36" s="206">
        <v>3120.75</v>
      </c>
      <c r="G36" s="202">
        <f t="shared" si="1"/>
        <v>0.20805000000000001</v>
      </c>
    </row>
    <row r="37" spans="1:7" s="92" customFormat="1" ht="12" x14ac:dyDescent="0.2">
      <c r="A37" s="193"/>
      <c r="B37" s="193"/>
      <c r="C37" s="199">
        <v>4120</v>
      </c>
      <c r="D37" s="207" t="s">
        <v>211</v>
      </c>
      <c r="E37" s="201">
        <v>2000</v>
      </c>
      <c r="F37" s="206">
        <v>17.149999999999999</v>
      </c>
      <c r="G37" s="202">
        <f t="shared" si="1"/>
        <v>8.5749999999999993E-3</v>
      </c>
    </row>
    <row r="38" spans="1:7" s="92" customFormat="1" ht="12" x14ac:dyDescent="0.2">
      <c r="A38" s="193"/>
      <c r="B38" s="193"/>
      <c r="C38" s="199">
        <v>4170</v>
      </c>
      <c r="D38" s="207" t="s">
        <v>219</v>
      </c>
      <c r="E38" s="201">
        <v>256820</v>
      </c>
      <c r="F38" s="206">
        <v>64793.919999999998</v>
      </c>
      <c r="G38" s="202">
        <f t="shared" si="1"/>
        <v>0.25229312358850559</v>
      </c>
    </row>
    <row r="39" spans="1:7" s="92" customFormat="1" ht="12" x14ac:dyDescent="0.2">
      <c r="A39" s="193"/>
      <c r="B39" s="193"/>
      <c r="C39" s="199">
        <v>4210</v>
      </c>
      <c r="D39" s="207" t="s">
        <v>213</v>
      </c>
      <c r="E39" s="201">
        <v>90000</v>
      </c>
      <c r="F39" s="206">
        <v>17850.64</v>
      </c>
      <c r="G39" s="202">
        <f t="shared" si="1"/>
        <v>0.19834044444444443</v>
      </c>
    </row>
    <row r="40" spans="1:7" s="92" customFormat="1" ht="12" x14ac:dyDescent="0.2">
      <c r="A40" s="1143"/>
      <c r="B40" s="1143"/>
      <c r="C40" s="1144">
        <v>4220</v>
      </c>
      <c r="D40" s="1145" t="s">
        <v>878</v>
      </c>
      <c r="E40" s="1139">
        <v>15000</v>
      </c>
      <c r="F40" s="206">
        <v>1395.77</v>
      </c>
      <c r="G40" s="202">
        <f t="shared" si="1"/>
        <v>9.3051333333333333E-2</v>
      </c>
    </row>
    <row r="41" spans="1:7" s="92" customFormat="1" ht="12" x14ac:dyDescent="0.2">
      <c r="A41" s="193"/>
      <c r="B41" s="193"/>
      <c r="C41" s="199">
        <v>4260</v>
      </c>
      <c r="D41" s="207" t="s">
        <v>221</v>
      </c>
      <c r="E41" s="201">
        <v>18000</v>
      </c>
      <c r="F41" s="206">
        <v>5508.19</v>
      </c>
      <c r="G41" s="202">
        <f t="shared" si="1"/>
        <v>0.30601055555555551</v>
      </c>
    </row>
    <row r="42" spans="1:7" s="92" customFormat="1" ht="12" x14ac:dyDescent="0.2">
      <c r="A42" s="193"/>
      <c r="B42" s="193"/>
      <c r="C42" s="199">
        <v>4300</v>
      </c>
      <c r="D42" s="207" t="s">
        <v>215</v>
      </c>
      <c r="E42" s="201">
        <v>171466.93</v>
      </c>
      <c r="F42" s="206">
        <v>45914.46</v>
      </c>
      <c r="G42" s="202">
        <f t="shared" si="1"/>
        <v>0.26777443323910916</v>
      </c>
    </row>
    <row r="43" spans="1:7" s="92" customFormat="1" ht="27" customHeight="1" x14ac:dyDescent="0.2">
      <c r="A43" s="193"/>
      <c r="B43" s="193"/>
      <c r="C43" s="199">
        <v>4360</v>
      </c>
      <c r="D43" s="208" t="s">
        <v>532</v>
      </c>
      <c r="E43" s="201">
        <v>2500</v>
      </c>
      <c r="F43" s="206">
        <v>984.19</v>
      </c>
      <c r="G43" s="202">
        <f t="shared" si="1"/>
        <v>0.39367600000000003</v>
      </c>
    </row>
    <row r="44" spans="1:7" s="92" customFormat="1" ht="12.75" customHeight="1" x14ac:dyDescent="0.2">
      <c r="A44" s="193"/>
      <c r="B44" s="193"/>
      <c r="C44" s="199">
        <v>4410</v>
      </c>
      <c r="D44" s="207" t="s">
        <v>282</v>
      </c>
      <c r="E44" s="201">
        <v>14412.09</v>
      </c>
      <c r="F44" s="206">
        <v>0</v>
      </c>
      <c r="G44" s="202">
        <f t="shared" si="1"/>
        <v>0</v>
      </c>
    </row>
    <row r="45" spans="1:7" s="92" customFormat="1" ht="15.75" customHeight="1" thickBot="1" x14ac:dyDescent="0.25">
      <c r="A45" s="209"/>
      <c r="B45" s="209"/>
      <c r="C45" s="210">
        <v>4430</v>
      </c>
      <c r="D45" s="211" t="s">
        <v>217</v>
      </c>
      <c r="E45" s="212">
        <v>2800</v>
      </c>
      <c r="F45" s="206">
        <v>0</v>
      </c>
      <c r="G45" s="202">
        <f t="shared" si="1"/>
        <v>0</v>
      </c>
    </row>
    <row r="46" spans="1:7" s="93" customFormat="1" ht="19.5" customHeight="1" x14ac:dyDescent="0.2">
      <c r="A46" s="213"/>
      <c r="B46" s="213"/>
      <c r="C46" s="214"/>
      <c r="D46" s="215" t="s">
        <v>484</v>
      </c>
      <c r="E46" s="216">
        <f>E28</f>
        <v>660999.0199999999</v>
      </c>
      <c r="F46" s="216">
        <f>F28</f>
        <v>165585.07</v>
      </c>
      <c r="G46" s="217">
        <f>F46/E46</f>
        <v>0.25050728516965126</v>
      </c>
    </row>
  </sheetData>
  <sheetProtection selectLockedCells="1" selectUnlockedCells="1"/>
  <mergeCells count="9">
    <mergeCell ref="D25:E25"/>
    <mergeCell ref="A22:G22"/>
    <mergeCell ref="A16:A17"/>
    <mergeCell ref="A5:G5"/>
    <mergeCell ref="A6:G6"/>
    <mergeCell ref="A7:G7"/>
    <mergeCell ref="A8:G8"/>
    <mergeCell ref="A9:G9"/>
    <mergeCell ref="D12:E12"/>
  </mergeCells>
  <pageMargins left="0.98425196850393704" right="0" top="0.59055118110236227" bottom="0.59055118110236227" header="0.51181102362204722" footer="0.51181102362204722"/>
  <pageSetup paperSize="9" scale="93"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activeCell="F21" sqref="F21"/>
    </sheetView>
  </sheetViews>
  <sheetFormatPr defaultRowHeight="15" x14ac:dyDescent="0.25"/>
  <cols>
    <col min="1" max="1" width="7.33203125" style="1293" customWidth="1"/>
    <col min="2" max="2" width="9.5" style="1293" customWidth="1"/>
    <col min="3" max="3" width="10.33203125" style="1293" customWidth="1"/>
    <col min="4" max="4" width="43.83203125" style="1293" customWidth="1"/>
    <col min="5" max="5" width="15" style="1293" customWidth="1"/>
    <col min="6" max="6" width="14.1640625" style="1293" customWidth="1"/>
    <col min="7" max="7" width="14.83203125" style="1293" customWidth="1"/>
    <col min="8" max="8" width="15.1640625" style="1293" customWidth="1"/>
    <col min="9" max="9" width="13.1640625" style="1293" customWidth="1"/>
    <col min="10" max="10" width="14.83203125" style="1293" customWidth="1"/>
    <col min="11" max="16384" width="9.33203125" style="1293"/>
  </cols>
  <sheetData>
    <row r="1" spans="1:10" ht="15" customHeight="1" x14ac:dyDescent="0.25">
      <c r="A1" s="1512" t="s">
        <v>1022</v>
      </c>
      <c r="B1" s="1513"/>
      <c r="C1" s="1513"/>
      <c r="D1" s="1513"/>
      <c r="E1" s="1513"/>
      <c r="F1" s="1513"/>
      <c r="G1" s="1513"/>
      <c r="H1" s="1513"/>
      <c r="I1" s="1513"/>
      <c r="J1" s="1513"/>
    </row>
    <row r="2" spans="1:10" ht="15" customHeight="1" x14ac:dyDescent="0.25">
      <c r="A2" s="1514"/>
      <c r="B2" s="1515"/>
      <c r="C2" s="1515"/>
      <c r="D2" s="1515"/>
      <c r="E2" s="1515"/>
      <c r="F2" s="1515"/>
      <c r="G2" s="1515"/>
      <c r="H2" s="1515"/>
      <c r="I2" s="1515"/>
      <c r="J2" s="1515"/>
    </row>
    <row r="3" spans="1:10" ht="15.75" customHeight="1" x14ac:dyDescent="0.25">
      <c r="A3" s="1514"/>
      <c r="B3" s="1515"/>
      <c r="C3" s="1515"/>
      <c r="D3" s="1515"/>
      <c r="E3" s="1515"/>
      <c r="F3" s="1515"/>
      <c r="G3" s="1515"/>
      <c r="H3" s="1515"/>
      <c r="I3" s="1515"/>
      <c r="J3" s="1515"/>
    </row>
    <row r="4" spans="1:10" ht="18" customHeight="1" x14ac:dyDescent="0.25">
      <c r="A4" s="1516" t="s">
        <v>693</v>
      </c>
      <c r="B4" s="1516"/>
      <c r="C4" s="1516"/>
      <c r="D4" s="1516"/>
      <c r="E4" s="1516"/>
      <c r="F4" s="1516"/>
      <c r="G4" s="1516"/>
      <c r="H4" s="1516"/>
      <c r="I4" s="1516"/>
      <c r="J4" s="1516"/>
    </row>
    <row r="5" spans="1:10" ht="18" customHeight="1" x14ac:dyDescent="0.25">
      <c r="A5" s="1516" t="s">
        <v>1020</v>
      </c>
      <c r="B5" s="1516"/>
      <c r="C5" s="1516"/>
      <c r="D5" s="1516"/>
      <c r="E5" s="1516"/>
      <c r="F5" s="1516"/>
      <c r="G5" s="1516"/>
      <c r="H5" s="1516"/>
      <c r="I5" s="1516"/>
      <c r="J5" s="1516"/>
    </row>
    <row r="6" spans="1:10" ht="18" customHeight="1" x14ac:dyDescent="0.25">
      <c r="A6" s="1294"/>
      <c r="B6" s="1294"/>
      <c r="C6" s="1294"/>
      <c r="D6" s="1294"/>
      <c r="E6" s="1294"/>
      <c r="F6" s="1294"/>
      <c r="G6" s="1294"/>
      <c r="H6" s="1294"/>
      <c r="I6" s="1294"/>
      <c r="J6" s="1294"/>
    </row>
    <row r="7" spans="1:10" ht="18" customHeight="1" x14ac:dyDescent="0.25">
      <c r="A7" s="1294"/>
      <c r="B7" s="1294"/>
      <c r="C7" s="1294"/>
      <c r="D7" s="1294"/>
      <c r="E7" s="1294"/>
      <c r="F7" s="1294"/>
      <c r="G7" s="1294"/>
      <c r="H7" s="1294"/>
      <c r="I7" s="1294"/>
      <c r="J7" s="1294"/>
    </row>
    <row r="8" spans="1:10" x14ac:dyDescent="0.25">
      <c r="A8" s="1434" t="s">
        <v>0</v>
      </c>
      <c r="B8" s="1434" t="s">
        <v>1</v>
      </c>
      <c r="C8" s="1434" t="s">
        <v>2</v>
      </c>
      <c r="D8" s="1434" t="s">
        <v>402</v>
      </c>
      <c r="E8" s="1439" t="s">
        <v>425</v>
      </c>
      <c r="F8" s="1440"/>
      <c r="G8" s="1441" t="s">
        <v>499</v>
      </c>
      <c r="H8" s="1439" t="s">
        <v>406</v>
      </c>
      <c r="I8" s="1440"/>
      <c r="J8" s="1444" t="s">
        <v>499</v>
      </c>
    </row>
    <row r="9" spans="1:10" s="7" customFormat="1" ht="31.5" customHeight="1" x14ac:dyDescent="0.2">
      <c r="A9" s="1437"/>
      <c r="B9" s="1437"/>
      <c r="C9" s="1437"/>
      <c r="D9" s="1437"/>
      <c r="E9" s="1428" t="s">
        <v>866</v>
      </c>
      <c r="F9" s="1428" t="s">
        <v>867</v>
      </c>
      <c r="G9" s="1442"/>
      <c r="H9" s="1428" t="s">
        <v>868</v>
      </c>
      <c r="I9" s="1428" t="s">
        <v>867</v>
      </c>
      <c r="J9" s="1445"/>
    </row>
    <row r="10" spans="1:10" s="7" customFormat="1" ht="31.5" customHeight="1" x14ac:dyDescent="0.2">
      <c r="A10" s="1438"/>
      <c r="B10" s="1438"/>
      <c r="C10" s="1438"/>
      <c r="D10" s="1438"/>
      <c r="E10" s="1429"/>
      <c r="F10" s="1429"/>
      <c r="G10" s="1443"/>
      <c r="H10" s="1429"/>
      <c r="I10" s="1429"/>
      <c r="J10" s="1446"/>
    </row>
    <row r="11" spans="1:10" s="7" customFormat="1" ht="31.5" customHeight="1" x14ac:dyDescent="0.2">
      <c r="A11" s="1295"/>
      <c r="B11" s="1207">
        <v>60016</v>
      </c>
      <c r="C11" s="1208"/>
      <c r="D11" s="1209" t="s">
        <v>23</v>
      </c>
      <c r="E11" s="1210">
        <f>E12</f>
        <v>4750000</v>
      </c>
      <c r="F11" s="1210">
        <f t="shared" ref="F11" si="0">F12</f>
        <v>0</v>
      </c>
      <c r="G11" s="1227">
        <f>F11/E11</f>
        <v>0</v>
      </c>
      <c r="H11" s="1210">
        <f>H13</f>
        <v>4750000</v>
      </c>
      <c r="I11" s="1210">
        <f t="shared" ref="I11" si="1">I13</f>
        <v>0</v>
      </c>
      <c r="J11" s="1227">
        <f>I11/H11</f>
        <v>0</v>
      </c>
    </row>
    <row r="12" spans="1:10" s="7" customFormat="1" ht="55.5" customHeight="1" x14ac:dyDescent="0.2">
      <c r="A12" s="1295"/>
      <c r="B12" s="1295"/>
      <c r="C12" s="1296">
        <v>6090</v>
      </c>
      <c r="D12" s="1212" t="s">
        <v>1021</v>
      </c>
      <c r="E12" s="1213">
        <v>4750000</v>
      </c>
      <c r="F12" s="1213">
        <v>0</v>
      </c>
      <c r="G12" s="1228">
        <f>F12/E12</f>
        <v>0</v>
      </c>
      <c r="H12" s="1213"/>
      <c r="I12" s="1213"/>
      <c r="J12" s="1213"/>
    </row>
    <row r="13" spans="1:10" s="7" customFormat="1" ht="31.5" customHeight="1" x14ac:dyDescent="0.2">
      <c r="A13" s="1295"/>
      <c r="B13" s="1295"/>
      <c r="C13" s="1296">
        <v>6050</v>
      </c>
      <c r="D13" s="1215" t="s">
        <v>233</v>
      </c>
      <c r="E13" s="1213"/>
      <c r="F13" s="1213"/>
      <c r="G13" s="1213"/>
      <c r="H13" s="1213">
        <v>4750000</v>
      </c>
      <c r="I13" s="1213">
        <v>0</v>
      </c>
      <c r="J13" s="1228">
        <f>I13/H13</f>
        <v>0</v>
      </c>
    </row>
    <row r="14" spans="1:10" ht="24" customHeight="1" x14ac:dyDescent="0.25">
      <c r="A14" s="1520" t="s">
        <v>404</v>
      </c>
      <c r="B14" s="1520"/>
      <c r="C14" s="1520"/>
      <c r="D14" s="1520"/>
      <c r="E14" s="1297">
        <f>E11</f>
        <v>4750000</v>
      </c>
      <c r="F14" s="1297">
        <f>F11</f>
        <v>0</v>
      </c>
      <c r="G14" s="1230">
        <f>F14/E14</f>
        <v>0</v>
      </c>
      <c r="H14" s="1297">
        <f>H11</f>
        <v>4750000</v>
      </c>
      <c r="I14" s="1297">
        <f>I11</f>
        <v>0</v>
      </c>
      <c r="J14" s="1230">
        <f>I14/H14</f>
        <v>0</v>
      </c>
    </row>
    <row r="15" spans="1:10" x14ac:dyDescent="0.25">
      <c r="A15" s="1521"/>
      <c r="B15" s="1521"/>
      <c r="C15" s="1521"/>
      <c r="D15" s="1521"/>
      <c r="E15" s="1521"/>
      <c r="F15" s="1521"/>
      <c r="G15" s="1521"/>
      <c r="H15" s="1521"/>
      <c r="I15" s="1521"/>
      <c r="J15" s="1521"/>
    </row>
    <row r="17" spans="1:10" ht="59.25" customHeight="1" x14ac:dyDescent="0.25">
      <c r="A17" s="1517" t="s">
        <v>1060</v>
      </c>
      <c r="B17" s="1518"/>
      <c r="C17" s="1518"/>
      <c r="D17" s="1518"/>
      <c r="E17" s="1518"/>
      <c r="F17" s="1518"/>
      <c r="G17" s="1518"/>
      <c r="H17" s="1518"/>
      <c r="I17" s="1518"/>
      <c r="J17" s="1519"/>
    </row>
  </sheetData>
  <mergeCells count="20">
    <mergeCell ref="G8:G10"/>
    <mergeCell ref="H8:I8"/>
    <mergeCell ref="J8:J10"/>
    <mergeCell ref="E9:E10"/>
    <mergeCell ref="A17:J17"/>
    <mergeCell ref="F9:F10"/>
    <mergeCell ref="H9:H10"/>
    <mergeCell ref="I9:I10"/>
    <mergeCell ref="A14:D14"/>
    <mergeCell ref="A15:J15"/>
    <mergeCell ref="A8:A10"/>
    <mergeCell ref="B8:B10"/>
    <mergeCell ref="C8:C10"/>
    <mergeCell ref="D8:D10"/>
    <mergeCell ref="E8:F8"/>
    <mergeCell ref="A1:J1"/>
    <mergeCell ref="A2:J2"/>
    <mergeCell ref="A3:J3"/>
    <mergeCell ref="A4:J4"/>
    <mergeCell ref="A5:J5"/>
  </mergeCells>
  <pageMargins left="0.7" right="0.7" top="0.75" bottom="0.75" header="0.3" footer="0.3"/>
  <pageSetup paperSize="9" fitToHeight="0" orientation="landscape"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B4" workbookViewId="0">
      <selection activeCell="L39" sqref="L39"/>
    </sheetView>
  </sheetViews>
  <sheetFormatPr defaultRowHeight="15" x14ac:dyDescent="0.25"/>
  <cols>
    <col min="1" max="1" width="7.33203125" style="1202" customWidth="1"/>
    <col min="2" max="2" width="9.5" style="1202" customWidth="1"/>
    <col min="3" max="3" width="10.33203125" style="1202" customWidth="1"/>
    <col min="4" max="4" width="43.83203125" style="1202" customWidth="1"/>
    <col min="5" max="5" width="15" style="1202" customWidth="1"/>
    <col min="6" max="6" width="14.1640625" style="1202" customWidth="1"/>
    <col min="7" max="7" width="14.83203125" style="1202" customWidth="1"/>
    <col min="8" max="8" width="15.1640625" style="1202" customWidth="1"/>
    <col min="9" max="9" width="13.1640625" style="1202" customWidth="1"/>
    <col min="10" max="10" width="14.83203125" style="1202" customWidth="1"/>
    <col min="11" max="16384" width="9.33203125" style="1202"/>
  </cols>
  <sheetData>
    <row r="1" spans="1:10" ht="15" customHeight="1" x14ac:dyDescent="0.25">
      <c r="A1" s="1528" t="s">
        <v>519</v>
      </c>
      <c r="B1" s="1529"/>
      <c r="C1" s="1529"/>
      <c r="D1" s="1529"/>
      <c r="E1" s="1529"/>
      <c r="F1" s="1529"/>
      <c r="G1" s="1529"/>
      <c r="H1" s="1529"/>
      <c r="I1" s="1529"/>
      <c r="J1" s="1529"/>
    </row>
    <row r="2" spans="1:10" ht="15" customHeight="1" x14ac:dyDescent="0.25">
      <c r="A2" s="1530"/>
      <c r="B2" s="1531"/>
      <c r="C2" s="1531"/>
      <c r="D2" s="1531"/>
      <c r="E2" s="1531"/>
      <c r="F2" s="1531"/>
      <c r="G2" s="1531"/>
      <c r="H2" s="1531"/>
      <c r="I2" s="1531"/>
      <c r="J2" s="1531"/>
    </row>
    <row r="3" spans="1:10" ht="15.75" customHeight="1" x14ac:dyDescent="0.25">
      <c r="A3" s="1530"/>
      <c r="B3" s="1531"/>
      <c r="C3" s="1531"/>
      <c r="D3" s="1531"/>
      <c r="E3" s="1531"/>
      <c r="F3" s="1531"/>
      <c r="G3" s="1531"/>
      <c r="H3" s="1531"/>
      <c r="I3" s="1531"/>
      <c r="J3" s="1531"/>
    </row>
    <row r="4" spans="1:10" ht="18" customHeight="1" x14ac:dyDescent="0.25">
      <c r="A4" s="1532" t="s">
        <v>693</v>
      </c>
      <c r="B4" s="1532"/>
      <c r="C4" s="1532"/>
      <c r="D4" s="1532"/>
      <c r="E4" s="1532"/>
      <c r="F4" s="1532"/>
      <c r="G4" s="1532"/>
      <c r="H4" s="1532"/>
      <c r="I4" s="1532"/>
      <c r="J4" s="1532"/>
    </row>
    <row r="5" spans="1:10" ht="18" customHeight="1" x14ac:dyDescent="0.25">
      <c r="A5" s="1532" t="s">
        <v>1010</v>
      </c>
      <c r="B5" s="1532"/>
      <c r="C5" s="1532"/>
      <c r="D5" s="1532"/>
      <c r="E5" s="1532"/>
      <c r="F5" s="1532"/>
      <c r="G5" s="1532"/>
      <c r="H5" s="1532"/>
      <c r="I5" s="1532"/>
      <c r="J5" s="1532"/>
    </row>
    <row r="6" spans="1:10" ht="18" customHeight="1" x14ac:dyDescent="0.25">
      <c r="A6" s="1522"/>
      <c r="B6" s="1522"/>
      <c r="C6" s="1522"/>
      <c r="D6" s="1522"/>
      <c r="E6" s="1522"/>
      <c r="F6" s="1522"/>
      <c r="G6" s="1522"/>
      <c r="H6" s="1522"/>
      <c r="I6" s="1522"/>
      <c r="J6" s="1522"/>
    </row>
    <row r="7" spans="1:10" x14ac:dyDescent="0.25">
      <c r="A7" s="1434" t="s">
        <v>0</v>
      </c>
      <c r="B7" s="1434" t="s">
        <v>1</v>
      </c>
      <c r="C7" s="1434" t="s">
        <v>2</v>
      </c>
      <c r="D7" s="1434" t="s">
        <v>402</v>
      </c>
      <c r="E7" s="1439" t="s">
        <v>425</v>
      </c>
      <c r="F7" s="1440"/>
      <c r="G7" s="1441" t="s">
        <v>499</v>
      </c>
      <c r="H7" s="1439" t="s">
        <v>406</v>
      </c>
      <c r="I7" s="1440"/>
      <c r="J7" s="1444" t="s">
        <v>499</v>
      </c>
    </row>
    <row r="8" spans="1:10" s="7" customFormat="1" ht="31.5" customHeight="1" x14ac:dyDescent="0.2">
      <c r="A8" s="1437"/>
      <c r="B8" s="1437"/>
      <c r="C8" s="1437"/>
      <c r="D8" s="1437"/>
      <c r="E8" s="1428" t="s">
        <v>866</v>
      </c>
      <c r="F8" s="1428" t="s">
        <v>867</v>
      </c>
      <c r="G8" s="1442"/>
      <c r="H8" s="1428" t="s">
        <v>868</v>
      </c>
      <c r="I8" s="1428" t="s">
        <v>867</v>
      </c>
      <c r="J8" s="1445"/>
    </row>
    <row r="9" spans="1:10" s="7" customFormat="1" ht="31.5" customHeight="1" x14ac:dyDescent="0.2">
      <c r="A9" s="1438"/>
      <c r="B9" s="1438"/>
      <c r="C9" s="1438"/>
      <c r="D9" s="1438"/>
      <c r="E9" s="1429"/>
      <c r="F9" s="1429"/>
      <c r="G9" s="1443"/>
      <c r="H9" s="1429"/>
      <c r="I9" s="1429"/>
      <c r="J9" s="1446"/>
    </row>
    <row r="10" spans="1:10" s="7" customFormat="1" ht="30.75" customHeight="1" x14ac:dyDescent="0.2">
      <c r="A10" s="1203">
        <v>758</v>
      </c>
      <c r="B10" s="1203"/>
      <c r="C10" s="1204"/>
      <c r="D10" s="1205" t="s">
        <v>1015</v>
      </c>
      <c r="E10" s="1206">
        <f>E11</f>
        <v>1870748</v>
      </c>
      <c r="F10" s="1206">
        <f>F11</f>
        <v>1692612</v>
      </c>
      <c r="G10" s="1226">
        <f>F10/E10</f>
        <v>0.90477819567360218</v>
      </c>
      <c r="H10" s="1206">
        <v>0</v>
      </c>
      <c r="I10" s="1206">
        <v>0</v>
      </c>
      <c r="J10" s="1226">
        <v>0</v>
      </c>
    </row>
    <row r="11" spans="1:10" s="7" customFormat="1" ht="31.5" customHeight="1" x14ac:dyDescent="0.2">
      <c r="A11" s="1263"/>
      <c r="B11" s="1207">
        <v>75814</v>
      </c>
      <c r="C11" s="1208"/>
      <c r="D11" s="1209" t="s">
        <v>1016</v>
      </c>
      <c r="E11" s="1210">
        <f>E12</f>
        <v>1870748</v>
      </c>
      <c r="F11" s="1210">
        <f>F12</f>
        <v>1692612</v>
      </c>
      <c r="G11" s="1227">
        <f>F11/E11</f>
        <v>0.90477819567360218</v>
      </c>
      <c r="H11" s="1210"/>
      <c r="I11" s="1210"/>
      <c r="J11" s="1227"/>
    </row>
    <row r="12" spans="1:10" s="7" customFormat="1" ht="68.25" customHeight="1" x14ac:dyDescent="0.2">
      <c r="A12" s="1263"/>
      <c r="B12" s="1264"/>
      <c r="C12" s="1211">
        <v>2700</v>
      </c>
      <c r="D12" s="1212" t="s">
        <v>1012</v>
      </c>
      <c r="E12" s="1213">
        <v>1870748</v>
      </c>
      <c r="F12" s="1213">
        <v>1692612</v>
      </c>
      <c r="G12" s="1228">
        <f>F12/E12</f>
        <v>0.90477819567360218</v>
      </c>
      <c r="H12" s="1213"/>
      <c r="I12" s="1213"/>
      <c r="J12" s="1213"/>
    </row>
    <row r="13" spans="1:10" s="7" customFormat="1" ht="30.75" customHeight="1" x14ac:dyDescent="0.2">
      <c r="A13" s="1203">
        <v>801</v>
      </c>
      <c r="B13" s="1203"/>
      <c r="C13" s="1204"/>
      <c r="D13" s="1205" t="s">
        <v>1017</v>
      </c>
      <c r="E13" s="1206">
        <f>E14</f>
        <v>0</v>
      </c>
      <c r="F13" s="1206">
        <f>F14</f>
        <v>0</v>
      </c>
      <c r="G13" s="1226">
        <v>0</v>
      </c>
      <c r="H13" s="1206">
        <f>H14</f>
        <v>245652</v>
      </c>
      <c r="I13" s="1206">
        <f>I14</f>
        <v>29147</v>
      </c>
      <c r="J13" s="1226">
        <f>I13/H13</f>
        <v>0.11865158842590331</v>
      </c>
    </row>
    <row r="14" spans="1:10" s="7" customFormat="1" ht="31.5" customHeight="1" x14ac:dyDescent="0.2">
      <c r="A14" s="1263"/>
      <c r="B14" s="1207">
        <v>80195</v>
      </c>
      <c r="C14" s="1208"/>
      <c r="D14" s="1209" t="s">
        <v>564</v>
      </c>
      <c r="E14" s="1210">
        <f>E15</f>
        <v>0</v>
      </c>
      <c r="F14" s="1210">
        <f>F15</f>
        <v>0</v>
      </c>
      <c r="G14" s="1227">
        <v>0</v>
      </c>
      <c r="H14" s="1210">
        <f>SUM(H16:H21)</f>
        <v>245652</v>
      </c>
      <c r="I14" s="1210">
        <f>SUM(I16:I21)</f>
        <v>29147</v>
      </c>
      <c r="J14" s="1227">
        <f>I14/H14</f>
        <v>0.11865158842590331</v>
      </c>
    </row>
    <row r="15" spans="1:10" s="7" customFormat="1" ht="63.75" customHeight="1" x14ac:dyDescent="0.2">
      <c r="A15" s="1263"/>
      <c r="B15" s="1264"/>
      <c r="C15" s="1211">
        <v>2700</v>
      </c>
      <c r="D15" s="1212" t="s">
        <v>1012</v>
      </c>
      <c r="E15" s="1213">
        <v>0</v>
      </c>
      <c r="F15" s="1213">
        <v>0</v>
      </c>
      <c r="G15" s="1228">
        <v>0</v>
      </c>
      <c r="H15" s="1213"/>
      <c r="I15" s="1213"/>
      <c r="J15" s="1213"/>
    </row>
    <row r="16" spans="1:10" s="7" customFormat="1" ht="18.75" customHeight="1" x14ac:dyDescent="0.2">
      <c r="A16" s="1263"/>
      <c r="B16" s="1264"/>
      <c r="C16" s="1214">
        <v>4010</v>
      </c>
      <c r="D16" s="1215" t="s">
        <v>207</v>
      </c>
      <c r="E16" s="1213"/>
      <c r="F16" s="1213"/>
      <c r="G16" s="1213"/>
      <c r="H16" s="1213">
        <v>96762</v>
      </c>
      <c r="I16" s="1213">
        <v>9933.4599999999991</v>
      </c>
      <c r="J16" s="1228">
        <f>I16/H16</f>
        <v>0.10265868832806266</v>
      </c>
    </row>
    <row r="17" spans="1:10" s="7" customFormat="1" ht="18.75" customHeight="1" x14ac:dyDescent="0.2">
      <c r="A17" s="1263"/>
      <c r="B17" s="1264"/>
      <c r="C17" s="1214">
        <v>4110</v>
      </c>
      <c r="D17" s="1215" t="s">
        <v>512</v>
      </c>
      <c r="E17" s="1213"/>
      <c r="F17" s="1213"/>
      <c r="G17" s="1213"/>
      <c r="H17" s="1213">
        <v>26696</v>
      </c>
      <c r="I17" s="1213">
        <v>143.54</v>
      </c>
      <c r="J17" s="1228">
        <f>I17/H17</f>
        <v>5.3768354809709314E-3</v>
      </c>
    </row>
    <row r="18" spans="1:10" s="7" customFormat="1" ht="24.75" customHeight="1" x14ac:dyDescent="0.2">
      <c r="A18" s="1263"/>
      <c r="B18" s="1264"/>
      <c r="C18" s="1216">
        <v>4120</v>
      </c>
      <c r="D18" s="1215" t="s">
        <v>1013</v>
      </c>
      <c r="E18" s="1213"/>
      <c r="F18" s="1213"/>
      <c r="G18" s="1213"/>
      <c r="H18" s="1213">
        <v>5494</v>
      </c>
      <c r="I18" s="1213">
        <v>0</v>
      </c>
      <c r="J18" s="1228">
        <f t="shared" ref="J18:J21" si="0">I18/H18</f>
        <v>0</v>
      </c>
    </row>
    <row r="19" spans="1:10" s="7" customFormat="1" ht="24.75" customHeight="1" x14ac:dyDescent="0.2">
      <c r="A19" s="1263"/>
      <c r="B19" s="1264"/>
      <c r="C19" s="1216">
        <v>4210</v>
      </c>
      <c r="D19" s="1215" t="s">
        <v>213</v>
      </c>
      <c r="E19" s="1213"/>
      <c r="F19" s="1213"/>
      <c r="G19" s="1213"/>
      <c r="H19" s="1213">
        <v>44300</v>
      </c>
      <c r="I19" s="1213">
        <v>0</v>
      </c>
      <c r="J19" s="1228">
        <f t="shared" si="0"/>
        <v>0</v>
      </c>
    </row>
    <row r="20" spans="1:10" s="7" customFormat="1" ht="24.75" customHeight="1" x14ac:dyDescent="0.2">
      <c r="A20" s="1263"/>
      <c r="B20" s="1264"/>
      <c r="C20" s="1216">
        <v>4300</v>
      </c>
      <c r="D20" s="1215" t="s">
        <v>215</v>
      </c>
      <c r="E20" s="1213"/>
      <c r="F20" s="1213"/>
      <c r="G20" s="1213"/>
      <c r="H20" s="1213">
        <v>32400</v>
      </c>
      <c r="I20" s="1213">
        <v>19070</v>
      </c>
      <c r="J20" s="1228">
        <f t="shared" si="0"/>
        <v>0.58858024691358024</v>
      </c>
    </row>
    <row r="21" spans="1:10" s="7" customFormat="1" ht="24.75" customHeight="1" x14ac:dyDescent="0.2">
      <c r="A21" s="1263"/>
      <c r="B21" s="1264"/>
      <c r="C21" s="1216">
        <v>4790</v>
      </c>
      <c r="D21" s="1265" t="s">
        <v>1018</v>
      </c>
      <c r="E21" s="1213"/>
      <c r="F21" s="1213"/>
      <c r="G21" s="1213"/>
      <c r="H21" s="1213">
        <v>40000</v>
      </c>
      <c r="I21" s="1213">
        <v>0</v>
      </c>
      <c r="J21" s="1228">
        <f t="shared" si="0"/>
        <v>0</v>
      </c>
    </row>
    <row r="22" spans="1:10" s="7" customFormat="1" ht="30.75" customHeight="1" x14ac:dyDescent="0.2">
      <c r="A22" s="1203">
        <v>852</v>
      </c>
      <c r="B22" s="1203"/>
      <c r="C22" s="1204"/>
      <c r="D22" s="1205" t="s">
        <v>142</v>
      </c>
      <c r="E22" s="1206">
        <f>E23</f>
        <v>458992</v>
      </c>
      <c r="F22" s="1206">
        <f t="shared" ref="F22:I23" si="1">F23</f>
        <v>458992</v>
      </c>
      <c r="G22" s="1226">
        <f>F22/E22</f>
        <v>1</v>
      </c>
      <c r="H22" s="1206">
        <f t="shared" si="1"/>
        <v>2084088</v>
      </c>
      <c r="I22" s="1206">
        <f t="shared" si="1"/>
        <v>1341960</v>
      </c>
      <c r="J22" s="1226">
        <f>I22/H22</f>
        <v>0.64390755092875152</v>
      </c>
    </row>
    <row r="23" spans="1:10" s="7" customFormat="1" ht="31.5" customHeight="1" x14ac:dyDescent="0.2">
      <c r="A23" s="1523"/>
      <c r="B23" s="1207">
        <v>85295</v>
      </c>
      <c r="C23" s="1208"/>
      <c r="D23" s="1209" t="s">
        <v>1011</v>
      </c>
      <c r="E23" s="1210">
        <f>E24</f>
        <v>458992</v>
      </c>
      <c r="F23" s="1210">
        <f t="shared" si="1"/>
        <v>458992</v>
      </c>
      <c r="G23" s="1227">
        <f>F23/E23</f>
        <v>1</v>
      </c>
      <c r="H23" s="1210">
        <f>H25+H26+H27+H28+H29+H30+H31</f>
        <v>2084088</v>
      </c>
      <c r="I23" s="1210">
        <f t="shared" ref="I23" si="2">I25+I26+I27+I28+I29+I30+I31</f>
        <v>1341960</v>
      </c>
      <c r="J23" s="1227">
        <f>I23/H23</f>
        <v>0.64390755092875152</v>
      </c>
    </row>
    <row r="24" spans="1:10" s="7" customFormat="1" ht="63.75" customHeight="1" x14ac:dyDescent="0.2">
      <c r="A24" s="1524"/>
      <c r="B24" s="1523"/>
      <c r="C24" s="1211">
        <v>2700</v>
      </c>
      <c r="D24" s="1212" t="s">
        <v>1012</v>
      </c>
      <c r="E24" s="1213">
        <v>458992</v>
      </c>
      <c r="F24" s="1213">
        <v>458992</v>
      </c>
      <c r="G24" s="1228">
        <f>F24/E24</f>
        <v>1</v>
      </c>
      <c r="H24" s="1213"/>
      <c r="I24" s="1213"/>
      <c r="J24" s="1213"/>
    </row>
    <row r="25" spans="1:10" s="7" customFormat="1" ht="18.75" customHeight="1" x14ac:dyDescent="0.2">
      <c r="A25" s="1524"/>
      <c r="B25" s="1524"/>
      <c r="C25" s="1214">
        <v>3110</v>
      </c>
      <c r="D25" s="1215" t="s">
        <v>358</v>
      </c>
      <c r="E25" s="1213"/>
      <c r="F25" s="1213"/>
      <c r="G25" s="1213"/>
      <c r="H25" s="1213">
        <v>635160</v>
      </c>
      <c r="I25" s="1213">
        <v>456000</v>
      </c>
      <c r="J25" s="1228">
        <f>I25/H25</f>
        <v>0.71792934063857927</v>
      </c>
    </row>
    <row r="26" spans="1:10" s="7" customFormat="1" ht="18.75" customHeight="1" x14ac:dyDescent="0.2">
      <c r="A26" s="1524"/>
      <c r="B26" s="1524"/>
      <c r="C26" s="1214">
        <v>4010</v>
      </c>
      <c r="D26" s="1215" t="s">
        <v>207</v>
      </c>
      <c r="E26" s="1213"/>
      <c r="F26" s="1213"/>
      <c r="G26" s="1213"/>
      <c r="H26" s="1213">
        <v>1646.18</v>
      </c>
      <c r="I26" s="1213">
        <v>0</v>
      </c>
      <c r="J26" s="1228">
        <f t="shared" ref="J26:J31" si="3">I26/H26</f>
        <v>0</v>
      </c>
    </row>
    <row r="27" spans="1:10" s="7" customFormat="1" ht="24.75" customHeight="1" x14ac:dyDescent="0.2">
      <c r="A27" s="1524"/>
      <c r="B27" s="1524"/>
      <c r="C27" s="1216">
        <v>4110</v>
      </c>
      <c r="D27" s="1215" t="s">
        <v>512</v>
      </c>
      <c r="E27" s="1213"/>
      <c r="F27" s="1213"/>
      <c r="G27" s="1213"/>
      <c r="H27" s="1213">
        <v>281.49</v>
      </c>
      <c r="I27" s="1213">
        <v>0</v>
      </c>
      <c r="J27" s="1228">
        <f t="shared" si="3"/>
        <v>0</v>
      </c>
    </row>
    <row r="28" spans="1:10" s="7" customFormat="1" ht="24.75" customHeight="1" x14ac:dyDescent="0.2">
      <c r="A28" s="1524"/>
      <c r="B28" s="1524"/>
      <c r="C28" s="1216">
        <v>4120</v>
      </c>
      <c r="D28" s="1215" t="s">
        <v>1013</v>
      </c>
      <c r="E28" s="1213"/>
      <c r="F28" s="1213"/>
      <c r="G28" s="1213"/>
      <c r="H28" s="1213">
        <v>40.33</v>
      </c>
      <c r="I28" s="1213">
        <v>0</v>
      </c>
      <c r="J28" s="1228">
        <f t="shared" si="3"/>
        <v>0</v>
      </c>
    </row>
    <row r="29" spans="1:10" s="7" customFormat="1" ht="24.75" customHeight="1" x14ac:dyDescent="0.2">
      <c r="A29" s="1524"/>
      <c r="B29" s="1524"/>
      <c r="C29" s="1216">
        <v>4170</v>
      </c>
      <c r="D29" s="1215" t="s">
        <v>219</v>
      </c>
      <c r="E29" s="1213"/>
      <c r="F29" s="1213"/>
      <c r="G29" s="1213"/>
      <c r="H29" s="1213">
        <v>0</v>
      </c>
      <c r="I29" s="1213">
        <v>0</v>
      </c>
      <c r="J29" s="1228">
        <v>0</v>
      </c>
    </row>
    <row r="30" spans="1:10" s="7" customFormat="1" ht="24.75" customHeight="1" x14ac:dyDescent="0.2">
      <c r="A30" s="1524"/>
      <c r="B30" s="1524"/>
      <c r="C30" s="1216">
        <v>4210</v>
      </c>
      <c r="D30" s="1215" t="s">
        <v>213</v>
      </c>
      <c r="E30" s="1213"/>
      <c r="F30" s="1213"/>
      <c r="G30" s="1213"/>
      <c r="H30" s="1213">
        <v>0</v>
      </c>
      <c r="I30" s="1213">
        <v>0</v>
      </c>
      <c r="J30" s="1228">
        <v>0</v>
      </c>
    </row>
    <row r="31" spans="1:10" s="7" customFormat="1" ht="24.75" customHeight="1" x14ac:dyDescent="0.2">
      <c r="A31" s="1525"/>
      <c r="B31" s="1525"/>
      <c r="C31" s="1216">
        <v>4300</v>
      </c>
      <c r="D31" s="1215" t="s">
        <v>215</v>
      </c>
      <c r="E31" s="1213"/>
      <c r="F31" s="1213"/>
      <c r="G31" s="1213"/>
      <c r="H31" s="1213">
        <v>1446960</v>
      </c>
      <c r="I31" s="1213">
        <v>885960</v>
      </c>
      <c r="J31" s="1228">
        <f t="shared" si="3"/>
        <v>0.6122905954552994</v>
      </c>
    </row>
    <row r="32" spans="1:10" s="7" customFormat="1" ht="24.75" customHeight="1" x14ac:dyDescent="0.2">
      <c r="A32" s="1217">
        <v>853</v>
      </c>
      <c r="B32" s="1217"/>
      <c r="C32" s="1218"/>
      <c r="D32" s="1219" t="s">
        <v>164</v>
      </c>
      <c r="E32" s="1220">
        <f>E33</f>
        <v>167000</v>
      </c>
      <c r="F32" s="1220">
        <f t="shared" ref="F32:I33" si="4">F33</f>
        <v>167000</v>
      </c>
      <c r="G32" s="1229">
        <f>F32/E32</f>
        <v>1</v>
      </c>
      <c r="H32" s="1220">
        <f t="shared" si="4"/>
        <v>167000</v>
      </c>
      <c r="I32" s="1220">
        <f t="shared" si="4"/>
        <v>127461.63</v>
      </c>
      <c r="J32" s="1229">
        <f>I32/H32</f>
        <v>0.76324329341317365</v>
      </c>
    </row>
    <row r="33" spans="1:10" s="7" customFormat="1" ht="24.75" customHeight="1" x14ac:dyDescent="0.2">
      <c r="A33" s="1221"/>
      <c r="B33" s="1222">
        <v>85395</v>
      </c>
      <c r="C33" s="1223"/>
      <c r="D33" s="1209" t="s">
        <v>10</v>
      </c>
      <c r="E33" s="1210">
        <f>E34</f>
        <v>167000</v>
      </c>
      <c r="F33" s="1210">
        <f t="shared" si="4"/>
        <v>167000</v>
      </c>
      <c r="G33" s="1227">
        <f>F33/E33</f>
        <v>1</v>
      </c>
      <c r="H33" s="1210">
        <f>H35+H36+H37+H38+H39</f>
        <v>167000</v>
      </c>
      <c r="I33" s="1210">
        <f t="shared" ref="I33" si="5">I35+I36+I37+I38+I39</f>
        <v>127461.63</v>
      </c>
      <c r="J33" s="1227">
        <f>I33/H33</f>
        <v>0.76324329341317365</v>
      </c>
    </row>
    <row r="34" spans="1:10" s="7" customFormat="1" ht="64.5" customHeight="1" x14ac:dyDescent="0.2">
      <c r="A34" s="1221"/>
      <c r="B34" s="1221"/>
      <c r="C34" s="1216">
        <v>2700</v>
      </c>
      <c r="D34" s="1212" t="s">
        <v>1012</v>
      </c>
      <c r="E34" s="1213">
        <v>167000</v>
      </c>
      <c r="F34" s="1213">
        <v>167000</v>
      </c>
      <c r="G34" s="1228">
        <f>F34/E34</f>
        <v>1</v>
      </c>
      <c r="H34" s="1213"/>
      <c r="I34" s="1213"/>
      <c r="J34" s="1225"/>
    </row>
    <row r="35" spans="1:10" s="7" customFormat="1" ht="24.75" customHeight="1" x14ac:dyDescent="0.2">
      <c r="A35" s="1221"/>
      <c r="B35" s="1221"/>
      <c r="C35" s="1216">
        <v>3110</v>
      </c>
      <c r="D35" s="1215" t="s">
        <v>358</v>
      </c>
      <c r="E35" s="1213"/>
      <c r="F35" s="1213"/>
      <c r="G35" s="1213"/>
      <c r="H35" s="1213">
        <v>159000</v>
      </c>
      <c r="I35" s="1213">
        <v>123000</v>
      </c>
      <c r="J35" s="1228">
        <f>I35/H35</f>
        <v>0.77358490566037741</v>
      </c>
    </row>
    <row r="36" spans="1:10" s="7" customFormat="1" ht="24.75" customHeight="1" x14ac:dyDescent="0.2">
      <c r="A36" s="1221"/>
      <c r="B36" s="1221"/>
      <c r="C36" s="1216">
        <v>4010</v>
      </c>
      <c r="D36" s="1215" t="s">
        <v>207</v>
      </c>
      <c r="E36" s="1213"/>
      <c r="F36" s="1213"/>
      <c r="G36" s="1213"/>
      <c r="H36" s="1213">
        <v>2524.5</v>
      </c>
      <c r="I36" s="1213">
        <v>1735</v>
      </c>
      <c r="J36" s="1228">
        <f>I36/H36</f>
        <v>0.6872648049118637</v>
      </c>
    </row>
    <row r="37" spans="1:10" s="7" customFormat="1" ht="24.75" customHeight="1" x14ac:dyDescent="0.2">
      <c r="A37" s="1221"/>
      <c r="B37" s="1221"/>
      <c r="C37" s="1216">
        <v>4110</v>
      </c>
      <c r="D37" s="1215" t="s">
        <v>512</v>
      </c>
      <c r="E37" s="1213"/>
      <c r="F37" s="1213"/>
      <c r="G37" s="1213"/>
      <c r="H37" s="1213">
        <v>1140.77</v>
      </c>
      <c r="I37" s="1213">
        <v>652.13</v>
      </c>
      <c r="J37" s="1228">
        <f t="shared" ref="J37:J39" si="6">I37/H37</f>
        <v>0.57165773994757929</v>
      </c>
    </row>
    <row r="38" spans="1:10" s="7" customFormat="1" ht="24.75" customHeight="1" x14ac:dyDescent="0.2">
      <c r="A38" s="1221"/>
      <c r="B38" s="1221"/>
      <c r="C38" s="1216">
        <v>4120</v>
      </c>
      <c r="D38" s="1215" t="s">
        <v>1013</v>
      </c>
      <c r="E38" s="1213"/>
      <c r="F38" s="1213"/>
      <c r="G38" s="1213"/>
      <c r="H38" s="1213">
        <v>134.72999999999999</v>
      </c>
      <c r="I38" s="1213">
        <v>74.5</v>
      </c>
      <c r="J38" s="1228">
        <f t="shared" si="6"/>
        <v>0.55295776738662517</v>
      </c>
    </row>
    <row r="39" spans="1:10" s="7" customFormat="1" ht="24.75" customHeight="1" x14ac:dyDescent="0.2">
      <c r="A39" s="1221"/>
      <c r="B39" s="1221"/>
      <c r="C39" s="1216">
        <v>4170</v>
      </c>
      <c r="D39" s="1215" t="s">
        <v>219</v>
      </c>
      <c r="E39" s="1213"/>
      <c r="F39" s="1213"/>
      <c r="G39" s="1213"/>
      <c r="H39" s="1213">
        <v>4200</v>
      </c>
      <c r="I39" s="1213">
        <v>2000</v>
      </c>
      <c r="J39" s="1228">
        <f t="shared" si="6"/>
        <v>0.47619047619047616</v>
      </c>
    </row>
    <row r="40" spans="1:10" s="7" customFormat="1" ht="24.75" customHeight="1" x14ac:dyDescent="0.2">
      <c r="A40" s="1217">
        <v>855</v>
      </c>
      <c r="B40" s="1217"/>
      <c r="C40" s="1218"/>
      <c r="D40" s="1219" t="s">
        <v>170</v>
      </c>
      <c r="E40" s="1220">
        <f>E41</f>
        <v>83000</v>
      </c>
      <c r="F40" s="1220">
        <f t="shared" ref="F40:I41" si="7">F41</f>
        <v>83000</v>
      </c>
      <c r="G40" s="1229">
        <f>F40/E40</f>
        <v>1</v>
      </c>
      <c r="H40" s="1220">
        <f t="shared" si="7"/>
        <v>83000</v>
      </c>
      <c r="I40" s="1220">
        <f t="shared" si="7"/>
        <v>82623.38</v>
      </c>
      <c r="J40" s="1229">
        <f>I40/H40</f>
        <v>0.99546240963855426</v>
      </c>
    </row>
    <row r="41" spans="1:10" s="7" customFormat="1" ht="24.75" customHeight="1" x14ac:dyDescent="0.2">
      <c r="A41" s="1221"/>
      <c r="B41" s="1222">
        <v>85595</v>
      </c>
      <c r="C41" s="1223"/>
      <c r="D41" s="1209" t="s">
        <v>10</v>
      </c>
      <c r="E41" s="1210">
        <f>E42</f>
        <v>83000</v>
      </c>
      <c r="F41" s="1210">
        <f t="shared" si="7"/>
        <v>83000</v>
      </c>
      <c r="G41" s="1227">
        <f>F41/E41</f>
        <v>1</v>
      </c>
      <c r="H41" s="1210">
        <f>H43</f>
        <v>83000</v>
      </c>
      <c r="I41" s="1210">
        <f t="shared" ref="I41" si="8">I43</f>
        <v>82623.38</v>
      </c>
      <c r="J41" s="1227">
        <f>I41/H41</f>
        <v>0.99546240963855426</v>
      </c>
    </row>
    <row r="42" spans="1:10" s="7" customFormat="1" ht="66.75" customHeight="1" x14ac:dyDescent="0.2">
      <c r="A42" s="1221"/>
      <c r="B42" s="1221"/>
      <c r="C42" s="1216">
        <v>2700</v>
      </c>
      <c r="D42" s="1212" t="s">
        <v>1012</v>
      </c>
      <c r="E42" s="1213">
        <v>83000</v>
      </c>
      <c r="F42" s="1213">
        <v>83000</v>
      </c>
      <c r="G42" s="1228">
        <f>F42/E42</f>
        <v>1</v>
      </c>
      <c r="H42" s="1213"/>
      <c r="I42" s="1213"/>
      <c r="J42" s="1213"/>
    </row>
    <row r="43" spans="1:10" s="7" customFormat="1" ht="24.75" customHeight="1" x14ac:dyDescent="0.2">
      <c r="A43" s="1221"/>
      <c r="B43" s="1221"/>
      <c r="C43" s="1216">
        <v>3110</v>
      </c>
      <c r="D43" s="1215" t="s">
        <v>358</v>
      </c>
      <c r="E43" s="1213"/>
      <c r="F43" s="1213"/>
      <c r="G43" s="1213"/>
      <c r="H43" s="1213">
        <v>83000</v>
      </c>
      <c r="I43" s="1213">
        <v>82623.38</v>
      </c>
      <c r="J43" s="1228">
        <f>I43/H43</f>
        <v>0.99546240963855426</v>
      </c>
    </row>
    <row r="44" spans="1:10" ht="24" customHeight="1" x14ac:dyDescent="0.25">
      <c r="A44" s="1526" t="s">
        <v>404</v>
      </c>
      <c r="B44" s="1526"/>
      <c r="C44" s="1526"/>
      <c r="D44" s="1526"/>
      <c r="E44" s="1224">
        <f>E22+E32+E40+E10+E13</f>
        <v>2579740</v>
      </c>
      <c r="F44" s="1224">
        <f>F22+F32+F40+F10+F13</f>
        <v>2401604</v>
      </c>
      <c r="G44" s="1230">
        <f>F44/E44</f>
        <v>0.9309480800390737</v>
      </c>
      <c r="H44" s="1224">
        <f>H22+H32+H40+H13+H10</f>
        <v>2579740</v>
      </c>
      <c r="I44" s="1224">
        <f>I22+I32+I40+I13+I10</f>
        <v>1581192.0099999998</v>
      </c>
      <c r="J44" s="1230">
        <f>I44/H44</f>
        <v>0.61292688798095929</v>
      </c>
    </row>
    <row r="45" spans="1:10" x14ac:dyDescent="0.25">
      <c r="A45" s="1527"/>
      <c r="B45" s="1527"/>
      <c r="C45" s="1527"/>
      <c r="D45" s="1527"/>
      <c r="E45" s="1527"/>
      <c r="F45" s="1527"/>
      <c r="G45" s="1527"/>
      <c r="H45" s="1527"/>
      <c r="I45" s="1527"/>
      <c r="J45" s="1527"/>
    </row>
  </sheetData>
  <mergeCells count="22">
    <mergeCell ref="A1:J1"/>
    <mergeCell ref="A2:J2"/>
    <mergeCell ref="A3:J3"/>
    <mergeCell ref="A4:J4"/>
    <mergeCell ref="A5:J5"/>
    <mergeCell ref="A23:A31"/>
    <mergeCell ref="B24:B31"/>
    <mergeCell ref="A44:D44"/>
    <mergeCell ref="A45:J45"/>
    <mergeCell ref="A7:A9"/>
    <mergeCell ref="B7:B9"/>
    <mergeCell ref="C7:C9"/>
    <mergeCell ref="D7:D9"/>
    <mergeCell ref="E7:F7"/>
    <mergeCell ref="A6:J6"/>
    <mergeCell ref="G7:G9"/>
    <mergeCell ref="H7:I7"/>
    <mergeCell ref="J7:J9"/>
    <mergeCell ref="E8:E9"/>
    <mergeCell ref="F8:F9"/>
    <mergeCell ref="H8:H9"/>
    <mergeCell ref="I8:I9"/>
  </mergeCells>
  <pageMargins left="0.7" right="0.7" top="0.75" bottom="0.75" header="0.3" footer="0.3"/>
  <pageSetup paperSize="9" fitToHeight="0" orientation="landscape"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election activeCell="N17" sqref="N17"/>
    </sheetView>
  </sheetViews>
  <sheetFormatPr defaultRowHeight="12.75" x14ac:dyDescent="0.2"/>
  <cols>
    <col min="1" max="1" width="5.5" style="54" customWidth="1"/>
    <col min="2" max="2" width="8.83203125" style="54" customWidth="1"/>
    <col min="3" max="3" width="9" style="54" customWidth="1"/>
    <col min="4" max="4" width="31.1640625" style="54" customWidth="1"/>
    <col min="5" max="6" width="14.1640625" style="54" customWidth="1"/>
    <col min="7" max="7" width="11" style="54" customWidth="1"/>
    <col min="8" max="8" width="13.1640625" style="54" customWidth="1"/>
    <col min="9" max="9" width="10.33203125" style="54" customWidth="1"/>
    <col min="10" max="16384" width="9.33203125" style="54"/>
  </cols>
  <sheetData>
    <row r="1" spans="1:9" x14ac:dyDescent="0.2">
      <c r="D1" s="1533"/>
      <c r="E1" s="1533"/>
      <c r="F1" s="1545" t="s">
        <v>529</v>
      </c>
      <c r="G1" s="1545"/>
      <c r="H1" s="1545"/>
      <c r="I1" s="1545"/>
    </row>
    <row r="3" spans="1:9" ht="30.75" customHeight="1" x14ac:dyDescent="0.2">
      <c r="A3" s="1544" t="s">
        <v>750</v>
      </c>
      <c r="B3" s="1544"/>
      <c r="C3" s="1544"/>
      <c r="D3" s="1544"/>
      <c r="E3" s="1544"/>
      <c r="F3" s="1544"/>
      <c r="G3" s="1544"/>
      <c r="H3" s="1544"/>
      <c r="I3" s="1544"/>
    </row>
    <row r="4" spans="1:9" ht="28.5" customHeight="1" thickBot="1" x14ac:dyDescent="0.25">
      <c r="A4" s="1534" t="s">
        <v>477</v>
      </c>
      <c r="B4" s="1534"/>
      <c r="C4" s="1534"/>
      <c r="D4" s="1534"/>
      <c r="E4" s="143"/>
    </row>
    <row r="5" spans="1:9" ht="60" customHeight="1" thickBot="1" x14ac:dyDescent="0.25">
      <c r="A5" s="172" t="s">
        <v>0</v>
      </c>
      <c r="B5" s="172" t="s">
        <v>1</v>
      </c>
      <c r="C5" s="172" t="s">
        <v>2</v>
      </c>
      <c r="D5" s="144" t="s">
        <v>3</v>
      </c>
      <c r="E5" s="279" t="s">
        <v>748</v>
      </c>
      <c r="F5" s="280" t="s">
        <v>749</v>
      </c>
      <c r="G5" s="170" t="s">
        <v>516</v>
      </c>
      <c r="H5" s="620" t="s">
        <v>517</v>
      </c>
      <c r="I5" s="621" t="s">
        <v>488</v>
      </c>
    </row>
    <row r="6" spans="1:9" ht="31.5" customHeight="1" x14ac:dyDescent="0.2">
      <c r="A6" s="252">
        <v>900</v>
      </c>
      <c r="B6" s="145"/>
      <c r="C6" s="532"/>
      <c r="D6" s="530" t="s">
        <v>182</v>
      </c>
      <c r="E6" s="168">
        <f>E7</f>
        <v>5272542.58</v>
      </c>
      <c r="F6" s="168">
        <f>F7</f>
        <v>3325231.4999999995</v>
      </c>
      <c r="G6" s="169">
        <f>F6/E6</f>
        <v>0.63066944449408302</v>
      </c>
      <c r="H6" s="168">
        <f>H7</f>
        <v>713723.74</v>
      </c>
      <c r="I6" s="531">
        <f>I7</f>
        <v>11825.57</v>
      </c>
    </row>
    <row r="7" spans="1:9" ht="19.5" customHeight="1" x14ac:dyDescent="0.2">
      <c r="A7" s="1535"/>
      <c r="B7" s="147">
        <v>90002</v>
      </c>
      <c r="C7" s="147"/>
      <c r="D7" s="148" t="s">
        <v>184</v>
      </c>
      <c r="E7" s="158">
        <f>E8+E10+E11+E13+E9+E12</f>
        <v>5272542.58</v>
      </c>
      <c r="F7" s="158">
        <f>F8+F10+F11+F13+F9+F12</f>
        <v>3325231.4999999995</v>
      </c>
      <c r="G7" s="167">
        <f>F7/E7</f>
        <v>0.63066944449408302</v>
      </c>
      <c r="H7" s="158">
        <f>H8+H10+H11+H13+H9+H12</f>
        <v>713723.74</v>
      </c>
      <c r="I7" s="158">
        <f>I8+I10+I11+I13+I9+I12</f>
        <v>11825.57</v>
      </c>
    </row>
    <row r="8" spans="1:9" ht="45" x14ac:dyDescent="0.2">
      <c r="A8" s="1536"/>
      <c r="B8" s="1535"/>
      <c r="C8" s="183" t="s">
        <v>24</v>
      </c>
      <c r="D8" s="873" t="s">
        <v>25</v>
      </c>
      <c r="E8" s="67">
        <v>5255765.17</v>
      </c>
      <c r="F8" s="78">
        <v>3304271.86</v>
      </c>
      <c r="G8" s="138">
        <f>F8/E8</f>
        <v>0.62869472914445301</v>
      </c>
      <c r="H8" s="78">
        <v>706523.74</v>
      </c>
      <c r="I8" s="78">
        <v>11825.57</v>
      </c>
    </row>
    <row r="9" spans="1:9" ht="33.75" x14ac:dyDescent="0.2">
      <c r="A9" s="1537"/>
      <c r="B9" s="1552"/>
      <c r="C9" s="183" t="s">
        <v>527</v>
      </c>
      <c r="D9" s="873" t="s">
        <v>528</v>
      </c>
      <c r="E9" s="67">
        <v>0</v>
      </c>
      <c r="F9" s="78">
        <v>0</v>
      </c>
      <c r="G9" s="138">
        <v>0</v>
      </c>
      <c r="H9" s="78">
        <v>7200</v>
      </c>
      <c r="I9" s="78">
        <v>0</v>
      </c>
    </row>
    <row r="10" spans="1:9" ht="33.75" x14ac:dyDescent="0.2">
      <c r="A10" s="1538"/>
      <c r="B10" s="1536"/>
      <c r="C10" s="183" t="s">
        <v>88</v>
      </c>
      <c r="D10" s="316" t="s">
        <v>89</v>
      </c>
      <c r="E10" s="67">
        <v>12000</v>
      </c>
      <c r="F10" s="78">
        <v>9424.52</v>
      </c>
      <c r="G10" s="138">
        <f>F10/E10</f>
        <v>0.78537666666666672</v>
      </c>
      <c r="H10" s="78">
        <v>0</v>
      </c>
      <c r="I10" s="78">
        <v>0</v>
      </c>
    </row>
    <row r="11" spans="1:9" ht="78.75" x14ac:dyDescent="0.2">
      <c r="A11" s="490"/>
      <c r="B11" s="1553"/>
      <c r="C11" s="872" t="s">
        <v>11</v>
      </c>
      <c r="D11" s="316" t="s">
        <v>12</v>
      </c>
      <c r="E11" s="67">
        <v>0</v>
      </c>
      <c r="F11" s="78">
        <v>326.33999999999997</v>
      </c>
      <c r="G11" s="138">
        <v>0</v>
      </c>
      <c r="H11" s="78">
        <v>0</v>
      </c>
      <c r="I11" s="78">
        <v>0</v>
      </c>
    </row>
    <row r="12" spans="1:9" x14ac:dyDescent="0.2">
      <c r="A12" s="874"/>
      <c r="B12" s="1552"/>
      <c r="C12" s="872" t="s">
        <v>588</v>
      </c>
      <c r="D12" s="316" t="s">
        <v>589</v>
      </c>
      <c r="E12" s="67">
        <v>0</v>
      </c>
      <c r="F12" s="78">
        <v>86</v>
      </c>
      <c r="G12" s="138">
        <v>0</v>
      </c>
      <c r="H12" s="78">
        <v>0</v>
      </c>
      <c r="I12" s="78">
        <v>0</v>
      </c>
    </row>
    <row r="13" spans="1:9" ht="34.5" thickBot="1" x14ac:dyDescent="0.25">
      <c r="A13" s="253"/>
      <c r="B13" s="1536"/>
      <c r="C13" s="183" t="s">
        <v>78</v>
      </c>
      <c r="D13" s="316" t="s">
        <v>79</v>
      </c>
      <c r="E13" s="67">
        <v>4777.41</v>
      </c>
      <c r="F13" s="78">
        <v>11122.78</v>
      </c>
      <c r="G13" s="138">
        <f>F13/E13</f>
        <v>2.328202938412236</v>
      </c>
      <c r="H13" s="78">
        <v>0</v>
      </c>
      <c r="I13" s="78">
        <v>0</v>
      </c>
    </row>
    <row r="14" spans="1:9" ht="33" customHeight="1" thickBot="1" x14ac:dyDescent="0.25">
      <c r="A14" s="1539" t="s">
        <v>414</v>
      </c>
      <c r="B14" s="1540"/>
      <c r="C14" s="1541"/>
      <c r="D14" s="1542"/>
      <c r="E14" s="871">
        <f>E6</f>
        <v>5272542.58</v>
      </c>
      <c r="F14" s="871">
        <f>F6</f>
        <v>3325231.4999999995</v>
      </c>
      <c r="G14" s="257">
        <f>F14/E14</f>
        <v>0.63066944449408302</v>
      </c>
      <c r="H14" s="258">
        <f>SUM(H6)</f>
        <v>713723.74</v>
      </c>
      <c r="I14" s="258">
        <f>SUM(I6)</f>
        <v>11825.57</v>
      </c>
    </row>
    <row r="15" spans="1:9" ht="32.25" customHeight="1" thickBot="1" x14ac:dyDescent="0.25">
      <c r="A15" s="1543" t="s">
        <v>478</v>
      </c>
      <c r="B15" s="1543"/>
      <c r="C15" s="1543"/>
      <c r="D15" s="1543"/>
      <c r="E15" s="142"/>
    </row>
    <row r="16" spans="1:9" ht="57" customHeight="1" thickBot="1" x14ac:dyDescent="0.25">
      <c r="A16" s="254" t="s">
        <v>0</v>
      </c>
      <c r="B16" s="172" t="s">
        <v>1</v>
      </c>
      <c r="C16" s="172" t="s">
        <v>2</v>
      </c>
      <c r="D16" s="144" t="s">
        <v>3</v>
      </c>
      <c r="E16" s="527" t="s">
        <v>748</v>
      </c>
      <c r="F16" s="528" t="s">
        <v>749</v>
      </c>
      <c r="G16" s="529" t="s">
        <v>516</v>
      </c>
      <c r="H16" s="619" t="s">
        <v>518</v>
      </c>
    </row>
    <row r="17" spans="1:17" ht="31.5" customHeight="1" x14ac:dyDescent="0.2">
      <c r="A17" s="146">
        <v>900</v>
      </c>
      <c r="B17" s="535"/>
      <c r="C17" s="173"/>
      <c r="D17" s="174" t="s">
        <v>182</v>
      </c>
      <c r="E17" s="533">
        <f>E18</f>
        <v>5263340.3999999994</v>
      </c>
      <c r="F17" s="533">
        <f>F18</f>
        <v>2999402.16</v>
      </c>
      <c r="G17" s="534">
        <f t="shared" ref="G17:G24" si="0">F17/E17</f>
        <v>0.56986664970405498</v>
      </c>
      <c r="H17" s="533">
        <f>H18</f>
        <v>349723.06000000006</v>
      </c>
    </row>
    <row r="18" spans="1:17" x14ac:dyDescent="0.2">
      <c r="A18" s="1535"/>
      <c r="B18" s="147">
        <v>90002</v>
      </c>
      <c r="C18" s="147"/>
      <c r="D18" s="148" t="s">
        <v>184</v>
      </c>
      <c r="E18" s="164">
        <f>E19+E20+E21+E22+E23+E24+E32+E33+E34+E31+E35</f>
        <v>5263340.3999999994</v>
      </c>
      <c r="F18" s="164">
        <f>F19+F20+F21+F22+F23+F24+F32+F33+F34+F31+F35</f>
        <v>2999402.16</v>
      </c>
      <c r="G18" s="165">
        <f t="shared" si="0"/>
        <v>0.56986664970405498</v>
      </c>
      <c r="H18" s="164">
        <f>H19+H20+H21+H22+H23+H24+H32+H33+H34+H35</f>
        <v>349723.06000000006</v>
      </c>
    </row>
    <row r="19" spans="1:17" ht="24" x14ac:dyDescent="0.2">
      <c r="A19" s="1536"/>
      <c r="B19" s="150"/>
      <c r="C19" s="149">
        <v>4010</v>
      </c>
      <c r="D19" s="76" t="s">
        <v>207</v>
      </c>
      <c r="E19" s="159">
        <v>180120.43</v>
      </c>
      <c r="F19" s="78">
        <v>86009.29</v>
      </c>
      <c r="G19" s="138">
        <f t="shared" si="0"/>
        <v>0.47750990823195344</v>
      </c>
      <c r="H19" s="78">
        <v>0</v>
      </c>
    </row>
    <row r="20" spans="1:17" ht="24" x14ac:dyDescent="0.2">
      <c r="A20" s="1536"/>
      <c r="B20" s="150"/>
      <c r="C20" s="149">
        <v>4040</v>
      </c>
      <c r="D20" s="76" t="s">
        <v>262</v>
      </c>
      <c r="E20" s="159">
        <v>14864.31</v>
      </c>
      <c r="F20" s="78">
        <v>14780.83</v>
      </c>
      <c r="G20" s="138">
        <f t="shared" si="0"/>
        <v>0.99438386309219873</v>
      </c>
      <c r="H20" s="78">
        <v>14780.83</v>
      </c>
    </row>
    <row r="21" spans="1:17" ht="24" x14ac:dyDescent="0.2">
      <c r="A21" s="1536"/>
      <c r="B21" s="150"/>
      <c r="C21" s="149">
        <v>4110</v>
      </c>
      <c r="D21" s="76" t="s">
        <v>512</v>
      </c>
      <c r="E21" s="159">
        <v>33342.39</v>
      </c>
      <c r="F21" s="78">
        <v>17235.25</v>
      </c>
      <c r="G21" s="138">
        <f t="shared" si="0"/>
        <v>0.51691705363652696</v>
      </c>
      <c r="H21" s="78">
        <v>2527.54</v>
      </c>
    </row>
    <row r="22" spans="1:17" x14ac:dyDescent="0.2">
      <c r="A22" s="1536"/>
      <c r="B22" s="150"/>
      <c r="C22" s="151">
        <v>4120</v>
      </c>
      <c r="D22" s="152" t="s">
        <v>211</v>
      </c>
      <c r="E22" s="160">
        <v>4777.13</v>
      </c>
      <c r="F22" s="78">
        <v>2432.65</v>
      </c>
      <c r="G22" s="138">
        <f t="shared" si="0"/>
        <v>0.50922834421504126</v>
      </c>
      <c r="H22" s="78">
        <v>325.41000000000003</v>
      </c>
    </row>
    <row r="23" spans="1:17" ht="24" x14ac:dyDescent="0.2">
      <c r="A23" s="1536"/>
      <c r="B23" s="153"/>
      <c r="C23" s="77">
        <v>4210</v>
      </c>
      <c r="D23" s="154" t="s">
        <v>213</v>
      </c>
      <c r="E23" s="161">
        <v>10000</v>
      </c>
      <c r="F23" s="78">
        <v>3039.16</v>
      </c>
      <c r="G23" s="138">
        <f t="shared" si="0"/>
        <v>0.30391599999999996</v>
      </c>
      <c r="H23" s="78"/>
      <c r="Q23" s="79"/>
    </row>
    <row r="24" spans="1:17" x14ac:dyDescent="0.2">
      <c r="A24" s="1536"/>
      <c r="B24" s="153"/>
      <c r="C24" s="77">
        <v>4300</v>
      </c>
      <c r="D24" s="155" t="s">
        <v>215</v>
      </c>
      <c r="E24" s="161">
        <v>5000000</v>
      </c>
      <c r="F24" s="163">
        <v>2859821.87</v>
      </c>
      <c r="G24" s="166">
        <f t="shared" si="0"/>
        <v>0.571964374</v>
      </c>
      <c r="H24" s="184">
        <v>332089.28000000003</v>
      </c>
    </row>
    <row r="25" spans="1:17" x14ac:dyDescent="0.2">
      <c r="A25" s="1536"/>
      <c r="B25" s="153"/>
      <c r="C25" s="156"/>
      <c r="D25" s="157" t="s">
        <v>429</v>
      </c>
      <c r="E25" s="162"/>
      <c r="F25" s="185"/>
      <c r="G25" s="182"/>
      <c r="H25" s="185"/>
    </row>
    <row r="26" spans="1:17" ht="30.75" customHeight="1" x14ac:dyDescent="0.2">
      <c r="A26" s="1536"/>
      <c r="B26" s="153"/>
      <c r="C26" s="156"/>
      <c r="D26" s="537" t="s">
        <v>513</v>
      </c>
      <c r="E26" s="162"/>
      <c r="F26" s="186">
        <v>2834466.5</v>
      </c>
      <c r="G26" s="171"/>
      <c r="H26" s="186">
        <v>0</v>
      </c>
    </row>
    <row r="27" spans="1:17" ht="21" customHeight="1" x14ac:dyDescent="0.2">
      <c r="A27" s="1536"/>
      <c r="B27" s="153"/>
      <c r="C27" s="156"/>
      <c r="D27" s="537" t="s">
        <v>514</v>
      </c>
      <c r="E27" s="162"/>
      <c r="F27" s="185">
        <v>21449.7</v>
      </c>
      <c r="G27" s="171"/>
      <c r="H27" s="186">
        <v>0</v>
      </c>
    </row>
    <row r="28" spans="1:17" ht="16.5" customHeight="1" x14ac:dyDescent="0.2">
      <c r="A28" s="1536"/>
      <c r="B28" s="153"/>
      <c r="C28" s="156"/>
      <c r="D28" s="537" t="s">
        <v>629</v>
      </c>
      <c r="E28" s="162"/>
      <c r="F28" s="185">
        <v>3905.67</v>
      </c>
      <c r="G28" s="171"/>
      <c r="H28" s="186">
        <v>0</v>
      </c>
    </row>
    <row r="29" spans="1:17" ht="28.5" customHeight="1" x14ac:dyDescent="0.2">
      <c r="A29" s="1536"/>
      <c r="B29" s="153"/>
      <c r="C29" s="156"/>
      <c r="D29" s="537"/>
      <c r="E29" s="162"/>
      <c r="F29" s="523"/>
      <c r="G29" s="171"/>
      <c r="H29" s="524">
        <v>0</v>
      </c>
      <c r="P29" s="79"/>
    </row>
    <row r="30" spans="1:17" ht="28.5" customHeight="1" x14ac:dyDescent="0.2">
      <c r="A30" s="516"/>
      <c r="B30" s="517"/>
      <c r="C30" s="518"/>
      <c r="D30" s="519"/>
      <c r="E30" s="162"/>
      <c r="F30" s="520"/>
      <c r="G30" s="525"/>
      <c r="H30" s="521"/>
    </row>
    <row r="31" spans="1:17" ht="28.5" hidden="1" customHeight="1" x14ac:dyDescent="0.2">
      <c r="A31" s="516"/>
      <c r="B31" s="522"/>
      <c r="C31" s="601" t="s">
        <v>281</v>
      </c>
      <c r="D31" s="602" t="s">
        <v>282</v>
      </c>
      <c r="E31" s="603">
        <v>0</v>
      </c>
      <c r="F31" s="526">
        <v>0</v>
      </c>
      <c r="G31" s="604">
        <v>0</v>
      </c>
      <c r="H31" s="526">
        <v>0</v>
      </c>
    </row>
    <row r="32" spans="1:17" ht="12.75" hidden="1" customHeight="1" x14ac:dyDescent="0.2">
      <c r="A32" s="1547"/>
      <c r="B32" s="876"/>
      <c r="C32" s="151">
        <v>4430</v>
      </c>
      <c r="D32" s="605" t="s">
        <v>217</v>
      </c>
      <c r="E32" s="67">
        <v>0</v>
      </c>
      <c r="F32" s="78">
        <v>0</v>
      </c>
      <c r="G32" s="138">
        <v>0</v>
      </c>
      <c r="H32" s="78">
        <v>0</v>
      </c>
    </row>
    <row r="33" spans="1:15" ht="24" x14ac:dyDescent="0.2">
      <c r="A33" s="1547"/>
      <c r="B33" s="877"/>
      <c r="C33" s="151">
        <v>4440</v>
      </c>
      <c r="D33" s="152" t="s">
        <v>284</v>
      </c>
      <c r="E33" s="160">
        <v>6236.14</v>
      </c>
      <c r="F33" s="78">
        <v>4677.1099999999997</v>
      </c>
      <c r="G33" s="138">
        <f>F33/E33</f>
        <v>0.75000080177802286</v>
      </c>
      <c r="H33" s="78">
        <v>0</v>
      </c>
    </row>
    <row r="34" spans="1:15" ht="36" x14ac:dyDescent="0.2">
      <c r="A34" s="1548"/>
      <c r="B34" s="877"/>
      <c r="C34" s="259">
        <v>4700</v>
      </c>
      <c r="D34" s="260" t="s">
        <v>405</v>
      </c>
      <c r="E34" s="261">
        <v>4000</v>
      </c>
      <c r="F34" s="78">
        <v>1406</v>
      </c>
      <c r="G34" s="138">
        <f>F34/E34</f>
        <v>0.35149999999999998</v>
      </c>
      <c r="H34" s="78">
        <v>0</v>
      </c>
    </row>
    <row r="35" spans="1:15" ht="24" x14ac:dyDescent="0.2">
      <c r="A35" s="880"/>
      <c r="B35" s="875"/>
      <c r="C35" s="878">
        <v>6060</v>
      </c>
      <c r="D35" s="879" t="s">
        <v>721</v>
      </c>
      <c r="E35" s="261">
        <v>10000</v>
      </c>
      <c r="F35" s="78">
        <v>10000</v>
      </c>
      <c r="G35" s="138">
        <f>F35/E35</f>
        <v>1</v>
      </c>
      <c r="H35" s="78">
        <v>0</v>
      </c>
    </row>
    <row r="36" spans="1:15" ht="31.5" customHeight="1" thickBot="1" x14ac:dyDescent="0.25">
      <c r="A36" s="1549" t="s">
        <v>414</v>
      </c>
      <c r="B36" s="1550"/>
      <c r="C36" s="1550"/>
      <c r="D36" s="1551"/>
      <c r="E36" s="255">
        <f>E17</f>
        <v>5263340.3999999994</v>
      </c>
      <c r="F36" s="256">
        <f>F17</f>
        <v>2999402.16</v>
      </c>
      <c r="G36" s="257">
        <f>G17</f>
        <v>0.56986664970405498</v>
      </c>
      <c r="H36" s="258">
        <f>H17</f>
        <v>349723.06000000006</v>
      </c>
      <c r="L36" s="79"/>
      <c r="M36" s="79"/>
    </row>
    <row r="37" spans="1:15" x14ac:dyDescent="0.2">
      <c r="A37" s="79"/>
      <c r="B37" s="80"/>
      <c r="C37" s="80"/>
      <c r="D37" s="80"/>
      <c r="E37" s="175"/>
      <c r="L37" s="79"/>
      <c r="M37" s="79"/>
    </row>
    <row r="38" spans="1:15" x14ac:dyDescent="0.2">
      <c r="A38" s="79"/>
      <c r="B38" s="80"/>
      <c r="C38" s="80"/>
      <c r="D38" s="80"/>
      <c r="E38" s="175"/>
      <c r="L38" s="79"/>
      <c r="M38" s="79"/>
    </row>
    <row r="39" spans="1:15" ht="13.5" thickBot="1" x14ac:dyDescent="0.25">
      <c r="A39" s="79"/>
      <c r="B39" s="80"/>
      <c r="C39" s="80"/>
      <c r="D39" s="80"/>
      <c r="E39" s="175"/>
      <c r="L39" s="79"/>
      <c r="M39" s="79"/>
      <c r="O39" s="79"/>
    </row>
    <row r="40" spans="1:15" x14ac:dyDescent="0.2">
      <c r="A40" s="1557" t="s">
        <v>630</v>
      </c>
      <c r="B40" s="1558"/>
      <c r="C40" s="1558"/>
      <c r="D40" s="1559"/>
      <c r="E40" s="607"/>
      <c r="F40" s="615">
        <v>2834466.5</v>
      </c>
      <c r="G40" s="612"/>
      <c r="H40" s="612"/>
      <c r="I40" s="79"/>
      <c r="L40" s="79"/>
      <c r="M40" s="79"/>
    </row>
    <row r="41" spans="1:15" x14ac:dyDescent="0.2">
      <c r="A41" s="1560" t="s">
        <v>631</v>
      </c>
      <c r="B41" s="1561"/>
      <c r="C41" s="1561"/>
      <c r="D41" s="1562"/>
      <c r="E41" s="608"/>
      <c r="F41" s="616">
        <v>164935.66</v>
      </c>
      <c r="G41" s="612"/>
      <c r="H41" s="612"/>
      <c r="I41" s="79"/>
      <c r="J41" s="79"/>
      <c r="K41" s="612"/>
      <c r="L41" s="79"/>
      <c r="M41" s="79"/>
    </row>
    <row r="42" spans="1:15" ht="13.5" thickBot="1" x14ac:dyDescent="0.25">
      <c r="A42" s="1563" t="s">
        <v>632</v>
      </c>
      <c r="B42" s="1564"/>
      <c r="C42" s="1564"/>
      <c r="D42" s="1565"/>
      <c r="E42" s="609"/>
      <c r="F42" s="610">
        <v>3.75</v>
      </c>
      <c r="G42" s="1546" t="s">
        <v>751</v>
      </c>
      <c r="H42" s="1546"/>
      <c r="I42" s="1546"/>
    </row>
    <row r="43" spans="1:15" ht="13.5" thickBot="1" x14ac:dyDescent="0.25">
      <c r="A43" s="79"/>
      <c r="B43" s="80"/>
      <c r="C43" s="80"/>
      <c r="D43" s="80"/>
      <c r="E43" s="175"/>
      <c r="G43" s="79"/>
    </row>
    <row r="44" spans="1:15" ht="13.5" thickBot="1" x14ac:dyDescent="0.25">
      <c r="A44" s="1554" t="s">
        <v>633</v>
      </c>
      <c r="B44" s="1555"/>
      <c r="C44" s="1555"/>
      <c r="D44" s="1556"/>
      <c r="E44" s="613"/>
      <c r="F44" s="614">
        <v>325829.34000000003</v>
      </c>
    </row>
    <row r="45" spans="1:15" ht="13.5" thickBot="1" x14ac:dyDescent="0.25">
      <c r="A45" s="79"/>
      <c r="B45" s="80"/>
      <c r="C45" s="80"/>
      <c r="D45" s="80"/>
      <c r="E45" s="175"/>
      <c r="F45" s="611"/>
      <c r="J45" s="606"/>
    </row>
    <row r="46" spans="1:15" ht="13.5" thickBot="1" x14ac:dyDescent="0.25">
      <c r="A46" s="1554" t="s">
        <v>634</v>
      </c>
      <c r="B46" s="1555"/>
      <c r="C46" s="1555"/>
      <c r="D46" s="1556"/>
      <c r="E46" s="618">
        <v>-129663.88</v>
      </c>
      <c r="F46" s="617"/>
      <c r="G46" s="79"/>
      <c r="H46" s="79"/>
    </row>
    <row r="47" spans="1:15" x14ac:dyDescent="0.2">
      <c r="A47" s="79"/>
      <c r="B47" s="80"/>
      <c r="C47" s="80"/>
      <c r="D47" s="80"/>
      <c r="E47" s="175"/>
      <c r="F47" s="79"/>
      <c r="H47" s="79"/>
      <c r="J47" s="79"/>
    </row>
    <row r="48" spans="1:15" hidden="1" x14ac:dyDescent="0.2">
      <c r="A48" s="79"/>
      <c r="B48" s="79"/>
      <c r="C48" s="79"/>
      <c r="D48" s="79"/>
      <c r="E48" s="79"/>
    </row>
    <row r="49" spans="1:12" hidden="1" x14ac:dyDescent="0.2">
      <c r="A49" s="79"/>
      <c r="B49" s="79"/>
      <c r="C49" s="79"/>
      <c r="D49" s="79"/>
      <c r="E49" s="79"/>
    </row>
    <row r="50" spans="1:12" x14ac:dyDescent="0.2">
      <c r="A50" s="79"/>
      <c r="B50" s="79"/>
      <c r="C50" s="79"/>
      <c r="D50" s="79"/>
      <c r="E50" s="79"/>
      <c r="L50" s="606"/>
    </row>
    <row r="51" spans="1:12" x14ac:dyDescent="0.2">
      <c r="A51" s="79" t="s">
        <v>582</v>
      </c>
      <c r="B51" s="79"/>
      <c r="C51" s="79"/>
      <c r="D51" s="79"/>
      <c r="E51" s="79"/>
    </row>
    <row r="52" spans="1:12" x14ac:dyDescent="0.2">
      <c r="A52" s="79" t="s">
        <v>581</v>
      </c>
      <c r="B52" s="79"/>
      <c r="C52" s="79"/>
      <c r="D52" s="79"/>
      <c r="E52" s="79"/>
    </row>
    <row r="53" spans="1:12" x14ac:dyDescent="0.2">
      <c r="A53" s="54" t="s">
        <v>579</v>
      </c>
    </row>
    <row r="54" spans="1:12" x14ac:dyDescent="0.2">
      <c r="A54" s="54" t="s">
        <v>753</v>
      </c>
    </row>
    <row r="55" spans="1:12" x14ac:dyDescent="0.2">
      <c r="A55" s="54" t="s">
        <v>580</v>
      </c>
    </row>
    <row r="56" spans="1:12" x14ac:dyDescent="0.2">
      <c r="A56" s="54" t="s">
        <v>583</v>
      </c>
    </row>
    <row r="57" spans="1:12" x14ac:dyDescent="0.2">
      <c r="A57" s="54" t="s">
        <v>754</v>
      </c>
    </row>
    <row r="58" spans="1:12" x14ac:dyDescent="0.2">
      <c r="A58" s="54" t="s">
        <v>635</v>
      </c>
    </row>
    <row r="59" spans="1:12" x14ac:dyDescent="0.2">
      <c r="A59" s="54" t="s">
        <v>755</v>
      </c>
    </row>
    <row r="60" spans="1:12" x14ac:dyDescent="0.2">
      <c r="A60" s="54" t="s">
        <v>752</v>
      </c>
    </row>
    <row r="62" spans="1:12" x14ac:dyDescent="0.2">
      <c r="A62" s="54" t="s">
        <v>756</v>
      </c>
    </row>
  </sheetData>
  <mergeCells count="17">
    <mergeCell ref="A44:D44"/>
    <mergeCell ref="A46:D46"/>
    <mergeCell ref="A40:D40"/>
    <mergeCell ref="A41:D41"/>
    <mergeCell ref="A42:D42"/>
    <mergeCell ref="G42:I42"/>
    <mergeCell ref="A32:A34"/>
    <mergeCell ref="A36:D36"/>
    <mergeCell ref="B8:B13"/>
    <mergeCell ref="A18:A29"/>
    <mergeCell ref="D1:E1"/>
    <mergeCell ref="A4:D4"/>
    <mergeCell ref="A7:A10"/>
    <mergeCell ref="A14:D14"/>
    <mergeCell ref="A15:D15"/>
    <mergeCell ref="A3:I3"/>
    <mergeCell ref="F1:I1"/>
  </mergeCells>
  <pageMargins left="0.78740157480314965" right="0.19685039370078741" top="0.98425196850393704" bottom="0.98425196850393704" header="0.51181102362204722" footer="0.51181102362204722"/>
  <pageSetup paperSize="9" scale="58" orientation="portrait" r:id="rId1"/>
  <headerFooter alignWithMargins="0">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5"/>
  <sheetViews>
    <sheetView showGridLines="0" tabSelected="1" topLeftCell="B1" zoomScale="120" zoomScaleNormal="120" workbookViewId="0">
      <selection activeCell="H243" sqref="H243"/>
    </sheetView>
  </sheetViews>
  <sheetFormatPr defaultRowHeight="12.75" x14ac:dyDescent="0.2"/>
  <cols>
    <col min="1" max="1" width="7.83203125" style="1" customWidth="1"/>
    <col min="2" max="2" width="10.1640625" style="1" customWidth="1"/>
    <col min="3" max="3" width="9.33203125" style="1" customWidth="1"/>
    <col min="4" max="4" width="50.33203125" style="1" customWidth="1"/>
    <col min="5" max="5" width="16" style="1" customWidth="1"/>
    <col min="6" max="6" width="14.83203125" style="1" customWidth="1"/>
    <col min="7" max="7" width="16.1640625" style="1" customWidth="1"/>
    <col min="8" max="8" width="18.5" style="1" customWidth="1"/>
    <col min="9" max="9" width="10" style="1" customWidth="1"/>
    <col min="10" max="10" width="16.1640625" style="1" customWidth="1"/>
    <col min="11" max="16384" width="9.33203125" style="1"/>
  </cols>
  <sheetData>
    <row r="1" spans="1:15" ht="19.5" customHeight="1" x14ac:dyDescent="0.2">
      <c r="A1" s="1362"/>
      <c r="B1" s="1362"/>
      <c r="C1" s="1362"/>
      <c r="D1" s="1362"/>
      <c r="E1" s="1362"/>
      <c r="F1" s="1362"/>
      <c r="G1" s="1362"/>
      <c r="H1" s="98" t="s">
        <v>1023</v>
      </c>
      <c r="I1" s="98"/>
      <c r="J1" s="98"/>
    </row>
    <row r="2" spans="1:15" ht="44.25" customHeight="1" x14ac:dyDescent="0.2">
      <c r="A2" s="1566" t="s">
        <v>530</v>
      </c>
      <c r="B2" s="1566"/>
      <c r="C2" s="1566"/>
      <c r="D2" s="1566"/>
      <c r="E2" s="1566"/>
      <c r="F2" s="1566"/>
      <c r="G2" s="1566"/>
      <c r="H2" s="1566"/>
      <c r="I2" s="1566"/>
      <c r="J2" s="1566"/>
    </row>
    <row r="3" spans="1:15" ht="27" customHeight="1" x14ac:dyDescent="0.2">
      <c r="A3" s="1567" t="s">
        <v>709</v>
      </c>
      <c r="B3" s="1567"/>
      <c r="C3" s="1567"/>
      <c r="D3" s="1567"/>
      <c r="E3" s="1567"/>
      <c r="F3" s="1567"/>
      <c r="G3" s="1567"/>
      <c r="H3" s="1567"/>
      <c r="I3" s="1567"/>
      <c r="J3" s="1567"/>
    </row>
    <row r="4" spans="1:15" ht="33.75" x14ac:dyDescent="0.2">
      <c r="A4" s="550" t="s">
        <v>0</v>
      </c>
      <c r="B4" s="2" t="s">
        <v>1</v>
      </c>
      <c r="C4" s="2" t="s">
        <v>2</v>
      </c>
      <c r="D4" s="2" t="s">
        <v>3</v>
      </c>
      <c r="E4" s="2" t="s">
        <v>706</v>
      </c>
      <c r="F4" s="2" t="s">
        <v>487</v>
      </c>
      <c r="G4" s="100" t="s">
        <v>710</v>
      </c>
      <c r="H4" s="676" t="s">
        <v>711</v>
      </c>
      <c r="I4" s="677" t="s">
        <v>471</v>
      </c>
      <c r="J4" s="676" t="s">
        <v>493</v>
      </c>
      <c r="K4" s="95"/>
      <c r="L4" s="95"/>
      <c r="M4" s="95"/>
      <c r="N4" s="95"/>
      <c r="O4" s="95"/>
    </row>
    <row r="5" spans="1:15" x14ac:dyDescent="0.2">
      <c r="A5" s="551" t="s">
        <v>4</v>
      </c>
      <c r="B5" s="456"/>
      <c r="C5" s="456"/>
      <c r="D5" s="457" t="s">
        <v>5</v>
      </c>
      <c r="E5" s="458">
        <f>E6</f>
        <v>0</v>
      </c>
      <c r="F5" s="458">
        <f>F6</f>
        <v>6663.76</v>
      </c>
      <c r="G5" s="458">
        <f>G6</f>
        <v>6663.76</v>
      </c>
      <c r="H5" s="458">
        <f>H6</f>
        <v>6663.76</v>
      </c>
      <c r="I5" s="459">
        <f>H5/G5</f>
        <v>1</v>
      </c>
      <c r="J5" s="458">
        <v>0</v>
      </c>
    </row>
    <row r="6" spans="1:15" ht="15" x14ac:dyDescent="0.2">
      <c r="A6" s="552"/>
      <c r="B6" s="451" t="s">
        <v>9</v>
      </c>
      <c r="C6" s="452"/>
      <c r="D6" s="453" t="s">
        <v>10</v>
      </c>
      <c r="E6" s="454">
        <f>E7+E8+E9</f>
        <v>0</v>
      </c>
      <c r="F6" s="454">
        <f>F7+F8+F9</f>
        <v>6663.76</v>
      </c>
      <c r="G6" s="454">
        <f>G7+G8+G9</f>
        <v>6663.76</v>
      </c>
      <c r="H6" s="454">
        <f>H7+H8+H9</f>
        <v>6663.76</v>
      </c>
      <c r="I6" s="455">
        <f t="shared" ref="I6:I24" si="0">H6/G6</f>
        <v>1</v>
      </c>
      <c r="J6" s="454">
        <v>0</v>
      </c>
    </row>
    <row r="7" spans="1:15" x14ac:dyDescent="0.2">
      <c r="A7" s="553"/>
      <c r="B7" s="3"/>
      <c r="C7" s="4" t="s">
        <v>206</v>
      </c>
      <c r="D7" s="5" t="s">
        <v>207</v>
      </c>
      <c r="E7" s="94">
        <v>0</v>
      </c>
      <c r="F7" s="94">
        <f>G7-E7</f>
        <v>5574.04</v>
      </c>
      <c r="G7" s="97">
        <v>5574.04</v>
      </c>
      <c r="H7" s="176">
        <v>5574.04</v>
      </c>
      <c r="I7" s="103">
        <f t="shared" si="0"/>
        <v>1</v>
      </c>
      <c r="J7" s="176">
        <v>0</v>
      </c>
    </row>
    <row r="8" spans="1:15" x14ac:dyDescent="0.2">
      <c r="A8" s="553"/>
      <c r="B8" s="3"/>
      <c r="C8" s="4" t="s">
        <v>208</v>
      </c>
      <c r="D8" s="5" t="s">
        <v>209</v>
      </c>
      <c r="E8" s="94">
        <v>0</v>
      </c>
      <c r="F8" s="94">
        <f>G8-E8</f>
        <v>953.16</v>
      </c>
      <c r="G8" s="97">
        <v>953.16</v>
      </c>
      <c r="H8" s="176">
        <v>953.16</v>
      </c>
      <c r="I8" s="103">
        <f t="shared" si="0"/>
        <v>1</v>
      </c>
      <c r="J8" s="176">
        <v>0</v>
      </c>
    </row>
    <row r="9" spans="1:15" ht="12" customHeight="1" x14ac:dyDescent="0.2">
      <c r="A9" s="553"/>
      <c r="B9" s="3"/>
      <c r="C9" s="4" t="s">
        <v>210</v>
      </c>
      <c r="D9" s="5" t="s">
        <v>694</v>
      </c>
      <c r="E9" s="94">
        <v>0</v>
      </c>
      <c r="F9" s="94">
        <f>G9-E9</f>
        <v>136.56</v>
      </c>
      <c r="G9" s="97">
        <v>136.56</v>
      </c>
      <c r="H9" s="176">
        <v>136.56</v>
      </c>
      <c r="I9" s="103">
        <f t="shared" si="0"/>
        <v>1</v>
      </c>
      <c r="J9" s="176">
        <v>0</v>
      </c>
    </row>
    <row r="10" spans="1:15" x14ac:dyDescent="0.2">
      <c r="A10" s="551" t="s">
        <v>15</v>
      </c>
      <c r="B10" s="456"/>
      <c r="C10" s="456"/>
      <c r="D10" s="457" t="s">
        <v>16</v>
      </c>
      <c r="E10" s="458">
        <f>E11</f>
        <v>8000</v>
      </c>
      <c r="F10" s="458">
        <f>F11</f>
        <v>0</v>
      </c>
      <c r="G10" s="458">
        <f>G11</f>
        <v>8000</v>
      </c>
      <c r="H10" s="458">
        <f>H11</f>
        <v>2520.3200000000002</v>
      </c>
      <c r="I10" s="323">
        <f t="shared" si="0"/>
        <v>0.31504000000000004</v>
      </c>
      <c r="J10" s="458">
        <f>J11</f>
        <v>290.08</v>
      </c>
    </row>
    <row r="11" spans="1:15" ht="15" x14ac:dyDescent="0.2">
      <c r="A11" s="552"/>
      <c r="B11" s="451" t="s">
        <v>17</v>
      </c>
      <c r="C11" s="452"/>
      <c r="D11" s="453" t="s">
        <v>10</v>
      </c>
      <c r="E11" s="454">
        <f>E12+E13</f>
        <v>8000</v>
      </c>
      <c r="F11" s="454">
        <f>F12+F13</f>
        <v>0</v>
      </c>
      <c r="G11" s="454">
        <f>G12+G13</f>
        <v>8000</v>
      </c>
      <c r="H11" s="454">
        <f>H12+H13</f>
        <v>2520.3200000000002</v>
      </c>
      <c r="I11" s="298">
        <f t="shared" si="0"/>
        <v>0.31504000000000004</v>
      </c>
      <c r="J11" s="454">
        <f>J12+J13</f>
        <v>290.08</v>
      </c>
    </row>
    <row r="12" spans="1:15" x14ac:dyDescent="0.2">
      <c r="A12" s="553"/>
      <c r="B12" s="3"/>
      <c r="C12" s="4" t="s">
        <v>208</v>
      </c>
      <c r="D12" s="5" t="s">
        <v>209</v>
      </c>
      <c r="E12" s="94">
        <v>1000</v>
      </c>
      <c r="F12" s="94">
        <f>G12-E12</f>
        <v>0</v>
      </c>
      <c r="G12" s="97">
        <v>1000</v>
      </c>
      <c r="H12" s="176">
        <v>307.8</v>
      </c>
      <c r="I12" s="99">
        <f>H12/G12</f>
        <v>0.30780000000000002</v>
      </c>
      <c r="J12" s="176">
        <v>102.6</v>
      </c>
    </row>
    <row r="13" spans="1:15" x14ac:dyDescent="0.2">
      <c r="A13" s="553"/>
      <c r="B13" s="3"/>
      <c r="C13" s="4" t="s">
        <v>218</v>
      </c>
      <c r="D13" s="5" t="s">
        <v>219</v>
      </c>
      <c r="E13" s="94">
        <v>7000</v>
      </c>
      <c r="F13" s="94">
        <f>G13-E13</f>
        <v>0</v>
      </c>
      <c r="G13" s="97">
        <v>7000</v>
      </c>
      <c r="H13" s="176">
        <v>2212.52</v>
      </c>
      <c r="I13" s="99">
        <f t="shared" si="0"/>
        <v>0.3160742857142857</v>
      </c>
      <c r="J13" s="176">
        <v>187.48</v>
      </c>
    </row>
    <row r="14" spans="1:15" x14ac:dyDescent="0.2">
      <c r="A14" s="551" t="s">
        <v>234</v>
      </c>
      <c r="B14" s="456"/>
      <c r="C14" s="456"/>
      <c r="D14" s="457" t="s">
        <v>535</v>
      </c>
      <c r="E14" s="458">
        <f>E15</f>
        <v>0</v>
      </c>
      <c r="F14" s="458">
        <f t="shared" ref="F14:G15" si="1">F15</f>
        <v>1500</v>
      </c>
      <c r="G14" s="458">
        <f t="shared" si="1"/>
        <v>1500</v>
      </c>
      <c r="H14" s="458">
        <f>H15</f>
        <v>0</v>
      </c>
      <c r="I14" s="323">
        <f>H14/G14</f>
        <v>0</v>
      </c>
      <c r="J14" s="458">
        <f>J15</f>
        <v>0</v>
      </c>
    </row>
    <row r="15" spans="1:15" ht="15" x14ac:dyDescent="0.2">
      <c r="A15" s="552"/>
      <c r="B15" s="451" t="s">
        <v>236</v>
      </c>
      <c r="C15" s="452"/>
      <c r="D15" s="453" t="s">
        <v>10</v>
      </c>
      <c r="E15" s="454">
        <f>E16</f>
        <v>0</v>
      </c>
      <c r="F15" s="454">
        <f t="shared" si="1"/>
        <v>1500</v>
      </c>
      <c r="G15" s="454">
        <f t="shared" si="1"/>
        <v>1500</v>
      </c>
      <c r="H15" s="454">
        <f>H16</f>
        <v>0</v>
      </c>
      <c r="I15" s="298">
        <f>H15/G15</f>
        <v>0</v>
      </c>
      <c r="J15" s="454">
        <f>J16</f>
        <v>0</v>
      </c>
    </row>
    <row r="16" spans="1:15" x14ac:dyDescent="0.2">
      <c r="A16" s="553"/>
      <c r="B16" s="3"/>
      <c r="C16" s="4" t="s">
        <v>218</v>
      </c>
      <c r="D16" s="5" t="s">
        <v>219</v>
      </c>
      <c r="E16" s="94">
        <v>0</v>
      </c>
      <c r="F16" s="94">
        <f>G16-E16</f>
        <v>1500</v>
      </c>
      <c r="G16" s="97">
        <v>1500</v>
      </c>
      <c r="H16" s="176">
        <v>0</v>
      </c>
      <c r="I16" s="99">
        <v>0</v>
      </c>
      <c r="J16" s="176">
        <v>0</v>
      </c>
    </row>
    <row r="17" spans="1:10" x14ac:dyDescent="0.2">
      <c r="A17" s="551" t="s">
        <v>255</v>
      </c>
      <c r="B17" s="456"/>
      <c r="C17" s="456"/>
      <c r="D17" s="457" t="s">
        <v>256</v>
      </c>
      <c r="E17" s="458">
        <f t="shared" ref="E17:H18" si="2">E18</f>
        <v>30000</v>
      </c>
      <c r="F17" s="458">
        <f t="shared" si="2"/>
        <v>0</v>
      </c>
      <c r="G17" s="458">
        <f t="shared" si="2"/>
        <v>30000</v>
      </c>
      <c r="H17" s="458">
        <f t="shared" si="2"/>
        <v>9091</v>
      </c>
      <c r="I17" s="323">
        <f>H17/G17</f>
        <v>0.30303333333333332</v>
      </c>
      <c r="J17" s="458">
        <f>J18</f>
        <v>0</v>
      </c>
    </row>
    <row r="18" spans="1:10" ht="15" x14ac:dyDescent="0.2">
      <c r="A18" s="552"/>
      <c r="B18" s="451" t="s">
        <v>257</v>
      </c>
      <c r="C18" s="452"/>
      <c r="D18" s="453" t="s">
        <v>258</v>
      </c>
      <c r="E18" s="454">
        <f t="shared" si="2"/>
        <v>30000</v>
      </c>
      <c r="F18" s="454">
        <f t="shared" si="2"/>
        <v>0</v>
      </c>
      <c r="G18" s="454">
        <f t="shared" si="2"/>
        <v>30000</v>
      </c>
      <c r="H18" s="454">
        <f t="shared" si="2"/>
        <v>9091</v>
      </c>
      <c r="I18" s="298">
        <f>H18/G18</f>
        <v>0.30303333333333332</v>
      </c>
      <c r="J18" s="454">
        <f>J19</f>
        <v>0</v>
      </c>
    </row>
    <row r="19" spans="1:10" x14ac:dyDescent="0.2">
      <c r="A19" s="553"/>
      <c r="B19" s="3"/>
      <c r="C19" s="4" t="s">
        <v>218</v>
      </c>
      <c r="D19" s="5" t="s">
        <v>219</v>
      </c>
      <c r="E19" s="94">
        <v>30000</v>
      </c>
      <c r="F19" s="94">
        <f>G19-E19</f>
        <v>0</v>
      </c>
      <c r="G19" s="97">
        <v>30000</v>
      </c>
      <c r="H19" s="176">
        <v>9091</v>
      </c>
      <c r="I19" s="99">
        <f>H19/G19</f>
        <v>0.30303333333333332</v>
      </c>
      <c r="J19" s="176">
        <v>0</v>
      </c>
    </row>
    <row r="20" spans="1:10" x14ac:dyDescent="0.2">
      <c r="A20" s="551" t="s">
        <v>40</v>
      </c>
      <c r="B20" s="456"/>
      <c r="C20" s="456"/>
      <c r="D20" s="457" t="s">
        <v>41</v>
      </c>
      <c r="E20" s="458">
        <f>E21+E25+E32+E36+E43</f>
        <v>4969165.41</v>
      </c>
      <c r="F20" s="458">
        <f>F21+F25+F32+F36+F43</f>
        <v>106159.99999999994</v>
      </c>
      <c r="G20" s="458">
        <f>G21+G25+G32+G36+G43</f>
        <v>5075325.41</v>
      </c>
      <c r="H20" s="458">
        <f>H21+H25+H32+H36+H43</f>
        <v>2897654.45</v>
      </c>
      <c r="I20" s="323">
        <f t="shared" si="0"/>
        <v>0.5709297859582958</v>
      </c>
      <c r="J20" s="458">
        <f>J21+J25+J32+J36+J43</f>
        <v>159667.72000000003</v>
      </c>
    </row>
    <row r="21" spans="1:10" ht="15" x14ac:dyDescent="0.2">
      <c r="A21" s="552"/>
      <c r="B21" s="451" t="s">
        <v>42</v>
      </c>
      <c r="C21" s="452"/>
      <c r="D21" s="453" t="s">
        <v>43</v>
      </c>
      <c r="E21" s="454">
        <f>E22+E23+E24</f>
        <v>152644</v>
      </c>
      <c r="F21" s="454">
        <f>F22+F23+F24</f>
        <v>-5593.0000000000045</v>
      </c>
      <c r="G21" s="454">
        <f>G22+G23+G24</f>
        <v>147051</v>
      </c>
      <c r="H21" s="454">
        <f>H22+H23+H24</f>
        <v>74085.98</v>
      </c>
      <c r="I21" s="298">
        <f t="shared" si="0"/>
        <v>0.50381146677003219</v>
      </c>
      <c r="J21" s="454">
        <f>J22+J23+J24</f>
        <v>0</v>
      </c>
    </row>
    <row r="22" spans="1:10" x14ac:dyDescent="0.2">
      <c r="A22" s="553"/>
      <c r="B22" s="3"/>
      <c r="C22" s="4" t="s">
        <v>206</v>
      </c>
      <c r="D22" s="5" t="s">
        <v>207</v>
      </c>
      <c r="E22" s="94">
        <v>127682.14</v>
      </c>
      <c r="F22" s="94">
        <f>G22-E22</f>
        <v>-4678.3800000000047</v>
      </c>
      <c r="G22" s="97">
        <v>123003.76</v>
      </c>
      <c r="H22" s="176">
        <v>61970.78</v>
      </c>
      <c r="I22" s="99">
        <f t="shared" si="0"/>
        <v>0.5038120785901179</v>
      </c>
      <c r="J22" s="176">
        <v>0</v>
      </c>
    </row>
    <row r="23" spans="1:10" x14ac:dyDescent="0.2">
      <c r="A23" s="553"/>
      <c r="B23" s="3"/>
      <c r="C23" s="4" t="s">
        <v>208</v>
      </c>
      <c r="D23" s="5" t="s">
        <v>209</v>
      </c>
      <c r="E23" s="94">
        <v>21833.65</v>
      </c>
      <c r="F23" s="94">
        <f>G23-E23</f>
        <v>-800</v>
      </c>
      <c r="G23" s="97">
        <v>21033.65</v>
      </c>
      <c r="H23" s="176">
        <v>10596.98</v>
      </c>
      <c r="I23" s="99">
        <f t="shared" si="0"/>
        <v>0.50381079841111742</v>
      </c>
      <c r="J23" s="176">
        <v>0</v>
      </c>
    </row>
    <row r="24" spans="1:10" x14ac:dyDescent="0.2">
      <c r="A24" s="553"/>
      <c r="B24" s="3"/>
      <c r="C24" s="4" t="s">
        <v>210</v>
      </c>
      <c r="D24" s="5" t="s">
        <v>694</v>
      </c>
      <c r="E24" s="94">
        <v>3128.21</v>
      </c>
      <c r="F24" s="94">
        <f>G24-E24</f>
        <v>-114.61999999999989</v>
      </c>
      <c r="G24" s="97">
        <v>3013.59</v>
      </c>
      <c r="H24" s="176">
        <v>1518.22</v>
      </c>
      <c r="I24" s="99">
        <f t="shared" si="0"/>
        <v>0.5037911593813359</v>
      </c>
      <c r="J24" s="176">
        <v>0</v>
      </c>
    </row>
    <row r="25" spans="1:10" ht="15" x14ac:dyDescent="0.2">
      <c r="A25" s="552"/>
      <c r="B25" s="451" t="s">
        <v>44</v>
      </c>
      <c r="C25" s="452"/>
      <c r="D25" s="453" t="s">
        <v>45</v>
      </c>
      <c r="E25" s="454">
        <f>SUM(E26:E31)</f>
        <v>3901813.41</v>
      </c>
      <c r="F25" s="454">
        <f t="shared" ref="F25:H25" si="3">SUM(F26:F31)</f>
        <v>102853</v>
      </c>
      <c r="G25" s="454">
        <f t="shared" si="3"/>
        <v>4004666.41</v>
      </c>
      <c r="H25" s="454">
        <f t="shared" si="3"/>
        <v>2256931.1800000002</v>
      </c>
      <c r="I25" s="298">
        <f t="shared" ref="I25:I49" si="4">H25/G25</f>
        <v>0.56357532661503262</v>
      </c>
      <c r="J25" s="454">
        <f>SUM(J26:J31)</f>
        <v>133931.15000000002</v>
      </c>
    </row>
    <row r="26" spans="1:10" x14ac:dyDescent="0.2">
      <c r="A26" s="553"/>
      <c r="B26" s="3"/>
      <c r="C26" s="4" t="s">
        <v>206</v>
      </c>
      <c r="D26" s="5" t="s">
        <v>207</v>
      </c>
      <c r="E26" s="94">
        <v>2951420.81</v>
      </c>
      <c r="F26" s="94">
        <f t="shared" ref="F26:F31" si="5">G26-E26</f>
        <v>72678</v>
      </c>
      <c r="G26" s="97">
        <v>3024098.81</v>
      </c>
      <c r="H26" s="176">
        <v>1621571.01</v>
      </c>
      <c r="I26" s="99">
        <f t="shared" si="4"/>
        <v>0.53621627859441534</v>
      </c>
      <c r="J26" s="176">
        <v>86925.62</v>
      </c>
    </row>
    <row r="27" spans="1:10" x14ac:dyDescent="0.2">
      <c r="A27" s="553"/>
      <c r="B27" s="3"/>
      <c r="C27" s="4" t="s">
        <v>261</v>
      </c>
      <c r="D27" s="5" t="s">
        <v>262</v>
      </c>
      <c r="E27" s="94">
        <v>269169.57</v>
      </c>
      <c r="F27" s="94">
        <f t="shared" si="5"/>
        <v>-22243</v>
      </c>
      <c r="G27" s="97">
        <v>246926.57</v>
      </c>
      <c r="H27" s="176">
        <v>246925.65</v>
      </c>
      <c r="I27" s="99">
        <f t="shared" si="4"/>
        <v>0.99999627419600889</v>
      </c>
      <c r="J27" s="176">
        <v>0</v>
      </c>
    </row>
    <row r="28" spans="1:10" x14ac:dyDescent="0.2">
      <c r="A28" s="553"/>
      <c r="B28" s="3"/>
      <c r="C28" s="4" t="s">
        <v>208</v>
      </c>
      <c r="D28" s="5" t="s">
        <v>209</v>
      </c>
      <c r="E28" s="94">
        <v>565290.82999999996</v>
      </c>
      <c r="F28" s="94">
        <f t="shared" si="5"/>
        <v>-27513</v>
      </c>
      <c r="G28" s="97">
        <v>537777.82999999996</v>
      </c>
      <c r="H28" s="176">
        <v>288016.26</v>
      </c>
      <c r="I28" s="99">
        <f t="shared" si="4"/>
        <v>0.53556737361225926</v>
      </c>
      <c r="J28" s="176">
        <v>39244.480000000003</v>
      </c>
    </row>
    <row r="29" spans="1:10" x14ac:dyDescent="0.2">
      <c r="A29" s="553"/>
      <c r="B29" s="3"/>
      <c r="C29" s="4" t="s">
        <v>210</v>
      </c>
      <c r="D29" s="5" t="s">
        <v>694</v>
      </c>
      <c r="E29" s="94">
        <v>50932.2</v>
      </c>
      <c r="F29" s="94">
        <f t="shared" si="5"/>
        <v>-3500</v>
      </c>
      <c r="G29" s="97">
        <v>47432.2</v>
      </c>
      <c r="H29" s="176">
        <v>26421.87</v>
      </c>
      <c r="I29" s="99">
        <f t="shared" si="4"/>
        <v>0.55704500318349137</v>
      </c>
      <c r="J29" s="176">
        <v>5138.6899999999996</v>
      </c>
    </row>
    <row r="30" spans="1:10" x14ac:dyDescent="0.2">
      <c r="A30" s="553"/>
      <c r="B30" s="3"/>
      <c r="C30" s="4" t="s">
        <v>218</v>
      </c>
      <c r="D30" s="5" t="s">
        <v>219</v>
      </c>
      <c r="E30" s="94">
        <v>65000</v>
      </c>
      <c r="F30" s="94">
        <f t="shared" si="5"/>
        <v>53431</v>
      </c>
      <c r="G30" s="97">
        <v>118431</v>
      </c>
      <c r="H30" s="176">
        <v>68875.960000000006</v>
      </c>
      <c r="I30" s="99">
        <f t="shared" si="4"/>
        <v>0.58157036586704502</v>
      </c>
      <c r="J30" s="176">
        <v>1999.44</v>
      </c>
    </row>
    <row r="31" spans="1:10" x14ac:dyDescent="0.2">
      <c r="A31" s="553"/>
      <c r="B31" s="572"/>
      <c r="C31" s="1266" t="s">
        <v>614</v>
      </c>
      <c r="D31" s="1267" t="s">
        <v>700</v>
      </c>
      <c r="E31" s="1268">
        <v>0</v>
      </c>
      <c r="F31" s="94">
        <f t="shared" si="5"/>
        <v>30000</v>
      </c>
      <c r="G31" s="1269">
        <v>30000</v>
      </c>
      <c r="H31" s="1290">
        <v>5120.43</v>
      </c>
      <c r="I31" s="1270">
        <f t="shared" si="4"/>
        <v>0.170681</v>
      </c>
      <c r="J31" s="1290">
        <v>622.91999999999996</v>
      </c>
    </row>
    <row r="32" spans="1:10" ht="15" hidden="1" x14ac:dyDescent="0.2">
      <c r="A32" s="552"/>
      <c r="B32" s="451" t="s">
        <v>287</v>
      </c>
      <c r="C32" s="452"/>
      <c r="D32" s="453" t="s">
        <v>288</v>
      </c>
      <c r="E32" s="454">
        <f>E33+E34</f>
        <v>0</v>
      </c>
      <c r="F32" s="454">
        <f>F33+F34</f>
        <v>0</v>
      </c>
      <c r="G32" s="454">
        <f>G33+G34</f>
        <v>0</v>
      </c>
      <c r="H32" s="454">
        <f>H33+H34</f>
        <v>0</v>
      </c>
      <c r="I32" s="298">
        <v>0</v>
      </c>
      <c r="J32" s="454">
        <f>J33+J34</f>
        <v>0</v>
      </c>
    </row>
    <row r="33" spans="1:10" hidden="1" x14ac:dyDescent="0.2">
      <c r="A33" s="553"/>
      <c r="B33" s="3"/>
      <c r="C33" s="4" t="s">
        <v>208</v>
      </c>
      <c r="D33" s="5" t="s">
        <v>209</v>
      </c>
      <c r="E33" s="94">
        <v>0</v>
      </c>
      <c r="F33" s="94">
        <f>G33-E33</f>
        <v>0</v>
      </c>
      <c r="G33" s="97">
        <v>0</v>
      </c>
      <c r="H33" s="176">
        <v>0</v>
      </c>
      <c r="I33" s="99">
        <v>0</v>
      </c>
      <c r="J33" s="176">
        <v>0</v>
      </c>
    </row>
    <row r="34" spans="1:10" hidden="1" x14ac:dyDescent="0.2">
      <c r="A34" s="553"/>
      <c r="B34" s="3"/>
      <c r="C34" s="4" t="s">
        <v>218</v>
      </c>
      <c r="D34" s="5" t="s">
        <v>219</v>
      </c>
      <c r="E34" s="94">
        <v>0</v>
      </c>
      <c r="F34" s="94">
        <f>G34-E34</f>
        <v>0</v>
      </c>
      <c r="G34" s="97">
        <v>0</v>
      </c>
      <c r="H34" s="176">
        <v>0</v>
      </c>
      <c r="I34" s="99">
        <v>0</v>
      </c>
      <c r="J34" s="176">
        <v>0</v>
      </c>
    </row>
    <row r="35" spans="1:10" hidden="1" x14ac:dyDescent="0.2">
      <c r="A35" s="553"/>
      <c r="B35" s="572"/>
      <c r="C35" s="1266" t="s">
        <v>614</v>
      </c>
      <c r="D35" s="1267" t="s">
        <v>700</v>
      </c>
      <c r="E35" s="1268">
        <v>0</v>
      </c>
      <c r="F35" s="1268">
        <f>G35-E35</f>
        <v>0</v>
      </c>
      <c r="G35" s="1269">
        <v>0</v>
      </c>
      <c r="H35" s="1290">
        <v>0</v>
      </c>
      <c r="I35" s="1270"/>
      <c r="J35" s="1290">
        <v>0</v>
      </c>
    </row>
    <row r="36" spans="1:10" ht="15" x14ac:dyDescent="0.2">
      <c r="A36" s="552"/>
      <c r="B36" s="451" t="s">
        <v>289</v>
      </c>
      <c r="C36" s="452"/>
      <c r="D36" s="453" t="s">
        <v>290</v>
      </c>
      <c r="E36" s="454">
        <f>E37+E38+E39+E40+E41+E42</f>
        <v>914708</v>
      </c>
      <c r="F36" s="454">
        <f t="shared" ref="F36:G36" si="6">F37+F38+F39+F40+F41+F42</f>
        <v>7399.9999999999418</v>
      </c>
      <c r="G36" s="454">
        <f t="shared" si="6"/>
        <v>922108</v>
      </c>
      <c r="H36" s="1273">
        <f>H37+H38+H39+H40+H41+H42</f>
        <v>565791.29</v>
      </c>
      <c r="I36" s="1275">
        <f>H36/G36</f>
        <v>0.6135846234931267</v>
      </c>
      <c r="J36" s="1273">
        <f>J37+J38+J39+J40+J41+J42</f>
        <v>25736.57</v>
      </c>
    </row>
    <row r="37" spans="1:10" x14ac:dyDescent="0.2">
      <c r="A37" s="553"/>
      <c r="B37" s="3"/>
      <c r="C37" s="4" t="s">
        <v>206</v>
      </c>
      <c r="D37" s="5" t="s">
        <v>207</v>
      </c>
      <c r="E37" s="94">
        <v>700210</v>
      </c>
      <c r="F37" s="94">
        <f t="shared" ref="F37:F42" si="7">G37-E37</f>
        <v>1945.1899999999441</v>
      </c>
      <c r="G37" s="272">
        <v>702155.19</v>
      </c>
      <c r="H37" s="273">
        <v>414805.56</v>
      </c>
      <c r="I37" s="275">
        <f t="shared" si="4"/>
        <v>0.59076051264393559</v>
      </c>
      <c r="J37" s="273">
        <v>13881.99</v>
      </c>
    </row>
    <row r="38" spans="1:10" x14ac:dyDescent="0.2">
      <c r="A38" s="553"/>
      <c r="B38" s="3"/>
      <c r="C38" s="4" t="s">
        <v>261</v>
      </c>
      <c r="D38" s="5" t="s">
        <v>262</v>
      </c>
      <c r="E38" s="94">
        <v>64168</v>
      </c>
      <c r="F38" s="94">
        <f t="shared" si="7"/>
        <v>-1945.1900000000023</v>
      </c>
      <c r="G38" s="272">
        <v>62222.81</v>
      </c>
      <c r="H38" s="273">
        <v>62222.81</v>
      </c>
      <c r="I38" s="275">
        <f t="shared" si="4"/>
        <v>1</v>
      </c>
      <c r="J38" s="273">
        <v>0</v>
      </c>
    </row>
    <row r="39" spans="1:10" x14ac:dyDescent="0.2">
      <c r="A39" s="553"/>
      <c r="B39" s="3"/>
      <c r="C39" s="4" t="s">
        <v>208</v>
      </c>
      <c r="D39" s="5" t="s">
        <v>209</v>
      </c>
      <c r="E39" s="94">
        <v>125234</v>
      </c>
      <c r="F39" s="94">
        <f t="shared" si="7"/>
        <v>0</v>
      </c>
      <c r="G39" s="272">
        <v>125234</v>
      </c>
      <c r="H39" s="273">
        <v>77650.78</v>
      </c>
      <c r="I39" s="275">
        <f t="shared" si="4"/>
        <v>0.62004551479630132</v>
      </c>
      <c r="J39" s="273">
        <v>10425.9</v>
      </c>
    </row>
    <row r="40" spans="1:10" x14ac:dyDescent="0.2">
      <c r="A40" s="553"/>
      <c r="B40" s="3"/>
      <c r="C40" s="4" t="s">
        <v>210</v>
      </c>
      <c r="D40" s="5" t="s">
        <v>694</v>
      </c>
      <c r="E40" s="94">
        <v>21096</v>
      </c>
      <c r="F40" s="94">
        <f t="shared" si="7"/>
        <v>0</v>
      </c>
      <c r="G40" s="272">
        <v>21096</v>
      </c>
      <c r="H40" s="273">
        <v>8985.66</v>
      </c>
      <c r="I40" s="275">
        <f t="shared" si="4"/>
        <v>0.4259414106939704</v>
      </c>
      <c r="J40" s="273">
        <v>1407.08</v>
      </c>
    </row>
    <row r="41" spans="1:10" x14ac:dyDescent="0.2">
      <c r="A41" s="553"/>
      <c r="B41" s="3"/>
      <c r="C41" s="4" t="s">
        <v>218</v>
      </c>
      <c r="D41" s="5" t="s">
        <v>219</v>
      </c>
      <c r="E41" s="94">
        <v>4000</v>
      </c>
      <c r="F41" s="94">
        <f t="shared" si="7"/>
        <v>3400</v>
      </c>
      <c r="G41" s="1276">
        <v>7400</v>
      </c>
      <c r="H41" s="1277">
        <v>698.4</v>
      </c>
      <c r="I41" s="1278">
        <f t="shared" si="4"/>
        <v>9.4378378378378369E-2</v>
      </c>
      <c r="J41" s="1277">
        <v>21.6</v>
      </c>
    </row>
    <row r="42" spans="1:10" x14ac:dyDescent="0.2">
      <c r="A42" s="553"/>
      <c r="B42" s="572"/>
      <c r="C42" s="1266" t="s">
        <v>614</v>
      </c>
      <c r="D42" s="1267" t="s">
        <v>700</v>
      </c>
      <c r="E42" s="1268">
        <v>0</v>
      </c>
      <c r="F42" s="1269">
        <f t="shared" si="7"/>
        <v>4000</v>
      </c>
      <c r="G42" s="1279">
        <v>4000</v>
      </c>
      <c r="H42" s="1274">
        <v>1428.08</v>
      </c>
      <c r="I42" s="1272">
        <f t="shared" si="4"/>
        <v>0.35702</v>
      </c>
      <c r="J42" s="1274">
        <v>0</v>
      </c>
    </row>
    <row r="43" spans="1:10" ht="15" x14ac:dyDescent="0.2">
      <c r="A43" s="552"/>
      <c r="B43" s="451" t="s">
        <v>291</v>
      </c>
      <c r="C43" s="452"/>
      <c r="D43" s="453" t="s">
        <v>10</v>
      </c>
      <c r="E43" s="454">
        <f>E44</f>
        <v>0</v>
      </c>
      <c r="F43" s="454">
        <f>F44</f>
        <v>1500</v>
      </c>
      <c r="G43" s="1273">
        <f>G44</f>
        <v>1500</v>
      </c>
      <c r="H43" s="1273">
        <f>H44</f>
        <v>846</v>
      </c>
      <c r="I43" s="1275">
        <f>H43/G43</f>
        <v>0.56399999999999995</v>
      </c>
      <c r="J43" s="1273">
        <f>J44</f>
        <v>0</v>
      </c>
    </row>
    <row r="44" spans="1:10" x14ac:dyDescent="0.2">
      <c r="A44" s="553"/>
      <c r="B44" s="3"/>
      <c r="C44" s="4" t="s">
        <v>292</v>
      </c>
      <c r="D44" s="5" t="s">
        <v>293</v>
      </c>
      <c r="E44" s="94">
        <v>0</v>
      </c>
      <c r="F44" s="94">
        <f>G44-E44</f>
        <v>1500</v>
      </c>
      <c r="G44" s="272">
        <v>1500</v>
      </c>
      <c r="H44" s="273">
        <v>846</v>
      </c>
      <c r="I44" s="275">
        <f>H44/G44</f>
        <v>0.56399999999999995</v>
      </c>
      <c r="J44" s="273">
        <v>0</v>
      </c>
    </row>
    <row r="45" spans="1:10" ht="22.5" x14ac:dyDescent="0.2">
      <c r="A45" s="551" t="s">
        <v>50</v>
      </c>
      <c r="B45" s="456"/>
      <c r="C45" s="456"/>
      <c r="D45" s="457" t="s">
        <v>51</v>
      </c>
      <c r="E45" s="458">
        <f>E46+E50</f>
        <v>3526</v>
      </c>
      <c r="F45" s="458">
        <f>F46+F50</f>
        <v>6280.37</v>
      </c>
      <c r="G45" s="458">
        <f>G46+G50</f>
        <v>9806.369999999999</v>
      </c>
      <c r="H45" s="458">
        <f>H46+H50</f>
        <v>8048.37</v>
      </c>
      <c r="I45" s="323">
        <f t="shared" si="4"/>
        <v>0.82072877119668142</v>
      </c>
      <c r="J45" s="458">
        <f>J46+J50</f>
        <v>0</v>
      </c>
    </row>
    <row r="46" spans="1:10" ht="22.5" x14ac:dyDescent="0.2">
      <c r="A46" s="552"/>
      <c r="B46" s="451" t="s">
        <v>52</v>
      </c>
      <c r="C46" s="452"/>
      <c r="D46" s="453" t="s">
        <v>53</v>
      </c>
      <c r="E46" s="454">
        <f>E47+E48+E49</f>
        <v>3526</v>
      </c>
      <c r="F46" s="454">
        <f>F47+F48+F49</f>
        <v>0</v>
      </c>
      <c r="G46" s="454">
        <f>G47+G48+G49</f>
        <v>3526</v>
      </c>
      <c r="H46" s="454">
        <f>H47+H48+H49</f>
        <v>1768</v>
      </c>
      <c r="I46" s="298">
        <f t="shared" si="4"/>
        <v>0.50141803743618829</v>
      </c>
      <c r="J46" s="454">
        <f>J47+J48+J49</f>
        <v>0</v>
      </c>
    </row>
    <row r="47" spans="1:10" x14ac:dyDescent="0.2">
      <c r="A47" s="553"/>
      <c r="B47" s="3"/>
      <c r="C47" s="4" t="s">
        <v>206</v>
      </c>
      <c r="D47" s="5" t="s">
        <v>207</v>
      </c>
      <c r="E47" s="94">
        <v>2949.39</v>
      </c>
      <c r="F47" s="94" t="s">
        <v>6</v>
      </c>
      <c r="G47" s="272">
        <v>2949.39</v>
      </c>
      <c r="H47" s="273">
        <v>1478.9</v>
      </c>
      <c r="I47" s="275">
        <f t="shared" si="4"/>
        <v>0.50142571853840967</v>
      </c>
      <c r="J47" s="273">
        <v>0</v>
      </c>
    </row>
    <row r="48" spans="1:10" x14ac:dyDescent="0.2">
      <c r="A48" s="553"/>
      <c r="B48" s="3"/>
      <c r="C48" s="4" t="s">
        <v>208</v>
      </c>
      <c r="D48" s="5" t="s">
        <v>209</v>
      </c>
      <c r="E48" s="94">
        <v>504.35</v>
      </c>
      <c r="F48" s="94" t="s">
        <v>6</v>
      </c>
      <c r="G48" s="272">
        <v>504.35</v>
      </c>
      <c r="H48" s="273">
        <v>252.89</v>
      </c>
      <c r="I48" s="275">
        <f t="shared" si="4"/>
        <v>0.50141766630316242</v>
      </c>
      <c r="J48" s="273">
        <v>0</v>
      </c>
    </row>
    <row r="49" spans="1:10" x14ac:dyDescent="0.2">
      <c r="A49" s="553"/>
      <c r="B49" s="467"/>
      <c r="C49" s="472" t="s">
        <v>210</v>
      </c>
      <c r="D49" s="5" t="s">
        <v>694</v>
      </c>
      <c r="E49" s="474">
        <v>72.260000000000005</v>
      </c>
      <c r="F49" s="474" t="s">
        <v>6</v>
      </c>
      <c r="G49" s="364">
        <v>72.260000000000005</v>
      </c>
      <c r="H49" s="365">
        <v>36.21</v>
      </c>
      <c r="I49" s="366">
        <f t="shared" si="4"/>
        <v>0.50110711320232493</v>
      </c>
      <c r="J49" s="365">
        <v>0</v>
      </c>
    </row>
    <row r="50" spans="1:10" x14ac:dyDescent="0.2">
      <c r="A50" s="554"/>
      <c r="B50" s="291" t="s">
        <v>826</v>
      </c>
      <c r="C50" s="291"/>
      <c r="D50" s="297" t="s">
        <v>10</v>
      </c>
      <c r="E50" s="281">
        <f>E51+E52+E53</f>
        <v>0</v>
      </c>
      <c r="F50" s="281">
        <f>F51+F52+F53</f>
        <v>6280.37</v>
      </c>
      <c r="G50" s="281">
        <f>G51+G52+G53</f>
        <v>6280.37</v>
      </c>
      <c r="H50" s="288">
        <f>H51+H52+H53</f>
        <v>6280.37</v>
      </c>
      <c r="I50" s="298">
        <f>H50/G50</f>
        <v>1</v>
      </c>
      <c r="J50" s="288">
        <f>J51+J52+J53</f>
        <v>0</v>
      </c>
    </row>
    <row r="51" spans="1:10" x14ac:dyDescent="0.2">
      <c r="A51" s="554"/>
      <c r="B51" s="478"/>
      <c r="C51" s="295" t="s">
        <v>206</v>
      </c>
      <c r="D51" s="5" t="s">
        <v>207</v>
      </c>
      <c r="E51" s="296">
        <v>0</v>
      </c>
      <c r="F51" s="296">
        <f>G51-E51</f>
        <v>5253.34</v>
      </c>
      <c r="G51" s="296">
        <v>5253.34</v>
      </c>
      <c r="H51" s="176">
        <v>5253.34</v>
      </c>
      <c r="I51" s="99">
        <f>H51/G51</f>
        <v>1</v>
      </c>
      <c r="J51" s="176">
        <v>0</v>
      </c>
    </row>
    <row r="52" spans="1:10" x14ac:dyDescent="0.2">
      <c r="A52" s="554"/>
      <c r="B52" s="479"/>
      <c r="C52" s="295" t="s">
        <v>208</v>
      </c>
      <c r="D52" s="5" t="s">
        <v>209</v>
      </c>
      <c r="E52" s="296">
        <v>0</v>
      </c>
      <c r="F52" s="296">
        <f>G52-E52</f>
        <v>898.32</v>
      </c>
      <c r="G52" s="296">
        <v>898.32</v>
      </c>
      <c r="H52" s="176">
        <v>898.32</v>
      </c>
      <c r="I52" s="99">
        <f t="shared" ref="I52:I53" si="8">H52/G52</f>
        <v>1</v>
      </c>
      <c r="J52" s="176">
        <v>0</v>
      </c>
    </row>
    <row r="53" spans="1:10" x14ac:dyDescent="0.2">
      <c r="A53" s="554"/>
      <c r="B53" s="479"/>
      <c r="C53" s="295" t="s">
        <v>210</v>
      </c>
      <c r="D53" s="473" t="s">
        <v>729</v>
      </c>
      <c r="E53" s="296">
        <v>0</v>
      </c>
      <c r="F53" s="296">
        <f>G53-E53</f>
        <v>128.71</v>
      </c>
      <c r="G53" s="296">
        <v>128.71</v>
      </c>
      <c r="H53" s="176">
        <v>128.71</v>
      </c>
      <c r="I53" s="99">
        <f t="shared" si="8"/>
        <v>1</v>
      </c>
      <c r="J53" s="176">
        <v>0</v>
      </c>
    </row>
    <row r="54" spans="1:10" ht="22.5" x14ac:dyDescent="0.2">
      <c r="A54" s="555" t="s">
        <v>54</v>
      </c>
      <c r="B54" s="293"/>
      <c r="C54" s="480"/>
      <c r="D54" s="475" t="s">
        <v>55</v>
      </c>
      <c r="E54" s="476">
        <f>E55</f>
        <v>91579.199999999997</v>
      </c>
      <c r="F54" s="476">
        <f>F55</f>
        <v>0</v>
      </c>
      <c r="G54" s="476">
        <f>G55</f>
        <v>91579.199999999997</v>
      </c>
      <c r="H54" s="476">
        <f>H55</f>
        <v>25303.9</v>
      </c>
      <c r="I54" s="477">
        <f t="shared" ref="I54:I68" si="9">H54/G54</f>
        <v>0.27630619179901117</v>
      </c>
      <c r="J54" s="476">
        <f>J55</f>
        <v>0</v>
      </c>
    </row>
    <row r="55" spans="1:10" ht="15" x14ac:dyDescent="0.2">
      <c r="A55" s="552"/>
      <c r="B55" s="481" t="s">
        <v>56</v>
      </c>
      <c r="C55" s="452"/>
      <c r="D55" s="453" t="s">
        <v>57</v>
      </c>
      <c r="E55" s="454">
        <f>E56+E57+E58</f>
        <v>91579.199999999997</v>
      </c>
      <c r="F55" s="454">
        <f>F56+F57+F58</f>
        <v>0</v>
      </c>
      <c r="G55" s="454">
        <f>G56+G57+G58</f>
        <v>91579.199999999997</v>
      </c>
      <c r="H55" s="454">
        <f>H56+H57+H58</f>
        <v>25303.9</v>
      </c>
      <c r="I55" s="298">
        <f t="shared" si="9"/>
        <v>0.27630619179901117</v>
      </c>
      <c r="J55" s="454">
        <f>J56+J57+J58</f>
        <v>0</v>
      </c>
    </row>
    <row r="56" spans="1:10" x14ac:dyDescent="0.2">
      <c r="A56" s="553"/>
      <c r="B56" s="3"/>
      <c r="C56" s="4" t="s">
        <v>208</v>
      </c>
      <c r="D56" s="5" t="s">
        <v>209</v>
      </c>
      <c r="E56" s="94">
        <v>13132.8</v>
      </c>
      <c r="F56" s="94">
        <f>G56-E56</f>
        <v>0</v>
      </c>
      <c r="G56" s="272">
        <v>13132.8</v>
      </c>
      <c r="H56" s="273">
        <v>3633.9</v>
      </c>
      <c r="I56" s="275">
        <f t="shared" si="9"/>
        <v>0.2767041301169591</v>
      </c>
      <c r="J56" s="273">
        <v>0</v>
      </c>
    </row>
    <row r="57" spans="1:10" x14ac:dyDescent="0.2">
      <c r="A57" s="553"/>
      <c r="B57" s="3"/>
      <c r="C57" s="4" t="s">
        <v>210</v>
      </c>
      <c r="D57" s="473" t="s">
        <v>729</v>
      </c>
      <c r="E57" s="94">
        <v>1646.4</v>
      </c>
      <c r="F57" s="94">
        <f>G57-E57</f>
        <v>0</v>
      </c>
      <c r="G57" s="272">
        <v>1646.4</v>
      </c>
      <c r="H57" s="273">
        <v>0</v>
      </c>
      <c r="I57" s="275">
        <f t="shared" si="9"/>
        <v>0</v>
      </c>
      <c r="J57" s="273">
        <v>0</v>
      </c>
    </row>
    <row r="58" spans="1:10" x14ac:dyDescent="0.2">
      <c r="A58" s="553"/>
      <c r="B58" s="3"/>
      <c r="C58" s="4" t="s">
        <v>218</v>
      </c>
      <c r="D58" s="5" t="s">
        <v>219</v>
      </c>
      <c r="E58" s="94">
        <v>76800</v>
      </c>
      <c r="F58" s="94">
        <f>G58-E58</f>
        <v>0</v>
      </c>
      <c r="G58" s="272">
        <v>76800</v>
      </c>
      <c r="H58" s="273">
        <v>21670</v>
      </c>
      <c r="I58" s="275">
        <f t="shared" si="9"/>
        <v>0.28216145833333334</v>
      </c>
      <c r="J58" s="273">
        <v>0</v>
      </c>
    </row>
    <row r="59" spans="1:10" x14ac:dyDescent="0.2">
      <c r="A59" s="551" t="s">
        <v>117</v>
      </c>
      <c r="B59" s="456"/>
      <c r="C59" s="456"/>
      <c r="D59" s="457" t="s">
        <v>118</v>
      </c>
      <c r="E59" s="458">
        <f>E60+E69+E85+E93+E99+E107+E115+E77</f>
        <v>22509712</v>
      </c>
      <c r="F59" s="458">
        <f>F60+F69+F85+F93+F99+F107+F115+F77</f>
        <v>736429.82999999938</v>
      </c>
      <c r="G59" s="458">
        <f>G60+G69+G85+G93+G99+G107+G115+G77</f>
        <v>23246141.829999998</v>
      </c>
      <c r="H59" s="458">
        <f>H60+H69+H85+H93+H99+H107+H115+H77</f>
        <v>12720297.1</v>
      </c>
      <c r="I59" s="323">
        <f t="shared" si="9"/>
        <v>0.5472003566451612</v>
      </c>
      <c r="J59" s="458">
        <f>J60+J69+J85+J93+J99+J107+J115+J77</f>
        <v>671081.16</v>
      </c>
    </row>
    <row r="60" spans="1:10" ht="15" x14ac:dyDescent="0.2">
      <c r="A60" s="552"/>
      <c r="B60" s="451" t="s">
        <v>119</v>
      </c>
      <c r="C60" s="452"/>
      <c r="D60" s="453" t="s">
        <v>120</v>
      </c>
      <c r="E60" s="454">
        <f>E61+E62+E63+E64+E65+E66+E67+E68</f>
        <v>14928598</v>
      </c>
      <c r="F60" s="454">
        <f>F61+F62+F63+F64+F65+F66+F67+F68</f>
        <v>454310.82999999938</v>
      </c>
      <c r="G60" s="454">
        <f t="shared" ref="G60" si="10">G61+G62+G63+G64+G65+G66+G67+G68</f>
        <v>15382908.83</v>
      </c>
      <c r="H60" s="454">
        <f>H61+H62+H63+H64+H65+H66+H67+H68</f>
        <v>8643390.2400000002</v>
      </c>
      <c r="I60" s="298">
        <f t="shared" si="9"/>
        <v>0.56188269302770089</v>
      </c>
      <c r="J60" s="454">
        <f>J61+J62+J63+J64+J65+J66+J67+J68</f>
        <v>460293.3</v>
      </c>
    </row>
    <row r="61" spans="1:10" x14ac:dyDescent="0.2">
      <c r="A61" s="553"/>
      <c r="B61" s="3"/>
      <c r="C61" s="4" t="s">
        <v>206</v>
      </c>
      <c r="D61" s="5" t="s">
        <v>207</v>
      </c>
      <c r="E61" s="94">
        <v>1743366</v>
      </c>
      <c r="F61" s="94">
        <f>G61-E61</f>
        <v>27810</v>
      </c>
      <c r="G61" s="272">
        <v>1771176</v>
      </c>
      <c r="H61" s="273">
        <v>895937.03</v>
      </c>
      <c r="I61" s="275">
        <f t="shared" si="9"/>
        <v>0.50584302745746335</v>
      </c>
      <c r="J61" s="273">
        <v>29954.400000000001</v>
      </c>
    </row>
    <row r="62" spans="1:10" x14ac:dyDescent="0.2">
      <c r="A62" s="553"/>
      <c r="B62" s="3"/>
      <c r="C62" s="4" t="s">
        <v>261</v>
      </c>
      <c r="D62" s="5" t="s">
        <v>262</v>
      </c>
      <c r="E62" s="94">
        <v>132969</v>
      </c>
      <c r="F62" s="94">
        <f t="shared" ref="F62:F68" si="11">G62-E62</f>
        <v>-2394.1600000000035</v>
      </c>
      <c r="G62" s="272">
        <v>130574.84</v>
      </c>
      <c r="H62" s="273">
        <v>130574.84</v>
      </c>
      <c r="I62" s="275">
        <f t="shared" si="9"/>
        <v>1</v>
      </c>
      <c r="J62" s="273">
        <v>0</v>
      </c>
    </row>
    <row r="63" spans="1:10" x14ac:dyDescent="0.2">
      <c r="A63" s="553"/>
      <c r="B63" s="3"/>
      <c r="C63" s="4" t="s">
        <v>208</v>
      </c>
      <c r="D63" s="5" t="s">
        <v>209</v>
      </c>
      <c r="E63" s="94">
        <v>2055829</v>
      </c>
      <c r="F63" s="94">
        <f t="shared" si="11"/>
        <v>108976</v>
      </c>
      <c r="G63" s="272">
        <v>2164805</v>
      </c>
      <c r="H63" s="273">
        <v>1170781.19</v>
      </c>
      <c r="I63" s="275">
        <f t="shared" si="9"/>
        <v>0.54082524292026302</v>
      </c>
      <c r="J63" s="273">
        <v>175956.12</v>
      </c>
    </row>
    <row r="64" spans="1:10" x14ac:dyDescent="0.2">
      <c r="A64" s="553"/>
      <c r="B64" s="3"/>
      <c r="C64" s="4" t="s">
        <v>210</v>
      </c>
      <c r="D64" s="473" t="s">
        <v>729</v>
      </c>
      <c r="E64" s="94">
        <v>320743</v>
      </c>
      <c r="F64" s="94">
        <f t="shared" si="11"/>
        <v>-58607.51999999999</v>
      </c>
      <c r="G64" s="272">
        <v>262135.48</v>
      </c>
      <c r="H64" s="273">
        <v>113916.8</v>
      </c>
      <c r="I64" s="275">
        <f t="shared" si="9"/>
        <v>0.43457222959669556</v>
      </c>
      <c r="J64" s="273">
        <v>18946.849999999999</v>
      </c>
    </row>
    <row r="65" spans="1:10" x14ac:dyDescent="0.2">
      <c r="A65" s="553"/>
      <c r="B65" s="3"/>
      <c r="C65" s="4" t="s">
        <v>218</v>
      </c>
      <c r="D65" s="5" t="s">
        <v>219</v>
      </c>
      <c r="E65" s="94">
        <v>46701</v>
      </c>
      <c r="F65" s="94">
        <f t="shared" si="11"/>
        <v>2698.8300000000017</v>
      </c>
      <c r="G65" s="272">
        <v>49399.83</v>
      </c>
      <c r="H65" s="1274">
        <v>15609.54</v>
      </c>
      <c r="I65" s="275">
        <f t="shared" si="9"/>
        <v>0.31598367848634296</v>
      </c>
      <c r="J65" s="273">
        <v>2653.46</v>
      </c>
    </row>
    <row r="66" spans="1:10" x14ac:dyDescent="0.2">
      <c r="A66" s="553"/>
      <c r="B66" s="572"/>
      <c r="C66" s="1266" t="s">
        <v>614</v>
      </c>
      <c r="D66" s="1267" t="s">
        <v>700</v>
      </c>
      <c r="E66" s="1268">
        <v>44854</v>
      </c>
      <c r="F66" s="94">
        <f t="shared" si="11"/>
        <v>-8500</v>
      </c>
      <c r="G66" s="1271">
        <v>36354</v>
      </c>
      <c r="H66" s="1274">
        <v>15942.65</v>
      </c>
      <c r="I66" s="1272">
        <f t="shared" si="9"/>
        <v>0.43853908785828244</v>
      </c>
      <c r="J66" s="1274">
        <v>0</v>
      </c>
    </row>
    <row r="67" spans="1:10" x14ac:dyDescent="0.2">
      <c r="A67" s="553"/>
      <c r="B67" s="572"/>
      <c r="C67" s="1266" t="s">
        <v>714</v>
      </c>
      <c r="D67" s="1267" t="s">
        <v>715</v>
      </c>
      <c r="E67" s="1268">
        <v>9697990</v>
      </c>
      <c r="F67" s="94">
        <f t="shared" si="11"/>
        <v>409459.02999999933</v>
      </c>
      <c r="G67" s="1271">
        <v>10107449.029999999</v>
      </c>
      <c r="H67" s="1274">
        <v>5439613.54</v>
      </c>
      <c r="I67" s="1272">
        <f t="shared" si="9"/>
        <v>0.53817867632620653</v>
      </c>
      <c r="J67" s="1274">
        <v>232782.47</v>
      </c>
    </row>
    <row r="68" spans="1:10" x14ac:dyDescent="0.2">
      <c r="A68" s="553"/>
      <c r="B68" s="572"/>
      <c r="C68" s="1266" t="s">
        <v>716</v>
      </c>
      <c r="D68" s="1267" t="s">
        <v>717</v>
      </c>
      <c r="E68" s="1268">
        <v>886146</v>
      </c>
      <c r="F68" s="94">
        <f t="shared" si="11"/>
        <v>-25131.349999999977</v>
      </c>
      <c r="G68" s="1271">
        <v>861014.65</v>
      </c>
      <c r="H68" s="1274">
        <v>861014.65</v>
      </c>
      <c r="I68" s="1272">
        <f t="shared" si="9"/>
        <v>1</v>
      </c>
      <c r="J68" s="1274">
        <v>0</v>
      </c>
    </row>
    <row r="69" spans="1:10" ht="15" x14ac:dyDescent="0.2">
      <c r="A69" s="552"/>
      <c r="B69" s="451" t="s">
        <v>123</v>
      </c>
      <c r="C69" s="452"/>
      <c r="D69" s="453" t="s">
        <v>124</v>
      </c>
      <c r="E69" s="454">
        <f>E70+E71+E72+E73+E74+E75+E76</f>
        <v>662554</v>
      </c>
      <c r="F69" s="454">
        <f>F70+F71+F72+F73+F74+F75+F76</f>
        <v>13500</v>
      </c>
      <c r="G69" s="454">
        <f t="shared" ref="G69" si="12">G70+G71+G72+G73+G74+G75+G76</f>
        <v>676054</v>
      </c>
      <c r="H69" s="454">
        <f>H70+H71+H72+H73+H74+H75+H76</f>
        <v>331676.25</v>
      </c>
      <c r="I69" s="298">
        <f t="shared" ref="I69:I97" si="13">H69/G69</f>
        <v>0.49060614980460143</v>
      </c>
      <c r="J69" s="1273">
        <f>J70+J71+J72+J73+J74+J75+J76</f>
        <v>17677.55</v>
      </c>
    </row>
    <row r="70" spans="1:10" x14ac:dyDescent="0.2">
      <c r="A70" s="553"/>
      <c r="B70" s="3"/>
      <c r="C70" s="4" t="s">
        <v>206</v>
      </c>
      <c r="D70" s="5" t="s">
        <v>207</v>
      </c>
      <c r="E70" s="94">
        <v>127086</v>
      </c>
      <c r="F70" s="94">
        <f>G70-E70</f>
        <v>0</v>
      </c>
      <c r="G70" s="272">
        <v>127086</v>
      </c>
      <c r="H70" s="273">
        <v>48558.05</v>
      </c>
      <c r="I70" s="275">
        <f t="shared" si="13"/>
        <v>0.38208811356089578</v>
      </c>
      <c r="J70" s="273">
        <v>1674.68</v>
      </c>
    </row>
    <row r="71" spans="1:10" x14ac:dyDescent="0.2">
      <c r="A71" s="553"/>
      <c r="B71" s="3"/>
      <c r="C71" s="4" t="s">
        <v>261</v>
      </c>
      <c r="D71" s="5" t="s">
        <v>262</v>
      </c>
      <c r="E71" s="94">
        <v>11263</v>
      </c>
      <c r="F71" s="94">
        <f t="shared" ref="F71:F76" si="14">G71-E71</f>
        <v>0</v>
      </c>
      <c r="G71" s="272">
        <v>11263</v>
      </c>
      <c r="H71" s="273">
        <v>11263</v>
      </c>
      <c r="I71" s="275">
        <f t="shared" si="13"/>
        <v>1</v>
      </c>
      <c r="J71" s="273">
        <v>0</v>
      </c>
    </row>
    <row r="72" spans="1:10" x14ac:dyDescent="0.2">
      <c r="A72" s="553"/>
      <c r="B72" s="3"/>
      <c r="C72" s="4" t="s">
        <v>208</v>
      </c>
      <c r="D72" s="5" t="s">
        <v>209</v>
      </c>
      <c r="E72" s="94">
        <v>91317</v>
      </c>
      <c r="F72" s="94">
        <f t="shared" si="14"/>
        <v>4000</v>
      </c>
      <c r="G72" s="272">
        <v>95317</v>
      </c>
      <c r="H72" s="273">
        <v>43597.87</v>
      </c>
      <c r="I72" s="275">
        <f t="shared" si="13"/>
        <v>0.45739868019345975</v>
      </c>
      <c r="J72" s="273">
        <v>6541</v>
      </c>
    </row>
    <row r="73" spans="1:10" x14ac:dyDescent="0.2">
      <c r="A73" s="553"/>
      <c r="B73" s="3"/>
      <c r="C73" s="4" t="s">
        <v>210</v>
      </c>
      <c r="D73" s="473" t="s">
        <v>729</v>
      </c>
      <c r="E73" s="94">
        <v>13756</v>
      </c>
      <c r="F73" s="94">
        <f t="shared" si="14"/>
        <v>-500</v>
      </c>
      <c r="G73" s="272">
        <v>13256</v>
      </c>
      <c r="H73" s="273">
        <v>5604.88</v>
      </c>
      <c r="I73" s="275">
        <f t="shared" si="13"/>
        <v>0.42281834640917321</v>
      </c>
      <c r="J73" s="273">
        <v>868.8</v>
      </c>
    </row>
    <row r="74" spans="1:10" x14ac:dyDescent="0.2">
      <c r="A74" s="553"/>
      <c r="B74" s="572"/>
      <c r="C74" s="1266" t="s">
        <v>614</v>
      </c>
      <c r="D74" s="1267" t="s">
        <v>700</v>
      </c>
      <c r="E74" s="1268">
        <v>2600</v>
      </c>
      <c r="F74" s="94">
        <f t="shared" si="14"/>
        <v>0</v>
      </c>
      <c r="G74" s="1271">
        <v>2600</v>
      </c>
      <c r="H74" s="1274">
        <v>35.979999999999997</v>
      </c>
      <c r="I74" s="1272">
        <f>H74/G74</f>
        <v>1.3838461538461537E-2</v>
      </c>
      <c r="J74" s="1274">
        <v>0</v>
      </c>
    </row>
    <row r="75" spans="1:10" x14ac:dyDescent="0.2">
      <c r="A75" s="553"/>
      <c r="B75" s="572"/>
      <c r="C75" s="1266" t="s">
        <v>714</v>
      </c>
      <c r="D75" s="1267" t="s">
        <v>715</v>
      </c>
      <c r="E75" s="1268">
        <v>387451</v>
      </c>
      <c r="F75" s="94">
        <f t="shared" si="14"/>
        <v>10000</v>
      </c>
      <c r="G75" s="1271">
        <v>397451</v>
      </c>
      <c r="H75" s="1274">
        <v>193535.47</v>
      </c>
      <c r="I75" s="1272">
        <f t="shared" ref="I75:I76" si="15">H75/G75</f>
        <v>0.48694171105368966</v>
      </c>
      <c r="J75" s="1274">
        <v>8593.07</v>
      </c>
    </row>
    <row r="76" spans="1:10" x14ac:dyDescent="0.2">
      <c r="A76" s="553"/>
      <c r="B76" s="572"/>
      <c r="C76" s="1266" t="s">
        <v>716</v>
      </c>
      <c r="D76" s="1267" t="s">
        <v>717</v>
      </c>
      <c r="E76" s="1268">
        <v>29081</v>
      </c>
      <c r="F76" s="94">
        <f t="shared" si="14"/>
        <v>0</v>
      </c>
      <c r="G76" s="1271">
        <v>29081</v>
      </c>
      <c r="H76" s="1274">
        <v>29081</v>
      </c>
      <c r="I76" s="1272">
        <f t="shared" si="15"/>
        <v>1</v>
      </c>
      <c r="J76" s="1274">
        <v>0</v>
      </c>
    </row>
    <row r="77" spans="1:10" ht="15" x14ac:dyDescent="0.2">
      <c r="A77" s="552"/>
      <c r="B77" s="451" t="s">
        <v>719</v>
      </c>
      <c r="C77" s="452"/>
      <c r="D77" s="453" t="s">
        <v>720</v>
      </c>
      <c r="E77" s="454">
        <f>SUM(E78:E84)</f>
        <v>1044526</v>
      </c>
      <c r="F77" s="454">
        <f>SUM(F78:F84)</f>
        <v>12773</v>
      </c>
      <c r="G77" s="1280">
        <f t="shared" ref="G77" si="16">SUM(G78:G84)</f>
        <v>1057299</v>
      </c>
      <c r="H77" s="1280">
        <f>SUM(H78:H84)</f>
        <v>560297.31000000006</v>
      </c>
      <c r="I77" s="1281">
        <f>H77/G77</f>
        <v>0.52993269642740615</v>
      </c>
      <c r="J77" s="1282">
        <f>SUM(J78:J84)</f>
        <v>34356.239999999998</v>
      </c>
    </row>
    <row r="78" spans="1:10" x14ac:dyDescent="0.2">
      <c r="A78" s="553"/>
      <c r="B78" s="3"/>
      <c r="C78" s="4" t="s">
        <v>206</v>
      </c>
      <c r="D78" s="5" t="s">
        <v>207</v>
      </c>
      <c r="E78" s="94">
        <v>52008</v>
      </c>
      <c r="F78" s="1269">
        <f>G78-E78</f>
        <v>0</v>
      </c>
      <c r="G78" s="1279">
        <v>52008</v>
      </c>
      <c r="H78" s="1274">
        <v>29786.560000000001</v>
      </c>
      <c r="I78" s="1272">
        <f>H78/G78</f>
        <v>0.57273034917704968</v>
      </c>
      <c r="J78" s="1274">
        <v>1118.1099999999999</v>
      </c>
    </row>
    <row r="79" spans="1:10" x14ac:dyDescent="0.2">
      <c r="A79" s="553"/>
      <c r="B79" s="3"/>
      <c r="C79" s="4" t="s">
        <v>261</v>
      </c>
      <c r="D79" s="5" t="s">
        <v>262</v>
      </c>
      <c r="E79" s="94">
        <v>6209</v>
      </c>
      <c r="F79" s="1269">
        <f t="shared" ref="F79:F84" si="17">G79-E79</f>
        <v>0</v>
      </c>
      <c r="G79" s="1279">
        <v>6209</v>
      </c>
      <c r="H79" s="1274">
        <v>6209</v>
      </c>
      <c r="I79" s="1272">
        <f t="shared" ref="I79:I84" si="18">H79/G79</f>
        <v>1</v>
      </c>
      <c r="J79" s="1274">
        <v>0</v>
      </c>
    </row>
    <row r="80" spans="1:10" x14ac:dyDescent="0.2">
      <c r="A80" s="553"/>
      <c r="B80" s="3"/>
      <c r="C80" s="4" t="s">
        <v>208</v>
      </c>
      <c r="D80" s="5" t="s">
        <v>209</v>
      </c>
      <c r="E80" s="94">
        <v>164431</v>
      </c>
      <c r="F80" s="1269">
        <f t="shared" si="17"/>
        <v>-6000</v>
      </c>
      <c r="G80" s="1279">
        <v>158431</v>
      </c>
      <c r="H80" s="1274">
        <v>71243.070000000007</v>
      </c>
      <c r="I80" s="1272">
        <f t="shared" si="18"/>
        <v>0.44967885072997082</v>
      </c>
      <c r="J80" s="1274">
        <v>13267.41</v>
      </c>
    </row>
    <row r="81" spans="1:10" x14ac:dyDescent="0.2">
      <c r="A81" s="553"/>
      <c r="B81" s="3"/>
      <c r="C81" s="4" t="s">
        <v>210</v>
      </c>
      <c r="D81" s="473" t="s">
        <v>729</v>
      </c>
      <c r="E81" s="94">
        <v>24863</v>
      </c>
      <c r="F81" s="1269">
        <f t="shared" si="17"/>
        <v>-6000</v>
      </c>
      <c r="G81" s="1279">
        <v>18863</v>
      </c>
      <c r="H81" s="1274">
        <v>7089.83</v>
      </c>
      <c r="I81" s="1272">
        <f t="shared" si="18"/>
        <v>0.375859089222287</v>
      </c>
      <c r="J81" s="1274">
        <v>1406.83</v>
      </c>
    </row>
    <row r="82" spans="1:10" x14ac:dyDescent="0.2">
      <c r="A82" s="553"/>
      <c r="B82" s="572"/>
      <c r="C82" s="1266" t="s">
        <v>614</v>
      </c>
      <c r="D82" s="1267" t="s">
        <v>700</v>
      </c>
      <c r="E82" s="1268">
        <v>2300</v>
      </c>
      <c r="F82" s="1269">
        <f t="shared" si="17"/>
        <v>-500</v>
      </c>
      <c r="G82" s="1279">
        <v>1800</v>
      </c>
      <c r="H82" s="1274">
        <v>734.72</v>
      </c>
      <c r="I82" s="1272">
        <f t="shared" si="18"/>
        <v>0.40817777777777781</v>
      </c>
      <c r="J82" s="1274">
        <v>0</v>
      </c>
    </row>
    <row r="83" spans="1:10" x14ac:dyDescent="0.2">
      <c r="A83" s="553"/>
      <c r="B83" s="572"/>
      <c r="C83" s="1266" t="s">
        <v>714</v>
      </c>
      <c r="D83" s="1267" t="s">
        <v>715</v>
      </c>
      <c r="E83" s="1268">
        <v>732561</v>
      </c>
      <c r="F83" s="1269">
        <f t="shared" si="17"/>
        <v>25273</v>
      </c>
      <c r="G83" s="1279">
        <v>757834</v>
      </c>
      <c r="H83" s="1274">
        <v>383080.13</v>
      </c>
      <c r="I83" s="1272">
        <f t="shared" si="18"/>
        <v>0.50549345898969955</v>
      </c>
      <c r="J83" s="1274">
        <v>18563.89</v>
      </c>
    </row>
    <row r="84" spans="1:10" x14ac:dyDescent="0.2">
      <c r="A84" s="553"/>
      <c r="B84" s="572"/>
      <c r="C84" s="1266" t="s">
        <v>716</v>
      </c>
      <c r="D84" s="1267" t="s">
        <v>717</v>
      </c>
      <c r="E84" s="1268">
        <v>62154</v>
      </c>
      <c r="F84" s="1269">
        <f t="shared" si="17"/>
        <v>0</v>
      </c>
      <c r="G84" s="1279">
        <v>62154</v>
      </c>
      <c r="H84" s="1274">
        <v>62154</v>
      </c>
      <c r="I84" s="1272">
        <f t="shared" si="18"/>
        <v>1</v>
      </c>
      <c r="J84" s="1274">
        <v>0</v>
      </c>
    </row>
    <row r="85" spans="1:10" ht="15" x14ac:dyDescent="0.2">
      <c r="A85" s="552"/>
      <c r="B85" s="451" t="s">
        <v>125</v>
      </c>
      <c r="C85" s="452"/>
      <c r="D85" s="453" t="s">
        <v>126</v>
      </c>
      <c r="E85" s="454">
        <f>E86+E87+E88+E89+E90+E91+E92</f>
        <v>3955833</v>
      </c>
      <c r="F85" s="454">
        <f t="shared" ref="F85:G85" si="19">F86+F87+F88+F89+F90+F91+F92</f>
        <v>-59862.999999999971</v>
      </c>
      <c r="G85" s="454">
        <f t="shared" si="19"/>
        <v>3895970</v>
      </c>
      <c r="H85" s="454">
        <f>H86+H87+H88+H89+H90+H91+H92</f>
        <v>2155192.19</v>
      </c>
      <c r="I85" s="1275">
        <f t="shared" si="13"/>
        <v>0.55318500655805869</v>
      </c>
      <c r="J85" s="1273">
        <f>J86+J87+J88+J89+J90+J91+J92</f>
        <v>100469.13</v>
      </c>
    </row>
    <row r="86" spans="1:10" x14ac:dyDescent="0.2">
      <c r="A86" s="553"/>
      <c r="B86" s="3"/>
      <c r="C86" s="4" t="s">
        <v>206</v>
      </c>
      <c r="D86" s="5" t="s">
        <v>207</v>
      </c>
      <c r="E86" s="94">
        <v>1221348</v>
      </c>
      <c r="F86" s="94">
        <f>G86-E86</f>
        <v>26381.669999999925</v>
      </c>
      <c r="G86" s="272">
        <v>1247729.67</v>
      </c>
      <c r="H86" s="273">
        <v>701166.78</v>
      </c>
      <c r="I86" s="275">
        <f t="shared" si="13"/>
        <v>0.56195408096691335</v>
      </c>
      <c r="J86" s="273">
        <v>24491.8</v>
      </c>
    </row>
    <row r="87" spans="1:10" x14ac:dyDescent="0.2">
      <c r="A87" s="553"/>
      <c r="B87" s="3"/>
      <c r="C87" s="4" t="s">
        <v>261</v>
      </c>
      <c r="D87" s="5" t="s">
        <v>262</v>
      </c>
      <c r="E87" s="94">
        <v>104828</v>
      </c>
      <c r="F87" s="94">
        <f t="shared" ref="F87:F92" si="20">G87-E87</f>
        <v>-3941.0899999999965</v>
      </c>
      <c r="G87" s="272">
        <v>100886.91</v>
      </c>
      <c r="H87" s="273">
        <v>100886.91</v>
      </c>
      <c r="I87" s="275">
        <f t="shared" si="13"/>
        <v>1</v>
      </c>
      <c r="J87" s="273">
        <v>0</v>
      </c>
    </row>
    <row r="88" spans="1:10" x14ac:dyDescent="0.2">
      <c r="A88" s="553"/>
      <c r="B88" s="3"/>
      <c r="C88" s="4" t="s">
        <v>208</v>
      </c>
      <c r="D88" s="5" t="s">
        <v>209</v>
      </c>
      <c r="E88" s="94">
        <v>567031</v>
      </c>
      <c r="F88" s="94">
        <f t="shared" si="20"/>
        <v>10000</v>
      </c>
      <c r="G88" s="272">
        <v>577031</v>
      </c>
      <c r="H88" s="273">
        <v>286363.40999999997</v>
      </c>
      <c r="I88" s="275">
        <f t="shared" si="13"/>
        <v>0.49627040834894481</v>
      </c>
      <c r="J88" s="273">
        <v>37586.300000000003</v>
      </c>
    </row>
    <row r="89" spans="1:10" x14ac:dyDescent="0.2">
      <c r="A89" s="553"/>
      <c r="B89" s="3"/>
      <c r="C89" s="4" t="s">
        <v>210</v>
      </c>
      <c r="D89" s="5" t="s">
        <v>694</v>
      </c>
      <c r="E89" s="94">
        <v>68406</v>
      </c>
      <c r="F89" s="94">
        <f t="shared" si="20"/>
        <v>-2000</v>
      </c>
      <c r="G89" s="272">
        <v>66406</v>
      </c>
      <c r="H89" s="273">
        <v>31274.75</v>
      </c>
      <c r="I89" s="275">
        <f t="shared" si="13"/>
        <v>0.47096271421257113</v>
      </c>
      <c r="J89" s="273">
        <v>5508.89</v>
      </c>
    </row>
    <row r="90" spans="1:10" x14ac:dyDescent="0.2">
      <c r="A90" s="553"/>
      <c r="B90" s="572"/>
      <c r="C90" s="1266" t="s">
        <v>614</v>
      </c>
      <c r="D90" s="1267" t="s">
        <v>700</v>
      </c>
      <c r="E90" s="1268">
        <v>4494</v>
      </c>
      <c r="F90" s="94">
        <f t="shared" si="20"/>
        <v>-2500</v>
      </c>
      <c r="G90" s="1279">
        <v>1994</v>
      </c>
      <c r="H90" s="1274">
        <v>39.89</v>
      </c>
      <c r="I90" s="1272">
        <f t="shared" si="13"/>
        <v>2.0005015045135407E-2</v>
      </c>
      <c r="J90" s="1274">
        <v>0</v>
      </c>
    </row>
    <row r="91" spans="1:10" x14ac:dyDescent="0.2">
      <c r="A91" s="553"/>
      <c r="B91" s="572"/>
      <c r="C91" s="1266" t="s">
        <v>714</v>
      </c>
      <c r="D91" s="1267" t="s">
        <v>715</v>
      </c>
      <c r="E91" s="1268">
        <v>1835626</v>
      </c>
      <c r="F91" s="94">
        <f t="shared" si="20"/>
        <v>-77150.389999999898</v>
      </c>
      <c r="G91" s="1279">
        <v>1758475.61</v>
      </c>
      <c r="H91" s="1274">
        <v>892013.64</v>
      </c>
      <c r="I91" s="1272">
        <f t="shared" si="13"/>
        <v>0.50726528984954189</v>
      </c>
      <c r="J91" s="1274">
        <v>32882.14</v>
      </c>
    </row>
    <row r="92" spans="1:10" x14ac:dyDescent="0.2">
      <c r="A92" s="553"/>
      <c r="B92" s="572"/>
      <c r="C92" s="1266" t="s">
        <v>716</v>
      </c>
      <c r="D92" s="1267" t="s">
        <v>717</v>
      </c>
      <c r="E92" s="1268">
        <v>154100</v>
      </c>
      <c r="F92" s="94">
        <f t="shared" si="20"/>
        <v>-10653.190000000002</v>
      </c>
      <c r="G92" s="1279">
        <v>143446.81</v>
      </c>
      <c r="H92" s="1274">
        <v>143446.81</v>
      </c>
      <c r="I92" s="1272">
        <f t="shared" si="13"/>
        <v>1</v>
      </c>
      <c r="J92" s="1274">
        <v>0</v>
      </c>
    </row>
    <row r="93" spans="1:10" ht="15" x14ac:dyDescent="0.2">
      <c r="A93" s="552"/>
      <c r="B93" s="451" t="s">
        <v>133</v>
      </c>
      <c r="C93" s="452"/>
      <c r="D93" s="453" t="s">
        <v>134</v>
      </c>
      <c r="E93" s="454">
        <f>E94+E95+E96+E97+E98</f>
        <v>470671</v>
      </c>
      <c r="F93" s="454">
        <f>F94+F95+F96+F97+F98</f>
        <v>0</v>
      </c>
      <c r="G93" s="454">
        <f>G94+G95+G96+G97+G98</f>
        <v>470671</v>
      </c>
      <c r="H93" s="454">
        <f>H94+H95+H96+H97+H98</f>
        <v>247391.32</v>
      </c>
      <c r="I93" s="1275">
        <f t="shared" si="13"/>
        <v>0.52561411261794333</v>
      </c>
      <c r="J93" s="1273">
        <f>J94+J95+J96+J97+J98</f>
        <v>10625.29</v>
      </c>
    </row>
    <row r="94" spans="1:10" x14ac:dyDescent="0.2">
      <c r="A94" s="553"/>
      <c r="B94" s="3"/>
      <c r="C94" s="4" t="s">
        <v>206</v>
      </c>
      <c r="D94" s="5" t="s">
        <v>207</v>
      </c>
      <c r="E94" s="94">
        <v>365054</v>
      </c>
      <c r="F94" s="94">
        <f>G94-E94</f>
        <v>0</v>
      </c>
      <c r="G94" s="272">
        <v>365054</v>
      </c>
      <c r="H94" s="273">
        <v>181906.57</v>
      </c>
      <c r="I94" s="275">
        <f t="shared" si="13"/>
        <v>0.49830044322209865</v>
      </c>
      <c r="J94" s="273">
        <v>6228.27</v>
      </c>
    </row>
    <row r="95" spans="1:10" x14ac:dyDescent="0.2">
      <c r="A95" s="553"/>
      <c r="B95" s="3"/>
      <c r="C95" s="4" t="s">
        <v>261</v>
      </c>
      <c r="D95" s="5" t="s">
        <v>262</v>
      </c>
      <c r="E95" s="94">
        <v>27976</v>
      </c>
      <c r="F95" s="94">
        <f>G95-E95</f>
        <v>0</v>
      </c>
      <c r="G95" s="272">
        <v>27976</v>
      </c>
      <c r="H95" s="273">
        <v>27976</v>
      </c>
      <c r="I95" s="275">
        <f t="shared" si="13"/>
        <v>1</v>
      </c>
      <c r="J95" s="273">
        <v>0</v>
      </c>
    </row>
    <row r="96" spans="1:10" x14ac:dyDescent="0.2">
      <c r="A96" s="553"/>
      <c r="B96" s="3"/>
      <c r="C96" s="4" t="s">
        <v>208</v>
      </c>
      <c r="D96" s="5" t="s">
        <v>209</v>
      </c>
      <c r="E96" s="94">
        <v>66946</v>
      </c>
      <c r="F96" s="94">
        <f>G96-E96</f>
        <v>0</v>
      </c>
      <c r="G96" s="272">
        <v>66946</v>
      </c>
      <c r="H96" s="273">
        <v>33639.199999999997</v>
      </c>
      <c r="I96" s="275">
        <f t="shared" si="13"/>
        <v>0.50248259791473726</v>
      </c>
      <c r="J96" s="273">
        <v>3776.78</v>
      </c>
    </row>
    <row r="97" spans="1:10" x14ac:dyDescent="0.2">
      <c r="A97" s="553"/>
      <c r="B97" s="3"/>
      <c r="C97" s="4" t="s">
        <v>210</v>
      </c>
      <c r="D97" s="5" t="s">
        <v>694</v>
      </c>
      <c r="E97" s="94">
        <v>9526</v>
      </c>
      <c r="F97" s="94">
        <f>G97-E97</f>
        <v>0</v>
      </c>
      <c r="G97" s="1276">
        <v>9526</v>
      </c>
      <c r="H97" s="1277">
        <v>3869.55</v>
      </c>
      <c r="I97" s="1278">
        <f t="shared" si="13"/>
        <v>0.40620932185597314</v>
      </c>
      <c r="J97" s="1277">
        <v>620.24</v>
      </c>
    </row>
    <row r="98" spans="1:10" x14ac:dyDescent="0.2">
      <c r="A98" s="553"/>
      <c r="B98" s="572"/>
      <c r="C98" s="1266" t="s">
        <v>614</v>
      </c>
      <c r="D98" s="1267" t="s">
        <v>700</v>
      </c>
      <c r="E98" s="1268">
        <v>1169</v>
      </c>
      <c r="F98" s="1269">
        <f>G98-E98</f>
        <v>0</v>
      </c>
      <c r="G98" s="1279">
        <v>1169</v>
      </c>
      <c r="H98" s="1274">
        <v>0</v>
      </c>
      <c r="I98" s="1272">
        <f>H98/G98</f>
        <v>0</v>
      </c>
      <c r="J98" s="1274">
        <v>0</v>
      </c>
    </row>
    <row r="99" spans="1:10" ht="45" x14ac:dyDescent="0.2">
      <c r="A99" s="552"/>
      <c r="B99" s="451" t="s">
        <v>333</v>
      </c>
      <c r="C99" s="452"/>
      <c r="D99" s="453" t="s">
        <v>334</v>
      </c>
      <c r="E99" s="454">
        <f>E100+E101+E102+E103+E104+E105+E106</f>
        <v>550979</v>
      </c>
      <c r="F99" s="454">
        <f>F100+F101+F102+F103+F104+F105+F106</f>
        <v>80634</v>
      </c>
      <c r="G99" s="1273">
        <f>G100+G101+G102+G103+G104+G105+G106</f>
        <v>631613</v>
      </c>
      <c r="H99" s="1273">
        <f>H100+H101+H102+H103+H104+H105+H106</f>
        <v>281808.36</v>
      </c>
      <c r="I99" s="1275">
        <f t="shared" ref="I99:I115" si="21">H99/G99</f>
        <v>0.44617251386529405</v>
      </c>
      <c r="J99" s="1273">
        <f>J100+J101+J102+J103+J104+J105+J106</f>
        <v>14811.970000000001</v>
      </c>
    </row>
    <row r="100" spans="1:10" x14ac:dyDescent="0.2">
      <c r="A100" s="553"/>
      <c r="B100" s="3"/>
      <c r="C100" s="4" t="s">
        <v>206</v>
      </c>
      <c r="D100" s="5" t="s">
        <v>207</v>
      </c>
      <c r="E100" s="94">
        <v>227371</v>
      </c>
      <c r="F100" s="94">
        <f>G100-E100</f>
        <v>-39916</v>
      </c>
      <c r="G100" s="272">
        <v>187455</v>
      </c>
      <c r="H100" s="273">
        <v>89547.37</v>
      </c>
      <c r="I100" s="275">
        <f t="shared" si="21"/>
        <v>0.4777006214824891</v>
      </c>
      <c r="J100" s="273">
        <v>3367.58</v>
      </c>
    </row>
    <row r="101" spans="1:10" x14ac:dyDescent="0.2">
      <c r="A101" s="553"/>
      <c r="B101" s="3"/>
      <c r="C101" s="4" t="s">
        <v>261</v>
      </c>
      <c r="D101" s="5" t="s">
        <v>262</v>
      </c>
      <c r="E101" s="94">
        <v>13915</v>
      </c>
      <c r="F101" s="94">
        <f>G101-E101</f>
        <v>0</v>
      </c>
      <c r="G101" s="272">
        <v>13915</v>
      </c>
      <c r="H101" s="273">
        <v>13915</v>
      </c>
      <c r="I101" s="275">
        <f t="shared" si="21"/>
        <v>1</v>
      </c>
      <c r="J101" s="273">
        <v>0</v>
      </c>
    </row>
    <row r="102" spans="1:10" x14ac:dyDescent="0.2">
      <c r="A102" s="553"/>
      <c r="B102" s="3"/>
      <c r="C102" s="4" t="s">
        <v>208</v>
      </c>
      <c r="D102" s="5" t="s">
        <v>209</v>
      </c>
      <c r="E102" s="94">
        <v>75606</v>
      </c>
      <c r="F102" s="94">
        <f>G102-E102</f>
        <v>7300</v>
      </c>
      <c r="G102" s="1276">
        <v>82906</v>
      </c>
      <c r="H102" s="1277">
        <v>37580.94</v>
      </c>
      <c r="I102" s="1278">
        <f t="shared" si="21"/>
        <v>0.4532957807637566</v>
      </c>
      <c r="J102" s="1277">
        <v>6099.15</v>
      </c>
    </row>
    <row r="103" spans="1:10" x14ac:dyDescent="0.2">
      <c r="A103" s="553"/>
      <c r="B103" s="3"/>
      <c r="C103" s="4" t="s">
        <v>210</v>
      </c>
      <c r="D103" s="5" t="s">
        <v>694</v>
      </c>
      <c r="E103" s="94">
        <v>36995</v>
      </c>
      <c r="F103" s="1269">
        <f>G103-E103</f>
        <v>-26100</v>
      </c>
      <c r="G103" s="1279">
        <v>10895</v>
      </c>
      <c r="H103" s="1274">
        <v>4616.87</v>
      </c>
      <c r="I103" s="1272">
        <f t="shared" si="21"/>
        <v>0.42376044056906836</v>
      </c>
      <c r="J103" s="1274">
        <v>800.93</v>
      </c>
    </row>
    <row r="104" spans="1:10" x14ac:dyDescent="0.2">
      <c r="A104" s="553"/>
      <c r="B104" s="572"/>
      <c r="C104" s="1266" t="s">
        <v>614</v>
      </c>
      <c r="D104" s="1267" t="s">
        <v>700</v>
      </c>
      <c r="E104" s="1268">
        <v>593</v>
      </c>
      <c r="F104" s="1269">
        <f>G104-E104</f>
        <v>-500</v>
      </c>
      <c r="G104" s="1279">
        <v>93</v>
      </c>
      <c r="H104" s="1274">
        <v>0</v>
      </c>
      <c r="I104" s="1272">
        <f t="shared" si="21"/>
        <v>0</v>
      </c>
      <c r="J104" s="1274">
        <v>0</v>
      </c>
    </row>
    <row r="105" spans="1:10" x14ac:dyDescent="0.2">
      <c r="A105" s="553"/>
      <c r="B105" s="572"/>
      <c r="C105" s="1266" t="s">
        <v>714</v>
      </c>
      <c r="D105" s="1267" t="s">
        <v>715</v>
      </c>
      <c r="E105" s="1268">
        <v>177069</v>
      </c>
      <c r="F105" s="1269">
        <f t="shared" ref="F105:F106" si="22">G105-E105</f>
        <v>139850</v>
      </c>
      <c r="G105" s="1279">
        <v>316919</v>
      </c>
      <c r="H105" s="1274">
        <v>116718.18</v>
      </c>
      <c r="I105" s="1272">
        <f t="shared" si="21"/>
        <v>0.36829025713194852</v>
      </c>
      <c r="J105" s="1274">
        <v>4544.3100000000004</v>
      </c>
    </row>
    <row r="106" spans="1:10" x14ac:dyDescent="0.2">
      <c r="A106" s="553"/>
      <c r="B106" s="572"/>
      <c r="C106" s="1266" t="s">
        <v>716</v>
      </c>
      <c r="D106" s="1267" t="s">
        <v>717</v>
      </c>
      <c r="E106" s="1268">
        <v>19430</v>
      </c>
      <c r="F106" s="1269">
        <f t="shared" si="22"/>
        <v>0</v>
      </c>
      <c r="G106" s="1279">
        <v>19430</v>
      </c>
      <c r="H106" s="1274">
        <v>19430</v>
      </c>
      <c r="I106" s="1272">
        <f t="shared" si="21"/>
        <v>1</v>
      </c>
      <c r="J106" s="1274">
        <v>0</v>
      </c>
    </row>
    <row r="107" spans="1:10" ht="33.75" x14ac:dyDescent="0.2">
      <c r="A107" s="552"/>
      <c r="B107" s="451" t="s">
        <v>335</v>
      </c>
      <c r="C107" s="452"/>
      <c r="D107" s="453" t="s">
        <v>336</v>
      </c>
      <c r="E107" s="454">
        <f>E108+E109+E110+E111+E112+E113+E114</f>
        <v>895421</v>
      </c>
      <c r="F107" s="454">
        <f>F108+F109+F110+F111+F112+F113+F114</f>
        <v>66123</v>
      </c>
      <c r="G107" s="454">
        <f t="shared" ref="G107" si="23">G108+G109+G110+G111+G112+G113+G114</f>
        <v>961544</v>
      </c>
      <c r="H107" s="454">
        <f>H108+H109+H110+H111+H112+H113+H114</f>
        <v>490464.43</v>
      </c>
      <c r="I107" s="1275">
        <f t="shared" si="21"/>
        <v>0.51008006913880177</v>
      </c>
      <c r="J107" s="1273">
        <f>J108+J109+J110+J111+J112+J113+J114</f>
        <v>27480.03</v>
      </c>
    </row>
    <row r="108" spans="1:10" x14ac:dyDescent="0.2">
      <c r="A108" s="553"/>
      <c r="B108" s="3"/>
      <c r="C108" s="4" t="s">
        <v>206</v>
      </c>
      <c r="D108" s="5" t="s">
        <v>207</v>
      </c>
      <c r="E108" s="94">
        <v>65258</v>
      </c>
      <c r="F108" s="94">
        <f>G108-E108</f>
        <v>-2000</v>
      </c>
      <c r="G108" s="272">
        <v>63258</v>
      </c>
      <c r="H108" s="273">
        <v>32848.31</v>
      </c>
      <c r="I108" s="275">
        <f t="shared" si="21"/>
        <v>0.51927519048974036</v>
      </c>
      <c r="J108" s="273">
        <v>1066.9100000000001</v>
      </c>
    </row>
    <row r="109" spans="1:10" x14ac:dyDescent="0.2">
      <c r="A109" s="553"/>
      <c r="B109" s="3"/>
      <c r="C109" s="4" t="s">
        <v>261</v>
      </c>
      <c r="D109" s="5" t="s">
        <v>262</v>
      </c>
      <c r="E109" s="94">
        <v>1123</v>
      </c>
      <c r="F109" s="94">
        <f>G109-E109</f>
        <v>0</v>
      </c>
      <c r="G109" s="272">
        <v>1123</v>
      </c>
      <c r="H109" s="273">
        <v>1123</v>
      </c>
      <c r="I109" s="275">
        <f t="shared" si="21"/>
        <v>1</v>
      </c>
      <c r="J109" s="273">
        <v>0</v>
      </c>
    </row>
    <row r="110" spans="1:10" x14ac:dyDescent="0.2">
      <c r="A110" s="553"/>
      <c r="B110" s="3"/>
      <c r="C110" s="4" t="s">
        <v>208</v>
      </c>
      <c r="D110" s="5" t="s">
        <v>209</v>
      </c>
      <c r="E110" s="94">
        <v>84777</v>
      </c>
      <c r="F110" s="94">
        <f>G110-E110</f>
        <v>16000</v>
      </c>
      <c r="G110" s="272">
        <v>100777</v>
      </c>
      <c r="H110" s="273">
        <v>64920.89</v>
      </c>
      <c r="I110" s="275">
        <f t="shared" si="21"/>
        <v>0.64420343927681911</v>
      </c>
      <c r="J110" s="273">
        <v>10721.96</v>
      </c>
    </row>
    <row r="111" spans="1:10" x14ac:dyDescent="0.2">
      <c r="A111" s="553"/>
      <c r="B111" s="3"/>
      <c r="C111" s="4" t="s">
        <v>210</v>
      </c>
      <c r="D111" s="5" t="s">
        <v>694</v>
      </c>
      <c r="E111" s="1284">
        <v>19236</v>
      </c>
      <c r="F111" s="1284">
        <f>G111-E111</f>
        <v>-720</v>
      </c>
      <c r="G111" s="1276">
        <v>18516</v>
      </c>
      <c r="H111" s="1277">
        <v>7089.49</v>
      </c>
      <c r="I111" s="1278">
        <f t="shared" si="21"/>
        <v>0.3828845322963923</v>
      </c>
      <c r="J111" s="1277">
        <v>1200.78</v>
      </c>
    </row>
    <row r="112" spans="1:10" x14ac:dyDescent="0.2">
      <c r="A112" s="553"/>
      <c r="B112" s="572"/>
      <c r="C112" s="1266" t="s">
        <v>614</v>
      </c>
      <c r="D112" s="1267" t="s">
        <v>700</v>
      </c>
      <c r="E112" s="1285">
        <v>1564</v>
      </c>
      <c r="F112" s="1285">
        <f>G112-E112</f>
        <v>300</v>
      </c>
      <c r="G112" s="1279">
        <v>1864</v>
      </c>
      <c r="H112" s="1274">
        <v>627.13</v>
      </c>
      <c r="I112" s="1272">
        <f t="shared" si="21"/>
        <v>0.3364431330472103</v>
      </c>
      <c r="J112" s="1274">
        <v>0</v>
      </c>
    </row>
    <row r="113" spans="1:10" x14ac:dyDescent="0.2">
      <c r="A113" s="553"/>
      <c r="B113" s="572"/>
      <c r="C113" s="1266" t="s">
        <v>714</v>
      </c>
      <c r="D113" s="1267" t="s">
        <v>715</v>
      </c>
      <c r="E113" s="1285">
        <v>578707</v>
      </c>
      <c r="F113" s="1285">
        <f t="shared" ref="F113:F114" si="24">G113-E113</f>
        <v>142825</v>
      </c>
      <c r="G113" s="1279">
        <v>721532</v>
      </c>
      <c r="H113" s="1274">
        <v>329381.61</v>
      </c>
      <c r="I113" s="1272">
        <f t="shared" si="21"/>
        <v>0.45650312113669245</v>
      </c>
      <c r="J113" s="1274">
        <v>14490.38</v>
      </c>
    </row>
    <row r="114" spans="1:10" x14ac:dyDescent="0.2">
      <c r="A114" s="553"/>
      <c r="B114" s="572"/>
      <c r="C114" s="1266" t="s">
        <v>716</v>
      </c>
      <c r="D114" s="1267" t="s">
        <v>717</v>
      </c>
      <c r="E114" s="1285">
        <v>144756</v>
      </c>
      <c r="F114" s="1285">
        <f t="shared" si="24"/>
        <v>-90282</v>
      </c>
      <c r="G114" s="1279">
        <v>54474</v>
      </c>
      <c r="H114" s="1274">
        <v>54474</v>
      </c>
      <c r="I114" s="1272">
        <f t="shared" si="21"/>
        <v>1</v>
      </c>
      <c r="J114" s="1274">
        <v>0</v>
      </c>
    </row>
    <row r="115" spans="1:10" ht="15" x14ac:dyDescent="0.2">
      <c r="A115" s="552"/>
      <c r="B115" s="451" t="s">
        <v>138</v>
      </c>
      <c r="C115" s="452"/>
      <c r="D115" s="453" t="s">
        <v>10</v>
      </c>
      <c r="E115" s="1273">
        <f>E116+E117+E118+E119</f>
        <v>1130</v>
      </c>
      <c r="F115" s="1273">
        <f>F116+F117+F118+F119</f>
        <v>168952</v>
      </c>
      <c r="G115" s="1273">
        <f t="shared" ref="G115" si="25">G116+G117+G118+G119</f>
        <v>170082</v>
      </c>
      <c r="H115" s="1273">
        <f>H116+H117+H118+H119</f>
        <v>10077</v>
      </c>
      <c r="I115" s="1275">
        <f t="shared" si="21"/>
        <v>5.9247892193177408E-2</v>
      </c>
      <c r="J115" s="1273">
        <f>J116+J117+J118+J119</f>
        <v>5367.6500000000005</v>
      </c>
    </row>
    <row r="116" spans="1:10" x14ac:dyDescent="0.2">
      <c r="A116" s="553"/>
      <c r="B116" s="3"/>
      <c r="C116" s="4" t="s">
        <v>206</v>
      </c>
      <c r="D116" s="5" t="s">
        <v>207</v>
      </c>
      <c r="E116" s="94">
        <v>0</v>
      </c>
      <c r="F116" s="94">
        <f>G116-E116</f>
        <v>96762</v>
      </c>
      <c r="G116" s="272">
        <v>96762</v>
      </c>
      <c r="H116" s="273">
        <v>9933.4599999999991</v>
      </c>
      <c r="I116" s="275">
        <f>H116/G116</f>
        <v>0.10265868832806266</v>
      </c>
      <c r="J116" s="273">
        <v>2979.4</v>
      </c>
    </row>
    <row r="117" spans="1:10" x14ac:dyDescent="0.2">
      <c r="A117" s="553"/>
      <c r="B117" s="3"/>
      <c r="C117" s="4" t="s">
        <v>208</v>
      </c>
      <c r="D117" s="5" t="s">
        <v>209</v>
      </c>
      <c r="E117" s="94">
        <v>990</v>
      </c>
      <c r="F117" s="94">
        <f>G117-E117</f>
        <v>26696</v>
      </c>
      <c r="G117" s="272">
        <v>27686</v>
      </c>
      <c r="H117" s="273">
        <v>143.54</v>
      </c>
      <c r="I117" s="275">
        <f t="shared" ref="I117:I119" si="26">H117/G117</f>
        <v>5.1845698186809216E-3</v>
      </c>
      <c r="J117" s="273">
        <v>2071.87</v>
      </c>
    </row>
    <row r="118" spans="1:10" x14ac:dyDescent="0.2">
      <c r="A118" s="553"/>
      <c r="B118" s="3"/>
      <c r="C118" s="4" t="s">
        <v>210</v>
      </c>
      <c r="D118" s="5" t="s">
        <v>694</v>
      </c>
      <c r="E118" s="94">
        <v>140</v>
      </c>
      <c r="F118" s="94">
        <f>G118-E118</f>
        <v>5494</v>
      </c>
      <c r="G118" s="1276">
        <v>5634</v>
      </c>
      <c r="H118" s="273">
        <v>0</v>
      </c>
      <c r="I118" s="275">
        <f t="shared" si="26"/>
        <v>0</v>
      </c>
      <c r="J118" s="273">
        <v>316.38</v>
      </c>
    </row>
    <row r="119" spans="1:10" x14ac:dyDescent="0.2">
      <c r="A119" s="553"/>
      <c r="B119" s="572"/>
      <c r="C119" s="1266" t="s">
        <v>714</v>
      </c>
      <c r="D119" s="1267" t="s">
        <v>715</v>
      </c>
      <c r="E119" s="1268">
        <v>0</v>
      </c>
      <c r="F119" s="1269">
        <f>G119-E119</f>
        <v>40000</v>
      </c>
      <c r="G119" s="1279">
        <v>40000</v>
      </c>
      <c r="H119" s="579">
        <v>0</v>
      </c>
      <c r="I119" s="275">
        <f t="shared" si="26"/>
        <v>0</v>
      </c>
      <c r="J119" s="579">
        <v>0</v>
      </c>
    </row>
    <row r="120" spans="1:10" x14ac:dyDescent="0.2">
      <c r="A120" s="551" t="s">
        <v>341</v>
      </c>
      <c r="B120" s="456"/>
      <c r="C120" s="456"/>
      <c r="D120" s="457" t="s">
        <v>342</v>
      </c>
      <c r="E120" s="458">
        <f>E121+E123+E127</f>
        <v>191020</v>
      </c>
      <c r="F120" s="458">
        <f>F121+F123+F127</f>
        <v>89800</v>
      </c>
      <c r="G120" s="476">
        <f>G121+G123+G127</f>
        <v>280820</v>
      </c>
      <c r="H120" s="458">
        <f>H121+H123+H127</f>
        <v>67547.599999999991</v>
      </c>
      <c r="I120" s="323">
        <f t="shared" ref="I120:I145" si="27">H120/G120</f>
        <v>0.24053699878925999</v>
      </c>
      <c r="J120" s="458">
        <f>J121+J123+J127</f>
        <v>3165.91</v>
      </c>
    </row>
    <row r="121" spans="1:10" ht="15" x14ac:dyDescent="0.2">
      <c r="A121" s="552"/>
      <c r="B121" s="451" t="s">
        <v>345</v>
      </c>
      <c r="C121" s="452"/>
      <c r="D121" s="453" t="s">
        <v>346</v>
      </c>
      <c r="E121" s="454">
        <f>E122</f>
        <v>1000</v>
      </c>
      <c r="F121" s="454">
        <f>F122</f>
        <v>0</v>
      </c>
      <c r="G121" s="454">
        <f>G122</f>
        <v>1000</v>
      </c>
      <c r="H121" s="454">
        <f>H122</f>
        <v>0</v>
      </c>
      <c r="I121" s="298">
        <f t="shared" si="27"/>
        <v>0</v>
      </c>
      <c r="J121" s="454">
        <f>J122</f>
        <v>0</v>
      </c>
    </row>
    <row r="122" spans="1:10" x14ac:dyDescent="0.2">
      <c r="A122" s="553"/>
      <c r="B122" s="3"/>
      <c r="C122" s="4" t="s">
        <v>218</v>
      </c>
      <c r="D122" s="5" t="s">
        <v>219</v>
      </c>
      <c r="E122" s="94">
        <v>1000</v>
      </c>
      <c r="F122" s="94">
        <f>G122-E122</f>
        <v>0</v>
      </c>
      <c r="G122" s="272">
        <v>1000</v>
      </c>
      <c r="H122" s="273">
        <v>0</v>
      </c>
      <c r="I122" s="275">
        <f t="shared" si="27"/>
        <v>0</v>
      </c>
      <c r="J122" s="273">
        <v>0</v>
      </c>
    </row>
    <row r="123" spans="1:10" ht="15" x14ac:dyDescent="0.2">
      <c r="A123" s="552"/>
      <c r="B123" s="451" t="s">
        <v>347</v>
      </c>
      <c r="C123" s="452"/>
      <c r="D123" s="453" t="s">
        <v>348</v>
      </c>
      <c r="E123" s="454">
        <f>E124+E125+E126</f>
        <v>190020</v>
      </c>
      <c r="F123" s="454">
        <f>F124+F125+F126</f>
        <v>83800</v>
      </c>
      <c r="G123" s="454">
        <f>G124+G125+G126</f>
        <v>273820</v>
      </c>
      <c r="H123" s="454">
        <f>H124+H125+H126</f>
        <v>67547.599999999991</v>
      </c>
      <c r="I123" s="298">
        <f t="shared" ref="I123:I130" si="28">H123/G123</f>
        <v>0.24668614418230952</v>
      </c>
      <c r="J123" s="454">
        <f>J124+J125+J126</f>
        <v>3165.91</v>
      </c>
    </row>
    <row r="124" spans="1:10" x14ac:dyDescent="0.2">
      <c r="A124" s="553"/>
      <c r="B124" s="3"/>
      <c r="C124" s="4" t="s">
        <v>208</v>
      </c>
      <c r="D124" s="5" t="s">
        <v>209</v>
      </c>
      <c r="E124" s="94">
        <v>10000</v>
      </c>
      <c r="F124" s="94">
        <f>G124-E124</f>
        <v>5000</v>
      </c>
      <c r="G124" s="272">
        <v>15000</v>
      </c>
      <c r="H124" s="273">
        <v>3120.75</v>
      </c>
      <c r="I124" s="275">
        <f t="shared" si="28"/>
        <v>0.20805000000000001</v>
      </c>
      <c r="J124" s="273">
        <v>779.76</v>
      </c>
    </row>
    <row r="125" spans="1:10" x14ac:dyDescent="0.2">
      <c r="A125" s="553"/>
      <c r="B125" s="3"/>
      <c r="C125" s="4" t="s">
        <v>210</v>
      </c>
      <c r="D125" s="5" t="s">
        <v>694</v>
      </c>
      <c r="E125" s="94">
        <v>2000</v>
      </c>
      <c r="F125" s="94">
        <f>G125-E125</f>
        <v>0</v>
      </c>
      <c r="G125" s="272">
        <v>2000</v>
      </c>
      <c r="H125" s="273">
        <v>17.149999999999999</v>
      </c>
      <c r="I125" s="275">
        <f t="shared" si="28"/>
        <v>8.5749999999999993E-3</v>
      </c>
      <c r="J125" s="273">
        <v>63.7</v>
      </c>
    </row>
    <row r="126" spans="1:10" x14ac:dyDescent="0.2">
      <c r="A126" s="553"/>
      <c r="B126" s="574"/>
      <c r="C126" s="472" t="s">
        <v>218</v>
      </c>
      <c r="D126" s="473" t="s">
        <v>219</v>
      </c>
      <c r="E126" s="474">
        <v>178020</v>
      </c>
      <c r="F126" s="474">
        <f>G126-E126</f>
        <v>78800</v>
      </c>
      <c r="G126" s="272">
        <v>256820</v>
      </c>
      <c r="H126" s="273">
        <v>64409.7</v>
      </c>
      <c r="I126" s="275">
        <f t="shared" si="28"/>
        <v>0.25079705630402616</v>
      </c>
      <c r="J126" s="273">
        <v>2322.4499999999998</v>
      </c>
    </row>
    <row r="127" spans="1:10" x14ac:dyDescent="0.2">
      <c r="A127" s="573"/>
      <c r="B127" s="291" t="s">
        <v>349</v>
      </c>
      <c r="C127" s="291"/>
      <c r="D127" s="346" t="s">
        <v>10</v>
      </c>
      <c r="E127" s="281">
        <f>SUM(E128:E130)</f>
        <v>0</v>
      </c>
      <c r="F127" s="281">
        <f>SUM(F128:F130)</f>
        <v>6000</v>
      </c>
      <c r="G127" s="281">
        <f>SUM(G128:G130)</f>
        <v>6000</v>
      </c>
      <c r="H127" s="281">
        <f>SUM(H128:H130)</f>
        <v>0</v>
      </c>
      <c r="I127" s="298">
        <f t="shared" si="28"/>
        <v>0</v>
      </c>
      <c r="J127" s="288">
        <f>SUM(J128:J130)</f>
        <v>0</v>
      </c>
    </row>
    <row r="128" spans="1:10" x14ac:dyDescent="0.2">
      <c r="A128" s="553"/>
      <c r="B128" s="574"/>
      <c r="C128" s="405" t="s">
        <v>206</v>
      </c>
      <c r="D128" s="406" t="s">
        <v>207</v>
      </c>
      <c r="E128" s="407">
        <v>0</v>
      </c>
      <c r="F128" s="407">
        <f>G128-E128</f>
        <v>5040</v>
      </c>
      <c r="G128" s="272">
        <v>5040</v>
      </c>
      <c r="H128" s="273">
        <v>0</v>
      </c>
      <c r="I128" s="275">
        <f t="shared" si="28"/>
        <v>0</v>
      </c>
      <c r="J128" s="273">
        <v>0</v>
      </c>
    </row>
    <row r="129" spans="1:10" x14ac:dyDescent="0.2">
      <c r="A129" s="553"/>
      <c r="B129" s="572"/>
      <c r="C129" s="269" t="s">
        <v>208</v>
      </c>
      <c r="D129" s="270" t="s">
        <v>209</v>
      </c>
      <c r="E129" s="271">
        <v>0</v>
      </c>
      <c r="F129" s="271">
        <f>G129-E129</f>
        <v>867.89</v>
      </c>
      <c r="G129" s="272">
        <v>867.89</v>
      </c>
      <c r="H129" s="273">
        <v>0</v>
      </c>
      <c r="I129" s="275">
        <f t="shared" si="28"/>
        <v>0</v>
      </c>
      <c r="J129" s="273">
        <v>0</v>
      </c>
    </row>
    <row r="130" spans="1:10" x14ac:dyDescent="0.2">
      <c r="A130" s="553"/>
      <c r="B130" s="572"/>
      <c r="C130" s="269" t="s">
        <v>210</v>
      </c>
      <c r="D130" s="5" t="s">
        <v>694</v>
      </c>
      <c r="E130" s="271">
        <v>0</v>
      </c>
      <c r="F130" s="271">
        <f>G130-E130</f>
        <v>92.11</v>
      </c>
      <c r="G130" s="272">
        <v>92.11</v>
      </c>
      <c r="H130" s="273">
        <v>0</v>
      </c>
      <c r="I130" s="275">
        <f t="shared" si="28"/>
        <v>0</v>
      </c>
      <c r="J130" s="273">
        <v>0</v>
      </c>
    </row>
    <row r="131" spans="1:10" x14ac:dyDescent="0.2">
      <c r="A131" s="551" t="s">
        <v>141</v>
      </c>
      <c r="B131" s="456"/>
      <c r="C131" s="456"/>
      <c r="D131" s="457" t="s">
        <v>142</v>
      </c>
      <c r="E131" s="458">
        <f>+E132+E139+E147</f>
        <v>2035073</v>
      </c>
      <c r="F131" s="458">
        <f>+F132+F139+F147</f>
        <v>26441.18</v>
      </c>
      <c r="G131" s="458">
        <f>+G132+G139+G147</f>
        <v>2061514.18</v>
      </c>
      <c r="H131" s="458">
        <f>+H132+H139+H147</f>
        <v>1070335.8</v>
      </c>
      <c r="I131" s="323">
        <f t="shared" si="27"/>
        <v>0.5191988541160556</v>
      </c>
      <c r="J131" s="458">
        <f>J132+J139+J147</f>
        <v>51778.23</v>
      </c>
    </row>
    <row r="132" spans="1:10" ht="15" x14ac:dyDescent="0.2">
      <c r="A132" s="552"/>
      <c r="B132" s="451" t="s">
        <v>143</v>
      </c>
      <c r="C132" s="452"/>
      <c r="D132" s="453" t="s">
        <v>144</v>
      </c>
      <c r="E132" s="454">
        <f>E133+E135+E136+E137+E134+E138</f>
        <v>504401</v>
      </c>
      <c r="F132" s="454">
        <f t="shared" ref="F132:G132" si="29">F133+F135+F136+F137+F134+F138</f>
        <v>7.2759576141834259E-12</v>
      </c>
      <c r="G132" s="454">
        <f t="shared" si="29"/>
        <v>504401</v>
      </c>
      <c r="H132" s="454">
        <f>H133+H135+H136+H137+H134+H138</f>
        <v>258887.86999999997</v>
      </c>
      <c r="I132" s="298">
        <f t="shared" si="27"/>
        <v>0.5132580427080834</v>
      </c>
      <c r="J132" s="454">
        <f>J133+J135+J136+J137+J138+J134</f>
        <v>16982.8</v>
      </c>
    </row>
    <row r="133" spans="1:10" x14ac:dyDescent="0.2">
      <c r="A133" s="553"/>
      <c r="B133" s="3"/>
      <c r="C133" s="4" t="s">
        <v>206</v>
      </c>
      <c r="D133" s="5" t="s">
        <v>207</v>
      </c>
      <c r="E133" s="94">
        <v>372803</v>
      </c>
      <c r="F133" s="94">
        <f t="shared" ref="F133:F138" si="30">G133-E133</f>
        <v>-16456.429999999993</v>
      </c>
      <c r="G133" s="408">
        <v>356346.57</v>
      </c>
      <c r="H133" s="409">
        <v>170561.22</v>
      </c>
      <c r="I133" s="276">
        <f t="shared" si="27"/>
        <v>0.47863859051596874</v>
      </c>
      <c r="J133" s="409">
        <v>8358.0300000000007</v>
      </c>
    </row>
    <row r="134" spans="1:10" x14ac:dyDescent="0.2">
      <c r="A134" s="553"/>
      <c r="B134" s="467"/>
      <c r="C134" s="4" t="s">
        <v>261</v>
      </c>
      <c r="D134" s="5" t="s">
        <v>262</v>
      </c>
      <c r="E134" s="94">
        <v>28179</v>
      </c>
      <c r="F134" s="94">
        <f t="shared" si="30"/>
        <v>-543.56999999999971</v>
      </c>
      <c r="G134" s="408">
        <v>27635.43</v>
      </c>
      <c r="H134" s="409">
        <v>27635.43</v>
      </c>
      <c r="I134" s="276">
        <f t="shared" si="27"/>
        <v>1</v>
      </c>
      <c r="J134" s="409">
        <v>0</v>
      </c>
    </row>
    <row r="135" spans="1:10" x14ac:dyDescent="0.2">
      <c r="A135" s="553"/>
      <c r="B135" s="3"/>
      <c r="C135" s="4" t="s">
        <v>208</v>
      </c>
      <c r="D135" s="5" t="s">
        <v>209</v>
      </c>
      <c r="E135" s="94">
        <v>73154</v>
      </c>
      <c r="F135" s="94">
        <f t="shared" si="30"/>
        <v>-5000</v>
      </c>
      <c r="G135" s="272">
        <v>68154</v>
      </c>
      <c r="H135" s="273">
        <v>33397.15</v>
      </c>
      <c r="I135" s="276">
        <f t="shared" si="27"/>
        <v>0.49002479678375443</v>
      </c>
      <c r="J135" s="273">
        <v>6577.74</v>
      </c>
    </row>
    <row r="136" spans="1:10" x14ac:dyDescent="0.2">
      <c r="A136" s="553"/>
      <c r="B136" s="3"/>
      <c r="C136" s="4" t="s">
        <v>210</v>
      </c>
      <c r="D136" s="5" t="s">
        <v>694</v>
      </c>
      <c r="E136" s="94">
        <v>10265</v>
      </c>
      <c r="F136" s="94">
        <f t="shared" si="30"/>
        <v>0</v>
      </c>
      <c r="G136" s="272">
        <v>10265</v>
      </c>
      <c r="H136" s="273">
        <v>2511.71</v>
      </c>
      <c r="I136" s="276">
        <f t="shared" si="27"/>
        <v>0.24468679980516317</v>
      </c>
      <c r="J136" s="273">
        <v>493.06</v>
      </c>
    </row>
    <row r="137" spans="1:10" x14ac:dyDescent="0.2">
      <c r="A137" s="553"/>
      <c r="B137" s="3"/>
      <c r="C137" s="4" t="s">
        <v>218</v>
      </c>
      <c r="D137" s="5" t="s">
        <v>219</v>
      </c>
      <c r="E137" s="1284">
        <v>18000</v>
      </c>
      <c r="F137" s="1284">
        <f t="shared" si="30"/>
        <v>22000</v>
      </c>
      <c r="G137" s="1276">
        <v>40000</v>
      </c>
      <c r="H137" s="1277">
        <v>24231.03</v>
      </c>
      <c r="I137" s="1287">
        <f t="shared" si="27"/>
        <v>0.60577574999999995</v>
      </c>
      <c r="J137" s="1277">
        <v>1553.97</v>
      </c>
    </row>
    <row r="138" spans="1:10" x14ac:dyDescent="0.2">
      <c r="A138" s="553"/>
      <c r="B138" s="572"/>
      <c r="C138" s="1266" t="s">
        <v>614</v>
      </c>
      <c r="D138" s="1283" t="s">
        <v>700</v>
      </c>
      <c r="E138" s="1285">
        <v>2000</v>
      </c>
      <c r="F138" s="1285">
        <f t="shared" si="30"/>
        <v>0</v>
      </c>
      <c r="G138" s="1279">
        <v>2000</v>
      </c>
      <c r="H138" s="1274">
        <v>551.33000000000004</v>
      </c>
      <c r="I138" s="1286">
        <f t="shared" si="27"/>
        <v>0.27566499999999999</v>
      </c>
      <c r="J138" s="1274">
        <v>0</v>
      </c>
    </row>
    <row r="139" spans="1:10" ht="15" x14ac:dyDescent="0.2">
      <c r="A139" s="552"/>
      <c r="B139" s="451" t="s">
        <v>155</v>
      </c>
      <c r="C139" s="452"/>
      <c r="D139" s="453" t="s">
        <v>156</v>
      </c>
      <c r="E139" s="1273">
        <f>E140+E141+E142+E143+E145+E144+E146</f>
        <v>1524672</v>
      </c>
      <c r="F139" s="1273">
        <f t="shared" ref="F139:G139" si="31">F140+F141+F142+F143+F145+F144+F146</f>
        <v>-4495.820000000007</v>
      </c>
      <c r="G139" s="1273">
        <f t="shared" si="31"/>
        <v>1520176.18</v>
      </c>
      <c r="H139" s="1273">
        <f>H140+H141+H142+H143+H145+H144+H146</f>
        <v>787835.97</v>
      </c>
      <c r="I139" s="1275">
        <f t="shared" si="27"/>
        <v>0.5182530685357799</v>
      </c>
      <c r="J139" s="1273">
        <f>J140+J141+J142+J143+J145+J144+J146</f>
        <v>34530.69</v>
      </c>
    </row>
    <row r="140" spans="1:10" x14ac:dyDescent="0.2">
      <c r="A140" s="553"/>
      <c r="B140" s="3"/>
      <c r="C140" s="4" t="s">
        <v>206</v>
      </c>
      <c r="D140" s="5" t="s">
        <v>207</v>
      </c>
      <c r="E140" s="94">
        <v>1152692</v>
      </c>
      <c r="F140" s="94">
        <f t="shared" ref="F140:F145" si="32">G140-E140</f>
        <v>0</v>
      </c>
      <c r="G140" s="272">
        <v>1152692</v>
      </c>
      <c r="H140" s="273">
        <v>574698.98</v>
      </c>
      <c r="I140" s="275">
        <f t="shared" si="27"/>
        <v>0.49857115343907998</v>
      </c>
      <c r="J140" s="273">
        <v>25197.37</v>
      </c>
    </row>
    <row r="141" spans="1:10" x14ac:dyDescent="0.2">
      <c r="A141" s="553"/>
      <c r="B141" s="3"/>
      <c r="C141" s="4" t="s">
        <v>261</v>
      </c>
      <c r="D141" s="5" t="s">
        <v>262</v>
      </c>
      <c r="E141" s="94">
        <v>90550</v>
      </c>
      <c r="F141" s="94">
        <f t="shared" si="32"/>
        <v>-495.82000000000698</v>
      </c>
      <c r="G141" s="272">
        <v>90054.18</v>
      </c>
      <c r="H141" s="273">
        <v>90010.49</v>
      </c>
      <c r="I141" s="275">
        <f t="shared" si="27"/>
        <v>0.99951484761729004</v>
      </c>
      <c r="J141" s="273">
        <v>0</v>
      </c>
    </row>
    <row r="142" spans="1:10" x14ac:dyDescent="0.2">
      <c r="A142" s="553"/>
      <c r="B142" s="3"/>
      <c r="C142" s="4" t="s">
        <v>208</v>
      </c>
      <c r="D142" s="5" t="s">
        <v>209</v>
      </c>
      <c r="E142" s="94">
        <v>231300</v>
      </c>
      <c r="F142" s="94">
        <f t="shared" si="32"/>
        <v>0</v>
      </c>
      <c r="G142" s="272">
        <v>231300</v>
      </c>
      <c r="H142" s="273">
        <v>109799.76</v>
      </c>
      <c r="I142" s="275">
        <f t="shared" si="27"/>
        <v>0.4747071335927367</v>
      </c>
      <c r="J142" s="273">
        <v>7734.03</v>
      </c>
    </row>
    <row r="143" spans="1:10" x14ac:dyDescent="0.2">
      <c r="A143" s="553"/>
      <c r="B143" s="3"/>
      <c r="C143" s="4" t="s">
        <v>210</v>
      </c>
      <c r="D143" s="5" t="s">
        <v>694</v>
      </c>
      <c r="E143" s="94">
        <v>28130</v>
      </c>
      <c r="F143" s="94">
        <f t="shared" si="32"/>
        <v>0</v>
      </c>
      <c r="G143" s="272">
        <v>28130</v>
      </c>
      <c r="H143" s="273">
        <v>9743.74</v>
      </c>
      <c r="I143" s="275">
        <f t="shared" si="27"/>
        <v>0.34638250977603979</v>
      </c>
      <c r="J143" s="273">
        <v>1510.29</v>
      </c>
    </row>
    <row r="144" spans="1:10" ht="22.5" x14ac:dyDescent="0.2">
      <c r="A144" s="553"/>
      <c r="B144" s="572"/>
      <c r="C144" s="4" t="s">
        <v>273</v>
      </c>
      <c r="D144" s="270" t="s">
        <v>274</v>
      </c>
      <c r="E144" s="94">
        <v>0</v>
      </c>
      <c r="F144" s="94">
        <f t="shared" si="32"/>
        <v>0</v>
      </c>
      <c r="G144" s="272">
        <v>0</v>
      </c>
      <c r="H144" s="273">
        <v>0</v>
      </c>
      <c r="I144" s="275">
        <v>0</v>
      </c>
      <c r="J144" s="273">
        <v>0</v>
      </c>
    </row>
    <row r="145" spans="1:10" x14ac:dyDescent="0.2">
      <c r="A145" s="553"/>
      <c r="B145" s="3"/>
      <c r="C145" s="4" t="s">
        <v>218</v>
      </c>
      <c r="D145" s="5" t="s">
        <v>219</v>
      </c>
      <c r="E145" s="94">
        <v>18000</v>
      </c>
      <c r="F145" s="94">
        <f t="shared" si="32"/>
        <v>0</v>
      </c>
      <c r="G145" s="272">
        <v>18000</v>
      </c>
      <c r="H145" s="273">
        <v>3583</v>
      </c>
      <c r="I145" s="275">
        <f t="shared" si="27"/>
        <v>0.19905555555555557</v>
      </c>
      <c r="J145" s="273">
        <v>89</v>
      </c>
    </row>
    <row r="146" spans="1:10" x14ac:dyDescent="0.2">
      <c r="A146" s="553"/>
      <c r="B146" s="572"/>
      <c r="C146" s="1266" t="s">
        <v>614</v>
      </c>
      <c r="D146" s="1283" t="s">
        <v>700</v>
      </c>
      <c r="E146" s="1268">
        <v>4000</v>
      </c>
      <c r="F146" s="1268">
        <f>G146-E146</f>
        <v>-4000</v>
      </c>
      <c r="G146" s="1271">
        <v>0</v>
      </c>
      <c r="H146" s="579">
        <v>0</v>
      </c>
      <c r="I146" s="1272">
        <v>0</v>
      </c>
      <c r="J146" s="579">
        <v>0</v>
      </c>
    </row>
    <row r="147" spans="1:10" ht="15" x14ac:dyDescent="0.2">
      <c r="A147" s="552"/>
      <c r="B147" s="451" t="s">
        <v>361</v>
      </c>
      <c r="C147" s="452"/>
      <c r="D147" s="453" t="s">
        <v>10</v>
      </c>
      <c r="E147" s="454">
        <f>E148+E149+E150+E151</f>
        <v>6000</v>
      </c>
      <c r="F147" s="454">
        <f t="shared" ref="F147:G147" si="33">F148+F149+F150+F151</f>
        <v>30937</v>
      </c>
      <c r="G147" s="454">
        <f t="shared" si="33"/>
        <v>36937</v>
      </c>
      <c r="H147" s="454">
        <f>H148+H149+H150+H151</f>
        <v>23611.96</v>
      </c>
      <c r="I147" s="298">
        <f t="shared" ref="I147:I151" si="34">H147/G147</f>
        <v>0.63924953298860221</v>
      </c>
      <c r="J147" s="454">
        <f>J148+J149+J150+J151</f>
        <v>264.74</v>
      </c>
    </row>
    <row r="148" spans="1:10" x14ac:dyDescent="0.2">
      <c r="A148" s="553"/>
      <c r="B148" s="3"/>
      <c r="C148" s="4" t="s">
        <v>206</v>
      </c>
      <c r="D148" s="5" t="s">
        <v>207</v>
      </c>
      <c r="E148" s="94">
        <v>0</v>
      </c>
      <c r="F148" s="94">
        <f>G148-E148</f>
        <v>21845.84</v>
      </c>
      <c r="G148" s="272">
        <v>21845.84</v>
      </c>
      <c r="H148" s="273">
        <v>15585.53</v>
      </c>
      <c r="I148" s="275">
        <f t="shared" si="34"/>
        <v>0.71343239719781892</v>
      </c>
      <c r="J148" s="273">
        <v>0</v>
      </c>
    </row>
    <row r="149" spans="1:10" x14ac:dyDescent="0.2">
      <c r="A149" s="553"/>
      <c r="B149" s="3"/>
      <c r="C149" s="4" t="s">
        <v>208</v>
      </c>
      <c r="D149" s="5" t="s">
        <v>209</v>
      </c>
      <c r="E149" s="94">
        <v>0</v>
      </c>
      <c r="F149" s="94">
        <f>G149-E149</f>
        <v>4654.7</v>
      </c>
      <c r="G149" s="272">
        <v>4654.7</v>
      </c>
      <c r="H149" s="273">
        <v>2927.69</v>
      </c>
      <c r="I149" s="275">
        <f t="shared" si="34"/>
        <v>0.62897501450147164</v>
      </c>
      <c r="J149" s="273">
        <v>69.84</v>
      </c>
    </row>
    <row r="150" spans="1:10" x14ac:dyDescent="0.2">
      <c r="A150" s="553"/>
      <c r="B150" s="3"/>
      <c r="C150" s="4" t="s">
        <v>210</v>
      </c>
      <c r="D150" s="5" t="s">
        <v>694</v>
      </c>
      <c r="E150" s="94">
        <v>0</v>
      </c>
      <c r="F150" s="94">
        <f>G150-E150</f>
        <v>436.46</v>
      </c>
      <c r="G150" s="272">
        <v>436.46</v>
      </c>
      <c r="H150" s="273">
        <v>293.64</v>
      </c>
      <c r="I150" s="275">
        <f t="shared" si="34"/>
        <v>0.67277642853869768</v>
      </c>
      <c r="J150" s="273">
        <v>0</v>
      </c>
    </row>
    <row r="151" spans="1:10" x14ac:dyDescent="0.2">
      <c r="A151" s="553"/>
      <c r="B151" s="572"/>
      <c r="C151" s="1266" t="s">
        <v>218</v>
      </c>
      <c r="D151" s="5" t="s">
        <v>219</v>
      </c>
      <c r="E151" s="1268">
        <v>6000</v>
      </c>
      <c r="F151" s="1268">
        <f>G151-E151</f>
        <v>4000</v>
      </c>
      <c r="G151" s="1271">
        <v>10000</v>
      </c>
      <c r="H151" s="579">
        <v>4805.1000000000004</v>
      </c>
      <c r="I151" s="1272">
        <f t="shared" si="34"/>
        <v>0.48051000000000005</v>
      </c>
      <c r="J151" s="579">
        <v>194.9</v>
      </c>
    </row>
    <row r="152" spans="1:10" x14ac:dyDescent="0.2">
      <c r="A152" s="551" t="s">
        <v>163</v>
      </c>
      <c r="B152" s="710"/>
      <c r="C152" s="456"/>
      <c r="D152" s="457" t="s">
        <v>636</v>
      </c>
      <c r="E152" s="458">
        <f>E153</f>
        <v>0</v>
      </c>
      <c r="F152" s="458">
        <f>F153</f>
        <v>8000</v>
      </c>
      <c r="G152" s="458">
        <f>G153</f>
        <v>8000</v>
      </c>
      <c r="H152" s="458">
        <f>H153</f>
        <v>4461.63</v>
      </c>
      <c r="I152" s="323">
        <f>H152/G152</f>
        <v>0.55770375000000005</v>
      </c>
      <c r="J152" s="458">
        <f>J153</f>
        <v>0</v>
      </c>
    </row>
    <row r="153" spans="1:10" ht="24.75" customHeight="1" x14ac:dyDescent="0.2">
      <c r="A153" s="552"/>
      <c r="B153" s="291" t="s">
        <v>724</v>
      </c>
      <c r="C153" s="711"/>
      <c r="D153" s="453" t="s">
        <v>10</v>
      </c>
      <c r="E153" s="454">
        <f t="shared" ref="E153:G153" si="35">E154+E155+E156+E157</f>
        <v>0</v>
      </c>
      <c r="F153" s="454">
        <f t="shared" si="35"/>
        <v>8000</v>
      </c>
      <c r="G153" s="454">
        <f t="shared" si="35"/>
        <v>8000</v>
      </c>
      <c r="H153" s="454">
        <f>H154+H155+H156+H157</f>
        <v>4461.63</v>
      </c>
      <c r="I153" s="352">
        <f>H153/G153</f>
        <v>0.55770375000000005</v>
      </c>
      <c r="J153" s="377">
        <f>J154+J155+J156+J157</f>
        <v>0</v>
      </c>
    </row>
    <row r="154" spans="1:10" x14ac:dyDescent="0.2">
      <c r="A154" s="553"/>
      <c r="B154" s="3"/>
      <c r="C154" s="4" t="s">
        <v>206</v>
      </c>
      <c r="D154" s="5" t="s">
        <v>209</v>
      </c>
      <c r="E154" s="271">
        <v>0</v>
      </c>
      <c r="F154" s="271">
        <f>G154-E154</f>
        <v>2524.5</v>
      </c>
      <c r="G154" s="272">
        <v>2524.5</v>
      </c>
      <c r="H154" s="273">
        <v>1735</v>
      </c>
      <c r="I154" s="1272">
        <f t="shared" ref="I154:I156" si="36">H154/G154</f>
        <v>0.6872648049118637</v>
      </c>
      <c r="J154" s="273">
        <v>0</v>
      </c>
    </row>
    <row r="155" spans="1:10" x14ac:dyDescent="0.2">
      <c r="A155" s="553"/>
      <c r="B155" s="574"/>
      <c r="C155" s="472" t="s">
        <v>208</v>
      </c>
      <c r="D155" s="473" t="s">
        <v>211</v>
      </c>
      <c r="E155" s="271">
        <v>0</v>
      </c>
      <c r="F155" s="271">
        <f>G155-E155</f>
        <v>1140.77</v>
      </c>
      <c r="G155" s="364">
        <v>1140.77</v>
      </c>
      <c r="H155" s="595">
        <v>652.13</v>
      </c>
      <c r="I155" s="1272">
        <f t="shared" si="36"/>
        <v>0.57165773994757929</v>
      </c>
      <c r="J155" s="595">
        <v>0</v>
      </c>
    </row>
    <row r="156" spans="1:10" x14ac:dyDescent="0.2">
      <c r="A156" s="553"/>
      <c r="B156" s="3"/>
      <c r="C156" s="4" t="s">
        <v>210</v>
      </c>
      <c r="D156" s="5" t="s">
        <v>694</v>
      </c>
      <c r="E156" s="1288">
        <v>0</v>
      </c>
      <c r="F156" s="1276">
        <f>G156-E156</f>
        <v>134.72999999999999</v>
      </c>
      <c r="G156" s="1289">
        <v>134.72999999999999</v>
      </c>
      <c r="H156" s="1277">
        <v>74.5</v>
      </c>
      <c r="I156" s="1272">
        <f t="shared" si="36"/>
        <v>0.55295776738662517</v>
      </c>
      <c r="J156" s="1277">
        <v>0</v>
      </c>
    </row>
    <row r="157" spans="1:10" x14ac:dyDescent="0.2">
      <c r="A157" s="553"/>
      <c r="B157" s="572"/>
      <c r="C157" s="1266" t="s">
        <v>218</v>
      </c>
      <c r="D157" s="1283" t="s">
        <v>219</v>
      </c>
      <c r="E157" s="1279">
        <v>0</v>
      </c>
      <c r="F157" s="1279">
        <f>G157-E157</f>
        <v>4200</v>
      </c>
      <c r="G157" s="1279">
        <v>4200</v>
      </c>
      <c r="H157" s="1274">
        <v>2000</v>
      </c>
      <c r="I157" s="1272">
        <f>H157/G157</f>
        <v>0.47619047619047616</v>
      </c>
      <c r="J157" s="1274">
        <v>0</v>
      </c>
    </row>
    <row r="158" spans="1:10" hidden="1" x14ac:dyDescent="0.2">
      <c r="A158" s="551" t="s">
        <v>165</v>
      </c>
      <c r="B158" s="456"/>
      <c r="C158" s="456"/>
      <c r="D158" s="457" t="s">
        <v>166</v>
      </c>
      <c r="E158" s="476">
        <f>E159</f>
        <v>0</v>
      </c>
      <c r="F158" s="476">
        <f>F159</f>
        <v>0</v>
      </c>
      <c r="G158" s="476">
        <f>G159</f>
        <v>0</v>
      </c>
      <c r="H158" s="476">
        <f>H159</f>
        <v>0</v>
      </c>
      <c r="I158" s="477">
        <v>0</v>
      </c>
      <c r="J158" s="476">
        <f>J159</f>
        <v>0</v>
      </c>
    </row>
    <row r="159" spans="1:10" ht="15.75" hidden="1" customHeight="1" x14ac:dyDescent="0.2">
      <c r="A159" s="552"/>
      <c r="B159" s="451" t="s">
        <v>362</v>
      </c>
      <c r="C159" s="452"/>
      <c r="D159" s="453" t="s">
        <v>363</v>
      </c>
      <c r="E159" s="454">
        <f>E160+E161+E162+E163</f>
        <v>0</v>
      </c>
      <c r="F159" s="454">
        <f>F160+F161+F162+F163</f>
        <v>0</v>
      </c>
      <c r="G159" s="454">
        <f>G160+G161+G162+G163</f>
        <v>0</v>
      </c>
      <c r="H159" s="454">
        <f>H160+H161+H162+H163</f>
        <v>0</v>
      </c>
      <c r="I159" s="298">
        <v>0</v>
      </c>
      <c r="J159" s="454">
        <v>0</v>
      </c>
    </row>
    <row r="160" spans="1:10" hidden="1" x14ac:dyDescent="0.2">
      <c r="A160" s="553"/>
      <c r="B160" s="3"/>
      <c r="C160" s="4" t="s">
        <v>206</v>
      </c>
      <c r="D160" s="5" t="s">
        <v>207</v>
      </c>
      <c r="E160" s="94">
        <v>0</v>
      </c>
      <c r="F160" s="94">
        <f>G160-E160</f>
        <v>0</v>
      </c>
      <c r="G160" s="272">
        <v>0</v>
      </c>
      <c r="H160" s="273">
        <v>0</v>
      </c>
      <c r="I160" s="275">
        <v>0</v>
      </c>
      <c r="J160" s="273">
        <v>0</v>
      </c>
    </row>
    <row r="161" spans="1:10" hidden="1" x14ac:dyDescent="0.2">
      <c r="A161" s="553"/>
      <c r="B161" s="3"/>
      <c r="C161" s="4" t="s">
        <v>261</v>
      </c>
      <c r="D161" s="5" t="s">
        <v>262</v>
      </c>
      <c r="E161" s="94">
        <v>0</v>
      </c>
      <c r="F161" s="94">
        <f>G161-E161</f>
        <v>0</v>
      </c>
      <c r="G161" s="272">
        <v>0</v>
      </c>
      <c r="H161" s="273">
        <v>0</v>
      </c>
      <c r="I161" s="275">
        <v>0</v>
      </c>
      <c r="J161" s="273">
        <v>0</v>
      </c>
    </row>
    <row r="162" spans="1:10" hidden="1" x14ac:dyDescent="0.2">
      <c r="A162" s="553"/>
      <c r="B162" s="3"/>
      <c r="C162" s="4" t="s">
        <v>208</v>
      </c>
      <c r="D162" s="5" t="s">
        <v>209</v>
      </c>
      <c r="E162" s="94">
        <v>0</v>
      </c>
      <c r="F162" s="94">
        <f>G162-E162</f>
        <v>0</v>
      </c>
      <c r="G162" s="272">
        <v>0</v>
      </c>
      <c r="H162" s="273">
        <v>0</v>
      </c>
      <c r="I162" s="275">
        <v>0</v>
      </c>
      <c r="J162" s="273">
        <v>0</v>
      </c>
    </row>
    <row r="163" spans="1:10" hidden="1" x14ac:dyDescent="0.2">
      <c r="A163" s="553"/>
      <c r="B163" s="3"/>
      <c r="C163" s="4" t="s">
        <v>210</v>
      </c>
      <c r="D163" s="5" t="s">
        <v>694</v>
      </c>
      <c r="E163" s="94">
        <v>0</v>
      </c>
      <c r="F163" s="94">
        <f>G163-E163</f>
        <v>0</v>
      </c>
      <c r="G163" s="272">
        <v>0</v>
      </c>
      <c r="H163" s="273">
        <v>0</v>
      </c>
      <c r="I163" s="275">
        <v>0</v>
      </c>
      <c r="J163" s="273">
        <v>0</v>
      </c>
    </row>
    <row r="164" spans="1:10" x14ac:dyDescent="0.2">
      <c r="A164" s="551" t="s">
        <v>169</v>
      </c>
      <c r="B164" s="456"/>
      <c r="C164" s="456"/>
      <c r="D164" s="457" t="s">
        <v>170</v>
      </c>
      <c r="E164" s="458">
        <f>E165+E169+E175+E179+E184</f>
        <v>1606145.31</v>
      </c>
      <c r="F164" s="458">
        <f>F165+F169+F175+F179+F184</f>
        <v>234178.09000000005</v>
      </c>
      <c r="G164" s="458">
        <f>G165+G169+G175+G179+G184</f>
        <v>1840323.4</v>
      </c>
      <c r="H164" s="458">
        <f>H165+H169+H175+H179+H184</f>
        <v>821014.99</v>
      </c>
      <c r="I164" s="323">
        <f t="shared" ref="I164:I203" si="37">H164/G164</f>
        <v>0.44612538752699665</v>
      </c>
      <c r="J164" s="458">
        <f>J165+J169+J175+J179+J184</f>
        <v>28941.839999999997</v>
      </c>
    </row>
    <row r="165" spans="1:10" ht="15" x14ac:dyDescent="0.2">
      <c r="A165" s="552"/>
      <c r="B165" s="451" t="s">
        <v>171</v>
      </c>
      <c r="C165" s="452"/>
      <c r="D165" s="453" t="s">
        <v>172</v>
      </c>
      <c r="E165" s="454">
        <f>E166+E167+E168</f>
        <v>24470</v>
      </c>
      <c r="F165" s="454">
        <f t="shared" ref="F165:G165" si="38">F166+F167+F168</f>
        <v>0</v>
      </c>
      <c r="G165" s="454">
        <f t="shared" si="38"/>
        <v>24470</v>
      </c>
      <c r="H165" s="454">
        <f>H166+H167+H168</f>
        <v>24470</v>
      </c>
      <c r="I165" s="298">
        <f t="shared" si="37"/>
        <v>1</v>
      </c>
      <c r="J165" s="454">
        <f>J166+J167+J168</f>
        <v>0</v>
      </c>
    </row>
    <row r="166" spans="1:10" x14ac:dyDescent="0.2">
      <c r="A166" s="553"/>
      <c r="B166" s="3"/>
      <c r="C166" s="4" t="s">
        <v>206</v>
      </c>
      <c r="D166" s="5" t="s">
        <v>207</v>
      </c>
      <c r="E166" s="94">
        <v>20500</v>
      </c>
      <c r="F166" s="94">
        <f>G166-E166</f>
        <v>0</v>
      </c>
      <c r="G166" s="272">
        <v>20500</v>
      </c>
      <c r="H166" s="273">
        <v>20500</v>
      </c>
      <c r="I166" s="275">
        <f t="shared" si="37"/>
        <v>1</v>
      </c>
      <c r="J166" s="273">
        <v>0</v>
      </c>
    </row>
    <row r="167" spans="1:10" x14ac:dyDescent="0.2">
      <c r="A167" s="553"/>
      <c r="B167" s="3"/>
      <c r="C167" s="4" t="s">
        <v>208</v>
      </c>
      <c r="D167" s="5" t="s">
        <v>209</v>
      </c>
      <c r="E167" s="94">
        <v>3500</v>
      </c>
      <c r="F167" s="94">
        <f>G167-E167</f>
        <v>0</v>
      </c>
      <c r="G167" s="272">
        <v>3500</v>
      </c>
      <c r="H167" s="273">
        <v>3500</v>
      </c>
      <c r="I167" s="275">
        <f t="shared" si="37"/>
        <v>1</v>
      </c>
      <c r="J167" s="273">
        <v>0</v>
      </c>
    </row>
    <row r="168" spans="1:10" x14ac:dyDescent="0.2">
      <c r="A168" s="553"/>
      <c r="B168" s="3"/>
      <c r="C168" s="4" t="s">
        <v>210</v>
      </c>
      <c r="D168" s="5" t="s">
        <v>694</v>
      </c>
      <c r="E168" s="94">
        <v>470</v>
      </c>
      <c r="F168" s="94">
        <f>G168-E168</f>
        <v>0</v>
      </c>
      <c r="G168" s="272">
        <v>470</v>
      </c>
      <c r="H168" s="273">
        <v>470</v>
      </c>
      <c r="I168" s="275">
        <f t="shared" si="37"/>
        <v>1</v>
      </c>
      <c r="J168" s="273">
        <v>0</v>
      </c>
    </row>
    <row r="169" spans="1:10" ht="45" x14ac:dyDescent="0.2">
      <c r="A169" s="552"/>
      <c r="B169" s="451" t="s">
        <v>175</v>
      </c>
      <c r="C169" s="452"/>
      <c r="D169" s="453" t="s">
        <v>176</v>
      </c>
      <c r="E169" s="454">
        <f>E170+E171+E172+E173+E174</f>
        <v>683800</v>
      </c>
      <c r="F169" s="454">
        <f>F170+F171+F172+F173+F174</f>
        <v>0</v>
      </c>
      <c r="G169" s="454">
        <f>G170+G171+G172+G173+G174</f>
        <v>683800</v>
      </c>
      <c r="H169" s="454">
        <f>H170+H171+H172+H173+H174</f>
        <v>496196.86000000004</v>
      </c>
      <c r="I169" s="298">
        <f t="shared" si="37"/>
        <v>0.72564618309447215</v>
      </c>
      <c r="J169" s="454">
        <f>J170+J171+J172+J173+J174</f>
        <v>6050.94</v>
      </c>
    </row>
    <row r="170" spans="1:10" x14ac:dyDescent="0.2">
      <c r="A170" s="553"/>
      <c r="B170" s="3"/>
      <c r="C170" s="4" t="s">
        <v>206</v>
      </c>
      <c r="D170" s="5" t="s">
        <v>207</v>
      </c>
      <c r="E170" s="94">
        <v>200000</v>
      </c>
      <c r="F170" s="94">
        <f>G170-E170</f>
        <v>0</v>
      </c>
      <c r="G170" s="272">
        <v>200000</v>
      </c>
      <c r="H170" s="273">
        <v>113443.26</v>
      </c>
      <c r="I170" s="275">
        <f t="shared" si="37"/>
        <v>0.56721630000000001</v>
      </c>
      <c r="J170" s="273">
        <v>4078.99</v>
      </c>
    </row>
    <row r="171" spans="1:10" x14ac:dyDescent="0.2">
      <c r="A171" s="553"/>
      <c r="B171" s="3"/>
      <c r="C171" s="4" t="s">
        <v>261</v>
      </c>
      <c r="D171" s="5" t="s">
        <v>262</v>
      </c>
      <c r="E171" s="94">
        <v>20000</v>
      </c>
      <c r="F171" s="94">
        <f>G171-E171</f>
        <v>0</v>
      </c>
      <c r="G171" s="272">
        <v>20000</v>
      </c>
      <c r="H171" s="273">
        <v>19572.96</v>
      </c>
      <c r="I171" s="275">
        <f t="shared" si="37"/>
        <v>0.97864799999999996</v>
      </c>
      <c r="J171" s="273">
        <v>0</v>
      </c>
    </row>
    <row r="172" spans="1:10" x14ac:dyDescent="0.2">
      <c r="A172" s="553"/>
      <c r="B172" s="3"/>
      <c r="C172" s="4" t="s">
        <v>208</v>
      </c>
      <c r="D172" s="5" t="s">
        <v>209</v>
      </c>
      <c r="E172" s="94">
        <v>458600</v>
      </c>
      <c r="F172" s="94">
        <f>G172-E172</f>
        <v>0</v>
      </c>
      <c r="G172" s="272">
        <v>458600</v>
      </c>
      <c r="H172" s="273">
        <v>361043.95</v>
      </c>
      <c r="I172" s="275">
        <f t="shared" si="37"/>
        <v>0.78727420409943305</v>
      </c>
      <c r="J172" s="273">
        <v>1683.61</v>
      </c>
    </row>
    <row r="173" spans="1:10" x14ac:dyDescent="0.2">
      <c r="A173" s="553"/>
      <c r="B173" s="3"/>
      <c r="C173" s="4" t="s">
        <v>210</v>
      </c>
      <c r="D173" s="5" t="s">
        <v>694</v>
      </c>
      <c r="E173" s="94">
        <v>5200</v>
      </c>
      <c r="F173" s="94">
        <f>G173-E173</f>
        <v>0</v>
      </c>
      <c r="G173" s="272">
        <v>5200</v>
      </c>
      <c r="H173" s="273">
        <v>2136.69</v>
      </c>
      <c r="I173" s="275">
        <f t="shared" si="37"/>
        <v>0.41090192307692308</v>
      </c>
      <c r="J173" s="273">
        <v>288.33999999999997</v>
      </c>
    </row>
    <row r="174" spans="1:10" x14ac:dyDescent="0.2">
      <c r="A174" s="553"/>
      <c r="B174" s="574"/>
      <c r="C174" s="269" t="s">
        <v>218</v>
      </c>
      <c r="D174" s="270" t="s">
        <v>219</v>
      </c>
      <c r="E174" s="271">
        <v>0</v>
      </c>
      <c r="F174" s="271">
        <f>G174-E174</f>
        <v>0</v>
      </c>
      <c r="G174" s="272">
        <v>0</v>
      </c>
      <c r="H174" s="273">
        <v>0</v>
      </c>
      <c r="I174" s="275">
        <v>0</v>
      </c>
      <c r="J174" s="273">
        <v>0</v>
      </c>
    </row>
    <row r="175" spans="1:10" ht="15" x14ac:dyDescent="0.2">
      <c r="A175" s="552"/>
      <c r="B175" s="451" t="s">
        <v>177</v>
      </c>
      <c r="C175" s="452"/>
      <c r="D175" s="453" t="s">
        <v>178</v>
      </c>
      <c r="E175" s="454">
        <f>E176+E177+E178</f>
        <v>0</v>
      </c>
      <c r="F175" s="454">
        <f>F176+F177+F178</f>
        <v>950</v>
      </c>
      <c r="G175" s="454">
        <f>G176+G177+G178</f>
        <v>950</v>
      </c>
      <c r="H175" s="454">
        <f>H176+H177+H178</f>
        <v>500</v>
      </c>
      <c r="I175" s="298">
        <f t="shared" si="37"/>
        <v>0.52631578947368418</v>
      </c>
      <c r="J175" s="454">
        <f>J176+J177+J178</f>
        <v>0</v>
      </c>
    </row>
    <row r="176" spans="1:10" x14ac:dyDescent="0.2">
      <c r="A176" s="553"/>
      <c r="B176" s="3"/>
      <c r="C176" s="4" t="s">
        <v>206</v>
      </c>
      <c r="D176" s="5" t="s">
        <v>207</v>
      </c>
      <c r="E176" s="94">
        <v>0</v>
      </c>
      <c r="F176" s="94">
        <f>G176-E176</f>
        <v>793.11</v>
      </c>
      <c r="G176" s="272">
        <v>793.11</v>
      </c>
      <c r="H176" s="273">
        <v>417.81</v>
      </c>
      <c r="I176" s="275">
        <f t="shared" si="37"/>
        <v>0.52679956122101601</v>
      </c>
      <c r="J176" s="273">
        <v>0</v>
      </c>
    </row>
    <row r="177" spans="1:10" x14ac:dyDescent="0.2">
      <c r="A177" s="553"/>
      <c r="B177" s="3"/>
      <c r="C177" s="4" t="s">
        <v>208</v>
      </c>
      <c r="D177" s="5" t="s">
        <v>209</v>
      </c>
      <c r="E177" s="94">
        <v>0</v>
      </c>
      <c r="F177" s="94">
        <f>G177-E177</f>
        <v>137.47</v>
      </c>
      <c r="G177" s="272">
        <v>137.47</v>
      </c>
      <c r="H177" s="273">
        <v>71.95</v>
      </c>
      <c r="I177" s="275">
        <f t="shared" si="37"/>
        <v>0.5233869207827162</v>
      </c>
      <c r="J177" s="273">
        <v>0</v>
      </c>
    </row>
    <row r="178" spans="1:10" x14ac:dyDescent="0.2">
      <c r="A178" s="553"/>
      <c r="B178" s="3"/>
      <c r="C178" s="4" t="s">
        <v>210</v>
      </c>
      <c r="D178" s="5" t="s">
        <v>694</v>
      </c>
      <c r="E178" s="94">
        <v>0</v>
      </c>
      <c r="F178" s="94">
        <f>G178-E178</f>
        <v>19.420000000000002</v>
      </c>
      <c r="G178" s="272">
        <v>19.420000000000002</v>
      </c>
      <c r="H178" s="273">
        <v>10.24</v>
      </c>
      <c r="I178" s="275">
        <f t="shared" si="37"/>
        <v>0.52729145211122552</v>
      </c>
      <c r="J178" s="273">
        <v>0</v>
      </c>
    </row>
    <row r="179" spans="1:10" ht="15" x14ac:dyDescent="0.2">
      <c r="A179" s="552"/>
      <c r="B179" s="451" t="s">
        <v>179</v>
      </c>
      <c r="C179" s="452"/>
      <c r="D179" s="453" t="s">
        <v>180</v>
      </c>
      <c r="E179" s="454">
        <f>E180+E181+E182+E183</f>
        <v>189600</v>
      </c>
      <c r="F179" s="454">
        <f>F180+F181+F182+F183</f>
        <v>0</v>
      </c>
      <c r="G179" s="454">
        <f>G180+G181+G182+G183</f>
        <v>189600</v>
      </c>
      <c r="H179" s="454">
        <f>H180+H181+H182+H183</f>
        <v>99900.01</v>
      </c>
      <c r="I179" s="298">
        <f t="shared" si="37"/>
        <v>0.52689878691983116</v>
      </c>
      <c r="J179" s="454">
        <f>J180+J181+J182+J183</f>
        <v>5457.64</v>
      </c>
    </row>
    <row r="180" spans="1:10" x14ac:dyDescent="0.2">
      <c r="A180" s="553"/>
      <c r="B180" s="3"/>
      <c r="C180" s="4" t="s">
        <v>206</v>
      </c>
      <c r="D180" s="5" t="s">
        <v>207</v>
      </c>
      <c r="E180" s="94">
        <v>147600</v>
      </c>
      <c r="F180" s="94">
        <f>G180-E180</f>
        <v>0</v>
      </c>
      <c r="G180" s="272">
        <v>147600</v>
      </c>
      <c r="H180" s="273">
        <v>74266.559999999998</v>
      </c>
      <c r="I180" s="275">
        <f t="shared" si="37"/>
        <v>0.50316097560975603</v>
      </c>
      <c r="J180" s="273">
        <v>3429.9</v>
      </c>
    </row>
    <row r="181" spans="1:10" x14ac:dyDescent="0.2">
      <c r="A181" s="553"/>
      <c r="B181" s="3"/>
      <c r="C181" s="4" t="s">
        <v>261</v>
      </c>
      <c r="D181" s="5" t="s">
        <v>262</v>
      </c>
      <c r="E181" s="94">
        <v>11300</v>
      </c>
      <c r="F181" s="94">
        <f>G181-E181</f>
        <v>0</v>
      </c>
      <c r="G181" s="272">
        <v>11300</v>
      </c>
      <c r="H181" s="273">
        <v>10896.94</v>
      </c>
      <c r="I181" s="275">
        <f t="shared" si="37"/>
        <v>0.96433097345132746</v>
      </c>
      <c r="J181" s="273">
        <v>0</v>
      </c>
    </row>
    <row r="182" spans="1:10" x14ac:dyDescent="0.2">
      <c r="A182" s="553"/>
      <c r="B182" s="3"/>
      <c r="C182" s="4" t="s">
        <v>208</v>
      </c>
      <c r="D182" s="5" t="s">
        <v>209</v>
      </c>
      <c r="E182" s="94">
        <v>27300</v>
      </c>
      <c r="F182" s="94">
        <f>G182-E182</f>
        <v>0</v>
      </c>
      <c r="G182" s="272">
        <v>27300</v>
      </c>
      <c r="H182" s="273">
        <v>13486.87</v>
      </c>
      <c r="I182" s="275">
        <f t="shared" si="37"/>
        <v>0.49402454212454217</v>
      </c>
      <c r="J182" s="273">
        <v>1837.18</v>
      </c>
    </row>
    <row r="183" spans="1:10" x14ac:dyDescent="0.2">
      <c r="A183" s="553"/>
      <c r="B183" s="3"/>
      <c r="C183" s="4" t="s">
        <v>210</v>
      </c>
      <c r="D183" s="5" t="s">
        <v>694</v>
      </c>
      <c r="E183" s="94">
        <v>3400</v>
      </c>
      <c r="F183" s="94">
        <f>G183-E183</f>
        <v>0</v>
      </c>
      <c r="G183" s="272">
        <v>3400</v>
      </c>
      <c r="H183" s="273">
        <v>1249.6400000000001</v>
      </c>
      <c r="I183" s="275">
        <f t="shared" si="37"/>
        <v>0.36754117647058826</v>
      </c>
      <c r="J183" s="273">
        <v>190.56</v>
      </c>
    </row>
    <row r="184" spans="1:10" ht="15" x14ac:dyDescent="0.2">
      <c r="A184" s="552"/>
      <c r="B184" s="451" t="s">
        <v>626</v>
      </c>
      <c r="C184" s="452"/>
      <c r="D184" s="453" t="s">
        <v>603</v>
      </c>
      <c r="E184" s="454">
        <f>SUM(E185:E194)</f>
        <v>708275.31</v>
      </c>
      <c r="F184" s="454">
        <f t="shared" ref="F184:G184" si="39">SUM(F185:F194)</f>
        <v>233228.09000000005</v>
      </c>
      <c r="G184" s="454">
        <f t="shared" si="39"/>
        <v>941503.4</v>
      </c>
      <c r="H184" s="454">
        <f>SUM(H185:H194)</f>
        <v>199948.12000000002</v>
      </c>
      <c r="I184" s="298">
        <f>H184/G184</f>
        <v>0.21237110774108731</v>
      </c>
      <c r="J184" s="454">
        <f>SUM(J185:J194)</f>
        <v>17433.259999999998</v>
      </c>
    </row>
    <row r="185" spans="1:10" x14ac:dyDescent="0.2">
      <c r="A185" s="553"/>
      <c r="B185" s="3"/>
      <c r="C185" s="4" t="s">
        <v>206</v>
      </c>
      <c r="D185" s="5" t="s">
        <v>616</v>
      </c>
      <c r="E185" s="94">
        <v>100151.29</v>
      </c>
      <c r="F185" s="94">
        <f>G185-E185</f>
        <v>209495.66000000003</v>
      </c>
      <c r="G185" s="272">
        <v>309646.95</v>
      </c>
      <c r="H185" s="273">
        <v>35794.870000000003</v>
      </c>
      <c r="I185" s="275">
        <f>H185/G185</f>
        <v>0.11559897489705614</v>
      </c>
      <c r="J185" s="273">
        <v>0</v>
      </c>
    </row>
    <row r="186" spans="1:10" x14ac:dyDescent="0.2">
      <c r="A186" s="553"/>
      <c r="B186" s="3"/>
      <c r="C186" s="4" t="s">
        <v>725</v>
      </c>
      <c r="D186" s="5" t="s">
        <v>616</v>
      </c>
      <c r="E186" s="94">
        <v>391276.98</v>
      </c>
      <c r="F186" s="94">
        <f t="shared" ref="F186:F194" si="40">G186-E186</f>
        <v>-39505.549999999988</v>
      </c>
      <c r="G186" s="272">
        <v>351771.43</v>
      </c>
      <c r="H186" s="273">
        <v>111246.19</v>
      </c>
      <c r="I186" s="275">
        <f t="shared" ref="I186:I194" si="41">H186/G186</f>
        <v>0.31624566554481132</v>
      </c>
      <c r="J186" s="273">
        <v>8751.67</v>
      </c>
    </row>
    <row r="187" spans="1:10" x14ac:dyDescent="0.2">
      <c r="A187" s="553"/>
      <c r="B187" s="3"/>
      <c r="C187" s="4" t="s">
        <v>726</v>
      </c>
      <c r="D187" s="5" t="s">
        <v>616</v>
      </c>
      <c r="E187" s="94">
        <v>81677.33</v>
      </c>
      <c r="F187" s="94">
        <f t="shared" si="40"/>
        <v>-274.43000000000757</v>
      </c>
      <c r="G187" s="272">
        <v>81402.899999999994</v>
      </c>
      <c r="H187" s="273">
        <v>26577.14</v>
      </c>
      <c r="I187" s="275">
        <f t="shared" si="41"/>
        <v>0.32648885973349845</v>
      </c>
      <c r="J187" s="273">
        <v>750</v>
      </c>
    </row>
    <row r="188" spans="1:10" x14ac:dyDescent="0.2">
      <c r="A188" s="553"/>
      <c r="B188" s="3"/>
      <c r="C188" s="4" t="s">
        <v>208</v>
      </c>
      <c r="D188" s="5" t="s">
        <v>209</v>
      </c>
      <c r="E188" s="94">
        <v>17125.87</v>
      </c>
      <c r="F188" s="94">
        <f t="shared" si="40"/>
        <v>21848.290000000005</v>
      </c>
      <c r="G188" s="272">
        <v>38974.160000000003</v>
      </c>
      <c r="H188" s="273">
        <v>3738.99</v>
      </c>
      <c r="I188" s="275">
        <f t="shared" si="41"/>
        <v>9.5935101616045085E-2</v>
      </c>
      <c r="J188" s="273">
        <v>0</v>
      </c>
    </row>
    <row r="189" spans="1:10" x14ac:dyDescent="0.2">
      <c r="A189" s="553"/>
      <c r="B189" s="3"/>
      <c r="C189" s="4" t="s">
        <v>727</v>
      </c>
      <c r="D189" s="5" t="s">
        <v>209</v>
      </c>
      <c r="E189" s="94">
        <v>83699</v>
      </c>
      <c r="F189" s="94">
        <f t="shared" si="40"/>
        <v>-7011.1600000000035</v>
      </c>
      <c r="G189" s="272">
        <v>76687.839999999997</v>
      </c>
      <c r="H189" s="273">
        <v>16101.6</v>
      </c>
      <c r="I189" s="275">
        <f t="shared" si="41"/>
        <v>0.20996288329414417</v>
      </c>
      <c r="J189" s="273">
        <v>5681.75</v>
      </c>
    </row>
    <row r="190" spans="1:10" x14ac:dyDescent="0.2">
      <c r="A190" s="553"/>
      <c r="B190" s="3"/>
      <c r="C190" s="4" t="s">
        <v>728</v>
      </c>
      <c r="D190" s="5" t="s">
        <v>209</v>
      </c>
      <c r="E190" s="94">
        <v>17471.79</v>
      </c>
      <c r="F190" s="94">
        <f t="shared" si="40"/>
        <v>274.43000000000029</v>
      </c>
      <c r="G190" s="272">
        <v>17746.22</v>
      </c>
      <c r="H190" s="273">
        <v>3362.1</v>
      </c>
      <c r="I190" s="275">
        <f t="shared" si="41"/>
        <v>0.18945443029557843</v>
      </c>
      <c r="J190" s="273">
        <v>1317.79</v>
      </c>
    </row>
    <row r="191" spans="1:10" x14ac:dyDescent="0.2">
      <c r="A191" s="553"/>
      <c r="B191" s="3"/>
      <c r="C191" s="4" t="s">
        <v>210</v>
      </c>
      <c r="D191" s="5" t="s">
        <v>694</v>
      </c>
      <c r="E191" s="94">
        <v>2453.71</v>
      </c>
      <c r="F191" s="94">
        <f t="shared" si="40"/>
        <v>1884.1400000000003</v>
      </c>
      <c r="G191" s="272">
        <v>4337.8500000000004</v>
      </c>
      <c r="H191" s="273">
        <v>535.70000000000005</v>
      </c>
      <c r="I191" s="275">
        <f t="shared" si="41"/>
        <v>0.12349435780398124</v>
      </c>
      <c r="J191" s="273">
        <v>0</v>
      </c>
    </row>
    <row r="192" spans="1:10" x14ac:dyDescent="0.2">
      <c r="A192" s="553"/>
      <c r="B192" s="3"/>
      <c r="C192" s="4" t="s">
        <v>730</v>
      </c>
      <c r="D192" s="5" t="s">
        <v>694</v>
      </c>
      <c r="E192" s="94">
        <v>11929.18</v>
      </c>
      <c r="F192" s="94">
        <f t="shared" si="40"/>
        <v>-1168.2900000000009</v>
      </c>
      <c r="G192" s="272">
        <v>10760.89</v>
      </c>
      <c r="H192" s="273">
        <v>2124.5700000000002</v>
      </c>
      <c r="I192" s="275">
        <f t="shared" si="41"/>
        <v>0.19743441295283198</v>
      </c>
      <c r="J192" s="273">
        <v>932.05</v>
      </c>
    </row>
    <row r="193" spans="1:10" x14ac:dyDescent="0.2">
      <c r="A193" s="553"/>
      <c r="B193" s="3"/>
      <c r="C193" s="4" t="s">
        <v>731</v>
      </c>
      <c r="D193" s="5" t="s">
        <v>694</v>
      </c>
      <c r="E193" s="94">
        <v>2490.16</v>
      </c>
      <c r="F193" s="94">
        <f t="shared" si="40"/>
        <v>0</v>
      </c>
      <c r="G193" s="272">
        <v>2490.16</v>
      </c>
      <c r="H193" s="273">
        <v>466.96</v>
      </c>
      <c r="I193" s="275">
        <f t="shared" si="41"/>
        <v>0.18752208693417291</v>
      </c>
      <c r="J193" s="273">
        <v>0</v>
      </c>
    </row>
    <row r="194" spans="1:10" x14ac:dyDescent="0.2">
      <c r="A194" s="553"/>
      <c r="B194" s="3"/>
      <c r="C194" s="4" t="s">
        <v>835</v>
      </c>
      <c r="D194" s="5" t="s">
        <v>219</v>
      </c>
      <c r="E194" s="94">
        <v>0</v>
      </c>
      <c r="F194" s="94">
        <f t="shared" si="40"/>
        <v>47685</v>
      </c>
      <c r="G194" s="272">
        <v>47685</v>
      </c>
      <c r="H194" s="273">
        <v>0</v>
      </c>
      <c r="I194" s="275">
        <f t="shared" si="41"/>
        <v>0</v>
      </c>
      <c r="J194" s="273">
        <v>0</v>
      </c>
    </row>
    <row r="195" spans="1:10" x14ac:dyDescent="0.2">
      <c r="A195" s="551" t="s">
        <v>181</v>
      </c>
      <c r="B195" s="456"/>
      <c r="C195" s="456"/>
      <c r="D195" s="457" t="s">
        <v>182</v>
      </c>
      <c r="E195" s="458">
        <f>E196+E198+E204+E210+E206</f>
        <v>242259.03</v>
      </c>
      <c r="F195" s="458">
        <f t="shared" ref="F195:H195" si="42">F196+F198+F204+F210+F206</f>
        <v>7146.0999999999995</v>
      </c>
      <c r="G195" s="458">
        <f t="shared" si="42"/>
        <v>249405.13</v>
      </c>
      <c r="H195" s="458">
        <f t="shared" si="42"/>
        <v>121629.01999999999</v>
      </c>
      <c r="I195" s="323">
        <f t="shared" si="37"/>
        <v>0.48767649646981998</v>
      </c>
      <c r="J195" s="458">
        <f>J198+J204+J210+E196+J196+J206</f>
        <v>586</v>
      </c>
    </row>
    <row r="196" spans="1:10" x14ac:dyDescent="0.2">
      <c r="A196" s="556"/>
      <c r="B196" s="451" t="s">
        <v>373</v>
      </c>
      <c r="C196" s="468"/>
      <c r="D196" s="453" t="s">
        <v>575</v>
      </c>
      <c r="E196" s="454">
        <f>E197</f>
        <v>0</v>
      </c>
      <c r="F196" s="454">
        <f>F197</f>
        <v>0</v>
      </c>
      <c r="G196" s="454">
        <f>G197</f>
        <v>0</v>
      </c>
      <c r="H196" s="454">
        <f>H197</f>
        <v>0</v>
      </c>
      <c r="I196" s="298">
        <v>0</v>
      </c>
      <c r="J196" s="454">
        <f>J197</f>
        <v>186</v>
      </c>
    </row>
    <row r="197" spans="1:10" x14ac:dyDescent="0.2">
      <c r="A197" s="556"/>
      <c r="B197" s="469"/>
      <c r="C197" s="469" t="s">
        <v>218</v>
      </c>
      <c r="D197" s="470" t="s">
        <v>219</v>
      </c>
      <c r="E197" s="471">
        <v>0</v>
      </c>
      <c r="F197" s="471">
        <f>G197-E197</f>
        <v>0</v>
      </c>
      <c r="G197" s="471">
        <v>0</v>
      </c>
      <c r="H197" s="471">
        <v>0</v>
      </c>
      <c r="I197" s="300">
        <v>0</v>
      </c>
      <c r="J197" s="471">
        <v>186</v>
      </c>
    </row>
    <row r="198" spans="1:10" ht="15" x14ac:dyDescent="0.2">
      <c r="A198" s="552"/>
      <c r="B198" s="451" t="s">
        <v>183</v>
      </c>
      <c r="C198" s="452"/>
      <c r="D198" s="453" t="s">
        <v>184</v>
      </c>
      <c r="E198" s="454">
        <f>E199+E200+E201+E202+E203</f>
        <v>236029.03</v>
      </c>
      <c r="F198" s="454">
        <f t="shared" ref="F198:G198" si="43">F199+F200+F201+F202+F203</f>
        <v>0</v>
      </c>
      <c r="G198" s="454">
        <f t="shared" si="43"/>
        <v>236029.03</v>
      </c>
      <c r="H198" s="454">
        <f>H199+H200+H201+H202+H203</f>
        <v>120458.01999999999</v>
      </c>
      <c r="I198" s="298">
        <f t="shared" si="37"/>
        <v>0.51035256129299011</v>
      </c>
      <c r="J198" s="454">
        <f>J199+J200+J201+J202+J203</f>
        <v>0</v>
      </c>
    </row>
    <row r="199" spans="1:10" x14ac:dyDescent="0.2">
      <c r="A199" s="553"/>
      <c r="B199" s="3"/>
      <c r="C199" s="4" t="s">
        <v>206</v>
      </c>
      <c r="D199" s="5" t="s">
        <v>207</v>
      </c>
      <c r="E199" s="94">
        <v>180120.43</v>
      </c>
      <c r="F199" s="94">
        <f>G199-E199</f>
        <v>0</v>
      </c>
      <c r="G199" s="272">
        <v>180120.43</v>
      </c>
      <c r="H199" s="273">
        <v>86009.29</v>
      </c>
      <c r="I199" s="275">
        <f t="shared" si="37"/>
        <v>0.47750990823195344</v>
      </c>
      <c r="J199" s="273">
        <v>0</v>
      </c>
    </row>
    <row r="200" spans="1:10" x14ac:dyDescent="0.2">
      <c r="A200" s="553"/>
      <c r="B200" s="3"/>
      <c r="C200" s="4" t="s">
        <v>261</v>
      </c>
      <c r="D200" s="5" t="s">
        <v>262</v>
      </c>
      <c r="E200" s="94">
        <v>14864.31</v>
      </c>
      <c r="F200" s="94">
        <f>G200-E200</f>
        <v>0</v>
      </c>
      <c r="G200" s="272">
        <v>14864.31</v>
      </c>
      <c r="H200" s="273">
        <v>14780.83</v>
      </c>
      <c r="I200" s="275">
        <f t="shared" si="37"/>
        <v>0.99438386309219873</v>
      </c>
      <c r="J200" s="273">
        <v>0</v>
      </c>
    </row>
    <row r="201" spans="1:10" x14ac:dyDescent="0.2">
      <c r="A201" s="553"/>
      <c r="B201" s="3"/>
      <c r="C201" s="4" t="s">
        <v>208</v>
      </c>
      <c r="D201" s="5" t="s">
        <v>209</v>
      </c>
      <c r="E201" s="94">
        <v>33342.39</v>
      </c>
      <c r="F201" s="94">
        <f>G201-E201</f>
        <v>0</v>
      </c>
      <c r="G201" s="272">
        <v>33342.39</v>
      </c>
      <c r="H201" s="273">
        <v>17235.25</v>
      </c>
      <c r="I201" s="275">
        <f t="shared" si="37"/>
        <v>0.51691705363652696</v>
      </c>
      <c r="J201" s="273">
        <v>0</v>
      </c>
    </row>
    <row r="202" spans="1:10" x14ac:dyDescent="0.2">
      <c r="A202" s="553"/>
      <c r="B202" s="3"/>
      <c r="C202" s="4" t="s">
        <v>210</v>
      </c>
      <c r="D202" s="5" t="s">
        <v>694</v>
      </c>
      <c r="E202" s="1284">
        <v>4777.13</v>
      </c>
      <c r="F202" s="1284">
        <f>G202-E202</f>
        <v>0</v>
      </c>
      <c r="G202" s="1276">
        <v>4777.13</v>
      </c>
      <c r="H202" s="1277">
        <v>2432.65</v>
      </c>
      <c r="I202" s="1278">
        <f t="shared" si="37"/>
        <v>0.50922834421504126</v>
      </c>
      <c r="J202" s="1277">
        <v>0</v>
      </c>
    </row>
    <row r="203" spans="1:10" x14ac:dyDescent="0.2">
      <c r="A203" s="553"/>
      <c r="B203" s="572"/>
      <c r="C203" s="1266" t="s">
        <v>614</v>
      </c>
      <c r="D203" s="1283" t="s">
        <v>700</v>
      </c>
      <c r="E203" s="1285">
        <v>2924.77</v>
      </c>
      <c r="F203" s="1285">
        <f>G203-E203</f>
        <v>0</v>
      </c>
      <c r="G203" s="1279">
        <v>2924.77</v>
      </c>
      <c r="H203" s="1274">
        <v>0</v>
      </c>
      <c r="I203" s="1272">
        <f t="shared" si="37"/>
        <v>0</v>
      </c>
      <c r="J203" s="1274">
        <v>0</v>
      </c>
    </row>
    <row r="204" spans="1:10" ht="15" x14ac:dyDescent="0.2">
      <c r="A204" s="552"/>
      <c r="B204" s="451" t="s">
        <v>379</v>
      </c>
      <c r="C204" s="452"/>
      <c r="D204" s="453" t="s">
        <v>380</v>
      </c>
      <c r="E204" s="1273">
        <f>E205</f>
        <v>5000</v>
      </c>
      <c r="F204" s="1273">
        <f>F205</f>
        <v>0</v>
      </c>
      <c r="G204" s="1273">
        <f>G205</f>
        <v>5000</v>
      </c>
      <c r="H204" s="1273">
        <f>H205</f>
        <v>0</v>
      </c>
      <c r="I204" s="1275">
        <f t="shared" ref="I204:I218" si="44">H204/G204</f>
        <v>0</v>
      </c>
      <c r="J204" s="1273">
        <f>J205</f>
        <v>400</v>
      </c>
    </row>
    <row r="205" spans="1:10" x14ac:dyDescent="0.2">
      <c r="A205" s="553"/>
      <c r="B205" s="3"/>
      <c r="C205" s="4" t="s">
        <v>218</v>
      </c>
      <c r="D205" s="5" t="s">
        <v>219</v>
      </c>
      <c r="E205" s="94">
        <v>5000</v>
      </c>
      <c r="F205" s="94">
        <f>G205-E205</f>
        <v>0</v>
      </c>
      <c r="G205" s="272">
        <v>5000</v>
      </c>
      <c r="H205" s="273">
        <v>0</v>
      </c>
      <c r="I205" s="275">
        <f t="shared" si="44"/>
        <v>0</v>
      </c>
      <c r="J205" s="273">
        <v>400</v>
      </c>
    </row>
    <row r="206" spans="1:10" ht="15" x14ac:dyDescent="0.2">
      <c r="A206" s="552"/>
      <c r="B206" s="451" t="s">
        <v>381</v>
      </c>
      <c r="C206" s="452"/>
      <c r="D206" s="453" t="s">
        <v>610</v>
      </c>
      <c r="E206" s="1273">
        <f>SUM(E207:E209)</f>
        <v>0</v>
      </c>
      <c r="F206" s="1273">
        <f t="shared" ref="F206:H206" si="45">SUM(F207:F209)</f>
        <v>7146.0999999999995</v>
      </c>
      <c r="G206" s="1273">
        <f t="shared" si="45"/>
        <v>7146.0999999999995</v>
      </c>
      <c r="H206" s="1273">
        <f t="shared" si="45"/>
        <v>0</v>
      </c>
      <c r="I206" s="1275">
        <f>H206/G206</f>
        <v>0</v>
      </c>
      <c r="J206" s="1273">
        <f>SUM(J207:J209)</f>
        <v>0</v>
      </c>
    </row>
    <row r="207" spans="1:10" x14ac:dyDescent="0.2">
      <c r="A207" s="553"/>
      <c r="B207" s="3"/>
      <c r="C207" s="4" t="s">
        <v>206</v>
      </c>
      <c r="D207" s="5" t="s">
        <v>207</v>
      </c>
      <c r="E207" s="94">
        <v>0</v>
      </c>
      <c r="F207" s="94">
        <f>G207-E207</f>
        <v>5977.5</v>
      </c>
      <c r="G207" s="272">
        <v>5977.5</v>
      </c>
      <c r="H207" s="273">
        <v>0</v>
      </c>
      <c r="I207" s="275">
        <f>H207/G207</f>
        <v>0</v>
      </c>
      <c r="J207" s="273">
        <v>0</v>
      </c>
    </row>
    <row r="208" spans="1:10" x14ac:dyDescent="0.2">
      <c r="A208" s="553"/>
      <c r="B208" s="3"/>
      <c r="C208" s="4" t="s">
        <v>208</v>
      </c>
      <c r="D208" s="5" t="s">
        <v>209</v>
      </c>
      <c r="E208" s="94">
        <v>0</v>
      </c>
      <c r="F208" s="94">
        <f t="shared" ref="F208:F209" si="46">G208-E208</f>
        <v>1022.16</v>
      </c>
      <c r="G208" s="272">
        <v>1022.16</v>
      </c>
      <c r="H208" s="273">
        <v>0</v>
      </c>
      <c r="I208" s="275">
        <f t="shared" ref="I208:I209" si="47">H208/G208</f>
        <v>0</v>
      </c>
      <c r="J208" s="273">
        <v>0</v>
      </c>
    </row>
    <row r="209" spans="1:10" x14ac:dyDescent="0.2">
      <c r="A209" s="553"/>
      <c r="B209" s="3"/>
      <c r="C209" s="4" t="s">
        <v>210</v>
      </c>
      <c r="D209" s="5" t="s">
        <v>694</v>
      </c>
      <c r="E209" s="94">
        <v>0</v>
      </c>
      <c r="F209" s="94">
        <f t="shared" si="46"/>
        <v>146.44</v>
      </c>
      <c r="G209" s="272">
        <v>146.44</v>
      </c>
      <c r="H209" s="273">
        <v>0</v>
      </c>
      <c r="I209" s="275">
        <f t="shared" si="47"/>
        <v>0</v>
      </c>
      <c r="J209" s="273">
        <v>0</v>
      </c>
    </row>
    <row r="210" spans="1:10" ht="15" x14ac:dyDescent="0.2">
      <c r="A210" s="552"/>
      <c r="B210" s="451" t="s">
        <v>383</v>
      </c>
      <c r="C210" s="452"/>
      <c r="D210" s="453" t="s">
        <v>384</v>
      </c>
      <c r="E210" s="454">
        <f>E211+E212+E213</f>
        <v>1230</v>
      </c>
      <c r="F210" s="454">
        <f>F211+F212+F213</f>
        <v>0</v>
      </c>
      <c r="G210" s="454">
        <f>G211+G212+G213</f>
        <v>1230</v>
      </c>
      <c r="H210" s="454">
        <f>H211+H212+H213</f>
        <v>1171</v>
      </c>
      <c r="I210" s="298">
        <f t="shared" si="44"/>
        <v>0.95203252032520325</v>
      </c>
      <c r="J210" s="454">
        <f>J211+J212+J213</f>
        <v>0</v>
      </c>
    </row>
    <row r="211" spans="1:10" x14ac:dyDescent="0.2">
      <c r="A211" s="553"/>
      <c r="B211" s="3"/>
      <c r="C211" s="4" t="s">
        <v>208</v>
      </c>
      <c r="D211" s="5" t="s">
        <v>209</v>
      </c>
      <c r="E211" s="94">
        <v>200</v>
      </c>
      <c r="F211" s="94">
        <f>G211-E211</f>
        <v>0</v>
      </c>
      <c r="G211" s="272">
        <v>200</v>
      </c>
      <c r="H211" s="273">
        <v>171</v>
      </c>
      <c r="I211" s="275">
        <f t="shared" si="44"/>
        <v>0.85499999999999998</v>
      </c>
      <c r="J211" s="273">
        <v>0</v>
      </c>
    </row>
    <row r="212" spans="1:10" x14ac:dyDescent="0.2">
      <c r="A212" s="553"/>
      <c r="B212" s="3"/>
      <c r="C212" s="4" t="s">
        <v>210</v>
      </c>
      <c r="D212" s="5" t="s">
        <v>694</v>
      </c>
      <c r="E212" s="94">
        <v>30</v>
      </c>
      <c r="F212" s="94">
        <f>G212-E212</f>
        <v>0</v>
      </c>
      <c r="G212" s="272">
        <v>30</v>
      </c>
      <c r="H212" s="273">
        <v>0</v>
      </c>
      <c r="I212" s="275">
        <f t="shared" si="44"/>
        <v>0</v>
      </c>
      <c r="J212" s="273">
        <v>0</v>
      </c>
    </row>
    <row r="213" spans="1:10" x14ac:dyDescent="0.2">
      <c r="A213" s="553"/>
      <c r="B213" s="3"/>
      <c r="C213" s="4" t="s">
        <v>218</v>
      </c>
      <c r="D213" s="5" t="s">
        <v>219</v>
      </c>
      <c r="E213" s="94">
        <v>1000</v>
      </c>
      <c r="F213" s="94">
        <f>G213-E213</f>
        <v>0</v>
      </c>
      <c r="G213" s="272">
        <v>1000</v>
      </c>
      <c r="H213" s="273">
        <v>1000</v>
      </c>
      <c r="I213" s="275">
        <f t="shared" si="44"/>
        <v>1</v>
      </c>
      <c r="J213" s="273">
        <v>0</v>
      </c>
    </row>
    <row r="214" spans="1:10" x14ac:dyDescent="0.2">
      <c r="A214" s="551" t="s">
        <v>188</v>
      </c>
      <c r="B214" s="456"/>
      <c r="C214" s="456"/>
      <c r="D214" s="457" t="s">
        <v>189</v>
      </c>
      <c r="E214" s="458">
        <f>E215+E217+E219</f>
        <v>24700</v>
      </c>
      <c r="F214" s="458">
        <f>F215+F217+F219</f>
        <v>-4000</v>
      </c>
      <c r="G214" s="458">
        <f>G215+G217+G219</f>
        <v>20700</v>
      </c>
      <c r="H214" s="458">
        <f>H215+H217+H219</f>
        <v>7381.22</v>
      </c>
      <c r="I214" s="323">
        <f t="shared" si="44"/>
        <v>0.35658067632850243</v>
      </c>
      <c r="J214" s="458">
        <f>J215+J217+J219</f>
        <v>1159.78</v>
      </c>
    </row>
    <row r="215" spans="1:10" ht="15" hidden="1" x14ac:dyDescent="0.2">
      <c r="A215" s="552"/>
      <c r="B215" s="451" t="s">
        <v>387</v>
      </c>
      <c r="C215" s="452"/>
      <c r="D215" s="453" t="s">
        <v>388</v>
      </c>
      <c r="E215" s="454">
        <f>E216</f>
        <v>0</v>
      </c>
      <c r="F215" s="454">
        <f>F216</f>
        <v>0</v>
      </c>
      <c r="G215" s="454">
        <f>G216</f>
        <v>0</v>
      </c>
      <c r="H215" s="454">
        <f>H216</f>
        <v>0</v>
      </c>
      <c r="I215" s="298">
        <v>0</v>
      </c>
      <c r="J215" s="454">
        <f>J216</f>
        <v>0</v>
      </c>
    </row>
    <row r="216" spans="1:10" hidden="1" x14ac:dyDescent="0.2">
      <c r="A216" s="553"/>
      <c r="B216" s="3"/>
      <c r="C216" s="4" t="s">
        <v>218</v>
      </c>
      <c r="D216" s="5" t="s">
        <v>219</v>
      </c>
      <c r="E216" s="94">
        <v>0</v>
      </c>
      <c r="F216" s="94">
        <f>G216-E216</f>
        <v>0</v>
      </c>
      <c r="G216" s="97">
        <v>0</v>
      </c>
      <c r="H216" s="176">
        <v>0</v>
      </c>
      <c r="I216" s="99">
        <v>0</v>
      </c>
      <c r="J216" s="176">
        <v>0</v>
      </c>
    </row>
    <row r="217" spans="1:10" ht="15" x14ac:dyDescent="0.2">
      <c r="A217" s="552"/>
      <c r="B217" s="451" t="s">
        <v>190</v>
      </c>
      <c r="C217" s="452"/>
      <c r="D217" s="453" t="s">
        <v>191</v>
      </c>
      <c r="E217" s="454">
        <f>E218</f>
        <v>19700</v>
      </c>
      <c r="F217" s="454">
        <f>F218</f>
        <v>-2500</v>
      </c>
      <c r="G217" s="454">
        <f>G218</f>
        <v>17200</v>
      </c>
      <c r="H217" s="454">
        <f>H218</f>
        <v>6220.22</v>
      </c>
      <c r="I217" s="298">
        <f t="shared" si="44"/>
        <v>0.36164069767441864</v>
      </c>
      <c r="J217" s="454">
        <f>J218</f>
        <v>820.78</v>
      </c>
    </row>
    <row r="218" spans="1:10" x14ac:dyDescent="0.2">
      <c r="A218" s="553"/>
      <c r="B218" s="3"/>
      <c r="C218" s="4" t="s">
        <v>218</v>
      </c>
      <c r="D218" s="5" t="s">
        <v>219</v>
      </c>
      <c r="E218" s="94">
        <v>19700</v>
      </c>
      <c r="F218" s="94">
        <f>G218-E218</f>
        <v>-2500</v>
      </c>
      <c r="G218" s="272">
        <v>17200</v>
      </c>
      <c r="H218" s="273">
        <v>6220.22</v>
      </c>
      <c r="I218" s="275">
        <f t="shared" si="44"/>
        <v>0.36164069767441864</v>
      </c>
      <c r="J218" s="273">
        <v>820.78</v>
      </c>
    </row>
    <row r="219" spans="1:10" ht="15" x14ac:dyDescent="0.2">
      <c r="A219" s="552"/>
      <c r="B219" s="451" t="s">
        <v>399</v>
      </c>
      <c r="C219" s="452"/>
      <c r="D219" s="453" t="s">
        <v>10</v>
      </c>
      <c r="E219" s="454">
        <f>E220</f>
        <v>5000</v>
      </c>
      <c r="F219" s="454">
        <f>F220</f>
        <v>-1500</v>
      </c>
      <c r="G219" s="454">
        <f>G220</f>
        <v>3500</v>
      </c>
      <c r="H219" s="454">
        <f>H220</f>
        <v>1161</v>
      </c>
      <c r="I219" s="298">
        <f t="shared" ref="I219:I229" si="48">H219/G219</f>
        <v>0.33171428571428574</v>
      </c>
      <c r="J219" s="454">
        <f>J220</f>
        <v>339</v>
      </c>
    </row>
    <row r="220" spans="1:10" x14ac:dyDescent="0.2">
      <c r="A220" s="553"/>
      <c r="B220" s="3"/>
      <c r="C220" s="4" t="s">
        <v>218</v>
      </c>
      <c r="D220" s="5" t="s">
        <v>219</v>
      </c>
      <c r="E220" s="94">
        <v>5000</v>
      </c>
      <c r="F220" s="94">
        <f>G220-E220</f>
        <v>-1500</v>
      </c>
      <c r="G220" s="272">
        <v>3500</v>
      </c>
      <c r="H220" s="273">
        <v>1161</v>
      </c>
      <c r="I220" s="275">
        <f t="shared" si="48"/>
        <v>0.33171428571428574</v>
      </c>
      <c r="J220" s="273">
        <v>339</v>
      </c>
    </row>
    <row r="221" spans="1:10" x14ac:dyDescent="0.2">
      <c r="A221" s="551" t="s">
        <v>192</v>
      </c>
      <c r="B221" s="456"/>
      <c r="C221" s="456"/>
      <c r="D221" s="457" t="s">
        <v>193</v>
      </c>
      <c r="E221" s="458">
        <f>E222+E226</f>
        <v>28100</v>
      </c>
      <c r="F221" s="458">
        <f>F222+F226</f>
        <v>-12000</v>
      </c>
      <c r="G221" s="458">
        <f>G222+G226</f>
        <v>16100</v>
      </c>
      <c r="H221" s="458">
        <f>H222+H226</f>
        <v>7896</v>
      </c>
      <c r="I221" s="323">
        <f t="shared" si="48"/>
        <v>0.49043478260869566</v>
      </c>
      <c r="J221" s="458">
        <f>J222+J226</f>
        <v>96.26</v>
      </c>
    </row>
    <row r="222" spans="1:10" ht="15" x14ac:dyDescent="0.2">
      <c r="A222" s="552"/>
      <c r="B222" s="451" t="s">
        <v>194</v>
      </c>
      <c r="C222" s="452"/>
      <c r="D222" s="453" t="s">
        <v>195</v>
      </c>
      <c r="E222" s="454">
        <f>E223+E224+E225</f>
        <v>3600</v>
      </c>
      <c r="F222" s="454">
        <f>F223+F224+F225</f>
        <v>0</v>
      </c>
      <c r="G222" s="454">
        <f>G223+G224+G225</f>
        <v>3600</v>
      </c>
      <c r="H222" s="454">
        <f>H223+H224+H225</f>
        <v>1445.74</v>
      </c>
      <c r="I222" s="298">
        <f t="shared" si="48"/>
        <v>0.40159444444444442</v>
      </c>
      <c r="J222" s="454">
        <f>J223+J224+J225</f>
        <v>96.26</v>
      </c>
    </row>
    <row r="223" spans="1:10" x14ac:dyDescent="0.2">
      <c r="A223" s="553"/>
      <c r="B223" s="3"/>
      <c r="C223" s="4" t="s">
        <v>208</v>
      </c>
      <c r="D223" s="5" t="s">
        <v>209</v>
      </c>
      <c r="E223" s="94">
        <v>0</v>
      </c>
      <c r="F223" s="94">
        <f>G223-E223</f>
        <v>0</v>
      </c>
      <c r="G223" s="97">
        <v>0</v>
      </c>
      <c r="H223" s="176">
        <v>0</v>
      </c>
      <c r="I223" s="99">
        <v>0</v>
      </c>
      <c r="J223" s="176">
        <v>0</v>
      </c>
    </row>
    <row r="224" spans="1:10" x14ac:dyDescent="0.2">
      <c r="A224" s="553"/>
      <c r="B224" s="3"/>
      <c r="C224" s="4" t="s">
        <v>210</v>
      </c>
      <c r="D224" s="5" t="s">
        <v>211</v>
      </c>
      <c r="E224" s="94">
        <v>0</v>
      </c>
      <c r="F224" s="94">
        <f>G224-E224</f>
        <v>0</v>
      </c>
      <c r="G224" s="97">
        <v>0</v>
      </c>
      <c r="H224" s="176">
        <v>0</v>
      </c>
      <c r="I224" s="99">
        <v>0</v>
      </c>
      <c r="J224" s="176">
        <v>0</v>
      </c>
    </row>
    <row r="225" spans="1:10" x14ac:dyDescent="0.2">
      <c r="A225" s="553"/>
      <c r="B225" s="3"/>
      <c r="C225" s="4" t="s">
        <v>218</v>
      </c>
      <c r="D225" s="5" t="s">
        <v>219</v>
      </c>
      <c r="E225" s="94">
        <v>3600</v>
      </c>
      <c r="F225" s="94">
        <f>G225-E225</f>
        <v>0</v>
      </c>
      <c r="G225" s="272">
        <v>3600</v>
      </c>
      <c r="H225" s="273">
        <v>1445.74</v>
      </c>
      <c r="I225" s="276">
        <f>H225/G225</f>
        <v>0.40159444444444442</v>
      </c>
      <c r="J225" s="273">
        <v>96.26</v>
      </c>
    </row>
    <row r="226" spans="1:10" ht="15" x14ac:dyDescent="0.2">
      <c r="A226" s="552"/>
      <c r="B226" s="451" t="s">
        <v>400</v>
      </c>
      <c r="C226" s="452"/>
      <c r="D226" s="453" t="s">
        <v>10</v>
      </c>
      <c r="E226" s="454">
        <f>E227+E229+E228</f>
        <v>24500</v>
      </c>
      <c r="F226" s="454">
        <f>F227+F229+F228</f>
        <v>-12000</v>
      </c>
      <c r="G226" s="454">
        <f>G227+G229+G228</f>
        <v>12500</v>
      </c>
      <c r="H226" s="454">
        <f>H227+H229+H228</f>
        <v>6450.26</v>
      </c>
      <c r="I226" s="298">
        <f t="shared" si="48"/>
        <v>0.51602080000000006</v>
      </c>
      <c r="J226" s="454">
        <f>J227+J229+J228</f>
        <v>0</v>
      </c>
    </row>
    <row r="227" spans="1:10" x14ac:dyDescent="0.2">
      <c r="A227" s="553"/>
      <c r="B227" s="3"/>
      <c r="C227" s="4" t="s">
        <v>208</v>
      </c>
      <c r="D227" s="5" t="s">
        <v>209</v>
      </c>
      <c r="E227" s="94">
        <v>3000</v>
      </c>
      <c r="F227" s="94">
        <f>G227-E227</f>
        <v>0</v>
      </c>
      <c r="G227" s="272">
        <v>3000</v>
      </c>
      <c r="H227" s="273">
        <v>69.260000000000005</v>
      </c>
      <c r="I227" s="275">
        <f t="shared" si="48"/>
        <v>2.3086666666666669E-2</v>
      </c>
      <c r="J227" s="273">
        <v>0</v>
      </c>
    </row>
    <row r="228" spans="1:10" ht="33.75" hidden="1" x14ac:dyDescent="0.2">
      <c r="A228" s="553"/>
      <c r="B228" s="467"/>
      <c r="C228" s="4" t="s">
        <v>210</v>
      </c>
      <c r="D228" s="5" t="s">
        <v>1019</v>
      </c>
      <c r="E228" s="94">
        <v>0</v>
      </c>
      <c r="F228" s="94">
        <f>G228-E228</f>
        <v>0</v>
      </c>
      <c r="G228" s="272">
        <v>0</v>
      </c>
      <c r="H228" s="273">
        <v>0</v>
      </c>
      <c r="I228" s="275">
        <v>0</v>
      </c>
      <c r="J228" s="273">
        <v>0</v>
      </c>
    </row>
    <row r="229" spans="1:10" x14ac:dyDescent="0.2">
      <c r="A229" s="557"/>
      <c r="B229" s="3"/>
      <c r="C229" s="4" t="s">
        <v>218</v>
      </c>
      <c r="D229" s="5" t="s">
        <v>219</v>
      </c>
      <c r="E229" s="94">
        <v>21500</v>
      </c>
      <c r="F229" s="94">
        <f>G229-E229</f>
        <v>-12000</v>
      </c>
      <c r="G229" s="272">
        <v>9500</v>
      </c>
      <c r="H229" s="273">
        <v>6381</v>
      </c>
      <c r="I229" s="275">
        <f t="shared" si="48"/>
        <v>0.67168421052631577</v>
      </c>
      <c r="J229" s="273">
        <v>0</v>
      </c>
    </row>
    <row r="230" spans="1:10" ht="17.100000000000001" customHeight="1" x14ac:dyDescent="0.2">
      <c r="A230" s="1568" t="s">
        <v>197</v>
      </c>
      <c r="B230" s="1568"/>
      <c r="C230" s="1568"/>
      <c r="D230" s="1568"/>
      <c r="E230" s="101">
        <f>E221+E214+E195+E164+E158+E131+E120+E59+E54+E45+E20+E10+E5+E17+E152+E14</f>
        <v>31739279.949999999</v>
      </c>
      <c r="F230" s="101">
        <f>F221+F214+F195+F164+F158+F131+F120+F59+F54+F45+F20+F10+F5+F17+F152+F14</f>
        <v>1206599.3299999996</v>
      </c>
      <c r="G230" s="101">
        <f>G221+G214+G195+G164+G158+G131+G120+G59+G54+G45+G20+G10+G5+G17+G152+G14</f>
        <v>32945879.280000001</v>
      </c>
      <c r="H230" s="101">
        <f>H221+H214+H195+H164+H158+H131+H120+H59+H54+H45+H20+H10+H5+H17+H152+H14</f>
        <v>17769845.16</v>
      </c>
      <c r="I230" s="102">
        <f>H230/G230</f>
        <v>0.5393647262826976</v>
      </c>
      <c r="J230" s="101">
        <f>J221+J214+J195+J164+J158+J131+J120+J59+J54+J45+J20+J10+J5+J17+J152+J14</f>
        <v>916766.9800000001</v>
      </c>
    </row>
    <row r="231" spans="1:10" x14ac:dyDescent="0.2">
      <c r="E231" s="181"/>
      <c r="F231" s="181"/>
      <c r="G231" s="181"/>
      <c r="H231" s="181"/>
      <c r="I231" s="181"/>
      <c r="J231" s="181"/>
    </row>
    <row r="232" spans="1:10" x14ac:dyDescent="0.2">
      <c r="D232" s="1349" t="s">
        <v>429</v>
      </c>
      <c r="E232" s="1350"/>
    </row>
    <row r="233" spans="1:10" ht="26.25" customHeight="1" x14ac:dyDescent="0.2">
      <c r="D233" s="1308" t="s">
        <v>1032</v>
      </c>
      <c r="E233" s="1309">
        <v>32357334.84</v>
      </c>
    </row>
    <row r="234" spans="1:10" ht="33" customHeight="1" x14ac:dyDescent="0.2">
      <c r="D234" s="1308" t="s">
        <v>1063</v>
      </c>
      <c r="E234" s="1309">
        <v>588544.43999999994</v>
      </c>
    </row>
    <row r="235" spans="1:10" ht="18.75" customHeight="1" x14ac:dyDescent="0.2">
      <c r="D235" s="1347" t="s">
        <v>197</v>
      </c>
      <c r="E235" s="1348">
        <f>SUM(E233:E234)</f>
        <v>32945879.280000001</v>
      </c>
    </row>
  </sheetData>
  <mergeCells count="4">
    <mergeCell ref="A1:G1"/>
    <mergeCell ref="A2:J2"/>
    <mergeCell ref="A3:J3"/>
    <mergeCell ref="A230:D230"/>
  </mergeCells>
  <pageMargins left="0.74803149606299213" right="0" top="0.59055118110236227" bottom="0.39370078740157483" header="0.31496062992125984" footer="0.11811023622047245"/>
  <pageSetup paperSize="9"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8"/>
  <sheetViews>
    <sheetView showGridLines="0" zoomScale="130" zoomScaleNormal="130" workbookViewId="0">
      <selection activeCell="K685" sqref="K685"/>
    </sheetView>
  </sheetViews>
  <sheetFormatPr defaultRowHeight="12.75" x14ac:dyDescent="0.2"/>
  <cols>
    <col min="1" max="1" width="7.83203125" style="104" customWidth="1"/>
    <col min="2" max="2" width="10.1640625" style="104" customWidth="1"/>
    <col min="3" max="3" width="9.33203125" style="104" customWidth="1"/>
    <col min="4" max="4" width="53.5" style="104" customWidth="1"/>
    <col min="5" max="5" width="16" style="104" customWidth="1"/>
    <col min="6" max="6" width="14.83203125" style="104" customWidth="1"/>
    <col min="7" max="7" width="16.1640625" style="104" customWidth="1"/>
    <col min="8" max="8" width="18.5" style="104" customWidth="1"/>
    <col min="9" max="9" width="10" style="104" customWidth="1"/>
    <col min="10" max="10" width="16.1640625" style="104" customWidth="1"/>
    <col min="11" max="12" width="9.33203125" style="104"/>
    <col min="13" max="13" width="10.83203125" style="104" bestFit="1" customWidth="1"/>
    <col min="14" max="14" width="15.1640625" style="104" bestFit="1" customWidth="1"/>
    <col min="15" max="16384" width="9.33203125" style="104"/>
  </cols>
  <sheetData>
    <row r="1" spans="1:15" ht="19.5" customHeight="1" x14ac:dyDescent="0.2">
      <c r="A1" s="1366"/>
      <c r="B1" s="1366"/>
      <c r="C1" s="1366"/>
      <c r="D1" s="1366"/>
      <c r="E1" s="1366"/>
      <c r="F1" s="1366"/>
      <c r="G1" s="1366"/>
      <c r="H1" s="262" t="s">
        <v>494</v>
      </c>
      <c r="I1" s="262"/>
      <c r="J1" s="262"/>
    </row>
    <row r="2" spans="1:15" ht="24.75" customHeight="1" x14ac:dyDescent="0.2">
      <c r="A2" s="1367" t="s">
        <v>574</v>
      </c>
      <c r="B2" s="1367"/>
      <c r="C2" s="1367"/>
      <c r="D2" s="1367"/>
      <c r="E2" s="1367"/>
      <c r="F2" s="1367"/>
      <c r="G2" s="1367"/>
      <c r="H2" s="1367"/>
      <c r="I2" s="1367"/>
      <c r="J2" s="1367"/>
    </row>
    <row r="3" spans="1:15" ht="27" customHeight="1" x14ac:dyDescent="0.2">
      <c r="A3" s="1368" t="s">
        <v>709</v>
      </c>
      <c r="B3" s="1368"/>
      <c r="C3" s="1368"/>
      <c r="D3" s="1368"/>
      <c r="E3" s="1368"/>
      <c r="F3" s="1368"/>
      <c r="G3" s="1368"/>
      <c r="H3" s="1368"/>
      <c r="I3" s="1368"/>
      <c r="J3" s="1368"/>
    </row>
    <row r="4" spans="1:15" ht="33.75" x14ac:dyDescent="0.2">
      <c r="A4" s="263" t="s">
        <v>0</v>
      </c>
      <c r="B4" s="263" t="s">
        <v>1</v>
      </c>
      <c r="C4" s="263" t="s">
        <v>2</v>
      </c>
      <c r="D4" s="263" t="s">
        <v>3</v>
      </c>
      <c r="E4" s="263" t="s">
        <v>706</v>
      </c>
      <c r="F4" s="263" t="s">
        <v>487</v>
      </c>
      <c r="G4" s="264" t="s">
        <v>710</v>
      </c>
      <c r="H4" s="593" t="s">
        <v>711</v>
      </c>
      <c r="I4" s="265" t="s">
        <v>471</v>
      </c>
      <c r="J4" s="593" t="s">
        <v>627</v>
      </c>
      <c r="K4" s="266"/>
      <c r="L4" s="266"/>
      <c r="M4" s="266"/>
      <c r="N4" s="266"/>
      <c r="O4" s="266"/>
    </row>
    <row r="5" spans="1:15" x14ac:dyDescent="0.2">
      <c r="A5" s="340" t="s">
        <v>4</v>
      </c>
      <c r="B5" s="340"/>
      <c r="C5" s="340"/>
      <c r="D5" s="341" t="s">
        <v>5</v>
      </c>
      <c r="E5" s="342">
        <f>E6+E8+E12+E10</f>
        <v>63586</v>
      </c>
      <c r="F5" s="342">
        <f>F6+F8+F12+F10</f>
        <v>701745.12</v>
      </c>
      <c r="G5" s="342">
        <f>G6+G8+G12+G10</f>
        <v>765331.12</v>
      </c>
      <c r="H5" s="342">
        <f>H6+H8+H12+H10</f>
        <v>611217.12</v>
      </c>
      <c r="I5" s="343">
        <f t="shared" ref="I5:I12" si="0">H5/G5</f>
        <v>0.79863095074456136</v>
      </c>
      <c r="J5" s="342">
        <f>J6+J8+J12+J10</f>
        <v>0</v>
      </c>
    </row>
    <row r="6" spans="1:15" ht="15" x14ac:dyDescent="0.2">
      <c r="A6" s="267"/>
      <c r="B6" s="344" t="s">
        <v>198</v>
      </c>
      <c r="C6" s="345"/>
      <c r="D6" s="346" t="s">
        <v>199</v>
      </c>
      <c r="E6" s="347">
        <f>E7</f>
        <v>20000</v>
      </c>
      <c r="F6" s="347">
        <f>F7</f>
        <v>0</v>
      </c>
      <c r="G6" s="347">
        <f>G7</f>
        <v>20000</v>
      </c>
      <c r="H6" s="1060">
        <f>H7</f>
        <v>0</v>
      </c>
      <c r="I6" s="348">
        <f t="shared" si="0"/>
        <v>0</v>
      </c>
      <c r="J6" s="347">
        <f>J7</f>
        <v>0</v>
      </c>
    </row>
    <row r="7" spans="1:15" ht="33.75" x14ac:dyDescent="0.2">
      <c r="A7" s="268"/>
      <c r="B7" s="268"/>
      <c r="C7" s="269" t="s">
        <v>200</v>
      </c>
      <c r="D7" s="270" t="s">
        <v>201</v>
      </c>
      <c r="E7" s="271">
        <v>20000</v>
      </c>
      <c r="F7" s="271">
        <f>G7-E7</f>
        <v>0</v>
      </c>
      <c r="G7" s="272">
        <v>20000</v>
      </c>
      <c r="H7" s="273">
        <v>0</v>
      </c>
      <c r="I7" s="274">
        <f t="shared" si="0"/>
        <v>0</v>
      </c>
      <c r="J7" s="273">
        <v>0</v>
      </c>
    </row>
    <row r="8" spans="1:15" ht="15" x14ac:dyDescent="0.2">
      <c r="A8" s="267"/>
      <c r="B8" s="344" t="s">
        <v>202</v>
      </c>
      <c r="C8" s="345"/>
      <c r="D8" s="346" t="s">
        <v>203</v>
      </c>
      <c r="E8" s="347">
        <f>E9</f>
        <v>17286</v>
      </c>
      <c r="F8" s="347">
        <f>F9</f>
        <v>0</v>
      </c>
      <c r="G8" s="347">
        <f>G9</f>
        <v>17286</v>
      </c>
      <c r="H8" s="349">
        <f>H9</f>
        <v>10572</v>
      </c>
      <c r="I8" s="350">
        <f t="shared" si="0"/>
        <v>0.61159319680666435</v>
      </c>
      <c r="J8" s="347">
        <v>0</v>
      </c>
    </row>
    <row r="9" spans="1:15" ht="22.5" x14ac:dyDescent="0.2">
      <c r="A9" s="268"/>
      <c r="B9" s="268"/>
      <c r="C9" s="269" t="s">
        <v>204</v>
      </c>
      <c r="D9" s="270" t="s">
        <v>205</v>
      </c>
      <c r="E9" s="271">
        <v>17286</v>
      </c>
      <c r="F9" s="271">
        <f>G9-E9</f>
        <v>0</v>
      </c>
      <c r="G9" s="272">
        <v>17286</v>
      </c>
      <c r="H9" s="273">
        <v>10572</v>
      </c>
      <c r="I9" s="274">
        <f t="shared" si="0"/>
        <v>0.61159319680666435</v>
      </c>
      <c r="J9" s="273">
        <v>0</v>
      </c>
    </row>
    <row r="10" spans="1:15" ht="15" x14ac:dyDescent="0.2">
      <c r="A10" s="267"/>
      <c r="B10" s="344" t="s">
        <v>814</v>
      </c>
      <c r="C10" s="345"/>
      <c r="D10" s="346" t="s">
        <v>815</v>
      </c>
      <c r="E10" s="347">
        <f>E11</f>
        <v>0</v>
      </c>
      <c r="F10" s="347">
        <f>F11</f>
        <v>20400</v>
      </c>
      <c r="G10" s="347">
        <f>G11</f>
        <v>20400</v>
      </c>
      <c r="H10" s="347">
        <f>H11</f>
        <v>0</v>
      </c>
      <c r="I10" s="350">
        <v>0</v>
      </c>
      <c r="J10" s="347">
        <f>J11</f>
        <v>0</v>
      </c>
    </row>
    <row r="11" spans="1:15" x14ac:dyDescent="0.2">
      <c r="A11" s="268"/>
      <c r="B11" s="268"/>
      <c r="C11" s="269" t="s">
        <v>212</v>
      </c>
      <c r="D11" s="270" t="s">
        <v>213</v>
      </c>
      <c r="E11" s="271">
        <v>0</v>
      </c>
      <c r="F11" s="271">
        <f>G11-E11</f>
        <v>20400</v>
      </c>
      <c r="G11" s="272">
        <v>20400</v>
      </c>
      <c r="H11" s="273">
        <v>0</v>
      </c>
      <c r="I11" s="274">
        <f>H11/G11</f>
        <v>0</v>
      </c>
      <c r="J11" s="273">
        <v>0</v>
      </c>
    </row>
    <row r="12" spans="1:15" ht="15" x14ac:dyDescent="0.2">
      <c r="A12" s="267"/>
      <c r="B12" s="344" t="s">
        <v>9</v>
      </c>
      <c r="C12" s="345"/>
      <c r="D12" s="346" t="s">
        <v>10</v>
      </c>
      <c r="E12" s="347">
        <f>E13+E14+E15+E16+E17+E18+E19</f>
        <v>26300</v>
      </c>
      <c r="F12" s="347">
        <f>F13+F14+F15+F16+F17+F18+F19</f>
        <v>681345.12</v>
      </c>
      <c r="G12" s="347">
        <f>G13+G14+G15+G16+G17+G18+G19</f>
        <v>707645.12</v>
      </c>
      <c r="H12" s="347">
        <f>H13+H14+H15+H16+H17+H18+H19</f>
        <v>600645.12</v>
      </c>
      <c r="I12" s="350">
        <f t="shared" si="0"/>
        <v>0.84879426569068972</v>
      </c>
      <c r="J12" s="347">
        <v>0</v>
      </c>
    </row>
    <row r="13" spans="1:15" x14ac:dyDescent="0.2">
      <c r="A13" s="268"/>
      <c r="B13" s="268"/>
      <c r="C13" s="269" t="s">
        <v>206</v>
      </c>
      <c r="D13" s="270" t="s">
        <v>207</v>
      </c>
      <c r="E13" s="271">
        <v>0</v>
      </c>
      <c r="F13" s="271">
        <f t="shared" ref="F13:F19" si="1">G13-E13</f>
        <v>5574.04</v>
      </c>
      <c r="G13" s="272">
        <v>5574.04</v>
      </c>
      <c r="H13" s="273">
        <v>5574.04</v>
      </c>
      <c r="I13" s="274">
        <f t="shared" ref="I13:I18" si="2">H13/G13</f>
        <v>1</v>
      </c>
      <c r="J13" s="273">
        <v>0</v>
      </c>
    </row>
    <row r="14" spans="1:15" x14ac:dyDescent="0.2">
      <c r="A14" s="268"/>
      <c r="B14" s="268"/>
      <c r="C14" s="269" t="s">
        <v>208</v>
      </c>
      <c r="D14" s="270" t="s">
        <v>209</v>
      </c>
      <c r="E14" s="271">
        <v>0</v>
      </c>
      <c r="F14" s="271">
        <f t="shared" si="1"/>
        <v>953.16</v>
      </c>
      <c r="G14" s="272">
        <v>953.16</v>
      </c>
      <c r="H14" s="273">
        <v>953.16</v>
      </c>
      <c r="I14" s="274">
        <f t="shared" si="2"/>
        <v>1</v>
      </c>
      <c r="J14" s="273">
        <v>0</v>
      </c>
    </row>
    <row r="15" spans="1:15" x14ac:dyDescent="0.2">
      <c r="A15" s="268"/>
      <c r="B15" s="268"/>
      <c r="C15" s="269" t="s">
        <v>210</v>
      </c>
      <c r="D15" s="270" t="s">
        <v>618</v>
      </c>
      <c r="E15" s="271">
        <v>0</v>
      </c>
      <c r="F15" s="271">
        <f t="shared" si="1"/>
        <v>136.56</v>
      </c>
      <c r="G15" s="272">
        <v>136.56</v>
      </c>
      <c r="H15" s="273">
        <v>136.56</v>
      </c>
      <c r="I15" s="274">
        <f t="shared" si="2"/>
        <v>1</v>
      </c>
      <c r="J15" s="273">
        <v>0</v>
      </c>
    </row>
    <row r="16" spans="1:15" x14ac:dyDescent="0.2">
      <c r="A16" s="268"/>
      <c r="B16" s="268"/>
      <c r="C16" s="269" t="s">
        <v>212</v>
      </c>
      <c r="D16" s="270" t="s">
        <v>213</v>
      </c>
      <c r="E16" s="271">
        <v>0</v>
      </c>
      <c r="F16" s="271">
        <f t="shared" si="1"/>
        <v>3200</v>
      </c>
      <c r="G16" s="272">
        <v>3200</v>
      </c>
      <c r="H16" s="273">
        <v>3200</v>
      </c>
      <c r="I16" s="274">
        <f t="shared" si="2"/>
        <v>1</v>
      </c>
      <c r="J16" s="273">
        <v>0</v>
      </c>
    </row>
    <row r="17" spans="1:10" x14ac:dyDescent="0.2">
      <c r="A17" s="268"/>
      <c r="B17" s="268"/>
      <c r="C17" s="269" t="s">
        <v>214</v>
      </c>
      <c r="D17" s="270" t="s">
        <v>215</v>
      </c>
      <c r="E17" s="271">
        <v>26300</v>
      </c>
      <c r="F17" s="271">
        <f t="shared" si="1"/>
        <v>-23386.400000000001</v>
      </c>
      <c r="G17" s="272">
        <v>2913.6</v>
      </c>
      <c r="H17" s="273">
        <v>1913.6</v>
      </c>
      <c r="I17" s="274">
        <f t="shared" si="2"/>
        <v>0.656781987918726</v>
      </c>
      <c r="J17" s="273">
        <v>0</v>
      </c>
    </row>
    <row r="18" spans="1:10" ht="14.25" customHeight="1" x14ac:dyDescent="0.2">
      <c r="A18" s="268"/>
      <c r="B18" s="268"/>
      <c r="C18" s="269" t="s">
        <v>216</v>
      </c>
      <c r="D18" s="270" t="s">
        <v>217</v>
      </c>
      <c r="E18" s="271">
        <v>0</v>
      </c>
      <c r="F18" s="363">
        <f t="shared" si="1"/>
        <v>588867.76</v>
      </c>
      <c r="G18" s="364">
        <v>588867.76</v>
      </c>
      <c r="H18" s="595">
        <v>588867.76</v>
      </c>
      <c r="I18" s="274">
        <f t="shared" si="2"/>
        <v>1</v>
      </c>
      <c r="J18" s="595">
        <v>0</v>
      </c>
    </row>
    <row r="19" spans="1:10" ht="14.25" customHeight="1" x14ac:dyDescent="0.2">
      <c r="A19" s="578"/>
      <c r="B19" s="578"/>
      <c r="C19" s="269" t="s">
        <v>232</v>
      </c>
      <c r="D19" s="270" t="s">
        <v>233</v>
      </c>
      <c r="E19" s="272">
        <v>0</v>
      </c>
      <c r="F19" s="372">
        <f t="shared" si="1"/>
        <v>106000</v>
      </c>
      <c r="G19" s="372">
        <v>106000</v>
      </c>
      <c r="H19" s="273">
        <v>0</v>
      </c>
      <c r="I19" s="274">
        <v>0</v>
      </c>
      <c r="J19" s="273">
        <v>0</v>
      </c>
    </row>
    <row r="20" spans="1:10" x14ac:dyDescent="0.2">
      <c r="A20" s="340" t="s">
        <v>15</v>
      </c>
      <c r="B20" s="340"/>
      <c r="C20" s="340"/>
      <c r="D20" s="341" t="s">
        <v>16</v>
      </c>
      <c r="E20" s="342">
        <f>E21</f>
        <v>30000</v>
      </c>
      <c r="F20" s="380">
        <f>F21</f>
        <v>0</v>
      </c>
      <c r="G20" s="380">
        <f>G21</f>
        <v>30000</v>
      </c>
      <c r="H20" s="380">
        <f>H21</f>
        <v>3481.3900000000003</v>
      </c>
      <c r="I20" s="600">
        <f t="shared" ref="I20:I25" si="3">H20/G20</f>
        <v>0.11604633333333335</v>
      </c>
      <c r="J20" s="380">
        <f>J21</f>
        <v>493.62</v>
      </c>
    </row>
    <row r="21" spans="1:10" ht="15" x14ac:dyDescent="0.2">
      <c r="A21" s="267"/>
      <c r="B21" s="344" t="s">
        <v>17</v>
      </c>
      <c r="C21" s="345"/>
      <c r="D21" s="346" t="s">
        <v>10</v>
      </c>
      <c r="E21" s="347">
        <f>E22+E23+E24+E25+E27+E26</f>
        <v>30000</v>
      </c>
      <c r="F21" s="347">
        <f>F22+F23+F24+F25+F27+F26</f>
        <v>0</v>
      </c>
      <c r="G21" s="347">
        <f>G22+G23+G24+G25+G27+G26</f>
        <v>30000</v>
      </c>
      <c r="H21" s="347">
        <f>H22+H23+H24+H25+H27+H26</f>
        <v>3481.3900000000003</v>
      </c>
      <c r="I21" s="352">
        <f t="shared" si="3"/>
        <v>0.11604633333333335</v>
      </c>
      <c r="J21" s="347">
        <f>J22+J23+J24+J25+J27+J26</f>
        <v>493.62</v>
      </c>
    </row>
    <row r="22" spans="1:10" x14ac:dyDescent="0.2">
      <c r="A22" s="268"/>
      <c r="B22" s="268"/>
      <c r="C22" s="269" t="s">
        <v>208</v>
      </c>
      <c r="D22" s="270" t="s">
        <v>209</v>
      </c>
      <c r="E22" s="271">
        <v>1000</v>
      </c>
      <c r="F22" s="271">
        <f t="shared" ref="F22:F27" si="4">G22-E22</f>
        <v>0</v>
      </c>
      <c r="G22" s="272">
        <v>1000</v>
      </c>
      <c r="H22" s="273">
        <v>307.8</v>
      </c>
      <c r="I22" s="275">
        <f t="shared" si="3"/>
        <v>0.30780000000000002</v>
      </c>
      <c r="J22" s="273">
        <v>102.6</v>
      </c>
    </row>
    <row r="23" spans="1:10" x14ac:dyDescent="0.2">
      <c r="A23" s="268"/>
      <c r="B23" s="268"/>
      <c r="C23" s="269" t="s">
        <v>218</v>
      </c>
      <c r="D23" s="270" t="s">
        <v>219</v>
      </c>
      <c r="E23" s="271">
        <v>7000</v>
      </c>
      <c r="F23" s="271">
        <f t="shared" si="4"/>
        <v>0</v>
      </c>
      <c r="G23" s="272">
        <v>7000</v>
      </c>
      <c r="H23" s="273">
        <v>2212.52</v>
      </c>
      <c r="I23" s="275">
        <f t="shared" si="3"/>
        <v>0.3160742857142857</v>
      </c>
      <c r="J23" s="273">
        <v>187.48</v>
      </c>
    </row>
    <row r="24" spans="1:10" x14ac:dyDescent="0.2">
      <c r="A24" s="268"/>
      <c r="B24" s="268"/>
      <c r="C24" s="269" t="s">
        <v>212</v>
      </c>
      <c r="D24" s="270" t="s">
        <v>213</v>
      </c>
      <c r="E24" s="271">
        <v>20000</v>
      </c>
      <c r="F24" s="271">
        <f t="shared" si="4"/>
        <v>-3000</v>
      </c>
      <c r="G24" s="272">
        <v>17000</v>
      </c>
      <c r="H24" s="273">
        <v>503.82</v>
      </c>
      <c r="I24" s="275">
        <f t="shared" si="3"/>
        <v>2.9636470588235295E-2</v>
      </c>
      <c r="J24" s="273">
        <v>64</v>
      </c>
    </row>
    <row r="25" spans="1:10" x14ac:dyDescent="0.2">
      <c r="A25" s="268"/>
      <c r="B25" s="268"/>
      <c r="C25" s="269" t="s">
        <v>220</v>
      </c>
      <c r="D25" s="270" t="s">
        <v>221</v>
      </c>
      <c r="E25" s="271">
        <v>2000</v>
      </c>
      <c r="F25" s="271">
        <f t="shared" si="4"/>
        <v>0</v>
      </c>
      <c r="G25" s="272">
        <v>2000</v>
      </c>
      <c r="H25" s="273">
        <v>223.02</v>
      </c>
      <c r="I25" s="275">
        <f t="shared" si="3"/>
        <v>0.11151000000000001</v>
      </c>
      <c r="J25" s="273">
        <v>0</v>
      </c>
    </row>
    <row r="26" spans="1:10" hidden="1" x14ac:dyDescent="0.2">
      <c r="A26" s="268"/>
      <c r="B26" s="268"/>
      <c r="C26" s="269" t="s">
        <v>230</v>
      </c>
      <c r="D26" s="270" t="s">
        <v>231</v>
      </c>
      <c r="E26" s="271">
        <v>0</v>
      </c>
      <c r="F26" s="271">
        <f t="shared" si="4"/>
        <v>0</v>
      </c>
      <c r="G26" s="272">
        <v>0</v>
      </c>
      <c r="H26" s="273">
        <v>0</v>
      </c>
      <c r="I26" s="275">
        <v>0</v>
      </c>
      <c r="J26" s="273">
        <v>0</v>
      </c>
    </row>
    <row r="27" spans="1:10" x14ac:dyDescent="0.2">
      <c r="A27" s="268"/>
      <c r="B27" s="268"/>
      <c r="C27" s="269" t="s">
        <v>214</v>
      </c>
      <c r="D27" s="270" t="s">
        <v>215</v>
      </c>
      <c r="E27" s="271">
        <v>0</v>
      </c>
      <c r="F27" s="271">
        <f t="shared" si="4"/>
        <v>3000</v>
      </c>
      <c r="G27" s="272">
        <v>3000</v>
      </c>
      <c r="H27" s="273">
        <v>234.23</v>
      </c>
      <c r="I27" s="275">
        <f t="shared" ref="I27:I32" si="5">H27/G27</f>
        <v>7.8076666666666669E-2</v>
      </c>
      <c r="J27" s="273">
        <v>139.54</v>
      </c>
    </row>
    <row r="28" spans="1:10" x14ac:dyDescent="0.2">
      <c r="A28" s="340" t="s">
        <v>20</v>
      </c>
      <c r="B28" s="340"/>
      <c r="C28" s="340"/>
      <c r="D28" s="341" t="s">
        <v>21</v>
      </c>
      <c r="E28" s="342">
        <f>E31+E35+E37+E39+E46+E29</f>
        <v>3750987.3899999997</v>
      </c>
      <c r="F28" s="342">
        <f>F31+F35+F37+F39+F46+F29</f>
        <v>7361630.3399999999</v>
      </c>
      <c r="G28" s="342">
        <f>G31+G35+G37+G39+G46+G29</f>
        <v>11112617.729999999</v>
      </c>
      <c r="H28" s="342">
        <f>H31+H35+H37+H39+H46+H29</f>
        <v>2043028.68</v>
      </c>
      <c r="I28" s="351">
        <f t="shared" si="5"/>
        <v>0.18384765224889998</v>
      </c>
      <c r="J28" s="342">
        <f>J31+J35+J37+J39+J46+J29</f>
        <v>14624.15</v>
      </c>
    </row>
    <row r="29" spans="1:10" ht="15" x14ac:dyDescent="0.2">
      <c r="A29" s="582"/>
      <c r="B29" s="344" t="s">
        <v>816</v>
      </c>
      <c r="C29" s="345"/>
      <c r="D29" s="346" t="s">
        <v>817</v>
      </c>
      <c r="E29" s="347">
        <f>E30</f>
        <v>0</v>
      </c>
      <c r="F29" s="347">
        <f>F30</f>
        <v>255923.87</v>
      </c>
      <c r="G29" s="347">
        <f>G30</f>
        <v>255923.87</v>
      </c>
      <c r="H29" s="347">
        <f>H30</f>
        <v>127961.94</v>
      </c>
      <c r="I29" s="352">
        <f t="shared" si="5"/>
        <v>0.50000001953705997</v>
      </c>
      <c r="J29" s="347">
        <f>J30</f>
        <v>0</v>
      </c>
    </row>
    <row r="30" spans="1:10" ht="33.75" x14ac:dyDescent="0.2">
      <c r="A30" s="582"/>
      <c r="B30" s="583"/>
      <c r="C30" s="585" t="s">
        <v>7</v>
      </c>
      <c r="D30" s="584" t="s">
        <v>622</v>
      </c>
      <c r="E30" s="586">
        <v>0</v>
      </c>
      <c r="F30" s="586">
        <f>G30-E30</f>
        <v>255923.87</v>
      </c>
      <c r="G30" s="586">
        <v>255923.87</v>
      </c>
      <c r="H30" s="586">
        <v>127961.94</v>
      </c>
      <c r="I30" s="276">
        <f t="shared" si="5"/>
        <v>0.50000001953705997</v>
      </c>
      <c r="J30" s="586">
        <v>0</v>
      </c>
    </row>
    <row r="31" spans="1:10" ht="15" x14ac:dyDescent="0.2">
      <c r="A31" s="267"/>
      <c r="B31" s="344" t="s">
        <v>222</v>
      </c>
      <c r="C31" s="345"/>
      <c r="D31" s="346" t="s">
        <v>223</v>
      </c>
      <c r="E31" s="347">
        <f>SUM(E32:E34)</f>
        <v>991847.74</v>
      </c>
      <c r="F31" s="347">
        <f>SUM(F32:F34)</f>
        <v>-61933.869999999995</v>
      </c>
      <c r="G31" s="347">
        <f>SUM(G32:G34)</f>
        <v>929913.87</v>
      </c>
      <c r="H31" s="347">
        <f>SUM(H32:H34)</f>
        <v>251934.02000000002</v>
      </c>
      <c r="I31" s="352">
        <f t="shared" si="5"/>
        <v>0.2709218865613866</v>
      </c>
      <c r="J31" s="347">
        <f>SUM(J32:J34)</f>
        <v>0</v>
      </c>
    </row>
    <row r="32" spans="1:10" ht="33.75" x14ac:dyDescent="0.2">
      <c r="A32" s="268"/>
      <c r="B32" s="268"/>
      <c r="C32" s="269" t="s">
        <v>131</v>
      </c>
      <c r="D32" s="270" t="s">
        <v>224</v>
      </c>
      <c r="E32" s="271">
        <v>655923.87</v>
      </c>
      <c r="F32" s="271">
        <f>G32-E32</f>
        <v>0</v>
      </c>
      <c r="G32" s="272">
        <v>655923.87</v>
      </c>
      <c r="H32" s="273">
        <v>137701.95000000001</v>
      </c>
      <c r="I32" s="275">
        <f t="shared" si="5"/>
        <v>0.20993587258838439</v>
      </c>
      <c r="J32" s="273">
        <v>0</v>
      </c>
    </row>
    <row r="33" spans="1:10" ht="33.75" x14ac:dyDescent="0.2">
      <c r="A33" s="268"/>
      <c r="B33" s="268"/>
      <c r="C33" s="269" t="s">
        <v>7</v>
      </c>
      <c r="D33" s="270" t="s">
        <v>337</v>
      </c>
      <c r="E33" s="271">
        <v>255923.87</v>
      </c>
      <c r="F33" s="271">
        <f>G33-E33</f>
        <v>-255923.87</v>
      </c>
      <c r="G33" s="272">
        <v>0</v>
      </c>
      <c r="H33" s="273">
        <v>0</v>
      </c>
      <c r="I33" s="275">
        <v>0</v>
      </c>
      <c r="J33" s="273">
        <v>0</v>
      </c>
    </row>
    <row r="34" spans="1:10" x14ac:dyDescent="0.2">
      <c r="A34" s="268"/>
      <c r="B34" s="268"/>
      <c r="C34" s="361" t="s">
        <v>214</v>
      </c>
      <c r="D34" s="362" t="s">
        <v>215</v>
      </c>
      <c r="E34" s="363">
        <v>80000</v>
      </c>
      <c r="F34" s="363">
        <f>G34-E34</f>
        <v>193990</v>
      </c>
      <c r="G34" s="364">
        <v>273990</v>
      </c>
      <c r="H34" s="365">
        <v>114232.07</v>
      </c>
      <c r="I34" s="366">
        <f>H34/G34</f>
        <v>0.41692058104310381</v>
      </c>
      <c r="J34" s="365">
        <v>0</v>
      </c>
    </row>
    <row r="35" spans="1:10" x14ac:dyDescent="0.2">
      <c r="A35" s="358"/>
      <c r="B35" s="374" t="s">
        <v>533</v>
      </c>
      <c r="C35" s="374"/>
      <c r="D35" s="375" t="s">
        <v>534</v>
      </c>
      <c r="E35" s="376">
        <f t="shared" ref="E35:J35" si="6">E36</f>
        <v>0</v>
      </c>
      <c r="F35" s="376">
        <f t="shared" si="6"/>
        <v>13000</v>
      </c>
      <c r="G35" s="376">
        <f t="shared" si="6"/>
        <v>13000</v>
      </c>
      <c r="H35" s="376">
        <f t="shared" si="6"/>
        <v>1830</v>
      </c>
      <c r="I35" s="324">
        <f>H35/G35</f>
        <v>0.14076923076923076</v>
      </c>
      <c r="J35" s="376">
        <f t="shared" si="6"/>
        <v>0</v>
      </c>
    </row>
    <row r="36" spans="1:10" x14ac:dyDescent="0.2">
      <c r="A36" s="358"/>
      <c r="B36" s="360"/>
      <c r="C36" s="360" t="s">
        <v>214</v>
      </c>
      <c r="D36" s="371" t="s">
        <v>215</v>
      </c>
      <c r="E36" s="372">
        <v>0</v>
      </c>
      <c r="F36" s="372">
        <f>G36-E36</f>
        <v>13000</v>
      </c>
      <c r="G36" s="372">
        <v>13000</v>
      </c>
      <c r="H36" s="273">
        <v>1830</v>
      </c>
      <c r="I36" s="275">
        <f>H36/G36</f>
        <v>0.14076923076923076</v>
      </c>
      <c r="J36" s="273">
        <v>0</v>
      </c>
    </row>
    <row r="37" spans="1:10" ht="15" hidden="1" x14ac:dyDescent="0.2">
      <c r="A37" s="267"/>
      <c r="B37" s="359" t="s">
        <v>227</v>
      </c>
      <c r="C37" s="367"/>
      <c r="D37" s="368" t="s">
        <v>228</v>
      </c>
      <c r="E37" s="369">
        <f>E38</f>
        <v>0</v>
      </c>
      <c r="F37" s="369">
        <f>F38</f>
        <v>0</v>
      </c>
      <c r="G37" s="369">
        <f>G38</f>
        <v>0</v>
      </c>
      <c r="H37" s="369">
        <f>H38</f>
        <v>0</v>
      </c>
      <c r="I37" s="370">
        <v>0</v>
      </c>
      <c r="J37" s="369">
        <f>J38</f>
        <v>0</v>
      </c>
    </row>
    <row r="38" spans="1:10" ht="33.75" hidden="1" x14ac:dyDescent="0.2">
      <c r="A38" s="268"/>
      <c r="B38" s="268"/>
      <c r="C38" s="269" t="s">
        <v>8</v>
      </c>
      <c r="D38" s="270" t="s">
        <v>229</v>
      </c>
      <c r="E38" s="271">
        <v>0</v>
      </c>
      <c r="F38" s="271">
        <f>G38-E38</f>
        <v>0</v>
      </c>
      <c r="G38" s="272">
        <v>0</v>
      </c>
      <c r="H38" s="273">
        <v>0</v>
      </c>
      <c r="I38" s="275">
        <v>0</v>
      </c>
      <c r="J38" s="273">
        <v>0</v>
      </c>
    </row>
    <row r="39" spans="1:10" ht="15" x14ac:dyDescent="0.2">
      <c r="A39" s="267"/>
      <c r="B39" s="344" t="s">
        <v>22</v>
      </c>
      <c r="C39" s="345"/>
      <c r="D39" s="346" t="s">
        <v>23</v>
      </c>
      <c r="E39" s="347">
        <f>E40+E41+E42+E43+E44+E45</f>
        <v>2751139.65</v>
      </c>
      <c r="F39" s="347">
        <f>F40+F41+F42+F43+F44+F45</f>
        <v>7154640.3399999999</v>
      </c>
      <c r="G39" s="347">
        <f>G40+G41+G42+G43+G44+G45</f>
        <v>9905779.9900000002</v>
      </c>
      <c r="H39" s="347">
        <f>H40+H41+H42+H43+H44+H45</f>
        <v>1661302.72</v>
      </c>
      <c r="I39" s="352">
        <f t="shared" ref="I39:I44" si="7">H39/G39</f>
        <v>0.16771043993275686</v>
      </c>
      <c r="J39" s="347">
        <f>J40+J41+J42+J43+J44+J45</f>
        <v>14624.15</v>
      </c>
    </row>
    <row r="40" spans="1:10" x14ac:dyDescent="0.2">
      <c r="A40" s="268"/>
      <c r="B40" s="268"/>
      <c r="C40" s="269" t="s">
        <v>212</v>
      </c>
      <c r="D40" s="270" t="s">
        <v>213</v>
      </c>
      <c r="E40" s="271">
        <v>28500</v>
      </c>
      <c r="F40" s="271">
        <f t="shared" ref="F40:F45" si="8">G40-E40</f>
        <v>28000</v>
      </c>
      <c r="G40" s="272">
        <v>56500</v>
      </c>
      <c r="H40" s="273">
        <v>42558</v>
      </c>
      <c r="I40" s="275">
        <f t="shared" si="7"/>
        <v>0.75323893805309738</v>
      </c>
      <c r="J40" s="273">
        <v>10086</v>
      </c>
    </row>
    <row r="41" spans="1:10" x14ac:dyDescent="0.2">
      <c r="A41" s="268"/>
      <c r="B41" s="268"/>
      <c r="C41" s="269" t="s">
        <v>230</v>
      </c>
      <c r="D41" s="270" t="s">
        <v>231</v>
      </c>
      <c r="E41" s="271">
        <v>345000</v>
      </c>
      <c r="F41" s="271">
        <f t="shared" si="8"/>
        <v>-160000</v>
      </c>
      <c r="G41" s="272">
        <v>185000</v>
      </c>
      <c r="H41" s="273">
        <v>42557</v>
      </c>
      <c r="I41" s="275">
        <f t="shared" si="7"/>
        <v>0.23003783783783785</v>
      </c>
      <c r="J41" s="273">
        <v>4476.6499999999996</v>
      </c>
    </row>
    <row r="42" spans="1:10" x14ac:dyDescent="0.2">
      <c r="A42" s="268"/>
      <c r="B42" s="268"/>
      <c r="C42" s="269" t="s">
        <v>214</v>
      </c>
      <c r="D42" s="270" t="s">
        <v>215</v>
      </c>
      <c r="E42" s="271">
        <v>2080700</v>
      </c>
      <c r="F42" s="271">
        <f t="shared" si="8"/>
        <v>269308</v>
      </c>
      <c r="G42" s="272">
        <v>2350008</v>
      </c>
      <c r="H42" s="273">
        <v>1554746.63</v>
      </c>
      <c r="I42" s="275">
        <f t="shared" si="7"/>
        <v>0.66159205841001389</v>
      </c>
      <c r="J42" s="273">
        <v>61.5</v>
      </c>
    </row>
    <row r="43" spans="1:10" x14ac:dyDescent="0.2">
      <c r="A43" s="268"/>
      <c r="B43" s="268"/>
      <c r="C43" s="269" t="s">
        <v>216</v>
      </c>
      <c r="D43" s="270" t="s">
        <v>217</v>
      </c>
      <c r="E43" s="271">
        <v>10000</v>
      </c>
      <c r="F43" s="271">
        <f t="shared" si="8"/>
        <v>602</v>
      </c>
      <c r="G43" s="272">
        <v>10602</v>
      </c>
      <c r="H43" s="273">
        <v>7922.04</v>
      </c>
      <c r="I43" s="275">
        <f t="shared" si="7"/>
        <v>0.74722127900396151</v>
      </c>
      <c r="J43" s="273">
        <v>0</v>
      </c>
    </row>
    <row r="44" spans="1:10" x14ac:dyDescent="0.2">
      <c r="A44" s="268"/>
      <c r="B44" s="268"/>
      <c r="C44" s="361" t="s">
        <v>232</v>
      </c>
      <c r="D44" s="362" t="s">
        <v>233</v>
      </c>
      <c r="E44" s="363">
        <v>286939.65000000002</v>
      </c>
      <c r="F44" s="363">
        <f t="shared" si="8"/>
        <v>7016730.3399999999</v>
      </c>
      <c r="G44" s="364">
        <v>7303669.9900000002</v>
      </c>
      <c r="H44" s="365">
        <v>13519.05</v>
      </c>
      <c r="I44" s="366">
        <f t="shared" si="7"/>
        <v>1.8509940918072613E-3</v>
      </c>
      <c r="J44" s="365">
        <v>0</v>
      </c>
    </row>
    <row r="45" spans="1:10" ht="33.75" hidden="1" x14ac:dyDescent="0.2">
      <c r="A45" s="358"/>
      <c r="B45" s="383"/>
      <c r="C45" s="360" t="s">
        <v>8</v>
      </c>
      <c r="D45" s="371" t="s">
        <v>229</v>
      </c>
      <c r="E45" s="372">
        <v>0</v>
      </c>
      <c r="F45" s="372">
        <f t="shared" si="8"/>
        <v>0</v>
      </c>
      <c r="G45" s="372">
        <v>0</v>
      </c>
      <c r="H45" s="273">
        <v>0</v>
      </c>
      <c r="I45" s="275">
        <v>0</v>
      </c>
      <c r="J45" s="273">
        <v>0</v>
      </c>
    </row>
    <row r="46" spans="1:10" ht="15" x14ac:dyDescent="0.2">
      <c r="A46" s="267"/>
      <c r="B46" s="344" t="s">
        <v>712</v>
      </c>
      <c r="C46" s="345"/>
      <c r="D46" s="346" t="s">
        <v>713</v>
      </c>
      <c r="E46" s="347">
        <f>E47</f>
        <v>8000</v>
      </c>
      <c r="F46" s="347">
        <f>F47</f>
        <v>0</v>
      </c>
      <c r="G46" s="347">
        <f>G47</f>
        <v>8000</v>
      </c>
      <c r="H46" s="347">
        <f>H47</f>
        <v>0</v>
      </c>
      <c r="I46" s="352">
        <f>H46/G46</f>
        <v>0</v>
      </c>
      <c r="J46" s="347">
        <f>J47</f>
        <v>0</v>
      </c>
    </row>
    <row r="47" spans="1:10" x14ac:dyDescent="0.2">
      <c r="A47" s="268"/>
      <c r="B47" s="268"/>
      <c r="C47" s="269" t="s">
        <v>230</v>
      </c>
      <c r="D47" s="270" t="s">
        <v>621</v>
      </c>
      <c r="E47" s="271">
        <v>8000</v>
      </c>
      <c r="F47" s="271">
        <f>G47-E47</f>
        <v>0</v>
      </c>
      <c r="G47" s="272">
        <v>8000</v>
      </c>
      <c r="H47" s="273">
        <v>0</v>
      </c>
      <c r="I47" s="275">
        <v>0</v>
      </c>
      <c r="J47" s="273">
        <v>0</v>
      </c>
    </row>
    <row r="48" spans="1:10" x14ac:dyDescent="0.2">
      <c r="A48" s="340" t="s">
        <v>234</v>
      </c>
      <c r="B48" s="378"/>
      <c r="C48" s="378"/>
      <c r="D48" s="379" t="s">
        <v>235</v>
      </c>
      <c r="E48" s="380">
        <f>E49</f>
        <v>403012</v>
      </c>
      <c r="F48" s="380">
        <f>F49</f>
        <v>84000</v>
      </c>
      <c r="G48" s="380">
        <f>G49</f>
        <v>487012</v>
      </c>
      <c r="H48" s="380">
        <f>H49</f>
        <v>22156.240000000002</v>
      </c>
      <c r="I48" s="381">
        <f>H48/G48</f>
        <v>4.5494238334989695E-2</v>
      </c>
      <c r="J48" s="380">
        <f>J49</f>
        <v>7232.7</v>
      </c>
    </row>
    <row r="49" spans="1:10" ht="15" x14ac:dyDescent="0.2">
      <c r="A49" s="267"/>
      <c r="B49" s="344" t="s">
        <v>236</v>
      </c>
      <c r="C49" s="345"/>
      <c r="D49" s="346" t="s">
        <v>10</v>
      </c>
      <c r="E49" s="347">
        <f>E51+E52+E54+E53+E50</f>
        <v>403012</v>
      </c>
      <c r="F49" s="347">
        <f>F51+F52+F54+F53+F50</f>
        <v>84000</v>
      </c>
      <c r="G49" s="347">
        <f>G51+G52+G54+G53+G50</f>
        <v>487012</v>
      </c>
      <c r="H49" s="347">
        <f>H51+H52+H54+H53+H50</f>
        <v>22156.240000000002</v>
      </c>
      <c r="I49" s="352">
        <f>H49/G49</f>
        <v>4.5494238334989695E-2</v>
      </c>
      <c r="J49" s="347">
        <f>J51+J52+J54+J53+E50</f>
        <v>7232.7</v>
      </c>
    </row>
    <row r="50" spans="1:10" x14ac:dyDescent="0.2">
      <c r="A50" s="268"/>
      <c r="B50" s="268"/>
      <c r="C50" s="269" t="s">
        <v>218</v>
      </c>
      <c r="D50" s="270" t="s">
        <v>818</v>
      </c>
      <c r="E50" s="271">
        <v>0</v>
      </c>
      <c r="F50" s="271">
        <f>G50-E50</f>
        <v>1500</v>
      </c>
      <c r="G50" s="272">
        <v>1500</v>
      </c>
      <c r="H50" s="273">
        <v>0</v>
      </c>
      <c r="I50" s="275">
        <v>0</v>
      </c>
      <c r="J50" s="273">
        <v>0</v>
      </c>
    </row>
    <row r="51" spans="1:10" x14ac:dyDescent="0.2">
      <c r="A51" s="268"/>
      <c r="B51" s="268"/>
      <c r="C51" s="269" t="s">
        <v>212</v>
      </c>
      <c r="D51" s="270" t="s">
        <v>213</v>
      </c>
      <c r="E51" s="271">
        <v>25500</v>
      </c>
      <c r="F51" s="271">
        <f>G51-E51</f>
        <v>-9000</v>
      </c>
      <c r="G51" s="272">
        <v>16500</v>
      </c>
      <c r="H51" s="273">
        <v>1289.74</v>
      </c>
      <c r="I51" s="275">
        <f>H51/G51</f>
        <v>7.81660606060606E-2</v>
      </c>
      <c r="J51" s="273">
        <v>0</v>
      </c>
    </row>
    <row r="52" spans="1:10" x14ac:dyDescent="0.2">
      <c r="A52" s="268"/>
      <c r="B52" s="268"/>
      <c r="C52" s="269" t="s">
        <v>214</v>
      </c>
      <c r="D52" s="270" t="s">
        <v>215</v>
      </c>
      <c r="E52" s="271">
        <v>110700</v>
      </c>
      <c r="F52" s="271">
        <f>G52-E52</f>
        <v>4000</v>
      </c>
      <c r="G52" s="272">
        <v>114700</v>
      </c>
      <c r="H52" s="273">
        <v>20866.5</v>
      </c>
      <c r="I52" s="275">
        <f>H52/G52</f>
        <v>0.18192240627724499</v>
      </c>
      <c r="J52" s="273">
        <v>7232.7</v>
      </c>
    </row>
    <row r="53" spans="1:10" x14ac:dyDescent="0.2">
      <c r="A53" s="578"/>
      <c r="B53" s="578"/>
      <c r="C53" s="269" t="s">
        <v>232</v>
      </c>
      <c r="D53" s="270" t="s">
        <v>612</v>
      </c>
      <c r="E53" s="271">
        <v>266812</v>
      </c>
      <c r="F53" s="271">
        <f>G53-E53</f>
        <v>87500</v>
      </c>
      <c r="G53" s="272">
        <v>354312</v>
      </c>
      <c r="H53" s="273">
        <v>0</v>
      </c>
      <c r="I53" s="275">
        <f>H53/G53</f>
        <v>0</v>
      </c>
      <c r="J53" s="273">
        <v>0</v>
      </c>
    </row>
    <row r="54" spans="1:10" hidden="1" x14ac:dyDescent="0.2">
      <c r="A54" s="268"/>
      <c r="B54" s="268"/>
      <c r="C54" s="269" t="s">
        <v>239</v>
      </c>
      <c r="D54" s="270" t="s">
        <v>240</v>
      </c>
      <c r="E54" s="271">
        <v>0</v>
      </c>
      <c r="F54" s="271">
        <f>G54-E54</f>
        <v>0</v>
      </c>
      <c r="G54" s="272" t="s">
        <v>6</v>
      </c>
      <c r="H54" s="273">
        <v>0</v>
      </c>
      <c r="I54" s="275">
        <v>0</v>
      </c>
      <c r="J54" s="273">
        <v>0</v>
      </c>
    </row>
    <row r="55" spans="1:10" x14ac:dyDescent="0.2">
      <c r="A55" s="340" t="s">
        <v>26</v>
      </c>
      <c r="B55" s="340"/>
      <c r="C55" s="340"/>
      <c r="D55" s="341" t="s">
        <v>27</v>
      </c>
      <c r="E55" s="342">
        <f>E56+E58</f>
        <v>1092839</v>
      </c>
      <c r="F55" s="342">
        <f>F56+F58</f>
        <v>-7282.5999999999767</v>
      </c>
      <c r="G55" s="342">
        <f>G56+G58</f>
        <v>1085556.3999999999</v>
      </c>
      <c r="H55" s="342">
        <f>H56+H58</f>
        <v>452280.29000000004</v>
      </c>
      <c r="I55" s="351">
        <f>H55/G55</f>
        <v>0.4166345387489771</v>
      </c>
      <c r="J55" s="342">
        <f>J56+J58</f>
        <v>2998.76</v>
      </c>
    </row>
    <row r="56" spans="1:10" ht="15" x14ac:dyDescent="0.2">
      <c r="A56" s="267"/>
      <c r="B56" s="344" t="s">
        <v>241</v>
      </c>
      <c r="C56" s="345"/>
      <c r="D56" s="346" t="s">
        <v>242</v>
      </c>
      <c r="E56" s="347">
        <f>E57</f>
        <v>495839</v>
      </c>
      <c r="F56" s="347">
        <f>F57</f>
        <v>35217.400000000023</v>
      </c>
      <c r="G56" s="347">
        <f>G57</f>
        <v>531056.4</v>
      </c>
      <c r="H56" s="347">
        <f>H57</f>
        <v>291056.40000000002</v>
      </c>
      <c r="I56" s="352">
        <f>H56/G56</f>
        <v>0.5480706004108038</v>
      </c>
      <c r="J56" s="347">
        <f>J57</f>
        <v>0</v>
      </c>
    </row>
    <row r="57" spans="1:10" ht="22.5" x14ac:dyDescent="0.2">
      <c r="A57" s="268"/>
      <c r="B57" s="268"/>
      <c r="C57" s="269" t="s">
        <v>243</v>
      </c>
      <c r="D57" s="270" t="s">
        <v>244</v>
      </c>
      <c r="E57" s="271">
        <v>495839</v>
      </c>
      <c r="F57" s="271">
        <f>G57-E57</f>
        <v>35217.400000000023</v>
      </c>
      <c r="G57" s="272">
        <v>531056.4</v>
      </c>
      <c r="H57" s="273">
        <v>291056.40000000002</v>
      </c>
      <c r="I57" s="275">
        <f>H57/G57</f>
        <v>0.5480706004108038</v>
      </c>
      <c r="J57" s="273">
        <v>0</v>
      </c>
    </row>
    <row r="58" spans="1:10" ht="15" x14ac:dyDescent="0.2">
      <c r="A58" s="267"/>
      <c r="B58" s="344" t="s">
        <v>28</v>
      </c>
      <c r="C58" s="345"/>
      <c r="D58" s="346" t="s">
        <v>29</v>
      </c>
      <c r="E58" s="347">
        <f>E59+E60++E61+E62+E63+E64+E65+E66+E67+E68</f>
        <v>597000</v>
      </c>
      <c r="F58" s="347">
        <f>F59+F60++F61+F62+F63+F64+F65+F66+F67+F68</f>
        <v>-42500</v>
      </c>
      <c r="G58" s="347">
        <f>G59+G60++G61+G62+G63+G64+G65+G66+G67+G68</f>
        <v>554500</v>
      </c>
      <c r="H58" s="347">
        <f>H59+H60++H61+H62+H63+H64+H65+H66+H67+H68</f>
        <v>161223.89000000001</v>
      </c>
      <c r="I58" s="352">
        <f>H58/G58</f>
        <v>0.29075543733092879</v>
      </c>
      <c r="J58" s="347">
        <f>J59+J60+J61+J62+J63+J64+J65+J66+J67+J68</f>
        <v>2998.76</v>
      </c>
    </row>
    <row r="59" spans="1:10" x14ac:dyDescent="0.2">
      <c r="A59" s="268"/>
      <c r="B59" s="268"/>
      <c r="C59" s="269" t="s">
        <v>212</v>
      </c>
      <c r="D59" s="270" t="s">
        <v>213</v>
      </c>
      <c r="E59" s="271">
        <v>4000</v>
      </c>
      <c r="F59" s="271">
        <f t="shared" ref="F59:F68" si="9">G59-E59</f>
        <v>0</v>
      </c>
      <c r="G59" s="272">
        <v>4000</v>
      </c>
      <c r="H59" s="273">
        <v>50</v>
      </c>
      <c r="I59" s="275">
        <f>H59/G59</f>
        <v>1.2500000000000001E-2</v>
      </c>
      <c r="J59" s="273">
        <v>0</v>
      </c>
    </row>
    <row r="60" spans="1:10" x14ac:dyDescent="0.2">
      <c r="A60" s="268"/>
      <c r="B60" s="268"/>
      <c r="C60" s="269" t="s">
        <v>220</v>
      </c>
      <c r="D60" s="270" t="s">
        <v>221</v>
      </c>
      <c r="E60" s="271">
        <v>120000</v>
      </c>
      <c r="F60" s="271">
        <f t="shared" si="9"/>
        <v>0</v>
      </c>
      <c r="G60" s="272">
        <v>120000</v>
      </c>
      <c r="H60" s="273">
        <v>92859.65</v>
      </c>
      <c r="I60" s="275">
        <f t="shared" ref="I60:I68" si="10">H60/G60</f>
        <v>0.77383041666666663</v>
      </c>
      <c r="J60" s="273">
        <v>1446.5</v>
      </c>
    </row>
    <row r="61" spans="1:10" x14ac:dyDescent="0.2">
      <c r="A61" s="268"/>
      <c r="B61" s="268"/>
      <c r="C61" s="269" t="s">
        <v>214</v>
      </c>
      <c r="D61" s="270" t="s">
        <v>215</v>
      </c>
      <c r="E61" s="271">
        <v>120000</v>
      </c>
      <c r="F61" s="271">
        <f t="shared" si="9"/>
        <v>0</v>
      </c>
      <c r="G61" s="272">
        <v>120000</v>
      </c>
      <c r="H61" s="273">
        <v>51430.16</v>
      </c>
      <c r="I61" s="275">
        <f t="shared" si="10"/>
        <v>0.42858466666666667</v>
      </c>
      <c r="J61" s="273">
        <v>1552.26</v>
      </c>
    </row>
    <row r="62" spans="1:10" x14ac:dyDescent="0.2">
      <c r="A62" s="268"/>
      <c r="B62" s="268"/>
      <c r="C62" s="269" t="s">
        <v>216</v>
      </c>
      <c r="D62" s="270" t="s">
        <v>217</v>
      </c>
      <c r="E62" s="271">
        <v>2000</v>
      </c>
      <c r="F62" s="271">
        <f t="shared" si="9"/>
        <v>-600</v>
      </c>
      <c r="G62" s="272">
        <v>1400</v>
      </c>
      <c r="H62" s="273">
        <v>210</v>
      </c>
      <c r="I62" s="275">
        <f t="shared" si="10"/>
        <v>0.15</v>
      </c>
      <c r="J62" s="273">
        <v>0</v>
      </c>
    </row>
    <row r="63" spans="1:10" ht="22.5" x14ac:dyDescent="0.2">
      <c r="A63" s="268"/>
      <c r="B63" s="268"/>
      <c r="C63" s="269" t="s">
        <v>245</v>
      </c>
      <c r="D63" s="270" t="s">
        <v>246</v>
      </c>
      <c r="E63" s="271">
        <v>1000</v>
      </c>
      <c r="F63" s="271">
        <f t="shared" si="9"/>
        <v>0</v>
      </c>
      <c r="G63" s="272">
        <v>1000</v>
      </c>
      <c r="H63" s="273">
        <v>723</v>
      </c>
      <c r="I63" s="275">
        <f t="shared" si="10"/>
        <v>0.72299999999999998</v>
      </c>
      <c r="J63" s="273">
        <v>0</v>
      </c>
    </row>
    <row r="64" spans="1:10" x14ac:dyDescent="0.2">
      <c r="A64" s="268"/>
      <c r="B64" s="268"/>
      <c r="C64" s="269" t="s">
        <v>247</v>
      </c>
      <c r="D64" s="270" t="s">
        <v>248</v>
      </c>
      <c r="E64" s="271">
        <v>5000</v>
      </c>
      <c r="F64" s="271">
        <f t="shared" si="9"/>
        <v>600</v>
      </c>
      <c r="G64" s="272">
        <v>5600</v>
      </c>
      <c r="H64" s="273">
        <v>5598.73</v>
      </c>
      <c r="I64" s="275">
        <f t="shared" si="10"/>
        <v>0.9997732142857142</v>
      </c>
      <c r="J64" s="273">
        <v>0</v>
      </c>
    </row>
    <row r="65" spans="1:10" x14ac:dyDescent="0.2">
      <c r="A65" s="268"/>
      <c r="B65" s="268"/>
      <c r="C65" s="269" t="s">
        <v>249</v>
      </c>
      <c r="D65" s="270" t="s">
        <v>250</v>
      </c>
      <c r="E65" s="271">
        <v>110000</v>
      </c>
      <c r="F65" s="271">
        <f t="shared" si="9"/>
        <v>0</v>
      </c>
      <c r="G65" s="272">
        <v>110000</v>
      </c>
      <c r="H65" s="273">
        <v>8031</v>
      </c>
      <c r="I65" s="275">
        <f t="shared" si="10"/>
        <v>7.3009090909090912E-2</v>
      </c>
      <c r="J65" s="273">
        <v>0</v>
      </c>
    </row>
    <row r="66" spans="1:10" ht="22.5" x14ac:dyDescent="0.2">
      <c r="A66" s="268"/>
      <c r="B66" s="268"/>
      <c r="C66" s="269" t="s">
        <v>251</v>
      </c>
      <c r="D66" s="270" t="s">
        <v>252</v>
      </c>
      <c r="E66" s="271">
        <v>160000</v>
      </c>
      <c r="F66" s="271">
        <f t="shared" si="9"/>
        <v>-40500</v>
      </c>
      <c r="G66" s="272">
        <v>119500</v>
      </c>
      <c r="H66" s="273">
        <v>666.32</v>
      </c>
      <c r="I66" s="275">
        <f t="shared" si="10"/>
        <v>5.575899581589959E-3</v>
      </c>
      <c r="J66" s="273">
        <v>0</v>
      </c>
    </row>
    <row r="67" spans="1:10" x14ac:dyDescent="0.2">
      <c r="A67" s="268"/>
      <c r="B67" s="268"/>
      <c r="C67" s="269" t="s">
        <v>253</v>
      </c>
      <c r="D67" s="270" t="s">
        <v>254</v>
      </c>
      <c r="E67" s="271">
        <v>5000</v>
      </c>
      <c r="F67" s="271">
        <f t="shared" si="9"/>
        <v>-2000</v>
      </c>
      <c r="G67" s="272">
        <v>3000</v>
      </c>
      <c r="H67" s="273">
        <v>0</v>
      </c>
      <c r="I67" s="275">
        <v>0</v>
      </c>
      <c r="J67" s="273">
        <v>0</v>
      </c>
    </row>
    <row r="68" spans="1:10" x14ac:dyDescent="0.2">
      <c r="A68" s="268"/>
      <c r="B68" s="268"/>
      <c r="C68" s="269" t="s">
        <v>239</v>
      </c>
      <c r="D68" s="270" t="s">
        <v>240</v>
      </c>
      <c r="E68" s="271">
        <v>70000</v>
      </c>
      <c r="F68" s="271">
        <f t="shared" si="9"/>
        <v>0</v>
      </c>
      <c r="G68" s="272">
        <v>70000</v>
      </c>
      <c r="H68" s="273">
        <v>1655.03</v>
      </c>
      <c r="I68" s="275">
        <f t="shared" si="10"/>
        <v>2.3643285714285714E-2</v>
      </c>
      <c r="J68" s="273">
        <v>0</v>
      </c>
    </row>
    <row r="69" spans="1:10" x14ac:dyDescent="0.2">
      <c r="A69" s="340" t="s">
        <v>255</v>
      </c>
      <c r="B69" s="340"/>
      <c r="C69" s="340"/>
      <c r="D69" s="341" t="s">
        <v>256</v>
      </c>
      <c r="E69" s="342">
        <f>E70+E73</f>
        <v>133000</v>
      </c>
      <c r="F69" s="342">
        <f>F70+F73</f>
        <v>33930</v>
      </c>
      <c r="G69" s="342">
        <f>G70+G73</f>
        <v>166930</v>
      </c>
      <c r="H69" s="342">
        <f>H70+H73</f>
        <v>45451.73</v>
      </c>
      <c r="I69" s="351">
        <f t="shared" ref="I69:I81" si="11">H69/G69</f>
        <v>0.27228017731983467</v>
      </c>
      <c r="J69" s="342">
        <f>J70+J73</f>
        <v>0</v>
      </c>
    </row>
    <row r="70" spans="1:10" ht="15" x14ac:dyDescent="0.2">
      <c r="A70" s="267"/>
      <c r="B70" s="344" t="s">
        <v>257</v>
      </c>
      <c r="C70" s="345"/>
      <c r="D70" s="346" t="s">
        <v>258</v>
      </c>
      <c r="E70" s="347">
        <f>E71+E72</f>
        <v>90000</v>
      </c>
      <c r="F70" s="347">
        <f>F71+F72</f>
        <v>0</v>
      </c>
      <c r="G70" s="347">
        <f>G71+G72</f>
        <v>90000</v>
      </c>
      <c r="H70" s="347">
        <f>H71+H72</f>
        <v>45451.73</v>
      </c>
      <c r="I70" s="352">
        <f t="shared" si="11"/>
        <v>0.50501922222222229</v>
      </c>
      <c r="J70" s="347">
        <f>J71+J72</f>
        <v>0</v>
      </c>
    </row>
    <row r="71" spans="1:10" x14ac:dyDescent="0.2">
      <c r="A71" s="268"/>
      <c r="B71" s="268"/>
      <c r="C71" s="269" t="s">
        <v>218</v>
      </c>
      <c r="D71" s="270" t="s">
        <v>219</v>
      </c>
      <c r="E71" s="271">
        <v>30000</v>
      </c>
      <c r="F71" s="271">
        <f>G71-E71</f>
        <v>0</v>
      </c>
      <c r="G71" s="272">
        <v>30000</v>
      </c>
      <c r="H71" s="273">
        <v>9091</v>
      </c>
      <c r="I71" s="275">
        <f t="shared" si="11"/>
        <v>0.30303333333333332</v>
      </c>
      <c r="J71" s="273">
        <v>0</v>
      </c>
    </row>
    <row r="72" spans="1:10" x14ac:dyDescent="0.2">
      <c r="A72" s="268"/>
      <c r="B72" s="268"/>
      <c r="C72" s="269" t="s">
        <v>214</v>
      </c>
      <c r="D72" s="270" t="s">
        <v>215</v>
      </c>
      <c r="E72" s="271">
        <v>60000</v>
      </c>
      <c r="F72" s="271">
        <f>G72-E72</f>
        <v>0</v>
      </c>
      <c r="G72" s="272">
        <v>60000</v>
      </c>
      <c r="H72" s="273">
        <v>36360.730000000003</v>
      </c>
      <c r="I72" s="275">
        <f t="shared" si="11"/>
        <v>0.60601216666666669</v>
      </c>
      <c r="J72" s="273">
        <v>0</v>
      </c>
    </row>
    <row r="73" spans="1:10" ht="15" x14ac:dyDescent="0.2">
      <c r="A73" s="267"/>
      <c r="B73" s="344" t="s">
        <v>259</v>
      </c>
      <c r="C73" s="345"/>
      <c r="D73" s="346" t="s">
        <v>260</v>
      </c>
      <c r="E73" s="347">
        <f>SUM(E74:E76)</f>
        <v>43000</v>
      </c>
      <c r="F73" s="347">
        <f>SUM(F74:F76)</f>
        <v>33930</v>
      </c>
      <c r="G73" s="347">
        <f>SUM(G74:G76)</f>
        <v>76930</v>
      </c>
      <c r="H73" s="347">
        <f>SUM(H74:H76)</f>
        <v>0</v>
      </c>
      <c r="I73" s="352">
        <f t="shared" si="11"/>
        <v>0</v>
      </c>
      <c r="J73" s="347">
        <f>SUM(J74:J76)</f>
        <v>0</v>
      </c>
    </row>
    <row r="74" spans="1:10" x14ac:dyDescent="0.2">
      <c r="A74" s="268"/>
      <c r="B74" s="268"/>
      <c r="C74" s="269" t="s">
        <v>212</v>
      </c>
      <c r="D74" s="270" t="s">
        <v>213</v>
      </c>
      <c r="E74" s="271">
        <v>5000</v>
      </c>
      <c r="F74" s="271">
        <f>G74-E74</f>
        <v>3930</v>
      </c>
      <c r="G74" s="272">
        <v>8930</v>
      </c>
      <c r="H74" s="273">
        <v>0</v>
      </c>
      <c r="I74" s="275">
        <f t="shared" si="11"/>
        <v>0</v>
      </c>
      <c r="J74" s="273">
        <v>0</v>
      </c>
    </row>
    <row r="75" spans="1:10" x14ac:dyDescent="0.2">
      <c r="A75" s="578"/>
      <c r="B75" s="578"/>
      <c r="C75" s="269" t="s">
        <v>230</v>
      </c>
      <c r="D75" s="270" t="s">
        <v>231</v>
      </c>
      <c r="E75" s="271">
        <v>18000</v>
      </c>
      <c r="F75" s="271">
        <f>G75-E75</f>
        <v>0</v>
      </c>
      <c r="G75" s="272">
        <v>18000</v>
      </c>
      <c r="H75" s="579">
        <v>0</v>
      </c>
      <c r="I75" s="275">
        <f t="shared" si="11"/>
        <v>0</v>
      </c>
      <c r="J75" s="579">
        <v>0</v>
      </c>
    </row>
    <row r="76" spans="1:10" x14ac:dyDescent="0.2">
      <c r="A76" s="578"/>
      <c r="B76" s="578"/>
      <c r="C76" s="269" t="s">
        <v>214</v>
      </c>
      <c r="D76" s="270" t="s">
        <v>215</v>
      </c>
      <c r="E76" s="271">
        <v>20000</v>
      </c>
      <c r="F76" s="271">
        <f>G76-E76</f>
        <v>30000</v>
      </c>
      <c r="G76" s="272">
        <v>50000</v>
      </c>
      <c r="H76" s="273">
        <v>0</v>
      </c>
      <c r="I76" s="275">
        <v>0</v>
      </c>
      <c r="J76" s="273">
        <v>0</v>
      </c>
    </row>
    <row r="77" spans="1:10" x14ac:dyDescent="0.2">
      <c r="A77" s="340" t="s">
        <v>40</v>
      </c>
      <c r="B77" s="340"/>
      <c r="C77" s="340"/>
      <c r="D77" s="341" t="s">
        <v>41</v>
      </c>
      <c r="E77" s="342">
        <f>E78+E83+E91+E119+E125+E144</f>
        <v>6895230.5700000003</v>
      </c>
      <c r="F77" s="342">
        <f>F78+F83+F91+F119+F125+F144</f>
        <v>1640381.75</v>
      </c>
      <c r="G77" s="342">
        <f>G78+G83+G91+G119+G125+G144</f>
        <v>8535612.3200000003</v>
      </c>
      <c r="H77" s="342">
        <f>H78+H83+H91+H119+H125+H144</f>
        <v>4063256.6700000009</v>
      </c>
      <c r="I77" s="351">
        <f t="shared" si="11"/>
        <v>0.47603575674111692</v>
      </c>
      <c r="J77" s="342">
        <f>J78+J83+J91+J119+J125+J144</f>
        <v>187582.56000000006</v>
      </c>
    </row>
    <row r="78" spans="1:10" ht="15" x14ac:dyDescent="0.2">
      <c r="A78" s="267"/>
      <c r="B78" s="344" t="s">
        <v>42</v>
      </c>
      <c r="C78" s="345"/>
      <c r="D78" s="346" t="s">
        <v>43</v>
      </c>
      <c r="E78" s="347">
        <f>E79+E80+E81+E82</f>
        <v>152644</v>
      </c>
      <c r="F78" s="347">
        <f>F79+F80+F81+F82</f>
        <v>-5593.0000000000045</v>
      </c>
      <c r="G78" s="347">
        <f>G79+G80+G81+G82</f>
        <v>147051</v>
      </c>
      <c r="H78" s="347">
        <f>H79+H80+H81+H82</f>
        <v>74085.98</v>
      </c>
      <c r="I78" s="352">
        <f t="shared" si="11"/>
        <v>0.50381146677003219</v>
      </c>
      <c r="J78" s="347">
        <f>J79+J80+J81+J82</f>
        <v>0</v>
      </c>
    </row>
    <row r="79" spans="1:10" x14ac:dyDescent="0.2">
      <c r="A79" s="268"/>
      <c r="B79" s="268"/>
      <c r="C79" s="269" t="s">
        <v>206</v>
      </c>
      <c r="D79" s="270" t="s">
        <v>207</v>
      </c>
      <c r="E79" s="271">
        <v>127682.14</v>
      </c>
      <c r="F79" s="271">
        <f>G79-E79</f>
        <v>-4678.3800000000047</v>
      </c>
      <c r="G79" s="272">
        <v>123003.76</v>
      </c>
      <c r="H79" s="273">
        <v>61970.78</v>
      </c>
      <c r="I79" s="275">
        <f t="shared" si="11"/>
        <v>0.5038120785901179</v>
      </c>
      <c r="J79" s="273">
        <v>0</v>
      </c>
    </row>
    <row r="80" spans="1:10" x14ac:dyDescent="0.2">
      <c r="A80" s="268"/>
      <c r="B80" s="268"/>
      <c r="C80" s="269" t="s">
        <v>208</v>
      </c>
      <c r="D80" s="270" t="s">
        <v>209</v>
      </c>
      <c r="E80" s="271">
        <v>21833.65</v>
      </c>
      <c r="F80" s="271">
        <f>G80-E80</f>
        <v>-800</v>
      </c>
      <c r="G80" s="272">
        <v>21033.65</v>
      </c>
      <c r="H80" s="273">
        <v>10596.98</v>
      </c>
      <c r="I80" s="275">
        <f t="shared" si="11"/>
        <v>0.50381079841111742</v>
      </c>
      <c r="J80" s="273">
        <v>0</v>
      </c>
    </row>
    <row r="81" spans="1:10" x14ac:dyDescent="0.2">
      <c r="A81" s="268"/>
      <c r="B81" s="268"/>
      <c r="C81" s="269" t="s">
        <v>210</v>
      </c>
      <c r="D81" s="270" t="s">
        <v>618</v>
      </c>
      <c r="E81" s="271">
        <v>3128.21</v>
      </c>
      <c r="F81" s="271">
        <f>G81-E81</f>
        <v>-114.61999999999989</v>
      </c>
      <c r="G81" s="272">
        <v>3013.59</v>
      </c>
      <c r="H81" s="273">
        <v>1518.22</v>
      </c>
      <c r="I81" s="275">
        <f t="shared" si="11"/>
        <v>0.5037911593813359</v>
      </c>
      <c r="J81" s="273">
        <v>0</v>
      </c>
    </row>
    <row r="82" spans="1:10" hidden="1" x14ac:dyDescent="0.2">
      <c r="A82" s="268"/>
      <c r="B82" s="268"/>
      <c r="C82" s="269" t="s">
        <v>212</v>
      </c>
      <c r="D82" s="270" t="s">
        <v>213</v>
      </c>
      <c r="E82" s="271">
        <v>0</v>
      </c>
      <c r="F82" s="271">
        <f>G82-E82</f>
        <v>0</v>
      </c>
      <c r="G82" s="272">
        <v>0</v>
      </c>
      <c r="H82" s="273">
        <v>0</v>
      </c>
      <c r="I82" s="275">
        <v>0</v>
      </c>
      <c r="J82" s="273">
        <v>0</v>
      </c>
    </row>
    <row r="83" spans="1:10" ht="15" x14ac:dyDescent="0.2">
      <c r="A83" s="267"/>
      <c r="B83" s="344" t="s">
        <v>263</v>
      </c>
      <c r="C83" s="345"/>
      <c r="D83" s="346" t="s">
        <v>264</v>
      </c>
      <c r="E83" s="347">
        <f>E84+E85+E87+E90+E88+E86+E89</f>
        <v>368943.2</v>
      </c>
      <c r="F83" s="347">
        <f>F84+F85+F87+F90+F88+F86+F89</f>
        <v>0</v>
      </c>
      <c r="G83" s="347">
        <f>G84+G85+G87+G90+G88+G86+G89</f>
        <v>368943.2</v>
      </c>
      <c r="H83" s="347">
        <f>H84+H85+H87+H90+H88+H86+H89</f>
        <v>250423.04000000001</v>
      </c>
      <c r="I83" s="352">
        <f t="shared" ref="I83:I88" si="12">H83/G83</f>
        <v>0.67875770579319528</v>
      </c>
      <c r="J83" s="347">
        <f>J84+J85+J87+J90+J88+J86+J89</f>
        <v>591.04</v>
      </c>
    </row>
    <row r="84" spans="1:10" x14ac:dyDescent="0.2">
      <c r="A84" s="268"/>
      <c r="B84" s="268"/>
      <c r="C84" s="269" t="s">
        <v>265</v>
      </c>
      <c r="D84" s="270" t="s">
        <v>266</v>
      </c>
      <c r="E84" s="271">
        <v>325843.20000000001</v>
      </c>
      <c r="F84" s="271">
        <f t="shared" ref="F84:F90" si="13">G84-E84</f>
        <v>0</v>
      </c>
      <c r="G84" s="272">
        <v>325843.20000000001</v>
      </c>
      <c r="H84" s="273">
        <v>245054.1</v>
      </c>
      <c r="I84" s="275">
        <f t="shared" si="12"/>
        <v>0.75206142095339112</v>
      </c>
      <c r="J84" s="273">
        <v>399</v>
      </c>
    </row>
    <row r="85" spans="1:10" x14ac:dyDescent="0.2">
      <c r="A85" s="268"/>
      <c r="B85" s="268"/>
      <c r="C85" s="269" t="s">
        <v>212</v>
      </c>
      <c r="D85" s="270" t="s">
        <v>213</v>
      </c>
      <c r="E85" s="271">
        <v>8000</v>
      </c>
      <c r="F85" s="271">
        <f t="shared" si="13"/>
        <v>0</v>
      </c>
      <c r="G85" s="272">
        <v>8000</v>
      </c>
      <c r="H85" s="273">
        <v>696.22</v>
      </c>
      <c r="I85" s="275">
        <f t="shared" si="12"/>
        <v>8.7027500000000008E-2</v>
      </c>
      <c r="J85" s="273">
        <v>0</v>
      </c>
    </row>
    <row r="86" spans="1:10" x14ac:dyDescent="0.2">
      <c r="A86" s="578"/>
      <c r="B86" s="578"/>
      <c r="C86" s="269" t="s">
        <v>325</v>
      </c>
      <c r="D86" s="270" t="s">
        <v>613</v>
      </c>
      <c r="E86" s="271">
        <v>4000</v>
      </c>
      <c r="F86" s="271">
        <f t="shared" si="13"/>
        <v>0</v>
      </c>
      <c r="G86" s="272">
        <v>4000</v>
      </c>
      <c r="H86" s="273">
        <v>337.27</v>
      </c>
      <c r="I86" s="275">
        <f t="shared" si="12"/>
        <v>8.431749999999999E-2</v>
      </c>
      <c r="J86" s="273">
        <v>192.04</v>
      </c>
    </row>
    <row r="87" spans="1:10" x14ac:dyDescent="0.2">
      <c r="A87" s="268"/>
      <c r="B87" s="268"/>
      <c r="C87" s="269" t="s">
        <v>214</v>
      </c>
      <c r="D87" s="270" t="s">
        <v>215</v>
      </c>
      <c r="E87" s="271">
        <v>30000</v>
      </c>
      <c r="F87" s="271">
        <f t="shared" si="13"/>
        <v>-1500</v>
      </c>
      <c r="G87" s="272">
        <v>28500</v>
      </c>
      <c r="H87" s="273">
        <v>3726.6</v>
      </c>
      <c r="I87" s="275">
        <f t="shared" si="12"/>
        <v>0.1307578947368421</v>
      </c>
      <c r="J87" s="273">
        <v>0</v>
      </c>
    </row>
    <row r="88" spans="1:10" x14ac:dyDescent="0.2">
      <c r="A88" s="268"/>
      <c r="B88" s="268"/>
      <c r="C88" s="269" t="s">
        <v>237</v>
      </c>
      <c r="D88" s="270" t="s">
        <v>238</v>
      </c>
      <c r="E88" s="271">
        <v>0</v>
      </c>
      <c r="F88" s="271">
        <f t="shared" si="13"/>
        <v>1500</v>
      </c>
      <c r="G88" s="272">
        <v>1500</v>
      </c>
      <c r="H88" s="273">
        <v>608.85</v>
      </c>
      <c r="I88" s="275">
        <f t="shared" si="12"/>
        <v>0.40590000000000004</v>
      </c>
      <c r="J88" s="273">
        <v>0</v>
      </c>
    </row>
    <row r="89" spans="1:10" x14ac:dyDescent="0.2">
      <c r="A89" s="268"/>
      <c r="B89" s="268"/>
      <c r="C89" s="269" t="s">
        <v>281</v>
      </c>
      <c r="D89" s="270" t="s">
        <v>282</v>
      </c>
      <c r="E89" s="271">
        <v>1100</v>
      </c>
      <c r="F89" s="271">
        <f t="shared" si="13"/>
        <v>-1100</v>
      </c>
      <c r="G89" s="272">
        <v>0</v>
      </c>
      <c r="H89" s="273">
        <v>0</v>
      </c>
      <c r="I89" s="275">
        <v>0</v>
      </c>
      <c r="J89" s="273">
        <v>0</v>
      </c>
    </row>
    <row r="90" spans="1:10" x14ac:dyDescent="0.2">
      <c r="A90" s="268"/>
      <c r="B90" s="268"/>
      <c r="C90" s="269" t="s">
        <v>269</v>
      </c>
      <c r="D90" s="270" t="s">
        <v>270</v>
      </c>
      <c r="E90" s="271">
        <v>0</v>
      </c>
      <c r="F90" s="271">
        <f t="shared" si="13"/>
        <v>1100</v>
      </c>
      <c r="G90" s="272">
        <v>1100</v>
      </c>
      <c r="H90" s="273">
        <v>0</v>
      </c>
      <c r="I90" s="275">
        <v>0</v>
      </c>
      <c r="J90" s="273">
        <v>0</v>
      </c>
    </row>
    <row r="91" spans="1:10" ht="15" x14ac:dyDescent="0.2">
      <c r="A91" s="267"/>
      <c r="B91" s="344" t="s">
        <v>44</v>
      </c>
      <c r="C91" s="345"/>
      <c r="D91" s="346" t="s">
        <v>45</v>
      </c>
      <c r="E91" s="347">
        <f>E92+E93+E94+E95+E96+E97+E98+E99+E101+E102+E103+E104+E105+E106+E107+E108+E109+E110+E111+E115+E116++E118+E112+E100+E117+E113+E114</f>
        <v>4917379.37</v>
      </c>
      <c r="F91" s="347">
        <f>F92+F93+F94+F95+F96+F97+F98+F99+F101+F102+F103+F104+F105+F106+F107+F108+F109+F110+F111+F115+F116++F118+F112+F100+F117+F113+F114</f>
        <v>178153</v>
      </c>
      <c r="G91" s="347">
        <f>G92+G93+G94+G95+G96+G97+G98+G99+G101+G102+G103+G104+G105+G106+G107+G108+G109+G110+G111+G115+G116++G118+G112+G100+G117+G113+G114</f>
        <v>5095532.37</v>
      </c>
      <c r="H91" s="347">
        <f>H92+H93+H94+H95+H96+H97+H98+H99+H101+H102+H103+H104+H105+H106+H107+H108+H109+H110+H111+H115+H116++H118+H112+H100+H117+H113+H114</f>
        <v>2843886.1200000006</v>
      </c>
      <c r="I91" s="352">
        <f>H91/G91</f>
        <v>0.55811364024363963</v>
      </c>
      <c r="J91" s="347">
        <f>J92+J93+J94+J95+J96+J97+J98+J99+J101+J102+J103+J104+J105+J106+J107+J108+J109+J110+J111+J115+J116+J112+J100+J117+J113+J114+J118</f>
        <v>157047.50000000006</v>
      </c>
    </row>
    <row r="92" spans="1:10" x14ac:dyDescent="0.2">
      <c r="A92" s="268"/>
      <c r="B92" s="268"/>
      <c r="C92" s="269" t="s">
        <v>271</v>
      </c>
      <c r="D92" s="270" t="s">
        <v>272</v>
      </c>
      <c r="E92" s="271">
        <v>7000</v>
      </c>
      <c r="F92" s="271">
        <f>G92-E92</f>
        <v>0</v>
      </c>
      <c r="G92" s="272">
        <v>7000</v>
      </c>
      <c r="H92" s="273">
        <v>1682.99</v>
      </c>
      <c r="I92" s="275">
        <f t="shared" ref="I92:I118" si="14">H92/G92</f>
        <v>0.24042714285714287</v>
      </c>
      <c r="J92" s="273">
        <v>0</v>
      </c>
    </row>
    <row r="93" spans="1:10" x14ac:dyDescent="0.2">
      <c r="A93" s="268"/>
      <c r="B93" s="268"/>
      <c r="C93" s="269" t="s">
        <v>206</v>
      </c>
      <c r="D93" s="270" t="s">
        <v>207</v>
      </c>
      <c r="E93" s="271">
        <v>2951420.81</v>
      </c>
      <c r="F93" s="271">
        <f>G93-E93</f>
        <v>72678</v>
      </c>
      <c r="G93" s="272">
        <v>3024098.81</v>
      </c>
      <c r="H93" s="273">
        <v>1621571.01</v>
      </c>
      <c r="I93" s="275">
        <f t="shared" si="14"/>
        <v>0.53621627859441534</v>
      </c>
      <c r="J93" s="273">
        <v>86925.62</v>
      </c>
    </row>
    <row r="94" spans="1:10" x14ac:dyDescent="0.2">
      <c r="A94" s="268"/>
      <c r="B94" s="268"/>
      <c r="C94" s="269" t="s">
        <v>261</v>
      </c>
      <c r="D94" s="270" t="s">
        <v>262</v>
      </c>
      <c r="E94" s="271">
        <v>269169.57</v>
      </c>
      <c r="F94" s="271">
        <f>G94-E94</f>
        <v>-22243</v>
      </c>
      <c r="G94" s="272">
        <v>246926.57</v>
      </c>
      <c r="H94" s="273">
        <v>246925.65</v>
      </c>
      <c r="I94" s="275">
        <f t="shared" si="14"/>
        <v>0.99999627419600889</v>
      </c>
      <c r="J94" s="273">
        <v>0</v>
      </c>
    </row>
    <row r="95" spans="1:10" x14ac:dyDescent="0.2">
      <c r="A95" s="268"/>
      <c r="B95" s="268"/>
      <c r="C95" s="269" t="s">
        <v>208</v>
      </c>
      <c r="D95" s="270" t="s">
        <v>209</v>
      </c>
      <c r="E95" s="271">
        <v>565290.82999999996</v>
      </c>
      <c r="F95" s="271">
        <f t="shared" ref="F95:F116" si="15">G95-E95</f>
        <v>-27513</v>
      </c>
      <c r="G95" s="272">
        <v>537777.82999999996</v>
      </c>
      <c r="H95" s="273">
        <v>288016.26</v>
      </c>
      <c r="I95" s="275">
        <f t="shared" si="14"/>
        <v>0.53556737361225926</v>
      </c>
      <c r="J95" s="273">
        <v>39244.480000000003</v>
      </c>
    </row>
    <row r="96" spans="1:10" x14ac:dyDescent="0.2">
      <c r="A96" s="268"/>
      <c r="B96" s="268"/>
      <c r="C96" s="269" t="s">
        <v>210</v>
      </c>
      <c r="D96" s="270" t="s">
        <v>618</v>
      </c>
      <c r="E96" s="271">
        <v>50932.2</v>
      </c>
      <c r="F96" s="271">
        <f t="shared" si="15"/>
        <v>-3500</v>
      </c>
      <c r="G96" s="272">
        <v>47432.2</v>
      </c>
      <c r="H96" s="273">
        <v>26421.87</v>
      </c>
      <c r="I96" s="275">
        <f t="shared" si="14"/>
        <v>0.55704500318349137</v>
      </c>
      <c r="J96" s="273">
        <v>5138.6899999999996</v>
      </c>
    </row>
    <row r="97" spans="1:10" ht="22.5" x14ac:dyDescent="0.2">
      <c r="A97" s="268"/>
      <c r="B97" s="268"/>
      <c r="C97" s="269" t="s">
        <v>273</v>
      </c>
      <c r="D97" s="270" t="s">
        <v>274</v>
      </c>
      <c r="E97" s="271">
        <v>0</v>
      </c>
      <c r="F97" s="271">
        <f t="shared" si="15"/>
        <v>1000</v>
      </c>
      <c r="G97" s="272">
        <v>1000</v>
      </c>
      <c r="H97" s="273">
        <v>119</v>
      </c>
      <c r="I97" s="275">
        <f t="shared" si="14"/>
        <v>0.11899999999999999</v>
      </c>
      <c r="J97" s="273">
        <v>0</v>
      </c>
    </row>
    <row r="98" spans="1:10" x14ac:dyDescent="0.2">
      <c r="A98" s="268"/>
      <c r="B98" s="268"/>
      <c r="C98" s="269" t="s">
        <v>218</v>
      </c>
      <c r="D98" s="270" t="s">
        <v>219</v>
      </c>
      <c r="E98" s="271">
        <v>65000</v>
      </c>
      <c r="F98" s="271">
        <f t="shared" si="15"/>
        <v>53431</v>
      </c>
      <c r="G98" s="272">
        <v>118431</v>
      </c>
      <c r="H98" s="273">
        <v>68875.960000000006</v>
      </c>
      <c r="I98" s="275">
        <f t="shared" si="14"/>
        <v>0.58157036586704502</v>
      </c>
      <c r="J98" s="273">
        <v>1999.44</v>
      </c>
    </row>
    <row r="99" spans="1:10" x14ac:dyDescent="0.2">
      <c r="A99" s="268"/>
      <c r="B99" s="268"/>
      <c r="C99" s="269" t="s">
        <v>212</v>
      </c>
      <c r="D99" s="270" t="s">
        <v>213</v>
      </c>
      <c r="E99" s="271">
        <v>160000</v>
      </c>
      <c r="F99" s="271">
        <f>G99-E99</f>
        <v>-12700</v>
      </c>
      <c r="G99" s="272">
        <v>147300</v>
      </c>
      <c r="H99" s="273">
        <v>52019.76</v>
      </c>
      <c r="I99" s="275">
        <f t="shared" si="14"/>
        <v>0.35315519348268842</v>
      </c>
      <c r="J99" s="273">
        <v>458.51</v>
      </c>
    </row>
    <row r="100" spans="1:10" x14ac:dyDescent="0.2">
      <c r="A100" s="578"/>
      <c r="B100" s="578"/>
      <c r="C100" s="269" t="s">
        <v>325</v>
      </c>
      <c r="D100" s="270" t="s">
        <v>326</v>
      </c>
      <c r="E100" s="271">
        <v>2000</v>
      </c>
      <c r="F100" s="271">
        <f>G100-E100</f>
        <v>0</v>
      </c>
      <c r="G100" s="272">
        <v>2000</v>
      </c>
      <c r="H100" s="273">
        <v>744.32</v>
      </c>
      <c r="I100" s="275">
        <f t="shared" si="14"/>
        <v>0.37216000000000005</v>
      </c>
      <c r="J100" s="273">
        <v>0</v>
      </c>
    </row>
    <row r="101" spans="1:10" x14ac:dyDescent="0.2">
      <c r="A101" s="268"/>
      <c r="B101" s="268"/>
      <c r="C101" s="269" t="s">
        <v>220</v>
      </c>
      <c r="D101" s="270" t="s">
        <v>221</v>
      </c>
      <c r="E101" s="271">
        <v>85000</v>
      </c>
      <c r="F101" s="271">
        <f t="shared" si="15"/>
        <v>0</v>
      </c>
      <c r="G101" s="272">
        <v>85000</v>
      </c>
      <c r="H101" s="273">
        <v>44242.37</v>
      </c>
      <c r="I101" s="275">
        <f t="shared" si="14"/>
        <v>0.52049847058823528</v>
      </c>
      <c r="J101" s="273">
        <v>398.64</v>
      </c>
    </row>
    <row r="102" spans="1:10" x14ac:dyDescent="0.2">
      <c r="A102" s="268"/>
      <c r="B102" s="268"/>
      <c r="C102" s="269" t="s">
        <v>230</v>
      </c>
      <c r="D102" s="270" t="s">
        <v>231</v>
      </c>
      <c r="E102" s="271">
        <v>10000</v>
      </c>
      <c r="F102" s="271">
        <f t="shared" si="15"/>
        <v>10000</v>
      </c>
      <c r="G102" s="272">
        <v>20000</v>
      </c>
      <c r="H102" s="273">
        <v>7898.49</v>
      </c>
      <c r="I102" s="275">
        <f t="shared" si="14"/>
        <v>0.39492450000000001</v>
      </c>
      <c r="J102" s="273">
        <v>0</v>
      </c>
    </row>
    <row r="103" spans="1:10" x14ac:dyDescent="0.2">
      <c r="A103" s="268"/>
      <c r="B103" s="268"/>
      <c r="C103" s="269" t="s">
        <v>275</v>
      </c>
      <c r="D103" s="270" t="s">
        <v>276</v>
      </c>
      <c r="E103" s="271">
        <v>5000</v>
      </c>
      <c r="F103" s="271">
        <f t="shared" si="15"/>
        <v>0</v>
      </c>
      <c r="G103" s="272">
        <v>5000</v>
      </c>
      <c r="H103" s="273">
        <v>2709.4</v>
      </c>
      <c r="I103" s="275">
        <f t="shared" si="14"/>
        <v>0.54188000000000003</v>
      </c>
      <c r="J103" s="273">
        <v>250</v>
      </c>
    </row>
    <row r="104" spans="1:10" x14ac:dyDescent="0.2">
      <c r="A104" s="268"/>
      <c r="B104" s="268"/>
      <c r="C104" s="269" t="s">
        <v>214</v>
      </c>
      <c r="D104" s="270" t="s">
        <v>215</v>
      </c>
      <c r="E104" s="271">
        <v>450800</v>
      </c>
      <c r="F104" s="271">
        <f t="shared" si="15"/>
        <v>68980</v>
      </c>
      <c r="G104" s="272">
        <v>519780</v>
      </c>
      <c r="H104" s="273">
        <v>294776.33</v>
      </c>
      <c r="I104" s="275">
        <f t="shared" si="14"/>
        <v>0.56711749201585293</v>
      </c>
      <c r="J104" s="273">
        <v>17928.48</v>
      </c>
    </row>
    <row r="105" spans="1:10" x14ac:dyDescent="0.2">
      <c r="A105" s="268"/>
      <c r="B105" s="268"/>
      <c r="C105" s="269" t="s">
        <v>237</v>
      </c>
      <c r="D105" s="270" t="s">
        <v>238</v>
      </c>
      <c r="E105" s="271">
        <v>39500</v>
      </c>
      <c r="F105" s="271">
        <f t="shared" si="15"/>
        <v>0</v>
      </c>
      <c r="G105" s="272">
        <v>39500</v>
      </c>
      <c r="H105" s="273">
        <v>19358.07</v>
      </c>
      <c r="I105" s="275">
        <f t="shared" si="14"/>
        <v>0.49007772151898732</v>
      </c>
      <c r="J105" s="273">
        <v>30.74</v>
      </c>
    </row>
    <row r="106" spans="1:10" x14ac:dyDescent="0.2">
      <c r="A106" s="268"/>
      <c r="B106" s="268"/>
      <c r="C106" s="269" t="s">
        <v>277</v>
      </c>
      <c r="D106" s="270" t="s">
        <v>278</v>
      </c>
      <c r="E106" s="271">
        <v>1000</v>
      </c>
      <c r="F106" s="271">
        <f t="shared" si="15"/>
        <v>0</v>
      </c>
      <c r="G106" s="272">
        <v>1000</v>
      </c>
      <c r="H106" s="273">
        <v>0</v>
      </c>
      <c r="I106" s="275">
        <f t="shared" si="14"/>
        <v>0</v>
      </c>
      <c r="J106" s="273">
        <v>0</v>
      </c>
    </row>
    <row r="107" spans="1:10" x14ac:dyDescent="0.2">
      <c r="A107" s="268"/>
      <c r="B107" s="268"/>
      <c r="C107" s="269" t="s">
        <v>279</v>
      </c>
      <c r="D107" s="270" t="s">
        <v>280</v>
      </c>
      <c r="E107" s="271">
        <v>57000</v>
      </c>
      <c r="F107" s="271">
        <f t="shared" si="15"/>
        <v>0</v>
      </c>
      <c r="G107" s="272">
        <v>57000</v>
      </c>
      <c r="H107" s="273">
        <v>29250</v>
      </c>
      <c r="I107" s="275">
        <f t="shared" si="14"/>
        <v>0.51315789473684215</v>
      </c>
      <c r="J107" s="273">
        <v>0</v>
      </c>
    </row>
    <row r="108" spans="1:10" x14ac:dyDescent="0.2">
      <c r="A108" s="268"/>
      <c r="B108" s="268"/>
      <c r="C108" s="269" t="s">
        <v>281</v>
      </c>
      <c r="D108" s="270" t="s">
        <v>282</v>
      </c>
      <c r="E108" s="271">
        <v>30000</v>
      </c>
      <c r="F108" s="271">
        <f t="shared" si="15"/>
        <v>0</v>
      </c>
      <c r="G108" s="272">
        <v>30000</v>
      </c>
      <c r="H108" s="273">
        <v>15723.99</v>
      </c>
      <c r="I108" s="275">
        <f t="shared" si="14"/>
        <v>0.52413299999999996</v>
      </c>
      <c r="J108" s="273">
        <v>1899.98</v>
      </c>
    </row>
    <row r="109" spans="1:10" x14ac:dyDescent="0.2">
      <c r="A109" s="268"/>
      <c r="B109" s="268"/>
      <c r="C109" s="269" t="s">
        <v>269</v>
      </c>
      <c r="D109" s="270" t="s">
        <v>270</v>
      </c>
      <c r="E109" s="271">
        <v>3000</v>
      </c>
      <c r="F109" s="271">
        <f t="shared" si="15"/>
        <v>-1500</v>
      </c>
      <c r="G109" s="272">
        <v>1500</v>
      </c>
      <c r="H109" s="273">
        <v>0</v>
      </c>
      <c r="I109" s="275">
        <f t="shared" si="14"/>
        <v>0</v>
      </c>
      <c r="J109" s="273">
        <v>0</v>
      </c>
    </row>
    <row r="110" spans="1:10" x14ac:dyDescent="0.2">
      <c r="A110" s="268"/>
      <c r="B110" s="268"/>
      <c r="C110" s="269" t="s">
        <v>216</v>
      </c>
      <c r="D110" s="270" t="s">
        <v>217</v>
      </c>
      <c r="E110" s="271">
        <v>30000</v>
      </c>
      <c r="F110" s="271">
        <f t="shared" si="15"/>
        <v>-1635</v>
      </c>
      <c r="G110" s="272">
        <v>28365</v>
      </c>
      <c r="H110" s="273">
        <v>14842.33</v>
      </c>
      <c r="I110" s="275">
        <f t="shared" si="14"/>
        <v>0.52326211880839057</v>
      </c>
      <c r="J110" s="273">
        <v>1470</v>
      </c>
    </row>
    <row r="111" spans="1:10" x14ac:dyDescent="0.2">
      <c r="A111" s="268"/>
      <c r="B111" s="268"/>
      <c r="C111" s="269" t="s">
        <v>283</v>
      </c>
      <c r="D111" s="270" t="s">
        <v>284</v>
      </c>
      <c r="E111" s="271">
        <v>110265.96</v>
      </c>
      <c r="F111" s="271">
        <f t="shared" si="15"/>
        <v>0</v>
      </c>
      <c r="G111" s="272">
        <v>110265.96</v>
      </c>
      <c r="H111" s="273">
        <v>82699.47</v>
      </c>
      <c r="I111" s="275">
        <f t="shared" si="14"/>
        <v>0.75</v>
      </c>
      <c r="J111" s="273">
        <v>0</v>
      </c>
    </row>
    <row r="112" spans="1:10" ht="22.5" hidden="1" x14ac:dyDescent="0.2">
      <c r="A112" s="268"/>
      <c r="B112" s="268"/>
      <c r="C112" s="269" t="s">
        <v>251</v>
      </c>
      <c r="D112" s="270" t="s">
        <v>252</v>
      </c>
      <c r="E112" s="271">
        <v>0</v>
      </c>
      <c r="F112" s="271">
        <f>G112-E112</f>
        <v>0</v>
      </c>
      <c r="G112" s="272">
        <v>0</v>
      </c>
      <c r="H112" s="273">
        <v>0</v>
      </c>
      <c r="I112" s="275" t="e">
        <f t="shared" si="14"/>
        <v>#DIV/0!</v>
      </c>
      <c r="J112" s="273">
        <v>0</v>
      </c>
    </row>
    <row r="113" spans="1:10" ht="22.5" x14ac:dyDescent="0.2">
      <c r="A113" s="622"/>
      <c r="B113" s="622"/>
      <c r="C113" s="1061" t="s">
        <v>819</v>
      </c>
      <c r="D113" s="1062" t="s">
        <v>821</v>
      </c>
      <c r="E113" s="1063">
        <v>0</v>
      </c>
      <c r="F113" s="1063">
        <f>G113-E113</f>
        <v>50</v>
      </c>
      <c r="G113" s="1064">
        <v>50</v>
      </c>
      <c r="H113" s="273">
        <v>44</v>
      </c>
      <c r="I113" s="275">
        <f t="shared" si="14"/>
        <v>0.88</v>
      </c>
      <c r="J113" s="273">
        <v>0</v>
      </c>
    </row>
    <row r="114" spans="1:10" x14ac:dyDescent="0.2">
      <c r="A114" s="622"/>
      <c r="B114" s="622"/>
      <c r="C114" s="1061" t="s">
        <v>820</v>
      </c>
      <c r="D114" s="1062" t="s">
        <v>822</v>
      </c>
      <c r="E114" s="1063">
        <v>0</v>
      </c>
      <c r="F114" s="1063">
        <f>G114-E114</f>
        <v>40</v>
      </c>
      <c r="G114" s="1064">
        <v>40</v>
      </c>
      <c r="H114" s="273">
        <v>34.270000000000003</v>
      </c>
      <c r="I114" s="275">
        <f t="shared" si="14"/>
        <v>0.85675000000000012</v>
      </c>
      <c r="J114" s="273">
        <v>0</v>
      </c>
    </row>
    <row r="115" spans="1:10" x14ac:dyDescent="0.2">
      <c r="A115" s="268"/>
      <c r="B115" s="268"/>
      <c r="C115" s="269" t="s">
        <v>253</v>
      </c>
      <c r="D115" s="270" t="s">
        <v>254</v>
      </c>
      <c r="E115" s="271">
        <v>0</v>
      </c>
      <c r="F115" s="271">
        <f t="shared" si="15"/>
        <v>2000</v>
      </c>
      <c r="G115" s="272">
        <v>2000</v>
      </c>
      <c r="H115" s="273">
        <v>1183.31</v>
      </c>
      <c r="I115" s="275">
        <f t="shared" si="14"/>
        <v>0.59165499999999993</v>
      </c>
      <c r="J115" s="273">
        <v>0</v>
      </c>
    </row>
    <row r="116" spans="1:10" ht="22.5" x14ac:dyDescent="0.2">
      <c r="A116" s="268"/>
      <c r="B116" s="268"/>
      <c r="C116" s="269" t="s">
        <v>285</v>
      </c>
      <c r="D116" s="270" t="s">
        <v>286</v>
      </c>
      <c r="E116" s="271">
        <v>25000</v>
      </c>
      <c r="F116" s="271">
        <f t="shared" si="15"/>
        <v>0</v>
      </c>
      <c r="G116" s="272">
        <v>25000</v>
      </c>
      <c r="H116" s="273">
        <v>10561.84</v>
      </c>
      <c r="I116" s="275">
        <f t="shared" si="14"/>
        <v>0.4224736</v>
      </c>
      <c r="J116" s="273">
        <v>680</v>
      </c>
    </row>
    <row r="117" spans="1:10" x14ac:dyDescent="0.2">
      <c r="A117" s="578"/>
      <c r="B117" s="578"/>
      <c r="C117" s="269" t="s">
        <v>614</v>
      </c>
      <c r="D117" s="270" t="s">
        <v>615</v>
      </c>
      <c r="E117" s="271">
        <v>0</v>
      </c>
      <c r="F117" s="271">
        <f>G117-E117</f>
        <v>30000</v>
      </c>
      <c r="G117" s="272">
        <v>30000</v>
      </c>
      <c r="H117" s="273">
        <v>5120.43</v>
      </c>
      <c r="I117" s="275">
        <f t="shared" si="14"/>
        <v>0.170681</v>
      </c>
      <c r="J117" s="273">
        <v>622.91999999999996</v>
      </c>
    </row>
    <row r="118" spans="1:10" x14ac:dyDescent="0.2">
      <c r="A118" s="268"/>
      <c r="B118" s="268"/>
      <c r="C118" s="269" t="s">
        <v>232</v>
      </c>
      <c r="D118" s="270" t="s">
        <v>240</v>
      </c>
      <c r="E118" s="271">
        <v>0</v>
      </c>
      <c r="F118" s="271">
        <f>G118-E118</f>
        <v>9065</v>
      </c>
      <c r="G118" s="272">
        <v>9065</v>
      </c>
      <c r="H118" s="273">
        <v>9065</v>
      </c>
      <c r="I118" s="275">
        <f t="shared" si="14"/>
        <v>1</v>
      </c>
      <c r="J118" s="273">
        <v>0</v>
      </c>
    </row>
    <row r="119" spans="1:10" ht="15" x14ac:dyDescent="0.2">
      <c r="A119" s="267"/>
      <c r="B119" s="344" t="s">
        <v>287</v>
      </c>
      <c r="C119" s="345"/>
      <c r="D119" s="346" t="s">
        <v>288</v>
      </c>
      <c r="E119" s="347">
        <f>E120+E121+E122+E124+E123</f>
        <v>139800</v>
      </c>
      <c r="F119" s="347">
        <f>F120+F121+F122+F124+F123</f>
        <v>0</v>
      </c>
      <c r="G119" s="347">
        <f>G120+G121+G122+G124+G123</f>
        <v>139800</v>
      </c>
      <c r="H119" s="347">
        <f>H120+H121+H122+H124+H123</f>
        <v>66452.97</v>
      </c>
      <c r="I119" s="352">
        <f>H119/G119</f>
        <v>0.47534313304721032</v>
      </c>
      <c r="J119" s="347">
        <f>J120+J121+J122+J124+J123</f>
        <v>2400</v>
      </c>
    </row>
    <row r="120" spans="1:10" hidden="1" x14ac:dyDescent="0.2">
      <c r="A120" s="268"/>
      <c r="B120" s="268"/>
      <c r="C120" s="269" t="s">
        <v>208</v>
      </c>
      <c r="D120" s="270" t="s">
        <v>209</v>
      </c>
      <c r="E120" s="271">
        <v>0</v>
      </c>
      <c r="F120" s="271">
        <f>G120-E120</f>
        <v>0</v>
      </c>
      <c r="G120" s="272">
        <v>0</v>
      </c>
      <c r="H120" s="273">
        <v>0</v>
      </c>
      <c r="I120" s="275">
        <v>0</v>
      </c>
      <c r="J120" s="273">
        <v>0</v>
      </c>
    </row>
    <row r="121" spans="1:10" hidden="1" x14ac:dyDescent="0.2">
      <c r="A121" s="268"/>
      <c r="B121" s="268"/>
      <c r="C121" s="269" t="s">
        <v>218</v>
      </c>
      <c r="D121" s="270" t="s">
        <v>219</v>
      </c>
      <c r="E121" s="271">
        <v>0</v>
      </c>
      <c r="F121" s="271">
        <f>G121-E121</f>
        <v>0</v>
      </c>
      <c r="G121" s="272">
        <v>0</v>
      </c>
      <c r="H121" s="273">
        <v>0</v>
      </c>
      <c r="I121" s="275">
        <v>0</v>
      </c>
      <c r="J121" s="273">
        <v>0</v>
      </c>
    </row>
    <row r="122" spans="1:10" x14ac:dyDescent="0.2">
      <c r="A122" s="268"/>
      <c r="B122" s="268"/>
      <c r="C122" s="269" t="s">
        <v>212</v>
      </c>
      <c r="D122" s="270" t="s">
        <v>213</v>
      </c>
      <c r="E122" s="271">
        <v>51800</v>
      </c>
      <c r="F122" s="271">
        <f>G122-E122</f>
        <v>0</v>
      </c>
      <c r="G122" s="272">
        <v>51800</v>
      </c>
      <c r="H122" s="273">
        <v>16363.86</v>
      </c>
      <c r="I122" s="275">
        <f>H122/G122</f>
        <v>0.31590463320463319</v>
      </c>
      <c r="J122" s="273">
        <v>0</v>
      </c>
    </row>
    <row r="123" spans="1:10" x14ac:dyDescent="0.2">
      <c r="A123" s="622"/>
      <c r="B123" s="622"/>
      <c r="C123" s="848" t="s">
        <v>325</v>
      </c>
      <c r="D123" s="849" t="s">
        <v>613</v>
      </c>
      <c r="E123" s="850">
        <v>6500</v>
      </c>
      <c r="F123" s="850">
        <f>G123-E123</f>
        <v>0</v>
      </c>
      <c r="G123" s="851">
        <v>6500</v>
      </c>
      <c r="H123" s="273">
        <v>1691.89</v>
      </c>
      <c r="I123" s="275">
        <f>H123/G123</f>
        <v>0.26029076923076927</v>
      </c>
      <c r="J123" s="273">
        <v>0</v>
      </c>
    </row>
    <row r="124" spans="1:10" x14ac:dyDescent="0.2">
      <c r="A124" s="268"/>
      <c r="B124" s="268"/>
      <c r="C124" s="269" t="s">
        <v>214</v>
      </c>
      <c r="D124" s="270" t="s">
        <v>215</v>
      </c>
      <c r="E124" s="271">
        <v>81500</v>
      </c>
      <c r="F124" s="271">
        <f>G124-E124</f>
        <v>0</v>
      </c>
      <c r="G124" s="272">
        <v>81500</v>
      </c>
      <c r="H124" s="273">
        <v>48397.22</v>
      </c>
      <c r="I124" s="275">
        <f>H124/G124</f>
        <v>0.59383092024539874</v>
      </c>
      <c r="J124" s="273">
        <v>2400</v>
      </c>
    </row>
    <row r="125" spans="1:10" ht="15" x14ac:dyDescent="0.2">
      <c r="A125" s="267"/>
      <c r="B125" s="344" t="s">
        <v>289</v>
      </c>
      <c r="C125" s="345"/>
      <c r="D125" s="346" t="s">
        <v>290</v>
      </c>
      <c r="E125" s="347">
        <f>E126+E127+E128+E129+E130+E131+E132+E133+E134+E135+E136+E137+E138+E139+E140+E141+E142+E143</f>
        <v>1060456</v>
      </c>
      <c r="F125" s="347">
        <f>F126+F127+F128+F129+F130+F131+F132+F133+F134+F135+F136+F137+F138+F139+F140+F141+F142+F143</f>
        <v>34097.999999999942</v>
      </c>
      <c r="G125" s="347">
        <f>G126+G127+G128+G129+G130+G131+G132+G133+G134+G135+G136+G137+G138+G139+G140+G141+G142+G143</f>
        <v>1094554</v>
      </c>
      <c r="H125" s="347">
        <f>H126+H127+H128+H129+H130+H131+H132+H133+H134+H135+H136+H137+H138+H139+H140+H141+H142+H143</f>
        <v>665592.16</v>
      </c>
      <c r="I125" s="352">
        <f>H125/G125</f>
        <v>0.60809440192078235</v>
      </c>
      <c r="J125" s="347">
        <f>J126+J127+J128+J129+J130+J131+J132+J133+J134+J135+J136+J137+J138+J139+J140+J141+J142+J143</f>
        <v>27544.02</v>
      </c>
    </row>
    <row r="126" spans="1:10" x14ac:dyDescent="0.2">
      <c r="A126" s="268"/>
      <c r="B126" s="268"/>
      <c r="C126" s="269" t="s">
        <v>271</v>
      </c>
      <c r="D126" s="270" t="s">
        <v>272</v>
      </c>
      <c r="E126" s="271">
        <v>900</v>
      </c>
      <c r="F126" s="271">
        <f>G126-E126</f>
        <v>500</v>
      </c>
      <c r="G126" s="272">
        <v>1400</v>
      </c>
      <c r="H126" s="273">
        <v>821.28</v>
      </c>
      <c r="I126" s="275">
        <f>H126/G126</f>
        <v>0.58662857142857139</v>
      </c>
      <c r="J126" s="273">
        <v>0</v>
      </c>
    </row>
    <row r="127" spans="1:10" x14ac:dyDescent="0.2">
      <c r="A127" s="268"/>
      <c r="B127" s="268"/>
      <c r="C127" s="269" t="s">
        <v>206</v>
      </c>
      <c r="D127" s="270" t="s">
        <v>207</v>
      </c>
      <c r="E127" s="271">
        <v>700210</v>
      </c>
      <c r="F127" s="271">
        <f t="shared" ref="F127:F143" si="16">G127-E127</f>
        <v>1945.1899999999441</v>
      </c>
      <c r="G127" s="272">
        <v>702155.19</v>
      </c>
      <c r="H127" s="273">
        <v>414805.56</v>
      </c>
      <c r="I127" s="275">
        <f t="shared" ref="I127:I143" si="17">H127/G127</f>
        <v>0.59076051264393559</v>
      </c>
      <c r="J127" s="273">
        <v>13881.99</v>
      </c>
    </row>
    <row r="128" spans="1:10" x14ac:dyDescent="0.2">
      <c r="A128" s="268"/>
      <c r="B128" s="268"/>
      <c r="C128" s="269" t="s">
        <v>261</v>
      </c>
      <c r="D128" s="270" t="s">
        <v>262</v>
      </c>
      <c r="E128" s="271">
        <v>64168</v>
      </c>
      <c r="F128" s="271">
        <f t="shared" si="16"/>
        <v>-1945.1900000000023</v>
      </c>
      <c r="G128" s="272">
        <v>62222.81</v>
      </c>
      <c r="H128" s="273">
        <v>62222.81</v>
      </c>
      <c r="I128" s="275">
        <f t="shared" si="17"/>
        <v>1</v>
      </c>
      <c r="J128" s="273">
        <v>0</v>
      </c>
    </row>
    <row r="129" spans="1:10" x14ac:dyDescent="0.2">
      <c r="A129" s="268"/>
      <c r="B129" s="268"/>
      <c r="C129" s="269" t="s">
        <v>208</v>
      </c>
      <c r="D129" s="270" t="s">
        <v>209</v>
      </c>
      <c r="E129" s="271">
        <v>125234</v>
      </c>
      <c r="F129" s="271">
        <f t="shared" si="16"/>
        <v>0</v>
      </c>
      <c r="G129" s="272">
        <v>125234</v>
      </c>
      <c r="H129" s="273">
        <v>77650.78</v>
      </c>
      <c r="I129" s="275">
        <f t="shared" si="17"/>
        <v>0.62004551479630132</v>
      </c>
      <c r="J129" s="273">
        <v>10425.9</v>
      </c>
    </row>
    <row r="130" spans="1:10" x14ac:dyDescent="0.2">
      <c r="A130" s="268"/>
      <c r="B130" s="268"/>
      <c r="C130" s="269" t="s">
        <v>210</v>
      </c>
      <c r="D130" s="270" t="s">
        <v>618</v>
      </c>
      <c r="E130" s="271">
        <v>21096</v>
      </c>
      <c r="F130" s="271">
        <f t="shared" si="16"/>
        <v>0</v>
      </c>
      <c r="G130" s="272">
        <v>21096</v>
      </c>
      <c r="H130" s="273">
        <v>8985.66</v>
      </c>
      <c r="I130" s="275">
        <f t="shared" si="17"/>
        <v>0.4259414106939704</v>
      </c>
      <c r="J130" s="273">
        <v>1407.08</v>
      </c>
    </row>
    <row r="131" spans="1:10" x14ac:dyDescent="0.2">
      <c r="A131" s="268"/>
      <c r="B131" s="268"/>
      <c r="C131" s="269" t="s">
        <v>218</v>
      </c>
      <c r="D131" s="270" t="s">
        <v>219</v>
      </c>
      <c r="E131" s="271">
        <v>0</v>
      </c>
      <c r="F131" s="271">
        <f t="shared" si="16"/>
        <v>7400</v>
      </c>
      <c r="G131" s="272">
        <v>7400</v>
      </c>
      <c r="H131" s="273">
        <v>698.4</v>
      </c>
      <c r="I131" s="275">
        <f t="shared" si="17"/>
        <v>9.4378378378378369E-2</v>
      </c>
      <c r="J131" s="273">
        <v>21.6</v>
      </c>
    </row>
    <row r="132" spans="1:10" x14ac:dyDescent="0.2">
      <c r="A132" s="268"/>
      <c r="B132" s="268"/>
      <c r="C132" s="269" t="s">
        <v>212</v>
      </c>
      <c r="D132" s="270" t="s">
        <v>213</v>
      </c>
      <c r="E132" s="271">
        <v>20200</v>
      </c>
      <c r="F132" s="271">
        <f t="shared" si="16"/>
        <v>1100</v>
      </c>
      <c r="G132" s="272">
        <v>21300</v>
      </c>
      <c r="H132" s="273">
        <v>8958.75</v>
      </c>
      <c r="I132" s="275">
        <f t="shared" si="17"/>
        <v>0.4205985915492958</v>
      </c>
      <c r="J132" s="273">
        <v>39</v>
      </c>
    </row>
    <row r="133" spans="1:10" x14ac:dyDescent="0.2">
      <c r="A133" s="268"/>
      <c r="B133" s="268"/>
      <c r="C133" s="269" t="s">
        <v>220</v>
      </c>
      <c r="D133" s="270" t="s">
        <v>221</v>
      </c>
      <c r="E133" s="271">
        <v>5000</v>
      </c>
      <c r="F133" s="271">
        <f t="shared" si="16"/>
        <v>-1000</v>
      </c>
      <c r="G133" s="272">
        <v>4000</v>
      </c>
      <c r="H133" s="273">
        <v>1697.47</v>
      </c>
      <c r="I133" s="275">
        <f t="shared" si="17"/>
        <v>0.42436750000000001</v>
      </c>
      <c r="J133" s="273">
        <v>0</v>
      </c>
    </row>
    <row r="134" spans="1:10" hidden="1" x14ac:dyDescent="0.2">
      <c r="A134" s="268"/>
      <c r="B134" s="268"/>
      <c r="C134" s="269" t="s">
        <v>230</v>
      </c>
      <c r="D134" s="270" t="s">
        <v>231</v>
      </c>
      <c r="E134" s="271">
        <v>0</v>
      </c>
      <c r="F134" s="271">
        <f t="shared" si="16"/>
        <v>0</v>
      </c>
      <c r="G134" s="272">
        <v>0</v>
      </c>
      <c r="H134" s="273">
        <v>0</v>
      </c>
      <c r="I134" s="275">
        <v>0</v>
      </c>
      <c r="J134" s="273">
        <v>0</v>
      </c>
    </row>
    <row r="135" spans="1:10" x14ac:dyDescent="0.2">
      <c r="A135" s="268"/>
      <c r="B135" s="268"/>
      <c r="C135" s="269" t="s">
        <v>275</v>
      </c>
      <c r="D135" s="270" t="s">
        <v>276</v>
      </c>
      <c r="E135" s="271">
        <v>1500</v>
      </c>
      <c r="F135" s="271">
        <f t="shared" si="16"/>
        <v>0</v>
      </c>
      <c r="G135" s="272">
        <v>1500</v>
      </c>
      <c r="H135" s="273">
        <v>220</v>
      </c>
      <c r="I135" s="275">
        <f t="shared" si="17"/>
        <v>0.14666666666666667</v>
      </c>
      <c r="J135" s="273">
        <v>560</v>
      </c>
    </row>
    <row r="136" spans="1:10" x14ac:dyDescent="0.2">
      <c r="A136" s="268"/>
      <c r="B136" s="268"/>
      <c r="C136" s="269" t="s">
        <v>214</v>
      </c>
      <c r="D136" s="270" t="s">
        <v>215</v>
      </c>
      <c r="E136" s="271">
        <v>45900</v>
      </c>
      <c r="F136" s="271">
        <f t="shared" si="16"/>
        <v>16748</v>
      </c>
      <c r="G136" s="272">
        <v>62648</v>
      </c>
      <c r="H136" s="273">
        <v>38747.730000000003</v>
      </c>
      <c r="I136" s="275">
        <f t="shared" si="17"/>
        <v>0.61849907419231265</v>
      </c>
      <c r="J136" s="273">
        <v>1208.45</v>
      </c>
    </row>
    <row r="137" spans="1:10" x14ac:dyDescent="0.2">
      <c r="A137" s="268"/>
      <c r="B137" s="268"/>
      <c r="C137" s="269" t="s">
        <v>237</v>
      </c>
      <c r="D137" s="270" t="s">
        <v>238</v>
      </c>
      <c r="E137" s="271">
        <v>6500</v>
      </c>
      <c r="F137" s="271">
        <f t="shared" si="16"/>
        <v>0</v>
      </c>
      <c r="G137" s="272">
        <v>6500</v>
      </c>
      <c r="H137" s="273">
        <v>3307.68</v>
      </c>
      <c r="I137" s="275">
        <f t="shared" si="17"/>
        <v>0.50887384615384612</v>
      </c>
      <c r="J137" s="273">
        <v>0</v>
      </c>
    </row>
    <row r="138" spans="1:10" x14ac:dyDescent="0.2">
      <c r="A138" s="268"/>
      <c r="B138" s="268"/>
      <c r="C138" s="269" t="s">
        <v>279</v>
      </c>
      <c r="D138" s="270" t="s">
        <v>280</v>
      </c>
      <c r="E138" s="271">
        <v>38000</v>
      </c>
      <c r="F138" s="271">
        <f t="shared" si="16"/>
        <v>7500</v>
      </c>
      <c r="G138" s="272">
        <v>45500</v>
      </c>
      <c r="H138" s="273">
        <v>24500</v>
      </c>
      <c r="I138" s="275">
        <f t="shared" si="17"/>
        <v>0.53846153846153844</v>
      </c>
      <c r="J138" s="273">
        <v>0</v>
      </c>
    </row>
    <row r="139" spans="1:10" x14ac:dyDescent="0.2">
      <c r="A139" s="268"/>
      <c r="B139" s="268"/>
      <c r="C139" s="269" t="s">
        <v>281</v>
      </c>
      <c r="D139" s="270" t="s">
        <v>282</v>
      </c>
      <c r="E139" s="271">
        <v>1000</v>
      </c>
      <c r="F139" s="271">
        <f t="shared" si="16"/>
        <v>1850</v>
      </c>
      <c r="G139" s="272">
        <v>2850</v>
      </c>
      <c r="H139" s="273">
        <v>1446.71</v>
      </c>
      <c r="I139" s="275">
        <f t="shared" si="17"/>
        <v>0.50761754385964919</v>
      </c>
      <c r="J139" s="273">
        <v>0</v>
      </c>
    </row>
    <row r="140" spans="1:10" x14ac:dyDescent="0.2">
      <c r="A140" s="268"/>
      <c r="B140" s="268"/>
      <c r="C140" s="269" t="s">
        <v>216</v>
      </c>
      <c r="D140" s="270" t="s">
        <v>217</v>
      </c>
      <c r="E140" s="271">
        <v>200</v>
      </c>
      <c r="F140" s="271">
        <f t="shared" si="16"/>
        <v>0</v>
      </c>
      <c r="G140" s="272">
        <v>200</v>
      </c>
      <c r="H140" s="273">
        <v>0</v>
      </c>
      <c r="I140" s="275">
        <v>0</v>
      </c>
      <c r="J140" s="273">
        <v>0</v>
      </c>
    </row>
    <row r="141" spans="1:10" x14ac:dyDescent="0.2">
      <c r="A141" s="268"/>
      <c r="B141" s="268"/>
      <c r="C141" s="269" t="s">
        <v>283</v>
      </c>
      <c r="D141" s="270" t="s">
        <v>284</v>
      </c>
      <c r="E141" s="271">
        <v>24548</v>
      </c>
      <c r="F141" s="271">
        <f t="shared" si="16"/>
        <v>-1100</v>
      </c>
      <c r="G141" s="272">
        <v>23448</v>
      </c>
      <c r="H141" s="273">
        <v>18521.25</v>
      </c>
      <c r="I141" s="275">
        <f t="shared" si="17"/>
        <v>0.78988613101330607</v>
      </c>
      <c r="J141" s="273">
        <v>0</v>
      </c>
    </row>
    <row r="142" spans="1:10" ht="22.5" x14ac:dyDescent="0.2">
      <c r="A142" s="268"/>
      <c r="B142" s="268"/>
      <c r="C142" s="269" t="s">
        <v>285</v>
      </c>
      <c r="D142" s="270" t="s">
        <v>286</v>
      </c>
      <c r="E142" s="271">
        <v>2000</v>
      </c>
      <c r="F142" s="271">
        <f t="shared" si="16"/>
        <v>1100</v>
      </c>
      <c r="G142" s="272">
        <v>3100</v>
      </c>
      <c r="H142" s="273">
        <v>1580</v>
      </c>
      <c r="I142" s="275">
        <f t="shared" si="17"/>
        <v>0.50967741935483868</v>
      </c>
      <c r="J142" s="273">
        <v>0</v>
      </c>
    </row>
    <row r="143" spans="1:10" x14ac:dyDescent="0.2">
      <c r="A143" s="578"/>
      <c r="B143" s="578"/>
      <c r="C143" s="269" t="s">
        <v>614</v>
      </c>
      <c r="D143" s="270" t="s">
        <v>615</v>
      </c>
      <c r="E143" s="271">
        <v>4000</v>
      </c>
      <c r="F143" s="271">
        <f t="shared" si="16"/>
        <v>0</v>
      </c>
      <c r="G143" s="272">
        <v>4000</v>
      </c>
      <c r="H143" s="273">
        <v>1428.08</v>
      </c>
      <c r="I143" s="275">
        <f t="shared" si="17"/>
        <v>0.35702</v>
      </c>
      <c r="J143" s="273">
        <v>0</v>
      </c>
    </row>
    <row r="144" spans="1:10" ht="15" x14ac:dyDescent="0.2">
      <c r="A144" s="267"/>
      <c r="B144" s="344" t="s">
        <v>291</v>
      </c>
      <c r="C144" s="345"/>
      <c r="D144" s="346" t="s">
        <v>10</v>
      </c>
      <c r="E144" s="347">
        <f>SUM(E145:E157)</f>
        <v>256008</v>
      </c>
      <c r="F144" s="347">
        <f>SUM(F145:F157)</f>
        <v>1433723.75</v>
      </c>
      <c r="G144" s="347">
        <f>SUM(G145:G157)</f>
        <v>1689731.75</v>
      </c>
      <c r="H144" s="347">
        <f>SUM(H145:H157)</f>
        <v>162816.4</v>
      </c>
      <c r="I144" s="352">
        <f>H144/G144</f>
        <v>9.6356359522746723E-2</v>
      </c>
      <c r="J144" s="347">
        <f>SUM(J145:J157)</f>
        <v>0</v>
      </c>
    </row>
    <row r="145" spans="1:10" x14ac:dyDescent="0.2">
      <c r="A145" s="268"/>
      <c r="B145" s="268"/>
      <c r="C145" s="269" t="s">
        <v>265</v>
      </c>
      <c r="D145" s="270" t="s">
        <v>266</v>
      </c>
      <c r="E145" s="271">
        <v>176988</v>
      </c>
      <c r="F145" s="271">
        <f>G145-E145</f>
        <v>0</v>
      </c>
      <c r="G145" s="1065">
        <v>176988</v>
      </c>
      <c r="H145" s="595">
        <v>88494</v>
      </c>
      <c r="I145" s="596">
        <f>H145/G145</f>
        <v>0.5</v>
      </c>
      <c r="J145" s="595">
        <v>0</v>
      </c>
    </row>
    <row r="146" spans="1:10" x14ac:dyDescent="0.2">
      <c r="A146" s="268"/>
      <c r="B146" s="268"/>
      <c r="C146" s="269" t="s">
        <v>292</v>
      </c>
      <c r="D146" s="270" t="s">
        <v>293</v>
      </c>
      <c r="E146" s="271">
        <v>0</v>
      </c>
      <c r="F146" s="1064">
        <f>G146-E146</f>
        <v>1500</v>
      </c>
      <c r="G146" s="372">
        <v>1500</v>
      </c>
      <c r="H146" s="273">
        <v>846</v>
      </c>
      <c r="I146" s="275">
        <f>H146/G146</f>
        <v>0.56399999999999995</v>
      </c>
      <c r="J146" s="273">
        <v>0</v>
      </c>
    </row>
    <row r="147" spans="1:10" hidden="1" x14ac:dyDescent="0.2">
      <c r="A147" s="268"/>
      <c r="B147" s="268"/>
      <c r="C147" s="269" t="s">
        <v>212</v>
      </c>
      <c r="D147" s="270" t="s">
        <v>213</v>
      </c>
      <c r="E147" s="271">
        <v>0</v>
      </c>
      <c r="F147" s="1064">
        <f>G147-E147</f>
        <v>0</v>
      </c>
      <c r="G147" s="372">
        <v>0</v>
      </c>
      <c r="H147" s="273">
        <v>0</v>
      </c>
      <c r="I147" s="275">
        <v>0</v>
      </c>
      <c r="J147" s="273">
        <v>0</v>
      </c>
    </row>
    <row r="148" spans="1:10" hidden="1" x14ac:dyDescent="0.2">
      <c r="A148" s="268"/>
      <c r="B148" s="268"/>
      <c r="C148" s="269" t="s">
        <v>214</v>
      </c>
      <c r="D148" s="270" t="s">
        <v>215</v>
      </c>
      <c r="E148" s="271">
        <v>0</v>
      </c>
      <c r="F148" s="1064">
        <f>G148-E148</f>
        <v>0</v>
      </c>
      <c r="G148" s="372">
        <v>0</v>
      </c>
      <c r="H148" s="273">
        <v>0</v>
      </c>
      <c r="I148" s="275">
        <v>0</v>
      </c>
      <c r="J148" s="273">
        <v>0</v>
      </c>
    </row>
    <row r="149" spans="1:10" x14ac:dyDescent="0.2">
      <c r="A149" s="622"/>
      <c r="B149" s="622"/>
      <c r="C149" s="1061" t="s">
        <v>339</v>
      </c>
      <c r="D149" s="1062" t="s">
        <v>213</v>
      </c>
      <c r="E149" s="1063">
        <v>0</v>
      </c>
      <c r="F149" s="1064">
        <f>G149-E149</f>
        <v>54000</v>
      </c>
      <c r="G149" s="372">
        <v>54000</v>
      </c>
      <c r="H149" s="273">
        <v>0</v>
      </c>
      <c r="I149" s="275">
        <v>0</v>
      </c>
      <c r="J149" s="273">
        <v>0</v>
      </c>
    </row>
    <row r="150" spans="1:10" x14ac:dyDescent="0.2">
      <c r="A150" s="622"/>
      <c r="B150" s="622"/>
      <c r="C150" s="1061" t="s">
        <v>214</v>
      </c>
      <c r="D150" s="270" t="s">
        <v>215</v>
      </c>
      <c r="E150" s="1063">
        <v>0</v>
      </c>
      <c r="F150" s="1064">
        <f t="shared" ref="F150:F157" si="18">G150-E150</f>
        <v>13512.75</v>
      </c>
      <c r="G150" s="372">
        <v>13512.75</v>
      </c>
      <c r="H150" s="273">
        <v>8620</v>
      </c>
      <c r="I150" s="275">
        <f>H150/G150</f>
        <v>0.63791604225638754</v>
      </c>
      <c r="J150" s="273">
        <v>0</v>
      </c>
    </row>
    <row r="151" spans="1:10" x14ac:dyDescent="0.2">
      <c r="A151" s="622"/>
      <c r="B151" s="622"/>
      <c r="C151" s="1061" t="s">
        <v>734</v>
      </c>
      <c r="D151" s="270" t="s">
        <v>215</v>
      </c>
      <c r="E151" s="1063">
        <v>0</v>
      </c>
      <c r="F151" s="1064">
        <f t="shared" si="18"/>
        <v>63000</v>
      </c>
      <c r="G151" s="372">
        <v>63000</v>
      </c>
      <c r="H151" s="273">
        <v>0</v>
      </c>
      <c r="I151" s="275">
        <v>0</v>
      </c>
      <c r="J151" s="273">
        <v>0</v>
      </c>
    </row>
    <row r="152" spans="1:10" hidden="1" x14ac:dyDescent="0.2">
      <c r="A152" s="622"/>
      <c r="B152" s="622"/>
      <c r="C152" s="1061"/>
      <c r="D152" s="270"/>
      <c r="E152" s="1063"/>
      <c r="F152" s="1064">
        <f t="shared" si="18"/>
        <v>0</v>
      </c>
      <c r="G152" s="372"/>
      <c r="H152" s="273"/>
      <c r="I152" s="275"/>
      <c r="J152" s="273"/>
    </row>
    <row r="153" spans="1:10" x14ac:dyDescent="0.2">
      <c r="A153" s="268"/>
      <c r="B153" s="268"/>
      <c r="C153" s="269" t="s">
        <v>216</v>
      </c>
      <c r="D153" s="270" t="s">
        <v>217</v>
      </c>
      <c r="E153" s="271">
        <v>79020</v>
      </c>
      <c r="F153" s="1064">
        <f t="shared" si="18"/>
        <v>0</v>
      </c>
      <c r="G153" s="372">
        <v>79020</v>
      </c>
      <c r="H153" s="273">
        <v>60305.4</v>
      </c>
      <c r="I153" s="275">
        <f t="shared" ref="I153:I162" si="19">H153/G153</f>
        <v>0.76316628701594535</v>
      </c>
      <c r="J153" s="273">
        <v>0</v>
      </c>
    </row>
    <row r="154" spans="1:10" ht="22.5" x14ac:dyDescent="0.2">
      <c r="A154" s="622"/>
      <c r="B154" s="622"/>
      <c r="C154" s="1061" t="s">
        <v>823</v>
      </c>
      <c r="D154" s="1062" t="s">
        <v>405</v>
      </c>
      <c r="E154" s="1063">
        <v>0</v>
      </c>
      <c r="F154" s="1064">
        <f t="shared" si="18"/>
        <v>67000</v>
      </c>
      <c r="G154" s="372">
        <v>67000</v>
      </c>
      <c r="H154" s="273">
        <v>0</v>
      </c>
      <c r="I154" s="275">
        <v>0</v>
      </c>
      <c r="J154" s="273">
        <v>0</v>
      </c>
    </row>
    <row r="155" spans="1:10" x14ac:dyDescent="0.2">
      <c r="A155" s="622"/>
      <c r="B155" s="622"/>
      <c r="C155" s="1061" t="s">
        <v>232</v>
      </c>
      <c r="D155" s="1062" t="s">
        <v>612</v>
      </c>
      <c r="E155" s="1063">
        <v>0</v>
      </c>
      <c r="F155" s="1064">
        <f t="shared" si="18"/>
        <v>4551</v>
      </c>
      <c r="G155" s="372">
        <v>4551</v>
      </c>
      <c r="H155" s="273">
        <v>4551</v>
      </c>
      <c r="I155" s="275">
        <v>0</v>
      </c>
      <c r="J155" s="273">
        <v>0</v>
      </c>
    </row>
    <row r="156" spans="1:10" ht="13.5" customHeight="1" x14ac:dyDescent="0.2">
      <c r="A156" s="622"/>
      <c r="B156" s="622"/>
      <c r="C156" s="1061" t="s">
        <v>824</v>
      </c>
      <c r="D156" s="1062" t="s">
        <v>612</v>
      </c>
      <c r="E156" s="1063">
        <v>0</v>
      </c>
      <c r="F156" s="1064">
        <f t="shared" si="18"/>
        <v>60000</v>
      </c>
      <c r="G156" s="372">
        <v>60000</v>
      </c>
      <c r="H156" s="273">
        <v>0</v>
      </c>
      <c r="I156" s="275">
        <v>0</v>
      </c>
      <c r="J156" s="273">
        <v>0</v>
      </c>
    </row>
    <row r="157" spans="1:10" ht="13.5" customHeight="1" x14ac:dyDescent="0.2">
      <c r="A157" s="622"/>
      <c r="B157" s="622"/>
      <c r="C157" s="1061" t="s">
        <v>825</v>
      </c>
      <c r="D157" s="1062" t="s">
        <v>240</v>
      </c>
      <c r="E157" s="1063">
        <v>0</v>
      </c>
      <c r="F157" s="1064">
        <f t="shared" si="18"/>
        <v>1170160</v>
      </c>
      <c r="G157" s="372">
        <v>1170160</v>
      </c>
      <c r="H157" s="273">
        <v>0</v>
      </c>
      <c r="I157" s="275">
        <v>0</v>
      </c>
      <c r="J157" s="273">
        <v>0</v>
      </c>
    </row>
    <row r="158" spans="1:10" ht="22.5" x14ac:dyDescent="0.2">
      <c r="A158" s="340" t="s">
        <v>50</v>
      </c>
      <c r="B158" s="340"/>
      <c r="C158" s="340"/>
      <c r="D158" s="341" t="s">
        <v>51</v>
      </c>
      <c r="E158" s="387">
        <f>E159+E163+E172</f>
        <v>3526</v>
      </c>
      <c r="F158" s="387">
        <f>F159+F163+F172</f>
        <v>6280.37</v>
      </c>
      <c r="G158" s="387">
        <f>G159+G163+G172</f>
        <v>9806.369999999999</v>
      </c>
      <c r="H158" s="387">
        <f>H159+H163+H172</f>
        <v>8048.37</v>
      </c>
      <c r="I158" s="381">
        <f>H158/G158</f>
        <v>0.82072877119668142</v>
      </c>
      <c r="J158" s="1066">
        <f>J159+J163+J172</f>
        <v>0</v>
      </c>
    </row>
    <row r="159" spans="1:10" ht="22.5" x14ac:dyDescent="0.2">
      <c r="A159" s="267"/>
      <c r="B159" s="344" t="s">
        <v>52</v>
      </c>
      <c r="C159" s="345"/>
      <c r="D159" s="346" t="s">
        <v>53</v>
      </c>
      <c r="E159" s="347">
        <f>E160+E161+E162</f>
        <v>3526</v>
      </c>
      <c r="F159" s="347">
        <f>F160+F161+F162</f>
        <v>0</v>
      </c>
      <c r="G159" s="347">
        <f>G160+G161+G162</f>
        <v>3526</v>
      </c>
      <c r="H159" s="347">
        <f>H160+H161+H162</f>
        <v>1768</v>
      </c>
      <c r="I159" s="352">
        <f>H159/G159</f>
        <v>0.50141803743618829</v>
      </c>
      <c r="J159" s="347">
        <f>J160+J161+J162</f>
        <v>0</v>
      </c>
    </row>
    <row r="160" spans="1:10" x14ac:dyDescent="0.2">
      <c r="A160" s="268"/>
      <c r="B160" s="268"/>
      <c r="C160" s="269" t="s">
        <v>206</v>
      </c>
      <c r="D160" s="270" t="s">
        <v>207</v>
      </c>
      <c r="E160" s="271">
        <v>2949.39</v>
      </c>
      <c r="F160" s="271" t="s">
        <v>6</v>
      </c>
      <c r="G160" s="272">
        <v>2949.39</v>
      </c>
      <c r="H160" s="273">
        <v>1478.9</v>
      </c>
      <c r="I160" s="275">
        <f t="shared" si="19"/>
        <v>0.50142571853840967</v>
      </c>
      <c r="J160" s="273">
        <v>0</v>
      </c>
    </row>
    <row r="161" spans="1:10" x14ac:dyDescent="0.2">
      <c r="A161" s="268"/>
      <c r="B161" s="268"/>
      <c r="C161" s="269" t="s">
        <v>208</v>
      </c>
      <c r="D161" s="270" t="s">
        <v>209</v>
      </c>
      <c r="E161" s="271">
        <v>504.35</v>
      </c>
      <c r="F161" s="271" t="s">
        <v>6</v>
      </c>
      <c r="G161" s="272">
        <v>504.35</v>
      </c>
      <c r="H161" s="273">
        <v>252.89</v>
      </c>
      <c r="I161" s="275">
        <f t="shared" si="19"/>
        <v>0.50141766630316242</v>
      </c>
      <c r="J161" s="273">
        <v>0</v>
      </c>
    </row>
    <row r="162" spans="1:10" x14ac:dyDescent="0.2">
      <c r="A162" s="268"/>
      <c r="B162" s="268"/>
      <c r="C162" s="361" t="s">
        <v>210</v>
      </c>
      <c r="D162" s="362" t="s">
        <v>618</v>
      </c>
      <c r="E162" s="363">
        <v>72.260000000000005</v>
      </c>
      <c r="F162" s="363" t="s">
        <v>6</v>
      </c>
      <c r="G162" s="364">
        <v>72.260000000000005</v>
      </c>
      <c r="H162" s="365">
        <v>36.21</v>
      </c>
      <c r="I162" s="366">
        <f t="shared" si="19"/>
        <v>0.50110711320232493</v>
      </c>
      <c r="J162" s="365">
        <v>0</v>
      </c>
    </row>
    <row r="163" spans="1:10" hidden="1" x14ac:dyDescent="0.2">
      <c r="A163" s="358"/>
      <c r="B163" s="374" t="s">
        <v>542</v>
      </c>
      <c r="C163" s="374"/>
      <c r="D163" s="375" t="s">
        <v>543</v>
      </c>
      <c r="E163" s="376">
        <f>SUM(E164:E171)</f>
        <v>0</v>
      </c>
      <c r="F163" s="376">
        <f>SUM(F164:F171)</f>
        <v>0</v>
      </c>
      <c r="G163" s="376">
        <f>SUM(G164:G171)</f>
        <v>0</v>
      </c>
      <c r="H163" s="376">
        <f>SUM(H164:H171)</f>
        <v>0</v>
      </c>
      <c r="I163" s="352">
        <v>0</v>
      </c>
      <c r="J163" s="377">
        <f>SUM(J164:J171)</f>
        <v>0</v>
      </c>
    </row>
    <row r="164" spans="1:10" hidden="1" x14ac:dyDescent="0.2">
      <c r="A164" s="358"/>
      <c r="B164" s="384"/>
      <c r="C164" s="360" t="s">
        <v>265</v>
      </c>
      <c r="D164" s="270" t="s">
        <v>266</v>
      </c>
      <c r="E164" s="372">
        <v>0</v>
      </c>
      <c r="F164" s="372">
        <f>G164-E164</f>
        <v>0</v>
      </c>
      <c r="G164" s="372">
        <v>0</v>
      </c>
      <c r="H164" s="273">
        <v>0</v>
      </c>
      <c r="I164" s="276">
        <v>0</v>
      </c>
      <c r="J164" s="273">
        <v>0</v>
      </c>
    </row>
    <row r="165" spans="1:10" hidden="1" x14ac:dyDescent="0.2">
      <c r="A165" s="358"/>
      <c r="B165" s="385"/>
      <c r="C165" s="360" t="s">
        <v>208</v>
      </c>
      <c r="D165" s="270" t="s">
        <v>209</v>
      </c>
      <c r="E165" s="372">
        <v>0</v>
      </c>
      <c r="F165" s="372">
        <f t="shared" ref="F165:F171" si="20">G165-E165</f>
        <v>0</v>
      </c>
      <c r="G165" s="372">
        <v>0</v>
      </c>
      <c r="H165" s="273">
        <v>0</v>
      </c>
      <c r="I165" s="276">
        <v>0</v>
      </c>
      <c r="J165" s="273">
        <v>0</v>
      </c>
    </row>
    <row r="166" spans="1:10" hidden="1" x14ac:dyDescent="0.2">
      <c r="A166" s="358"/>
      <c r="B166" s="385"/>
      <c r="C166" s="360" t="s">
        <v>210</v>
      </c>
      <c r="D166" s="270" t="s">
        <v>618</v>
      </c>
      <c r="E166" s="372">
        <v>0</v>
      </c>
      <c r="F166" s="372">
        <f t="shared" si="20"/>
        <v>0</v>
      </c>
      <c r="G166" s="372">
        <v>0</v>
      </c>
      <c r="H166" s="273">
        <v>0</v>
      </c>
      <c r="I166" s="276">
        <v>0</v>
      </c>
      <c r="J166" s="273">
        <v>0</v>
      </c>
    </row>
    <row r="167" spans="1:10" hidden="1" x14ac:dyDescent="0.2">
      <c r="A167" s="358"/>
      <c r="B167" s="385"/>
      <c r="C167" s="360" t="s">
        <v>218</v>
      </c>
      <c r="D167" s="270" t="s">
        <v>219</v>
      </c>
      <c r="E167" s="372">
        <v>0</v>
      </c>
      <c r="F167" s="372">
        <f t="shared" si="20"/>
        <v>0</v>
      </c>
      <c r="G167" s="372">
        <v>0</v>
      </c>
      <c r="H167" s="273">
        <v>0</v>
      </c>
      <c r="I167" s="276">
        <v>0</v>
      </c>
      <c r="J167" s="273">
        <v>0</v>
      </c>
    </row>
    <row r="168" spans="1:10" hidden="1" x14ac:dyDescent="0.2">
      <c r="A168" s="386"/>
      <c r="B168" s="385"/>
      <c r="C168" s="360" t="s">
        <v>212</v>
      </c>
      <c r="D168" s="270" t="s">
        <v>213</v>
      </c>
      <c r="E168" s="372">
        <v>0</v>
      </c>
      <c r="F168" s="372">
        <f>G168-E168</f>
        <v>0</v>
      </c>
      <c r="G168" s="372">
        <v>0</v>
      </c>
      <c r="H168" s="273">
        <v>0</v>
      </c>
      <c r="I168" s="276">
        <v>0</v>
      </c>
      <c r="J168" s="273">
        <v>0</v>
      </c>
    </row>
    <row r="169" spans="1:10" hidden="1" x14ac:dyDescent="0.2">
      <c r="A169" s="358"/>
      <c r="B169" s="385"/>
      <c r="C169" s="360" t="s">
        <v>220</v>
      </c>
      <c r="D169" s="270" t="s">
        <v>221</v>
      </c>
      <c r="E169" s="372">
        <v>0</v>
      </c>
      <c r="F169" s="372">
        <f t="shared" si="20"/>
        <v>0</v>
      </c>
      <c r="G169" s="372">
        <v>0</v>
      </c>
      <c r="H169" s="273">
        <v>0</v>
      </c>
      <c r="I169" s="276">
        <v>0</v>
      </c>
      <c r="J169" s="273">
        <v>0</v>
      </c>
    </row>
    <row r="170" spans="1:10" hidden="1" x14ac:dyDescent="0.2">
      <c r="A170" s="358"/>
      <c r="B170" s="385"/>
      <c r="C170" s="360" t="s">
        <v>214</v>
      </c>
      <c r="D170" s="270" t="s">
        <v>215</v>
      </c>
      <c r="E170" s="372">
        <v>0</v>
      </c>
      <c r="F170" s="372">
        <f t="shared" si="20"/>
        <v>0</v>
      </c>
      <c r="G170" s="372">
        <v>0</v>
      </c>
      <c r="H170" s="273">
        <v>0</v>
      </c>
      <c r="I170" s="276">
        <v>0</v>
      </c>
      <c r="J170" s="273">
        <v>0</v>
      </c>
    </row>
    <row r="171" spans="1:10" hidden="1" x14ac:dyDescent="0.2">
      <c r="A171" s="358"/>
      <c r="B171" s="382"/>
      <c r="C171" s="360" t="s">
        <v>281</v>
      </c>
      <c r="D171" s="270" t="s">
        <v>282</v>
      </c>
      <c r="E171" s="372">
        <v>0</v>
      </c>
      <c r="F171" s="372">
        <f t="shared" si="20"/>
        <v>0</v>
      </c>
      <c r="G171" s="372">
        <v>0</v>
      </c>
      <c r="H171" s="273">
        <v>0</v>
      </c>
      <c r="I171" s="276">
        <v>0</v>
      </c>
      <c r="J171" s="273">
        <v>0</v>
      </c>
    </row>
    <row r="172" spans="1:10" ht="15" x14ac:dyDescent="0.2">
      <c r="A172" s="267"/>
      <c r="B172" s="344" t="s">
        <v>826</v>
      </c>
      <c r="C172" s="345"/>
      <c r="D172" s="346" t="s">
        <v>10</v>
      </c>
      <c r="E172" s="347">
        <f>SUM(E173:E175)</f>
        <v>0</v>
      </c>
      <c r="F172" s="347">
        <f>SUM(F173:F175)</f>
        <v>6280.37</v>
      </c>
      <c r="G172" s="347">
        <f>SUM(G173:G175)</f>
        <v>6280.37</v>
      </c>
      <c r="H172" s="347">
        <f>SUM(H173:H175)</f>
        <v>6280.37</v>
      </c>
      <c r="I172" s="352">
        <f>H172/G172</f>
        <v>1</v>
      </c>
      <c r="J172" s="347">
        <f>SUM(J173:J175)</f>
        <v>0</v>
      </c>
    </row>
    <row r="173" spans="1:10" x14ac:dyDescent="0.2">
      <c r="A173" s="268"/>
      <c r="B173" s="268"/>
      <c r="C173" s="269" t="s">
        <v>206</v>
      </c>
      <c r="D173" s="270" t="s">
        <v>207</v>
      </c>
      <c r="E173" s="271">
        <v>0</v>
      </c>
      <c r="F173" s="271">
        <f>G173-E173</f>
        <v>5253.34</v>
      </c>
      <c r="G173" s="272">
        <v>5253.34</v>
      </c>
      <c r="H173" s="273">
        <v>5253.34</v>
      </c>
      <c r="I173" s="275">
        <f>H173/G173</f>
        <v>1</v>
      </c>
      <c r="J173" s="273">
        <v>0</v>
      </c>
    </row>
    <row r="174" spans="1:10" x14ac:dyDescent="0.2">
      <c r="A174" s="268"/>
      <c r="B174" s="268"/>
      <c r="C174" s="269" t="s">
        <v>208</v>
      </c>
      <c r="D174" s="270" t="s">
        <v>209</v>
      </c>
      <c r="E174" s="271">
        <v>0</v>
      </c>
      <c r="F174" s="271">
        <f>G174-E174</f>
        <v>898.32</v>
      </c>
      <c r="G174" s="272">
        <v>898.32</v>
      </c>
      <c r="H174" s="273">
        <v>898.32</v>
      </c>
      <c r="I174" s="275">
        <f>H174/G174</f>
        <v>1</v>
      </c>
      <c r="J174" s="273">
        <v>0</v>
      </c>
    </row>
    <row r="175" spans="1:10" x14ac:dyDescent="0.2">
      <c r="A175" s="622"/>
      <c r="B175" s="622"/>
      <c r="C175" s="622" t="s">
        <v>210</v>
      </c>
      <c r="D175" s="270" t="s">
        <v>618</v>
      </c>
      <c r="E175" s="1067">
        <v>0</v>
      </c>
      <c r="F175" s="271">
        <f>G175-E175</f>
        <v>128.71</v>
      </c>
      <c r="G175" s="1068">
        <v>128.71</v>
      </c>
      <c r="H175" s="579">
        <v>128.71</v>
      </c>
      <c r="I175" s="275">
        <f>H175/G175</f>
        <v>1</v>
      </c>
      <c r="J175" s="579">
        <v>0</v>
      </c>
    </row>
    <row r="176" spans="1:10" x14ac:dyDescent="0.2">
      <c r="A176" s="389" t="s">
        <v>54</v>
      </c>
      <c r="B176" s="388"/>
      <c r="C176" s="388"/>
      <c r="D176" s="390" t="s">
        <v>55</v>
      </c>
      <c r="E176" s="391">
        <f>E179+E181+E198+E203+E205+E177+E210</f>
        <v>635528.25</v>
      </c>
      <c r="F176" s="391">
        <f>F179+F181+F198+F203+F205+F177+F210</f>
        <v>701380</v>
      </c>
      <c r="G176" s="391">
        <f>G179+G181+G198+G203+G205+G177+G210</f>
        <v>1336908.25</v>
      </c>
      <c r="H176" s="391">
        <f>H179+H181+H198+H203+H205+H177+H210</f>
        <v>735418.08</v>
      </c>
      <c r="I176" s="392">
        <f>H176/G176</f>
        <v>0.55008866913641974</v>
      </c>
      <c r="J176" s="391">
        <f>J179+J181+J198+J203+J205+E177+J210</f>
        <v>11579.100000000002</v>
      </c>
    </row>
    <row r="177" spans="1:10" hidden="1" x14ac:dyDescent="0.2">
      <c r="A177" s="395"/>
      <c r="B177" s="374" t="s">
        <v>548</v>
      </c>
      <c r="C177" s="394"/>
      <c r="D177" s="375" t="s">
        <v>549</v>
      </c>
      <c r="E177" s="376">
        <f t="shared" ref="E177:J177" si="21">E178</f>
        <v>0</v>
      </c>
      <c r="F177" s="376">
        <f t="shared" si="21"/>
        <v>0</v>
      </c>
      <c r="G177" s="376">
        <f t="shared" si="21"/>
        <v>0</v>
      </c>
      <c r="H177" s="376">
        <f t="shared" si="21"/>
        <v>0</v>
      </c>
      <c r="I177" s="376">
        <f t="shared" si="21"/>
        <v>0</v>
      </c>
      <c r="J177" s="376">
        <f t="shared" si="21"/>
        <v>0</v>
      </c>
    </row>
    <row r="178" spans="1:10" ht="22.5" hidden="1" x14ac:dyDescent="0.2">
      <c r="A178" s="395"/>
      <c r="B178" s="396"/>
      <c r="C178" s="396" t="s">
        <v>298</v>
      </c>
      <c r="D178" s="397" t="s">
        <v>299</v>
      </c>
      <c r="E178" s="398">
        <v>0</v>
      </c>
      <c r="F178" s="398">
        <f>G178-E178</f>
        <v>0</v>
      </c>
      <c r="G178" s="398">
        <v>0</v>
      </c>
      <c r="H178" s="398">
        <v>0</v>
      </c>
      <c r="I178" s="276">
        <v>0</v>
      </c>
      <c r="J178" s="398">
        <v>0</v>
      </c>
    </row>
    <row r="179" spans="1:10" ht="15" hidden="1" x14ac:dyDescent="0.2">
      <c r="A179" s="393"/>
      <c r="B179" s="359" t="s">
        <v>294</v>
      </c>
      <c r="C179" s="367"/>
      <c r="D179" s="368" t="s">
        <v>295</v>
      </c>
      <c r="E179" s="369">
        <f>E180</f>
        <v>0</v>
      </c>
      <c r="F179" s="369">
        <f>F180</f>
        <v>0</v>
      </c>
      <c r="G179" s="369">
        <f>G180</f>
        <v>0</v>
      </c>
      <c r="H179" s="369">
        <f>H180</f>
        <v>0</v>
      </c>
      <c r="I179" s="370">
        <v>0</v>
      </c>
      <c r="J179" s="369">
        <f>J180</f>
        <v>0</v>
      </c>
    </row>
    <row r="180" spans="1:10" hidden="1" x14ac:dyDescent="0.2">
      <c r="A180" s="268"/>
      <c r="B180" s="268"/>
      <c r="C180" s="269" t="s">
        <v>296</v>
      </c>
      <c r="D180" s="270" t="s">
        <v>297</v>
      </c>
      <c r="E180" s="271">
        <v>0</v>
      </c>
      <c r="F180" s="271">
        <f>G180-E180</f>
        <v>0</v>
      </c>
      <c r="G180" s="272">
        <v>0</v>
      </c>
      <c r="H180" s="273">
        <v>0</v>
      </c>
      <c r="I180" s="275">
        <v>0</v>
      </c>
      <c r="J180" s="273">
        <v>0</v>
      </c>
    </row>
    <row r="181" spans="1:10" ht="15" x14ac:dyDescent="0.2">
      <c r="A181" s="267"/>
      <c r="B181" s="344" t="s">
        <v>56</v>
      </c>
      <c r="C181" s="345"/>
      <c r="D181" s="346" t="s">
        <v>57</v>
      </c>
      <c r="E181" s="347">
        <f>E182+E183+E184+E185+E186+E187+E188+E190+E192+E193+E194+E195+E191+E189+E196+E197</f>
        <v>464628.25</v>
      </c>
      <c r="F181" s="347">
        <f>F182+F183+F184+F185+F186+F187+F188+F190+F192+F193+F194+F195+F191+F189+F196+F197</f>
        <v>362000</v>
      </c>
      <c r="G181" s="347">
        <f>G182+G183+G184+G185+G186+G187+G188+G190+G192+G193+G194+G195+G191+G189+G196+G197</f>
        <v>826628.25</v>
      </c>
      <c r="H181" s="347">
        <f>H182+H183+H184+H185+H186+H187+H188+H190+H192+H193+H194+H195+H191+H189+H196+H197</f>
        <v>396416.97</v>
      </c>
      <c r="I181" s="352">
        <f>H181/G181</f>
        <v>0.47955894321298598</v>
      </c>
      <c r="J181" s="347">
        <f>J182+J183+J184+J185+J186+J187+J188+J190+J192+J193+J194+J195+J191+J189+J196+J197</f>
        <v>10441.720000000001</v>
      </c>
    </row>
    <row r="182" spans="1:10" ht="33.75" x14ac:dyDescent="0.2">
      <c r="A182" s="268"/>
      <c r="B182" s="268"/>
      <c r="C182" s="269" t="s">
        <v>225</v>
      </c>
      <c r="D182" s="270" t="s">
        <v>226</v>
      </c>
      <c r="E182" s="271">
        <v>40000</v>
      </c>
      <c r="F182" s="271">
        <f>G182-E182</f>
        <v>0</v>
      </c>
      <c r="G182" s="272">
        <v>40000</v>
      </c>
      <c r="H182" s="273">
        <v>0</v>
      </c>
      <c r="I182" s="275">
        <f t="shared" ref="I182:I202" si="22">H182/G182</f>
        <v>0</v>
      </c>
      <c r="J182" s="273">
        <v>0</v>
      </c>
    </row>
    <row r="183" spans="1:10" x14ac:dyDescent="0.2">
      <c r="A183" s="268"/>
      <c r="B183" s="268"/>
      <c r="C183" s="269" t="s">
        <v>265</v>
      </c>
      <c r="D183" s="270" t="s">
        <v>266</v>
      </c>
      <c r="E183" s="271">
        <v>50000</v>
      </c>
      <c r="F183" s="271">
        <f t="shared" ref="F183:F197" si="23">G183-E183</f>
        <v>63000</v>
      </c>
      <c r="G183" s="272">
        <v>113000</v>
      </c>
      <c r="H183" s="273">
        <v>39972</v>
      </c>
      <c r="I183" s="275">
        <f t="shared" si="22"/>
        <v>0.3537345132743363</v>
      </c>
      <c r="J183" s="273">
        <v>0</v>
      </c>
    </row>
    <row r="184" spans="1:10" x14ac:dyDescent="0.2">
      <c r="A184" s="268"/>
      <c r="B184" s="268"/>
      <c r="C184" s="269" t="s">
        <v>208</v>
      </c>
      <c r="D184" s="270" t="s">
        <v>209</v>
      </c>
      <c r="E184" s="271">
        <v>13132.8</v>
      </c>
      <c r="F184" s="271">
        <f t="shared" si="23"/>
        <v>0</v>
      </c>
      <c r="G184" s="272">
        <v>13132.8</v>
      </c>
      <c r="H184" s="273">
        <v>3633.9</v>
      </c>
      <c r="I184" s="275">
        <f t="shared" si="22"/>
        <v>0.2767041301169591</v>
      </c>
      <c r="J184" s="273">
        <v>0</v>
      </c>
    </row>
    <row r="185" spans="1:10" x14ac:dyDescent="0.2">
      <c r="A185" s="268"/>
      <c r="B185" s="268"/>
      <c r="C185" s="269" t="s">
        <v>210</v>
      </c>
      <c r="D185" s="270" t="s">
        <v>618</v>
      </c>
      <c r="E185" s="271">
        <v>1646.4</v>
      </c>
      <c r="F185" s="271">
        <f t="shared" si="23"/>
        <v>0</v>
      </c>
      <c r="G185" s="272">
        <v>1646.4</v>
      </c>
      <c r="H185" s="273">
        <v>0</v>
      </c>
      <c r="I185" s="275">
        <f t="shared" si="22"/>
        <v>0</v>
      </c>
      <c r="J185" s="273">
        <v>0</v>
      </c>
    </row>
    <row r="186" spans="1:10" x14ac:dyDescent="0.2">
      <c r="A186" s="268"/>
      <c r="B186" s="268"/>
      <c r="C186" s="269" t="s">
        <v>218</v>
      </c>
      <c r="D186" s="270" t="s">
        <v>219</v>
      </c>
      <c r="E186" s="271">
        <v>76800</v>
      </c>
      <c r="F186" s="271">
        <f t="shared" si="23"/>
        <v>0</v>
      </c>
      <c r="G186" s="272">
        <v>76800</v>
      </c>
      <c r="H186" s="273">
        <v>21670</v>
      </c>
      <c r="I186" s="275">
        <f t="shared" si="22"/>
        <v>0.28216145833333334</v>
      </c>
      <c r="J186" s="273">
        <v>0</v>
      </c>
    </row>
    <row r="187" spans="1:10" x14ac:dyDescent="0.2">
      <c r="A187" s="268"/>
      <c r="B187" s="268"/>
      <c r="C187" s="269" t="s">
        <v>267</v>
      </c>
      <c r="D187" s="270" t="s">
        <v>268</v>
      </c>
      <c r="E187" s="271">
        <v>1500</v>
      </c>
      <c r="F187" s="271">
        <f t="shared" si="23"/>
        <v>0</v>
      </c>
      <c r="G187" s="272">
        <v>1500</v>
      </c>
      <c r="H187" s="273">
        <v>1448.22</v>
      </c>
      <c r="I187" s="275">
        <f t="shared" si="22"/>
        <v>0.96548</v>
      </c>
      <c r="J187" s="273">
        <v>0</v>
      </c>
    </row>
    <row r="188" spans="1:10" x14ac:dyDescent="0.2">
      <c r="A188" s="268"/>
      <c r="B188" s="268"/>
      <c r="C188" s="269" t="s">
        <v>212</v>
      </c>
      <c r="D188" s="270" t="s">
        <v>213</v>
      </c>
      <c r="E188" s="271">
        <v>101000</v>
      </c>
      <c r="F188" s="271">
        <f t="shared" si="23"/>
        <v>109000</v>
      </c>
      <c r="G188" s="272">
        <v>210000</v>
      </c>
      <c r="H188" s="273">
        <v>86998.07</v>
      </c>
      <c r="I188" s="275">
        <f t="shared" si="22"/>
        <v>0.41427652380952384</v>
      </c>
      <c r="J188" s="273">
        <v>9150.68</v>
      </c>
    </row>
    <row r="189" spans="1:10" x14ac:dyDescent="0.2">
      <c r="A189" s="578"/>
      <c r="B189" s="578"/>
      <c r="C189" s="269" t="s">
        <v>325</v>
      </c>
      <c r="D189" s="270" t="s">
        <v>613</v>
      </c>
      <c r="E189" s="271">
        <v>2000</v>
      </c>
      <c r="F189" s="271">
        <f t="shared" si="23"/>
        <v>1000</v>
      </c>
      <c r="G189" s="272">
        <v>3000</v>
      </c>
      <c r="H189" s="273">
        <v>1725</v>
      </c>
      <c r="I189" s="275">
        <f t="shared" si="22"/>
        <v>0.57499999999999996</v>
      </c>
      <c r="J189" s="273">
        <v>0</v>
      </c>
    </row>
    <row r="190" spans="1:10" x14ac:dyDescent="0.2">
      <c r="A190" s="268"/>
      <c r="B190" s="268"/>
      <c r="C190" s="269" t="s">
        <v>220</v>
      </c>
      <c r="D190" s="270" t="s">
        <v>221</v>
      </c>
      <c r="E190" s="271">
        <v>60000</v>
      </c>
      <c r="F190" s="271">
        <f t="shared" si="23"/>
        <v>-10000</v>
      </c>
      <c r="G190" s="272">
        <v>50000</v>
      </c>
      <c r="H190" s="273">
        <v>25239.48</v>
      </c>
      <c r="I190" s="275">
        <f t="shared" si="22"/>
        <v>0.50478959999999995</v>
      </c>
      <c r="J190" s="273">
        <v>0</v>
      </c>
    </row>
    <row r="191" spans="1:10" x14ac:dyDescent="0.2">
      <c r="A191" s="399"/>
      <c r="B191" s="399"/>
      <c r="C191" s="269" t="s">
        <v>230</v>
      </c>
      <c r="D191" s="270" t="s">
        <v>231</v>
      </c>
      <c r="E191" s="271">
        <v>20000</v>
      </c>
      <c r="F191" s="271">
        <f t="shared" si="23"/>
        <v>0</v>
      </c>
      <c r="G191" s="272">
        <v>20000</v>
      </c>
      <c r="H191" s="273">
        <v>17637.5</v>
      </c>
      <c r="I191" s="275">
        <f t="shared" si="22"/>
        <v>0.88187499999999996</v>
      </c>
      <c r="J191" s="273">
        <v>0</v>
      </c>
    </row>
    <row r="192" spans="1:10" x14ac:dyDescent="0.2">
      <c r="A192" s="268"/>
      <c r="B192" s="268"/>
      <c r="C192" s="269" t="s">
        <v>275</v>
      </c>
      <c r="D192" s="270" t="s">
        <v>276</v>
      </c>
      <c r="E192" s="271">
        <v>15000</v>
      </c>
      <c r="F192" s="271">
        <f t="shared" si="23"/>
        <v>20000</v>
      </c>
      <c r="G192" s="272">
        <v>35000</v>
      </c>
      <c r="H192" s="273">
        <v>2900</v>
      </c>
      <c r="I192" s="275">
        <f t="shared" si="22"/>
        <v>8.2857142857142851E-2</v>
      </c>
      <c r="J192" s="273">
        <v>400</v>
      </c>
    </row>
    <row r="193" spans="1:10" x14ac:dyDescent="0.2">
      <c r="A193" s="268"/>
      <c r="B193" s="268"/>
      <c r="C193" s="269" t="s">
        <v>214</v>
      </c>
      <c r="D193" s="270" t="s">
        <v>215</v>
      </c>
      <c r="E193" s="271">
        <v>35000</v>
      </c>
      <c r="F193" s="271">
        <f t="shared" si="23"/>
        <v>35000</v>
      </c>
      <c r="G193" s="272">
        <v>70000</v>
      </c>
      <c r="H193" s="273">
        <v>37711</v>
      </c>
      <c r="I193" s="275">
        <f t="shared" si="22"/>
        <v>0.53872857142857145</v>
      </c>
      <c r="J193" s="273">
        <v>891.04</v>
      </c>
    </row>
    <row r="194" spans="1:10" x14ac:dyDescent="0.2">
      <c r="A194" s="268"/>
      <c r="B194" s="268"/>
      <c r="C194" s="269" t="s">
        <v>237</v>
      </c>
      <c r="D194" s="270" t="s">
        <v>238</v>
      </c>
      <c r="E194" s="271">
        <v>5000</v>
      </c>
      <c r="F194" s="271">
        <f t="shared" si="23"/>
        <v>0</v>
      </c>
      <c r="G194" s="272">
        <v>5000</v>
      </c>
      <c r="H194" s="273">
        <v>2671.2</v>
      </c>
      <c r="I194" s="275">
        <f t="shared" si="22"/>
        <v>0.53423999999999994</v>
      </c>
      <c r="J194" s="273">
        <v>0</v>
      </c>
    </row>
    <row r="195" spans="1:10" x14ac:dyDescent="0.2">
      <c r="A195" s="268"/>
      <c r="B195" s="268"/>
      <c r="C195" s="269" t="s">
        <v>216</v>
      </c>
      <c r="D195" s="362" t="s">
        <v>217</v>
      </c>
      <c r="E195" s="363">
        <v>20000</v>
      </c>
      <c r="F195" s="363">
        <f t="shared" si="23"/>
        <v>18000</v>
      </c>
      <c r="G195" s="364">
        <v>38000</v>
      </c>
      <c r="H195" s="595">
        <v>16500</v>
      </c>
      <c r="I195" s="596">
        <f t="shared" si="22"/>
        <v>0.43421052631578949</v>
      </c>
      <c r="J195" s="595">
        <v>0</v>
      </c>
    </row>
    <row r="196" spans="1:10" ht="45" x14ac:dyDescent="0.2">
      <c r="A196" s="578"/>
      <c r="B196" s="578"/>
      <c r="C196" s="594" t="s">
        <v>375</v>
      </c>
      <c r="D196" s="371" t="s">
        <v>623</v>
      </c>
      <c r="E196" s="372">
        <v>0</v>
      </c>
      <c r="F196" s="372">
        <f t="shared" si="23"/>
        <v>120000</v>
      </c>
      <c r="G196" s="372">
        <v>120000</v>
      </c>
      <c r="H196" s="273">
        <v>120000</v>
      </c>
      <c r="I196" s="275">
        <f t="shared" si="22"/>
        <v>1</v>
      </c>
      <c r="J196" s="273">
        <v>0</v>
      </c>
    </row>
    <row r="197" spans="1:10" x14ac:dyDescent="0.2">
      <c r="A197" s="578"/>
      <c r="B197" s="578"/>
      <c r="C197" s="594" t="s">
        <v>232</v>
      </c>
      <c r="D197" s="371" t="s">
        <v>612</v>
      </c>
      <c r="E197" s="372">
        <v>23549.05</v>
      </c>
      <c r="F197" s="372">
        <f t="shared" si="23"/>
        <v>6000</v>
      </c>
      <c r="G197" s="372">
        <v>29549.05</v>
      </c>
      <c r="H197" s="273">
        <v>18310.599999999999</v>
      </c>
      <c r="I197" s="275">
        <f>H197/G197</f>
        <v>0.6196679757894078</v>
      </c>
      <c r="J197" s="273">
        <v>0</v>
      </c>
    </row>
    <row r="198" spans="1:10" ht="15" x14ac:dyDescent="0.2">
      <c r="A198" s="267"/>
      <c r="B198" s="344" t="s">
        <v>300</v>
      </c>
      <c r="C198" s="345"/>
      <c r="D198" s="368" t="s">
        <v>301</v>
      </c>
      <c r="E198" s="369">
        <f>E199+E200+E201+E202</f>
        <v>11700</v>
      </c>
      <c r="F198" s="369">
        <f>F199+F200+F201+F202</f>
        <v>0</v>
      </c>
      <c r="G198" s="369">
        <f>G199+G200+G201+G202</f>
        <v>11700</v>
      </c>
      <c r="H198" s="369">
        <f>H199+H200+H201+H202</f>
        <v>3995.7</v>
      </c>
      <c r="I198" s="597">
        <f>H198/G198</f>
        <v>0.3415128205128205</v>
      </c>
      <c r="J198" s="369">
        <f>J199+J200+J201+J202</f>
        <v>0</v>
      </c>
    </row>
    <row r="199" spans="1:10" x14ac:dyDescent="0.2">
      <c r="A199" s="268"/>
      <c r="B199" s="268"/>
      <c r="C199" s="269" t="s">
        <v>212</v>
      </c>
      <c r="D199" s="270" t="s">
        <v>213</v>
      </c>
      <c r="E199" s="271">
        <v>4000</v>
      </c>
      <c r="F199" s="271">
        <f>G199-E199</f>
        <v>0</v>
      </c>
      <c r="G199" s="272">
        <v>4000</v>
      </c>
      <c r="H199" s="273">
        <v>0</v>
      </c>
      <c r="I199" s="276">
        <f t="shared" si="22"/>
        <v>0</v>
      </c>
      <c r="J199" s="273">
        <v>0</v>
      </c>
    </row>
    <row r="200" spans="1:10" x14ac:dyDescent="0.2">
      <c r="A200" s="268"/>
      <c r="B200" s="268"/>
      <c r="C200" s="269" t="s">
        <v>220</v>
      </c>
      <c r="D200" s="270" t="s">
        <v>221</v>
      </c>
      <c r="E200" s="271">
        <v>1700</v>
      </c>
      <c r="F200" s="271">
        <f>G200-E200</f>
        <v>0</v>
      </c>
      <c r="G200" s="272">
        <v>1700</v>
      </c>
      <c r="H200" s="273">
        <v>886.13</v>
      </c>
      <c r="I200" s="276">
        <f t="shared" si="22"/>
        <v>0.52125294117647059</v>
      </c>
      <c r="J200" s="273">
        <v>0</v>
      </c>
    </row>
    <row r="201" spans="1:10" x14ac:dyDescent="0.2">
      <c r="A201" s="268"/>
      <c r="B201" s="268"/>
      <c r="C201" s="269" t="s">
        <v>214</v>
      </c>
      <c r="D201" s="270" t="s">
        <v>215</v>
      </c>
      <c r="E201" s="271">
        <v>5000</v>
      </c>
      <c r="F201" s="271">
        <f>G201-E201</f>
        <v>0</v>
      </c>
      <c r="G201" s="272">
        <v>5000</v>
      </c>
      <c r="H201" s="273">
        <v>2747.95</v>
      </c>
      <c r="I201" s="276">
        <f t="shared" si="22"/>
        <v>0.54958999999999991</v>
      </c>
      <c r="J201" s="273">
        <v>0</v>
      </c>
    </row>
    <row r="202" spans="1:10" x14ac:dyDescent="0.2">
      <c r="A202" s="268"/>
      <c r="B202" s="268"/>
      <c r="C202" s="269" t="s">
        <v>237</v>
      </c>
      <c r="D202" s="270" t="s">
        <v>238</v>
      </c>
      <c r="E202" s="271">
        <v>1000</v>
      </c>
      <c r="F202" s="271">
        <f>G202-E202</f>
        <v>0</v>
      </c>
      <c r="G202" s="272">
        <v>1000</v>
      </c>
      <c r="H202" s="273">
        <v>361.62</v>
      </c>
      <c r="I202" s="276">
        <f t="shared" si="22"/>
        <v>0.36162</v>
      </c>
      <c r="J202" s="273">
        <v>0</v>
      </c>
    </row>
    <row r="203" spans="1:10" ht="15" x14ac:dyDescent="0.2">
      <c r="A203" s="267"/>
      <c r="B203" s="344" t="s">
        <v>302</v>
      </c>
      <c r="C203" s="345"/>
      <c r="D203" s="346" t="s">
        <v>303</v>
      </c>
      <c r="E203" s="347">
        <f>E204</f>
        <v>120000</v>
      </c>
      <c r="F203" s="347">
        <f>F204</f>
        <v>0</v>
      </c>
      <c r="G203" s="347">
        <f>G204</f>
        <v>120000</v>
      </c>
      <c r="H203" s="347">
        <f>H204</f>
        <v>25000</v>
      </c>
      <c r="I203" s="352">
        <f>H203/G203</f>
        <v>0.20833333333333334</v>
      </c>
      <c r="J203" s="347">
        <f>J204</f>
        <v>0</v>
      </c>
    </row>
    <row r="204" spans="1:10" ht="45" x14ac:dyDescent="0.2">
      <c r="A204" s="268"/>
      <c r="B204" s="268"/>
      <c r="C204" s="269" t="s">
        <v>159</v>
      </c>
      <c r="D204" s="270" t="s">
        <v>304</v>
      </c>
      <c r="E204" s="271">
        <v>120000</v>
      </c>
      <c r="F204" s="271">
        <f>G204-E204</f>
        <v>0</v>
      </c>
      <c r="G204" s="272">
        <v>120000</v>
      </c>
      <c r="H204" s="273">
        <v>25000</v>
      </c>
      <c r="I204" s="275">
        <f t="shared" ref="I204:I209" si="24">H204/G204</f>
        <v>0.20833333333333334</v>
      </c>
      <c r="J204" s="273">
        <v>0</v>
      </c>
    </row>
    <row r="205" spans="1:10" ht="15" x14ac:dyDescent="0.2">
      <c r="A205" s="267"/>
      <c r="B205" s="344" t="s">
        <v>305</v>
      </c>
      <c r="C205" s="345"/>
      <c r="D205" s="346" t="s">
        <v>306</v>
      </c>
      <c r="E205" s="347">
        <f>E206+E207+E208+E209</f>
        <v>39200</v>
      </c>
      <c r="F205" s="347">
        <f>F206+F207+F208+F209</f>
        <v>0</v>
      </c>
      <c r="G205" s="347">
        <f>G206+G207+G208+G209</f>
        <v>39200</v>
      </c>
      <c r="H205" s="347">
        <f>H206+H207+H208+H209</f>
        <v>13096.56</v>
      </c>
      <c r="I205" s="352">
        <f>H205/G205</f>
        <v>0.33409591836734692</v>
      </c>
      <c r="J205" s="347">
        <f>J206+J207+J208+J209</f>
        <v>1137.3800000000001</v>
      </c>
    </row>
    <row r="206" spans="1:10" x14ac:dyDescent="0.2">
      <c r="A206" s="268"/>
      <c r="B206" s="268"/>
      <c r="C206" s="269" t="s">
        <v>271</v>
      </c>
      <c r="D206" s="270" t="s">
        <v>272</v>
      </c>
      <c r="E206" s="271">
        <v>14500</v>
      </c>
      <c r="F206" s="271">
        <f>G206-E206</f>
        <v>0</v>
      </c>
      <c r="G206" s="272">
        <v>14500</v>
      </c>
      <c r="H206" s="273">
        <v>7500</v>
      </c>
      <c r="I206" s="275">
        <f t="shared" si="24"/>
        <v>0.51724137931034486</v>
      </c>
      <c r="J206" s="273">
        <v>0</v>
      </c>
    </row>
    <row r="207" spans="1:10" x14ac:dyDescent="0.2">
      <c r="A207" s="268"/>
      <c r="B207" s="268"/>
      <c r="C207" s="269" t="s">
        <v>212</v>
      </c>
      <c r="D207" s="270" t="s">
        <v>213</v>
      </c>
      <c r="E207" s="271">
        <v>16000</v>
      </c>
      <c r="F207" s="271">
        <f>G207-E207</f>
        <v>0</v>
      </c>
      <c r="G207" s="272">
        <v>16000</v>
      </c>
      <c r="H207" s="273">
        <v>3632.56</v>
      </c>
      <c r="I207" s="275">
        <f t="shared" si="24"/>
        <v>0.22703499999999999</v>
      </c>
      <c r="J207" s="273">
        <v>1137.3800000000001</v>
      </c>
    </row>
    <row r="208" spans="1:10" x14ac:dyDescent="0.2">
      <c r="A208" s="268"/>
      <c r="B208" s="268"/>
      <c r="C208" s="269" t="s">
        <v>214</v>
      </c>
      <c r="D208" s="270" t="s">
        <v>215</v>
      </c>
      <c r="E208" s="271">
        <v>4500</v>
      </c>
      <c r="F208" s="271">
        <f>G208-E208</f>
        <v>0</v>
      </c>
      <c r="G208" s="272">
        <v>4500</v>
      </c>
      <c r="H208" s="273">
        <v>696</v>
      </c>
      <c r="I208" s="275">
        <f t="shared" si="24"/>
        <v>0.15466666666666667</v>
      </c>
      <c r="J208" s="273">
        <v>0</v>
      </c>
    </row>
    <row r="209" spans="1:13" x14ac:dyDescent="0.2">
      <c r="A209" s="268"/>
      <c r="B209" s="268"/>
      <c r="C209" s="269" t="s">
        <v>216</v>
      </c>
      <c r="D209" s="270" t="s">
        <v>217</v>
      </c>
      <c r="E209" s="271">
        <v>4200</v>
      </c>
      <c r="F209" s="271">
        <f>G209-E209</f>
        <v>0</v>
      </c>
      <c r="G209" s="272">
        <v>4200</v>
      </c>
      <c r="H209" s="273">
        <v>1268</v>
      </c>
      <c r="I209" s="275">
        <f t="shared" si="24"/>
        <v>0.3019047619047619</v>
      </c>
      <c r="J209" s="273">
        <v>0</v>
      </c>
    </row>
    <row r="210" spans="1:13" ht="15" x14ac:dyDescent="0.2">
      <c r="A210" s="267"/>
      <c r="B210" s="344" t="s">
        <v>827</v>
      </c>
      <c r="C210" s="345"/>
      <c r="D210" s="346" t="s">
        <v>828</v>
      </c>
      <c r="E210" s="347">
        <f>SUM(E211:E212)</f>
        <v>0</v>
      </c>
      <c r="F210" s="347">
        <f>SUM(F211:F212)</f>
        <v>339380</v>
      </c>
      <c r="G210" s="347">
        <f>SUM(G211:G212)</f>
        <v>339380</v>
      </c>
      <c r="H210" s="347">
        <f>SUM(H211:H212)</f>
        <v>296908.84999999998</v>
      </c>
      <c r="I210" s="352">
        <f>H210/G210</f>
        <v>0.87485665036242555</v>
      </c>
      <c r="J210" s="347">
        <f>SUM(J211:J212)</f>
        <v>0</v>
      </c>
    </row>
    <row r="211" spans="1:13" x14ac:dyDescent="0.2">
      <c r="A211" s="268"/>
      <c r="B211" s="268"/>
      <c r="C211" s="269" t="s">
        <v>212</v>
      </c>
      <c r="D211" s="270" t="s">
        <v>213</v>
      </c>
      <c r="E211" s="271">
        <v>0</v>
      </c>
      <c r="F211" s="271">
        <f>G211-E211</f>
        <v>23000</v>
      </c>
      <c r="G211" s="272">
        <v>23000</v>
      </c>
      <c r="H211" s="273">
        <v>14393.85</v>
      </c>
      <c r="I211" s="275">
        <f>H211/G211</f>
        <v>0.62581956521739135</v>
      </c>
      <c r="J211" s="273">
        <v>0</v>
      </c>
    </row>
    <row r="212" spans="1:13" x14ac:dyDescent="0.2">
      <c r="A212" s="578"/>
      <c r="B212" s="578"/>
      <c r="C212" s="269" t="s">
        <v>214</v>
      </c>
      <c r="D212" s="270" t="s">
        <v>215</v>
      </c>
      <c r="E212" s="1063">
        <v>0</v>
      </c>
      <c r="F212" s="1063">
        <f>G212-E212</f>
        <v>316380</v>
      </c>
      <c r="G212" s="1064">
        <v>316380</v>
      </c>
      <c r="H212" s="579">
        <v>282515</v>
      </c>
      <c r="I212" s="275">
        <f>H212/G212</f>
        <v>0.89296099627030789</v>
      </c>
      <c r="J212" s="579">
        <v>0</v>
      </c>
    </row>
    <row r="213" spans="1:13" x14ac:dyDescent="0.2">
      <c r="A213" s="340" t="s">
        <v>307</v>
      </c>
      <c r="B213" s="340"/>
      <c r="C213" s="340"/>
      <c r="D213" s="341" t="s">
        <v>308</v>
      </c>
      <c r="E213" s="342">
        <f>E214</f>
        <v>449158</v>
      </c>
      <c r="F213" s="342">
        <f>F214</f>
        <v>300000</v>
      </c>
      <c r="G213" s="342">
        <f>G214</f>
        <v>749158</v>
      </c>
      <c r="H213" s="342">
        <f>H214</f>
        <v>390608.59</v>
      </c>
      <c r="I213" s="351">
        <f t="shared" ref="I213:I218" si="25">H213/G213</f>
        <v>0.52139680814994971</v>
      </c>
      <c r="J213" s="342">
        <f>J214</f>
        <v>11212.71</v>
      </c>
    </row>
    <row r="214" spans="1:13" ht="22.5" x14ac:dyDescent="0.2">
      <c r="A214" s="267"/>
      <c r="B214" s="344" t="s">
        <v>309</v>
      </c>
      <c r="C214" s="401"/>
      <c r="D214" s="402" t="s">
        <v>310</v>
      </c>
      <c r="E214" s="403">
        <f>E216+E215</f>
        <v>449158</v>
      </c>
      <c r="F214" s="403">
        <f>F216+F215</f>
        <v>300000</v>
      </c>
      <c r="G214" s="403">
        <f>G216+G215</f>
        <v>749158</v>
      </c>
      <c r="H214" s="403">
        <f>H216+H215</f>
        <v>390608.59</v>
      </c>
      <c r="I214" s="404">
        <f>H214/G214</f>
        <v>0.52139680814994971</v>
      </c>
      <c r="J214" s="403">
        <f>J216+J215</f>
        <v>11212.71</v>
      </c>
    </row>
    <row r="215" spans="1:13" ht="22.5" x14ac:dyDescent="0.2">
      <c r="A215" s="393"/>
      <c r="B215" s="400"/>
      <c r="C215" s="410" t="s">
        <v>550</v>
      </c>
      <c r="D215" s="397" t="s">
        <v>551</v>
      </c>
      <c r="E215" s="398">
        <v>151158</v>
      </c>
      <c r="F215" s="398">
        <f>G215-E215</f>
        <v>150000</v>
      </c>
      <c r="G215" s="398">
        <v>301158</v>
      </c>
      <c r="H215" s="398">
        <v>37702</v>
      </c>
      <c r="I215" s="276">
        <f t="shared" si="25"/>
        <v>0.1251900995490739</v>
      </c>
      <c r="J215" s="398">
        <v>0</v>
      </c>
    </row>
    <row r="216" spans="1:13" ht="33.75" x14ac:dyDescent="0.2">
      <c r="A216" s="268"/>
      <c r="B216" s="268"/>
      <c r="C216" s="405" t="s">
        <v>311</v>
      </c>
      <c r="D216" s="406" t="s">
        <v>312</v>
      </c>
      <c r="E216" s="407">
        <v>298000</v>
      </c>
      <c r="F216" s="407">
        <f>G216-E216</f>
        <v>150000</v>
      </c>
      <c r="G216" s="408">
        <v>448000</v>
      </c>
      <c r="H216" s="409">
        <v>352906.59</v>
      </c>
      <c r="I216" s="373">
        <f t="shared" si="25"/>
        <v>0.78773792410714294</v>
      </c>
      <c r="J216" s="409">
        <v>11212.71</v>
      </c>
    </row>
    <row r="217" spans="1:13" x14ac:dyDescent="0.2">
      <c r="A217" s="340" t="s">
        <v>101</v>
      </c>
      <c r="B217" s="340"/>
      <c r="C217" s="340"/>
      <c r="D217" s="341" t="s">
        <v>102</v>
      </c>
      <c r="E217" s="342">
        <f t="shared" ref="E217:H218" si="26">E218</f>
        <v>310000</v>
      </c>
      <c r="F217" s="342">
        <f t="shared" si="26"/>
        <v>-40000</v>
      </c>
      <c r="G217" s="342">
        <f t="shared" si="26"/>
        <v>270000</v>
      </c>
      <c r="H217" s="342">
        <f t="shared" si="26"/>
        <v>0</v>
      </c>
      <c r="I217" s="351">
        <f t="shared" si="25"/>
        <v>0</v>
      </c>
      <c r="J217" s="342">
        <f>J218</f>
        <v>0</v>
      </c>
    </row>
    <row r="218" spans="1:13" ht="15" x14ac:dyDescent="0.2">
      <c r="A218" s="267"/>
      <c r="B218" s="344" t="s">
        <v>313</v>
      </c>
      <c r="C218" s="345"/>
      <c r="D218" s="346" t="s">
        <v>314</v>
      </c>
      <c r="E218" s="347">
        <f t="shared" si="26"/>
        <v>310000</v>
      </c>
      <c r="F218" s="347">
        <f t="shared" si="26"/>
        <v>-40000</v>
      </c>
      <c r="G218" s="347">
        <f t="shared" si="26"/>
        <v>270000</v>
      </c>
      <c r="H218" s="347">
        <f t="shared" si="26"/>
        <v>0</v>
      </c>
      <c r="I218" s="352">
        <f t="shared" si="25"/>
        <v>0</v>
      </c>
      <c r="J218" s="347">
        <f>J219</f>
        <v>0</v>
      </c>
    </row>
    <row r="219" spans="1:13" x14ac:dyDescent="0.2">
      <c r="A219" s="268"/>
      <c r="B219" s="268"/>
      <c r="C219" s="269" t="s">
        <v>315</v>
      </c>
      <c r="D219" s="270" t="s">
        <v>316</v>
      </c>
      <c r="E219" s="271">
        <v>310000</v>
      </c>
      <c r="F219" s="271">
        <f>G219-E219</f>
        <v>-40000</v>
      </c>
      <c r="G219" s="272">
        <v>270000</v>
      </c>
      <c r="H219" s="273">
        <v>0</v>
      </c>
      <c r="I219" s="275">
        <v>0</v>
      </c>
      <c r="J219" s="273">
        <v>0</v>
      </c>
    </row>
    <row r="220" spans="1:13" x14ac:dyDescent="0.2">
      <c r="A220" s="340" t="s">
        <v>117</v>
      </c>
      <c r="B220" s="340"/>
      <c r="C220" s="340"/>
      <c r="D220" s="341" t="s">
        <v>118</v>
      </c>
      <c r="E220" s="342">
        <f>E221+E252+E267+E315+E317+E320+E333+E346+E359+E362+E296+E294</f>
        <v>30774968.270000003</v>
      </c>
      <c r="F220" s="342">
        <f>F221+F252+F267+F315+F317+F320+F333+F346+F359+F362+F296+F294</f>
        <v>3522480.1199999992</v>
      </c>
      <c r="G220" s="342">
        <f>G221+G252+G267+G315+G317+G320+G333+G346+G359+G362+G296+G294</f>
        <v>34297448.390000001</v>
      </c>
      <c r="H220" s="342">
        <f>H221+H252+H267+H315+H317+H320+H333+H346+H359+H362+H296+H294</f>
        <v>17416220.969999999</v>
      </c>
      <c r="I220" s="351">
        <f>H220/G220</f>
        <v>0.50779931999483641</v>
      </c>
      <c r="J220" s="342">
        <f>J221+J252+J267+J315+J317+J320+J333+J346+J359+J362+J296+J294</f>
        <v>843569.03</v>
      </c>
    </row>
    <row r="221" spans="1:13" ht="15" x14ac:dyDescent="0.2">
      <c r="A221" s="267"/>
      <c r="B221" s="344" t="s">
        <v>119</v>
      </c>
      <c r="C221" s="345"/>
      <c r="D221" s="346" t="s">
        <v>120</v>
      </c>
      <c r="E221" s="347">
        <f>E222+E223+E224+E225+E226+E227+E228+E229+E232+E233+E234+E235+E236+E237+E238+E239+E240+E241+E242+E243+E247+E230+E231+E244+E245+E246+E248+E249++E250+E251</f>
        <v>18058316.350000001</v>
      </c>
      <c r="F221" s="347">
        <f>F222+F223+F224+F225+F226+F227+F228+F229+F232+F233+F234+F235+F236+F237+F238+F239+F240+F241+F242+F243+F247+F230+F231+F244+F245+F246+F248+F249++F250+F251</f>
        <v>2898414.5099999993</v>
      </c>
      <c r="G221" s="347">
        <f>G222+G223+G224+G225+G226+G227+G228+G229+G232+G233+G234+G235+G236+G237+G238+G239+G240+G241+G242+G243+G247+G230+G231+G244+G245+G246+G248+G249++G250+G251</f>
        <v>20956730.859999999</v>
      </c>
      <c r="H221" s="347">
        <f>H222+H223+H224+H225+H226+H227+H228+H229+H232+H233+H234+H235+H236+H237+H238+H239+H240+H241+H242+H243+H247+H230+H231+H244+H245+H246+H248+H249++H250+H251</f>
        <v>10536243.100000001</v>
      </c>
      <c r="I221" s="352">
        <f>H221/G221</f>
        <v>0.50276176997197941</v>
      </c>
      <c r="J221" s="347">
        <f>SUM(J222:J251)</f>
        <v>500768.48</v>
      </c>
      <c r="M221" s="558"/>
    </row>
    <row r="222" spans="1:13" ht="33.75" hidden="1" x14ac:dyDescent="0.2">
      <c r="A222" s="268"/>
      <c r="B222" s="268"/>
      <c r="C222" s="269" t="s">
        <v>131</v>
      </c>
      <c r="D222" s="270" t="s">
        <v>224</v>
      </c>
      <c r="E222" s="271">
        <v>0</v>
      </c>
      <c r="F222" s="271">
        <f>G222-E222</f>
        <v>0</v>
      </c>
      <c r="G222" s="272">
        <v>0</v>
      </c>
      <c r="H222" s="273">
        <v>0</v>
      </c>
      <c r="I222" s="275">
        <v>0</v>
      </c>
      <c r="J222" s="273">
        <v>0</v>
      </c>
    </row>
    <row r="223" spans="1:13" x14ac:dyDescent="0.2">
      <c r="A223" s="268"/>
      <c r="B223" s="268"/>
      <c r="C223" s="269" t="s">
        <v>271</v>
      </c>
      <c r="D223" s="270" t="s">
        <v>272</v>
      </c>
      <c r="E223" s="271">
        <v>385173</v>
      </c>
      <c r="F223" s="271">
        <f t="shared" ref="F223:F247" si="27">G223-E223</f>
        <v>0</v>
      </c>
      <c r="G223" s="272">
        <v>385173</v>
      </c>
      <c r="H223" s="273">
        <v>184352.97</v>
      </c>
      <c r="I223" s="275">
        <f>H223/G223</f>
        <v>0.47862381319562897</v>
      </c>
      <c r="J223" s="273">
        <v>8497.34</v>
      </c>
    </row>
    <row r="224" spans="1:13" x14ac:dyDescent="0.2">
      <c r="A224" s="268"/>
      <c r="B224" s="268"/>
      <c r="C224" s="269" t="s">
        <v>206</v>
      </c>
      <c r="D224" s="270" t="s">
        <v>207</v>
      </c>
      <c r="E224" s="271">
        <v>1743366</v>
      </c>
      <c r="F224" s="271">
        <f t="shared" si="27"/>
        <v>27810</v>
      </c>
      <c r="G224" s="272">
        <v>1771176</v>
      </c>
      <c r="H224" s="273">
        <v>895937.03</v>
      </c>
      <c r="I224" s="275">
        <f t="shared" ref="I224:I251" si="28">H224/G224</f>
        <v>0.50584302745746335</v>
      </c>
      <c r="J224" s="273">
        <v>29954.400000000001</v>
      </c>
    </row>
    <row r="225" spans="1:10" x14ac:dyDescent="0.2">
      <c r="A225" s="268"/>
      <c r="B225" s="268"/>
      <c r="C225" s="269" t="s">
        <v>261</v>
      </c>
      <c r="D225" s="270" t="s">
        <v>262</v>
      </c>
      <c r="E225" s="271">
        <v>132969</v>
      </c>
      <c r="F225" s="271">
        <f t="shared" si="27"/>
        <v>-2394.1600000000035</v>
      </c>
      <c r="G225" s="272">
        <v>130574.84</v>
      </c>
      <c r="H225" s="273">
        <v>130574.84</v>
      </c>
      <c r="I225" s="275">
        <f t="shared" si="28"/>
        <v>1</v>
      </c>
      <c r="J225" s="273">
        <v>0</v>
      </c>
    </row>
    <row r="226" spans="1:10" x14ac:dyDescent="0.2">
      <c r="A226" s="268"/>
      <c r="B226" s="268"/>
      <c r="C226" s="269" t="s">
        <v>208</v>
      </c>
      <c r="D226" s="270" t="s">
        <v>209</v>
      </c>
      <c r="E226" s="271">
        <v>2055829</v>
      </c>
      <c r="F226" s="271">
        <f t="shared" si="27"/>
        <v>108976</v>
      </c>
      <c r="G226" s="272">
        <v>2164805</v>
      </c>
      <c r="H226" s="273">
        <v>1170781.19</v>
      </c>
      <c r="I226" s="275">
        <f t="shared" si="28"/>
        <v>0.54082524292026302</v>
      </c>
      <c r="J226" s="273">
        <v>175956.12</v>
      </c>
    </row>
    <row r="227" spans="1:10" ht="22.5" x14ac:dyDescent="0.2">
      <c r="A227" s="268"/>
      <c r="B227" s="268"/>
      <c r="C227" s="269" t="s">
        <v>210</v>
      </c>
      <c r="D227" s="270" t="s">
        <v>619</v>
      </c>
      <c r="E227" s="271">
        <v>320743</v>
      </c>
      <c r="F227" s="271">
        <f t="shared" si="27"/>
        <v>-58607.51999999999</v>
      </c>
      <c r="G227" s="272">
        <v>262135.48</v>
      </c>
      <c r="H227" s="273">
        <v>113916.8</v>
      </c>
      <c r="I227" s="275">
        <f t="shared" si="28"/>
        <v>0.43457222959669556</v>
      </c>
      <c r="J227" s="273">
        <v>18946.849999999999</v>
      </c>
    </row>
    <row r="228" spans="1:10" x14ac:dyDescent="0.2">
      <c r="A228" s="268"/>
      <c r="B228" s="268"/>
      <c r="C228" s="269" t="s">
        <v>218</v>
      </c>
      <c r="D228" s="270" t="s">
        <v>219</v>
      </c>
      <c r="E228" s="271">
        <v>46701</v>
      </c>
      <c r="F228" s="271">
        <f t="shared" si="27"/>
        <v>2698.8300000000017</v>
      </c>
      <c r="G228" s="272">
        <v>49399.83</v>
      </c>
      <c r="H228" s="273">
        <v>15609.54</v>
      </c>
      <c r="I228" s="275">
        <f t="shared" si="28"/>
        <v>0.31598367848634296</v>
      </c>
      <c r="J228" s="273">
        <v>2653.46</v>
      </c>
    </row>
    <row r="229" spans="1:10" x14ac:dyDescent="0.2">
      <c r="A229" s="268"/>
      <c r="B229" s="268"/>
      <c r="C229" s="269" t="s">
        <v>212</v>
      </c>
      <c r="D229" s="270" t="s">
        <v>213</v>
      </c>
      <c r="E229" s="271">
        <v>209600</v>
      </c>
      <c r="F229" s="271">
        <f t="shared" si="27"/>
        <v>59000</v>
      </c>
      <c r="G229" s="272">
        <v>268600</v>
      </c>
      <c r="H229" s="273">
        <v>145947.57</v>
      </c>
      <c r="I229" s="275">
        <f t="shared" si="28"/>
        <v>0.54336399851079675</v>
      </c>
      <c r="J229" s="273">
        <v>3505.69</v>
      </c>
    </row>
    <row r="230" spans="1:10" hidden="1" x14ac:dyDescent="0.2">
      <c r="A230" s="399"/>
      <c r="B230" s="399"/>
      <c r="C230" s="269" t="s">
        <v>339</v>
      </c>
      <c r="D230" s="270" t="s">
        <v>213</v>
      </c>
      <c r="E230" s="271">
        <v>0</v>
      </c>
      <c r="F230" s="271">
        <f>G230-E230</f>
        <v>0</v>
      </c>
      <c r="G230" s="272">
        <v>0</v>
      </c>
      <c r="H230" s="273">
        <v>0</v>
      </c>
      <c r="I230" s="275" t="e">
        <f t="shared" si="28"/>
        <v>#DIV/0!</v>
      </c>
      <c r="J230" s="273">
        <v>0</v>
      </c>
    </row>
    <row r="231" spans="1:10" hidden="1" x14ac:dyDescent="0.2">
      <c r="A231" s="399"/>
      <c r="B231" s="399"/>
      <c r="C231" s="269" t="s">
        <v>340</v>
      </c>
      <c r="D231" s="270" t="s">
        <v>213</v>
      </c>
      <c r="E231" s="271">
        <v>0</v>
      </c>
      <c r="F231" s="271">
        <f>G231-E231</f>
        <v>0</v>
      </c>
      <c r="G231" s="272">
        <v>0</v>
      </c>
      <c r="H231" s="273">
        <v>0</v>
      </c>
      <c r="I231" s="275" t="e">
        <f t="shared" si="28"/>
        <v>#DIV/0!</v>
      </c>
      <c r="J231" s="273">
        <v>0</v>
      </c>
    </row>
    <row r="232" spans="1:10" x14ac:dyDescent="0.2">
      <c r="A232" s="268"/>
      <c r="B232" s="268"/>
      <c r="C232" s="269" t="s">
        <v>317</v>
      </c>
      <c r="D232" s="270" t="s">
        <v>318</v>
      </c>
      <c r="E232" s="271">
        <v>46500</v>
      </c>
      <c r="F232" s="271">
        <f t="shared" si="27"/>
        <v>-13000</v>
      </c>
      <c r="G232" s="272">
        <v>33500</v>
      </c>
      <c r="H232" s="273">
        <v>2279.4899999999998</v>
      </c>
      <c r="I232" s="275">
        <f t="shared" si="28"/>
        <v>6.8044477611940296E-2</v>
      </c>
      <c r="J232" s="273">
        <v>0</v>
      </c>
    </row>
    <row r="233" spans="1:10" x14ac:dyDescent="0.2">
      <c r="A233" s="268"/>
      <c r="B233" s="268"/>
      <c r="C233" s="269" t="s">
        <v>220</v>
      </c>
      <c r="D233" s="270" t="s">
        <v>221</v>
      </c>
      <c r="E233" s="271">
        <v>450000</v>
      </c>
      <c r="F233" s="271">
        <f t="shared" si="27"/>
        <v>73000</v>
      </c>
      <c r="G233" s="272">
        <v>523000</v>
      </c>
      <c r="H233" s="273">
        <v>337669.79</v>
      </c>
      <c r="I233" s="275">
        <f t="shared" si="28"/>
        <v>0.64564013384321217</v>
      </c>
      <c r="J233" s="273">
        <v>9041.59</v>
      </c>
    </row>
    <row r="234" spans="1:10" x14ac:dyDescent="0.2">
      <c r="A234" s="268"/>
      <c r="B234" s="268"/>
      <c r="C234" s="269" t="s">
        <v>230</v>
      </c>
      <c r="D234" s="270" t="s">
        <v>231</v>
      </c>
      <c r="E234" s="271">
        <v>1000</v>
      </c>
      <c r="F234" s="271">
        <f t="shared" si="27"/>
        <v>17113.21</v>
      </c>
      <c r="G234" s="272">
        <v>18113.21</v>
      </c>
      <c r="H234" s="273">
        <v>1864</v>
      </c>
      <c r="I234" s="275">
        <f t="shared" si="28"/>
        <v>0.10290831939783175</v>
      </c>
      <c r="J234" s="273">
        <v>1500</v>
      </c>
    </row>
    <row r="235" spans="1:10" x14ac:dyDescent="0.2">
      <c r="A235" s="268"/>
      <c r="B235" s="268"/>
      <c r="C235" s="269" t="s">
        <v>275</v>
      </c>
      <c r="D235" s="270" t="s">
        <v>276</v>
      </c>
      <c r="E235" s="271">
        <v>15000</v>
      </c>
      <c r="F235" s="271">
        <f t="shared" si="27"/>
        <v>0</v>
      </c>
      <c r="G235" s="272">
        <v>15000</v>
      </c>
      <c r="H235" s="273">
        <v>2023</v>
      </c>
      <c r="I235" s="275">
        <f t="shared" si="28"/>
        <v>0.13486666666666666</v>
      </c>
      <c r="J235" s="273">
        <v>170</v>
      </c>
    </row>
    <row r="236" spans="1:10" x14ac:dyDescent="0.2">
      <c r="A236" s="268"/>
      <c r="B236" s="268"/>
      <c r="C236" s="269" t="s">
        <v>214</v>
      </c>
      <c r="D236" s="270" t="s">
        <v>215</v>
      </c>
      <c r="E236" s="271">
        <v>192000</v>
      </c>
      <c r="F236" s="271">
        <f t="shared" si="27"/>
        <v>56782</v>
      </c>
      <c r="G236" s="272">
        <v>248782</v>
      </c>
      <c r="H236" s="273">
        <v>153224.48000000001</v>
      </c>
      <c r="I236" s="275">
        <f t="shared" si="28"/>
        <v>0.61589857787138946</v>
      </c>
      <c r="J236" s="273">
        <v>7192.76</v>
      </c>
    </row>
    <row r="237" spans="1:10" ht="22.5" x14ac:dyDescent="0.2">
      <c r="A237" s="268"/>
      <c r="B237" s="268"/>
      <c r="C237" s="269" t="s">
        <v>319</v>
      </c>
      <c r="D237" s="270" t="s">
        <v>320</v>
      </c>
      <c r="E237" s="271">
        <v>75030</v>
      </c>
      <c r="F237" s="271">
        <f t="shared" si="27"/>
        <v>-3000</v>
      </c>
      <c r="G237" s="272">
        <v>72030</v>
      </c>
      <c r="H237" s="273">
        <v>29851.49</v>
      </c>
      <c r="I237" s="275">
        <f t="shared" si="28"/>
        <v>0.41443134804942389</v>
      </c>
      <c r="J237" s="273">
        <v>5252.1</v>
      </c>
    </row>
    <row r="238" spans="1:10" x14ac:dyDescent="0.2">
      <c r="A238" s="268"/>
      <c r="B238" s="268"/>
      <c r="C238" s="269" t="s">
        <v>237</v>
      </c>
      <c r="D238" s="270" t="s">
        <v>238</v>
      </c>
      <c r="E238" s="271">
        <v>54300</v>
      </c>
      <c r="F238" s="271">
        <f t="shared" si="27"/>
        <v>-5000</v>
      </c>
      <c r="G238" s="272">
        <v>49300</v>
      </c>
      <c r="H238" s="273">
        <v>21639.87</v>
      </c>
      <c r="I238" s="275">
        <f t="shared" si="28"/>
        <v>0.43894259634888438</v>
      </c>
      <c r="J238" s="273">
        <v>85.6</v>
      </c>
    </row>
    <row r="239" spans="1:10" x14ac:dyDescent="0.2">
      <c r="A239" s="268"/>
      <c r="B239" s="268"/>
      <c r="C239" s="269" t="s">
        <v>281</v>
      </c>
      <c r="D239" s="270" t="s">
        <v>282</v>
      </c>
      <c r="E239" s="271">
        <v>13500</v>
      </c>
      <c r="F239" s="271">
        <f t="shared" si="27"/>
        <v>-2000</v>
      </c>
      <c r="G239" s="272">
        <v>11500</v>
      </c>
      <c r="H239" s="273">
        <v>4996.49</v>
      </c>
      <c r="I239" s="275">
        <f t="shared" si="28"/>
        <v>0.43447739130434782</v>
      </c>
      <c r="J239" s="273">
        <v>38</v>
      </c>
    </row>
    <row r="240" spans="1:10" x14ac:dyDescent="0.2">
      <c r="A240" s="268"/>
      <c r="B240" s="268"/>
      <c r="C240" s="269" t="s">
        <v>216</v>
      </c>
      <c r="D240" s="270" t="s">
        <v>217</v>
      </c>
      <c r="E240" s="271">
        <v>20600</v>
      </c>
      <c r="F240" s="271">
        <f t="shared" si="27"/>
        <v>1635</v>
      </c>
      <c r="G240" s="272">
        <v>22235</v>
      </c>
      <c r="H240" s="273">
        <v>1732.24</v>
      </c>
      <c r="I240" s="275">
        <f t="shared" si="28"/>
        <v>7.7906004047672589E-2</v>
      </c>
      <c r="J240" s="273">
        <v>375.48</v>
      </c>
    </row>
    <row r="241" spans="1:10" x14ac:dyDescent="0.2">
      <c r="A241" s="268"/>
      <c r="B241" s="268"/>
      <c r="C241" s="269" t="s">
        <v>283</v>
      </c>
      <c r="D241" s="270" t="s">
        <v>284</v>
      </c>
      <c r="E241" s="271">
        <v>708117</v>
      </c>
      <c r="F241" s="271">
        <f t="shared" si="27"/>
        <v>35515</v>
      </c>
      <c r="G241" s="272">
        <v>743632</v>
      </c>
      <c r="H241" s="273">
        <v>562983</v>
      </c>
      <c r="I241" s="275">
        <f t="shared" si="28"/>
        <v>0.75707204638853631</v>
      </c>
      <c r="J241" s="273">
        <v>0</v>
      </c>
    </row>
    <row r="242" spans="1:10" x14ac:dyDescent="0.2">
      <c r="A242" s="268"/>
      <c r="B242" s="268"/>
      <c r="C242" s="269" t="s">
        <v>321</v>
      </c>
      <c r="D242" s="270" t="s">
        <v>322</v>
      </c>
      <c r="E242" s="271">
        <v>150</v>
      </c>
      <c r="F242" s="271">
        <f t="shared" si="27"/>
        <v>-35</v>
      </c>
      <c r="G242" s="272">
        <v>115</v>
      </c>
      <c r="H242" s="273">
        <v>65</v>
      </c>
      <c r="I242" s="275">
        <f t="shared" si="28"/>
        <v>0.56521739130434778</v>
      </c>
      <c r="J242" s="273">
        <v>0</v>
      </c>
    </row>
    <row r="243" spans="1:10" ht="22.5" x14ac:dyDescent="0.2">
      <c r="A243" s="268"/>
      <c r="B243" s="268"/>
      <c r="C243" s="269" t="s">
        <v>285</v>
      </c>
      <c r="D243" s="270" t="s">
        <v>286</v>
      </c>
      <c r="E243" s="271">
        <v>2500</v>
      </c>
      <c r="F243" s="271">
        <f t="shared" si="27"/>
        <v>0</v>
      </c>
      <c r="G243" s="272">
        <v>2500</v>
      </c>
      <c r="H243" s="273">
        <v>560</v>
      </c>
      <c r="I243" s="275">
        <f t="shared" si="28"/>
        <v>0.224</v>
      </c>
      <c r="J243" s="273">
        <v>0</v>
      </c>
    </row>
    <row r="244" spans="1:10" x14ac:dyDescent="0.2">
      <c r="A244" s="578"/>
      <c r="B244" s="578"/>
      <c r="C244" s="269" t="s">
        <v>614</v>
      </c>
      <c r="D244" s="270" t="s">
        <v>615</v>
      </c>
      <c r="E244" s="271">
        <v>44854</v>
      </c>
      <c r="F244" s="271">
        <f t="shared" si="27"/>
        <v>-8500</v>
      </c>
      <c r="G244" s="272">
        <v>36354</v>
      </c>
      <c r="H244" s="273">
        <v>15942.65</v>
      </c>
      <c r="I244" s="275">
        <f t="shared" si="28"/>
        <v>0.43853908785828244</v>
      </c>
      <c r="J244" s="273">
        <v>0</v>
      </c>
    </row>
    <row r="245" spans="1:10" x14ac:dyDescent="0.2">
      <c r="A245" s="622"/>
      <c r="B245" s="622"/>
      <c r="C245" s="848" t="s">
        <v>714</v>
      </c>
      <c r="D245" s="849" t="s">
        <v>715</v>
      </c>
      <c r="E245" s="850">
        <v>9697990</v>
      </c>
      <c r="F245" s="850">
        <f t="shared" si="27"/>
        <v>409459.02999999933</v>
      </c>
      <c r="G245" s="851">
        <v>10107449.029999999</v>
      </c>
      <c r="H245" s="273">
        <v>5439613.54</v>
      </c>
      <c r="I245" s="275">
        <f t="shared" si="28"/>
        <v>0.53817867632620653</v>
      </c>
      <c r="J245" s="273">
        <v>232782.47</v>
      </c>
    </row>
    <row r="246" spans="1:10" x14ac:dyDescent="0.2">
      <c r="A246" s="622"/>
      <c r="B246" s="622"/>
      <c r="C246" s="848" t="s">
        <v>716</v>
      </c>
      <c r="D246" s="849" t="s">
        <v>717</v>
      </c>
      <c r="E246" s="850">
        <v>886146</v>
      </c>
      <c r="F246" s="850">
        <f t="shared" si="27"/>
        <v>-25131.349999999977</v>
      </c>
      <c r="G246" s="851">
        <v>861014.65</v>
      </c>
      <c r="H246" s="273">
        <v>861014.65</v>
      </c>
      <c r="I246" s="275">
        <f t="shared" si="28"/>
        <v>1</v>
      </c>
      <c r="J246" s="273">
        <v>0</v>
      </c>
    </row>
    <row r="247" spans="1:10" x14ac:dyDescent="0.2">
      <c r="A247" s="268"/>
      <c r="B247" s="268"/>
      <c r="C247" s="269" t="s">
        <v>232</v>
      </c>
      <c r="D247" s="270" t="s">
        <v>233</v>
      </c>
      <c r="E247" s="271">
        <v>956248.35</v>
      </c>
      <c r="F247" s="271">
        <f t="shared" si="27"/>
        <v>276309.59999999998</v>
      </c>
      <c r="G247" s="1065">
        <v>1232557.95</v>
      </c>
      <c r="H247" s="1069">
        <v>220170</v>
      </c>
      <c r="I247" s="275">
        <f t="shared" si="28"/>
        <v>0.17862851803438531</v>
      </c>
      <c r="J247" s="1069">
        <v>0</v>
      </c>
    </row>
    <row r="248" spans="1:10" x14ac:dyDescent="0.2">
      <c r="A248" s="578"/>
      <c r="B248" s="578"/>
      <c r="C248" s="1061" t="s">
        <v>829</v>
      </c>
      <c r="D248" s="270" t="s">
        <v>233</v>
      </c>
      <c r="E248" s="1063">
        <v>0</v>
      </c>
      <c r="F248" s="1064">
        <f>G248-E248</f>
        <v>158448.53</v>
      </c>
      <c r="G248" s="372">
        <v>158448.53</v>
      </c>
      <c r="H248" s="273">
        <v>0</v>
      </c>
      <c r="I248" s="275">
        <f t="shared" si="28"/>
        <v>0</v>
      </c>
      <c r="J248" s="273">
        <v>0</v>
      </c>
    </row>
    <row r="249" spans="1:10" x14ac:dyDescent="0.2">
      <c r="A249" s="578"/>
      <c r="B249" s="578"/>
      <c r="C249" s="1061" t="s">
        <v>824</v>
      </c>
      <c r="D249" s="270" t="s">
        <v>233</v>
      </c>
      <c r="E249" s="1063">
        <v>0</v>
      </c>
      <c r="F249" s="1064">
        <f>G249-E249</f>
        <v>897872.45</v>
      </c>
      <c r="G249" s="372">
        <v>897872.45</v>
      </c>
      <c r="H249" s="273">
        <v>0</v>
      </c>
      <c r="I249" s="275">
        <f t="shared" si="28"/>
        <v>0</v>
      </c>
      <c r="J249" s="273">
        <v>0</v>
      </c>
    </row>
    <row r="250" spans="1:10" x14ac:dyDescent="0.2">
      <c r="A250" s="578"/>
      <c r="B250" s="578"/>
      <c r="C250" s="1061" t="s">
        <v>830</v>
      </c>
      <c r="D250" s="270" t="s">
        <v>233</v>
      </c>
      <c r="E250" s="1063">
        <v>0</v>
      </c>
      <c r="F250" s="1064">
        <f>G250-E250</f>
        <v>452709</v>
      </c>
      <c r="G250" s="372">
        <v>452709</v>
      </c>
      <c r="H250" s="273">
        <v>184.5</v>
      </c>
      <c r="I250" s="275">
        <f t="shared" si="28"/>
        <v>4.0754656965070275E-4</v>
      </c>
      <c r="J250" s="273">
        <v>0</v>
      </c>
    </row>
    <row r="251" spans="1:10" x14ac:dyDescent="0.2">
      <c r="A251" s="578"/>
      <c r="B251" s="578"/>
      <c r="C251" s="1061" t="s">
        <v>239</v>
      </c>
      <c r="D251" s="1062" t="s">
        <v>240</v>
      </c>
      <c r="E251" s="1063">
        <v>0</v>
      </c>
      <c r="F251" s="1064">
        <f>G251-E251</f>
        <v>438753.89</v>
      </c>
      <c r="G251" s="372">
        <v>438753.89</v>
      </c>
      <c r="H251" s="273">
        <v>223308.97</v>
      </c>
      <c r="I251" s="275">
        <f t="shared" si="28"/>
        <v>0.50896180088568554</v>
      </c>
      <c r="J251" s="273">
        <v>4816.62</v>
      </c>
    </row>
    <row r="252" spans="1:10" ht="15" x14ac:dyDescent="0.2">
      <c r="A252" s="267"/>
      <c r="B252" s="344" t="s">
        <v>123</v>
      </c>
      <c r="C252" s="345"/>
      <c r="D252" s="346" t="s">
        <v>124</v>
      </c>
      <c r="E252" s="347">
        <f>E253+E254+E255+E256+E257+E258+E259+E260+E261+E262+E263+E264+E265+E266</f>
        <v>725858</v>
      </c>
      <c r="F252" s="347">
        <f>F253+F254+F255+F256+F257+F258+F259+F260+F261+F262+F263+F264+F265+F266</f>
        <v>24339</v>
      </c>
      <c r="G252" s="347">
        <f>G253+G254+G255+G256+G257+G258+G259+G260+G261+G262+G263+G264+G265+G266</f>
        <v>750197</v>
      </c>
      <c r="H252" s="347">
        <f>H253+H254+H255+H256+H257+H258+H259+H260+H261+H262+H263+H264+H265+H266</f>
        <v>372305.2</v>
      </c>
      <c r="I252" s="597">
        <f>H252/G252</f>
        <v>0.4962765780188404</v>
      </c>
      <c r="J252" s="369">
        <f>J253+J254+J255+J256+J257+J258+J259+J260+J261+J262++J263+J264+J265+J266</f>
        <v>17677.55</v>
      </c>
    </row>
    <row r="253" spans="1:10" x14ac:dyDescent="0.2">
      <c r="A253" s="268"/>
      <c r="B253" s="268"/>
      <c r="C253" s="269" t="s">
        <v>271</v>
      </c>
      <c r="D253" s="270" t="s">
        <v>272</v>
      </c>
      <c r="E253" s="271">
        <v>4150</v>
      </c>
      <c r="F253" s="271">
        <f>G253-E253</f>
        <v>0</v>
      </c>
      <c r="G253" s="272">
        <v>4150</v>
      </c>
      <c r="H253" s="273">
        <v>165.64</v>
      </c>
      <c r="I253" s="275">
        <f t="shared" ref="I253:I266" si="29">H253/G253</f>
        <v>3.9913253012048192E-2</v>
      </c>
      <c r="J253" s="273">
        <v>0</v>
      </c>
    </row>
    <row r="254" spans="1:10" x14ac:dyDescent="0.2">
      <c r="A254" s="268"/>
      <c r="B254" s="268"/>
      <c r="C254" s="269" t="s">
        <v>206</v>
      </c>
      <c r="D254" s="270" t="s">
        <v>207</v>
      </c>
      <c r="E254" s="271">
        <v>127086</v>
      </c>
      <c r="F254" s="271">
        <f t="shared" ref="F254:F264" si="30">G254-E254</f>
        <v>0</v>
      </c>
      <c r="G254" s="272">
        <v>127086</v>
      </c>
      <c r="H254" s="273">
        <v>48558.05</v>
      </c>
      <c r="I254" s="275">
        <f t="shared" si="29"/>
        <v>0.38208811356089578</v>
      </c>
      <c r="J254" s="273">
        <v>1674.68</v>
      </c>
    </row>
    <row r="255" spans="1:10" x14ac:dyDescent="0.2">
      <c r="A255" s="268"/>
      <c r="B255" s="268"/>
      <c r="C255" s="269" t="s">
        <v>261</v>
      </c>
      <c r="D255" s="270" t="s">
        <v>262</v>
      </c>
      <c r="E255" s="271">
        <v>11263</v>
      </c>
      <c r="F255" s="271">
        <f t="shared" si="30"/>
        <v>0</v>
      </c>
      <c r="G255" s="272">
        <v>11263</v>
      </c>
      <c r="H255" s="273">
        <v>11263</v>
      </c>
      <c r="I255" s="275">
        <f t="shared" si="29"/>
        <v>1</v>
      </c>
      <c r="J255" s="273">
        <v>0</v>
      </c>
    </row>
    <row r="256" spans="1:10" x14ac:dyDescent="0.2">
      <c r="A256" s="268"/>
      <c r="B256" s="268"/>
      <c r="C256" s="269" t="s">
        <v>208</v>
      </c>
      <c r="D256" s="270" t="s">
        <v>209</v>
      </c>
      <c r="E256" s="271">
        <v>91317</v>
      </c>
      <c r="F256" s="271">
        <f t="shared" si="30"/>
        <v>4000</v>
      </c>
      <c r="G256" s="272">
        <v>95317</v>
      </c>
      <c r="H256" s="273">
        <v>43597.87</v>
      </c>
      <c r="I256" s="275">
        <f t="shared" si="29"/>
        <v>0.45739868019345975</v>
      </c>
      <c r="J256" s="273">
        <v>6541</v>
      </c>
    </row>
    <row r="257" spans="1:10" x14ac:dyDescent="0.2">
      <c r="A257" s="268"/>
      <c r="B257" s="268"/>
      <c r="C257" s="269" t="s">
        <v>210</v>
      </c>
      <c r="D257" s="270" t="s">
        <v>618</v>
      </c>
      <c r="E257" s="271">
        <v>13756</v>
      </c>
      <c r="F257" s="271">
        <f t="shared" si="30"/>
        <v>-500</v>
      </c>
      <c r="G257" s="272">
        <v>13256</v>
      </c>
      <c r="H257" s="273">
        <v>5604.88</v>
      </c>
      <c r="I257" s="275">
        <f t="shared" si="29"/>
        <v>0.42281834640917321</v>
      </c>
      <c r="J257" s="273">
        <v>868.8</v>
      </c>
    </row>
    <row r="258" spans="1:10" x14ac:dyDescent="0.2">
      <c r="A258" s="268"/>
      <c r="B258" s="268"/>
      <c r="C258" s="269" t="s">
        <v>212</v>
      </c>
      <c r="D258" s="270" t="s">
        <v>213</v>
      </c>
      <c r="E258" s="271">
        <v>7000</v>
      </c>
      <c r="F258" s="271">
        <f t="shared" si="30"/>
        <v>2000</v>
      </c>
      <c r="G258" s="272">
        <v>9000</v>
      </c>
      <c r="H258" s="273">
        <v>3118.57</v>
      </c>
      <c r="I258" s="275">
        <f t="shared" si="29"/>
        <v>0.3465077777777778</v>
      </c>
      <c r="J258" s="273">
        <v>0</v>
      </c>
    </row>
    <row r="259" spans="1:10" x14ac:dyDescent="0.2">
      <c r="A259" s="268"/>
      <c r="B259" s="268"/>
      <c r="C259" s="269" t="s">
        <v>317</v>
      </c>
      <c r="D259" s="270" t="s">
        <v>318</v>
      </c>
      <c r="E259" s="271">
        <v>7000</v>
      </c>
      <c r="F259" s="271">
        <f t="shared" si="30"/>
        <v>-2000</v>
      </c>
      <c r="G259" s="272">
        <v>5000</v>
      </c>
      <c r="H259" s="273">
        <v>113.98</v>
      </c>
      <c r="I259" s="275">
        <f t="shared" si="29"/>
        <v>2.2796E-2</v>
      </c>
      <c r="J259" s="273">
        <v>0</v>
      </c>
    </row>
    <row r="260" spans="1:10" x14ac:dyDescent="0.2">
      <c r="A260" s="268"/>
      <c r="B260" s="268"/>
      <c r="C260" s="269" t="s">
        <v>220</v>
      </c>
      <c r="D260" s="270" t="s">
        <v>221</v>
      </c>
      <c r="E260" s="271">
        <v>14000</v>
      </c>
      <c r="F260" s="363">
        <f t="shared" si="30"/>
        <v>13000</v>
      </c>
      <c r="G260" s="364">
        <v>27000</v>
      </c>
      <c r="H260" s="595">
        <v>18155</v>
      </c>
      <c r="I260" s="275">
        <f t="shared" si="29"/>
        <v>0.67240740740740745</v>
      </c>
      <c r="J260" s="595">
        <v>0</v>
      </c>
    </row>
    <row r="261" spans="1:10" x14ac:dyDescent="0.2">
      <c r="A261" s="268"/>
      <c r="B261" s="268"/>
      <c r="C261" s="269" t="s">
        <v>275</v>
      </c>
      <c r="D261" s="270" t="s">
        <v>276</v>
      </c>
      <c r="E261" s="272">
        <v>1200</v>
      </c>
      <c r="F261" s="372">
        <f t="shared" si="30"/>
        <v>0</v>
      </c>
      <c r="G261" s="372">
        <v>1200</v>
      </c>
      <c r="H261" s="273">
        <v>0</v>
      </c>
      <c r="I261" s="275">
        <f t="shared" si="29"/>
        <v>0</v>
      </c>
      <c r="J261" s="273">
        <v>0</v>
      </c>
    </row>
    <row r="262" spans="1:10" x14ac:dyDescent="0.2">
      <c r="A262" s="268"/>
      <c r="B262" s="268"/>
      <c r="C262" s="269" t="s">
        <v>214</v>
      </c>
      <c r="D262" s="270" t="s">
        <v>215</v>
      </c>
      <c r="E262" s="272">
        <v>4500</v>
      </c>
      <c r="F262" s="372">
        <f t="shared" si="30"/>
        <v>0</v>
      </c>
      <c r="G262" s="372">
        <v>4500</v>
      </c>
      <c r="H262" s="273">
        <v>1467.51</v>
      </c>
      <c r="I262" s="275">
        <f t="shared" si="29"/>
        <v>0.32611333333333331</v>
      </c>
      <c r="J262" s="273">
        <v>0</v>
      </c>
    </row>
    <row r="263" spans="1:10" x14ac:dyDescent="0.2">
      <c r="A263" s="268"/>
      <c r="B263" s="268"/>
      <c r="C263" s="269" t="s">
        <v>283</v>
      </c>
      <c r="D263" s="270" t="s">
        <v>284</v>
      </c>
      <c r="E263" s="272">
        <v>25454</v>
      </c>
      <c r="F263" s="372">
        <f t="shared" si="30"/>
        <v>-2161</v>
      </c>
      <c r="G263" s="372">
        <v>23293</v>
      </c>
      <c r="H263" s="273">
        <v>17608.25</v>
      </c>
      <c r="I263" s="275">
        <f t="shared" si="29"/>
        <v>0.75594599235821924</v>
      </c>
      <c r="J263" s="273">
        <v>0</v>
      </c>
    </row>
    <row r="264" spans="1:10" x14ac:dyDescent="0.2">
      <c r="A264" s="578"/>
      <c r="B264" s="578"/>
      <c r="C264" s="269" t="s">
        <v>614</v>
      </c>
      <c r="D264" s="270" t="s">
        <v>615</v>
      </c>
      <c r="E264" s="364">
        <v>2600</v>
      </c>
      <c r="F264" s="372">
        <f t="shared" si="30"/>
        <v>0</v>
      </c>
      <c r="G264" s="372">
        <v>2600</v>
      </c>
      <c r="H264" s="273">
        <v>35.979999999999997</v>
      </c>
      <c r="I264" s="275">
        <f t="shared" si="29"/>
        <v>1.3838461538461537E-2</v>
      </c>
      <c r="J264" s="273">
        <v>0</v>
      </c>
    </row>
    <row r="265" spans="1:10" x14ac:dyDescent="0.2">
      <c r="A265" s="622"/>
      <c r="B265" s="622"/>
      <c r="C265" s="848" t="s">
        <v>714</v>
      </c>
      <c r="D265" s="852" t="s">
        <v>715</v>
      </c>
      <c r="E265" s="853">
        <v>387451</v>
      </c>
      <c r="F265" s="372">
        <f>G265-E265</f>
        <v>10000</v>
      </c>
      <c r="G265" s="372">
        <v>397451</v>
      </c>
      <c r="H265" s="273">
        <v>193535.47</v>
      </c>
      <c r="I265" s="275">
        <f t="shared" si="29"/>
        <v>0.48694171105368966</v>
      </c>
      <c r="J265" s="273">
        <v>8593.07</v>
      </c>
    </row>
    <row r="266" spans="1:10" x14ac:dyDescent="0.2">
      <c r="A266" s="622"/>
      <c r="B266" s="622"/>
      <c r="C266" s="848" t="s">
        <v>716</v>
      </c>
      <c r="D266" s="852" t="s">
        <v>717</v>
      </c>
      <c r="E266" s="853">
        <v>29081</v>
      </c>
      <c r="F266" s="372">
        <f>G266-E266</f>
        <v>0</v>
      </c>
      <c r="G266" s="372">
        <v>29081</v>
      </c>
      <c r="H266" s="273">
        <v>29081</v>
      </c>
      <c r="I266" s="275">
        <f t="shared" si="29"/>
        <v>1</v>
      </c>
      <c r="J266" s="273">
        <v>0</v>
      </c>
    </row>
    <row r="267" spans="1:10" ht="15" x14ac:dyDescent="0.2">
      <c r="A267" s="267"/>
      <c r="B267" s="344" t="s">
        <v>125</v>
      </c>
      <c r="C267" s="345"/>
      <c r="D267" s="346" t="s">
        <v>126</v>
      </c>
      <c r="E267" s="369">
        <f>E268+E269+E272+E273+E274+E275+E276+E277+E278+E279+E280+E281+E282+E283+E284+E285+E286+E287+E288+E289+E290+E270+E291+E292+E271+E293</f>
        <v>7328289.9199999999</v>
      </c>
      <c r="F267" s="369">
        <f>F268+F269+F272+F273+F274+F275+F276+F277+F278+F279+F280+F281+F282+F283+F284+F285+F286+F287+F288+F289+F290+F270+F291+F292+F271+F293</f>
        <v>65568.000000000029</v>
      </c>
      <c r="G267" s="369">
        <f>G268+G269+G272+G273+G274+G275+G276+G277+G278+G279+G280+G281+G282+G283+G284+G285+G286+G287+G288+G289+G290+G270+G291+G292+G271+G293</f>
        <v>7393857.9199999999</v>
      </c>
      <c r="H267" s="369">
        <f>H268+H269+H272+H273+H274+H275+H276+H277+H278+H279+H280+H281+H282+H283+H284+H285+H286+H287+H288+H289+H290+H270+H291+H292+H271+H293</f>
        <v>4041740.74</v>
      </c>
      <c r="I267" s="370">
        <f>H267/G267</f>
        <v>0.54663489395262821</v>
      </c>
      <c r="J267" s="369">
        <f>J268+J269+J272+J273+J274+J275+J276+J277+J278+J279+J280++J281+J282+J283+J284+J285+J286+J287+J288+J289+J290+J270+J291+J292+J271+J293</f>
        <v>109653.16</v>
      </c>
    </row>
    <row r="268" spans="1:10" ht="33.75" x14ac:dyDescent="0.2">
      <c r="A268" s="268"/>
      <c r="B268" s="268"/>
      <c r="C268" s="269" t="s">
        <v>131</v>
      </c>
      <c r="D268" s="270" t="s">
        <v>224</v>
      </c>
      <c r="E268" s="271">
        <v>43000</v>
      </c>
      <c r="F268" s="271">
        <f>G268-E268</f>
        <v>-22624</v>
      </c>
      <c r="G268" s="272">
        <v>20376</v>
      </c>
      <c r="H268" s="273">
        <v>8581.01</v>
      </c>
      <c r="I268" s="275">
        <f>H268/G268</f>
        <v>0.42113319591676485</v>
      </c>
      <c r="J268" s="273">
        <v>0</v>
      </c>
    </row>
    <row r="269" spans="1:10" ht="22.5" x14ac:dyDescent="0.2">
      <c r="A269" s="268"/>
      <c r="B269" s="268"/>
      <c r="C269" s="269" t="s">
        <v>323</v>
      </c>
      <c r="D269" s="270" t="s">
        <v>324</v>
      </c>
      <c r="E269" s="271">
        <v>1721926.92</v>
      </c>
      <c r="F269" s="271">
        <f t="shared" ref="F269:F292" si="31">G269-E269</f>
        <v>-55146</v>
      </c>
      <c r="G269" s="272">
        <v>1666780.92</v>
      </c>
      <c r="H269" s="273">
        <v>970014.29</v>
      </c>
      <c r="I269" s="275">
        <f t="shared" ref="I269:I293" si="32">H269/G269</f>
        <v>0.5819686788831252</v>
      </c>
      <c r="J269" s="273">
        <v>0</v>
      </c>
    </row>
    <row r="270" spans="1:10" ht="33.75" x14ac:dyDescent="0.2">
      <c r="A270" s="578"/>
      <c r="B270" s="578"/>
      <c r="C270" s="269" t="s">
        <v>624</v>
      </c>
      <c r="D270" s="270" t="s">
        <v>625</v>
      </c>
      <c r="E270" s="271">
        <v>368721</v>
      </c>
      <c r="F270" s="271">
        <f t="shared" si="31"/>
        <v>0</v>
      </c>
      <c r="G270" s="272">
        <v>368721</v>
      </c>
      <c r="H270" s="273">
        <v>204033.18</v>
      </c>
      <c r="I270" s="275">
        <f t="shared" si="32"/>
        <v>0.55335383664071203</v>
      </c>
      <c r="J270" s="273">
        <v>0</v>
      </c>
    </row>
    <row r="271" spans="1:10" ht="45" x14ac:dyDescent="0.2">
      <c r="A271" s="578"/>
      <c r="B271" s="578"/>
      <c r="C271" s="1061" t="s">
        <v>147</v>
      </c>
      <c r="D271" s="270" t="s">
        <v>354</v>
      </c>
      <c r="E271" s="1063">
        <v>0</v>
      </c>
      <c r="F271" s="1063">
        <f>G271-E271</f>
        <v>1000</v>
      </c>
      <c r="G271" s="1064">
        <v>1000</v>
      </c>
      <c r="H271" s="273">
        <v>980.86</v>
      </c>
      <c r="I271" s="275">
        <f t="shared" si="32"/>
        <v>0.98086000000000007</v>
      </c>
      <c r="J271" s="273">
        <v>0</v>
      </c>
    </row>
    <row r="272" spans="1:10" x14ac:dyDescent="0.2">
      <c r="A272" s="268"/>
      <c r="B272" s="268"/>
      <c r="C272" s="269" t="s">
        <v>271</v>
      </c>
      <c r="D272" s="270" t="s">
        <v>272</v>
      </c>
      <c r="E272" s="271">
        <v>64000</v>
      </c>
      <c r="F272" s="271">
        <f t="shared" si="31"/>
        <v>83</v>
      </c>
      <c r="G272" s="272">
        <v>64083</v>
      </c>
      <c r="H272" s="273">
        <v>36745.760000000002</v>
      </c>
      <c r="I272" s="275">
        <f t="shared" si="32"/>
        <v>0.57340886038418926</v>
      </c>
      <c r="J272" s="273">
        <v>821.37</v>
      </c>
    </row>
    <row r="273" spans="1:10" x14ac:dyDescent="0.2">
      <c r="A273" s="268"/>
      <c r="B273" s="268"/>
      <c r="C273" s="269" t="s">
        <v>206</v>
      </c>
      <c r="D273" s="270" t="s">
        <v>207</v>
      </c>
      <c r="E273" s="271">
        <v>1221348</v>
      </c>
      <c r="F273" s="271">
        <f t="shared" si="31"/>
        <v>26381.669999999925</v>
      </c>
      <c r="G273" s="272">
        <v>1247729.67</v>
      </c>
      <c r="H273" s="273">
        <v>701166.78</v>
      </c>
      <c r="I273" s="275">
        <f t="shared" si="32"/>
        <v>0.56195408096691335</v>
      </c>
      <c r="J273" s="273">
        <v>24491.8</v>
      </c>
    </row>
    <row r="274" spans="1:10" x14ac:dyDescent="0.2">
      <c r="A274" s="268"/>
      <c r="B274" s="268"/>
      <c r="C274" s="269" t="s">
        <v>261</v>
      </c>
      <c r="D274" s="270" t="s">
        <v>262</v>
      </c>
      <c r="E274" s="271">
        <v>104828</v>
      </c>
      <c r="F274" s="271">
        <f t="shared" si="31"/>
        <v>-3941.0899999999965</v>
      </c>
      <c r="G274" s="272">
        <v>100886.91</v>
      </c>
      <c r="H274" s="273">
        <v>100886.91</v>
      </c>
      <c r="I274" s="275">
        <f t="shared" si="32"/>
        <v>1</v>
      </c>
      <c r="J274" s="273">
        <v>0</v>
      </c>
    </row>
    <row r="275" spans="1:10" x14ac:dyDescent="0.2">
      <c r="A275" s="268"/>
      <c r="B275" s="268"/>
      <c r="C275" s="269" t="s">
        <v>208</v>
      </c>
      <c r="D275" s="270" t="s">
        <v>209</v>
      </c>
      <c r="E275" s="271">
        <v>567031</v>
      </c>
      <c r="F275" s="271">
        <f t="shared" si="31"/>
        <v>10000</v>
      </c>
      <c r="G275" s="272">
        <v>577031</v>
      </c>
      <c r="H275" s="273">
        <v>286363.40999999997</v>
      </c>
      <c r="I275" s="275">
        <f t="shared" si="32"/>
        <v>0.49627040834894481</v>
      </c>
      <c r="J275" s="273">
        <v>37586.300000000003</v>
      </c>
    </row>
    <row r="276" spans="1:10" x14ac:dyDescent="0.2">
      <c r="A276" s="268"/>
      <c r="B276" s="268"/>
      <c r="C276" s="269" t="s">
        <v>210</v>
      </c>
      <c r="D276" s="270" t="s">
        <v>618</v>
      </c>
      <c r="E276" s="271">
        <v>68406</v>
      </c>
      <c r="F276" s="271">
        <f t="shared" si="31"/>
        <v>-2000</v>
      </c>
      <c r="G276" s="272">
        <v>66406</v>
      </c>
      <c r="H276" s="273">
        <v>31274.75</v>
      </c>
      <c r="I276" s="275">
        <f t="shared" si="32"/>
        <v>0.47096271421257113</v>
      </c>
      <c r="J276" s="273">
        <v>5508.89</v>
      </c>
    </row>
    <row r="277" spans="1:10" x14ac:dyDescent="0.2">
      <c r="A277" s="268"/>
      <c r="B277" s="268"/>
      <c r="C277" s="269" t="s">
        <v>212</v>
      </c>
      <c r="D277" s="270" t="s">
        <v>213</v>
      </c>
      <c r="E277" s="271">
        <v>82800</v>
      </c>
      <c r="F277" s="271">
        <f t="shared" si="31"/>
        <v>8259</v>
      </c>
      <c r="G277" s="272">
        <v>91059</v>
      </c>
      <c r="H277" s="273">
        <v>52423.49</v>
      </c>
      <c r="I277" s="275">
        <f t="shared" si="32"/>
        <v>0.57570904578350302</v>
      </c>
      <c r="J277" s="273">
        <v>1056.1400000000001</v>
      </c>
    </row>
    <row r="278" spans="1:10" x14ac:dyDescent="0.2">
      <c r="A278" s="268"/>
      <c r="B278" s="268"/>
      <c r="C278" s="269" t="s">
        <v>325</v>
      </c>
      <c r="D278" s="270" t="s">
        <v>326</v>
      </c>
      <c r="E278" s="271">
        <v>490430</v>
      </c>
      <c r="F278" s="271">
        <f t="shared" si="31"/>
        <v>0</v>
      </c>
      <c r="G278" s="272">
        <v>490430</v>
      </c>
      <c r="H278" s="273">
        <v>212993.54</v>
      </c>
      <c r="I278" s="275">
        <f t="shared" si="32"/>
        <v>0.43429957384336199</v>
      </c>
      <c r="J278" s="273">
        <v>0</v>
      </c>
    </row>
    <row r="279" spans="1:10" x14ac:dyDescent="0.2">
      <c r="A279" s="268"/>
      <c r="B279" s="268"/>
      <c r="C279" s="269" t="s">
        <v>317</v>
      </c>
      <c r="D279" s="270" t="s">
        <v>318</v>
      </c>
      <c r="E279" s="271">
        <v>40250</v>
      </c>
      <c r="F279" s="271">
        <f t="shared" si="31"/>
        <v>-17000</v>
      </c>
      <c r="G279" s="272">
        <v>23250</v>
      </c>
      <c r="H279" s="273">
        <v>540.69000000000005</v>
      </c>
      <c r="I279" s="275">
        <f t="shared" si="32"/>
        <v>2.3255483870967743E-2</v>
      </c>
      <c r="J279" s="273">
        <v>0</v>
      </c>
    </row>
    <row r="280" spans="1:10" x14ac:dyDescent="0.2">
      <c r="A280" s="268"/>
      <c r="B280" s="268"/>
      <c r="C280" s="269" t="s">
        <v>220</v>
      </c>
      <c r="D280" s="270" t="s">
        <v>221</v>
      </c>
      <c r="E280" s="271">
        <v>285000</v>
      </c>
      <c r="F280" s="271">
        <f t="shared" si="31"/>
        <v>28000</v>
      </c>
      <c r="G280" s="272">
        <v>313000</v>
      </c>
      <c r="H280" s="273">
        <v>164873.67000000001</v>
      </c>
      <c r="I280" s="275">
        <f t="shared" si="32"/>
        <v>0.52675293929712463</v>
      </c>
      <c r="J280" s="273">
        <v>2820.8</v>
      </c>
    </row>
    <row r="281" spans="1:10" x14ac:dyDescent="0.2">
      <c r="A281" s="268"/>
      <c r="B281" s="268"/>
      <c r="C281" s="269" t="s">
        <v>275</v>
      </c>
      <c r="D281" s="270" t="s">
        <v>276</v>
      </c>
      <c r="E281" s="271">
        <v>6000</v>
      </c>
      <c r="F281" s="271">
        <f t="shared" si="31"/>
        <v>1000</v>
      </c>
      <c r="G281" s="272">
        <v>7000</v>
      </c>
      <c r="H281" s="273">
        <v>750</v>
      </c>
      <c r="I281" s="275">
        <f t="shared" si="32"/>
        <v>0.10714285714285714</v>
      </c>
      <c r="J281" s="273">
        <v>0</v>
      </c>
    </row>
    <row r="282" spans="1:10" x14ac:dyDescent="0.2">
      <c r="A282" s="268"/>
      <c r="B282" s="268"/>
      <c r="C282" s="269" t="s">
        <v>214</v>
      </c>
      <c r="D282" s="270" t="s">
        <v>215</v>
      </c>
      <c r="E282" s="363">
        <v>85400</v>
      </c>
      <c r="F282" s="363">
        <f t="shared" si="31"/>
        <v>17760</v>
      </c>
      <c r="G282" s="364">
        <v>103160</v>
      </c>
      <c r="H282" s="595">
        <v>66524.38</v>
      </c>
      <c r="I282" s="275">
        <f t="shared" si="32"/>
        <v>0.64486603334625825</v>
      </c>
      <c r="J282" s="595">
        <v>2565.7399999999998</v>
      </c>
    </row>
    <row r="283" spans="1:10" ht="22.5" x14ac:dyDescent="0.2">
      <c r="A283" s="268"/>
      <c r="B283" s="268"/>
      <c r="C283" s="269" t="s">
        <v>319</v>
      </c>
      <c r="D283" s="854" t="s">
        <v>320</v>
      </c>
      <c r="E283" s="372">
        <v>0</v>
      </c>
      <c r="F283" s="372">
        <f t="shared" si="31"/>
        <v>75378</v>
      </c>
      <c r="G283" s="372">
        <v>75378</v>
      </c>
      <c r="H283" s="273">
        <v>32822.089999999997</v>
      </c>
      <c r="I283" s="275">
        <f t="shared" si="32"/>
        <v>0.43543328292074607</v>
      </c>
      <c r="J283" s="273">
        <v>0</v>
      </c>
    </row>
    <row r="284" spans="1:10" x14ac:dyDescent="0.2">
      <c r="A284" s="268"/>
      <c r="B284" s="268"/>
      <c r="C284" s="269" t="s">
        <v>237</v>
      </c>
      <c r="D284" s="854" t="s">
        <v>238</v>
      </c>
      <c r="E284" s="372">
        <v>6700</v>
      </c>
      <c r="F284" s="372">
        <f t="shared" si="31"/>
        <v>1600</v>
      </c>
      <c r="G284" s="372">
        <v>8300</v>
      </c>
      <c r="H284" s="273">
        <v>3720.34</v>
      </c>
      <c r="I284" s="275">
        <f t="shared" si="32"/>
        <v>0.44823373493975904</v>
      </c>
      <c r="J284" s="273">
        <v>0</v>
      </c>
    </row>
    <row r="285" spans="1:10" x14ac:dyDescent="0.2">
      <c r="A285" s="268"/>
      <c r="B285" s="268"/>
      <c r="C285" s="269" t="s">
        <v>281</v>
      </c>
      <c r="D285" s="854" t="s">
        <v>282</v>
      </c>
      <c r="E285" s="372">
        <v>1500</v>
      </c>
      <c r="F285" s="372">
        <f t="shared" si="31"/>
        <v>0</v>
      </c>
      <c r="G285" s="372">
        <v>1500</v>
      </c>
      <c r="H285" s="273">
        <v>0</v>
      </c>
      <c r="I285" s="275">
        <f t="shared" si="32"/>
        <v>0</v>
      </c>
      <c r="J285" s="273">
        <v>0</v>
      </c>
    </row>
    <row r="286" spans="1:10" x14ac:dyDescent="0.2">
      <c r="A286" s="268"/>
      <c r="B286" s="268"/>
      <c r="C286" s="269" t="s">
        <v>216</v>
      </c>
      <c r="D286" s="854" t="s">
        <v>217</v>
      </c>
      <c r="E286" s="372">
        <v>3700</v>
      </c>
      <c r="F286" s="372">
        <f t="shared" si="31"/>
        <v>0</v>
      </c>
      <c r="G286" s="372">
        <v>3700</v>
      </c>
      <c r="H286" s="273">
        <v>0</v>
      </c>
      <c r="I286" s="275">
        <f t="shared" si="32"/>
        <v>0</v>
      </c>
      <c r="J286" s="273">
        <v>1919.98</v>
      </c>
    </row>
    <row r="287" spans="1:10" x14ac:dyDescent="0.2">
      <c r="A287" s="268"/>
      <c r="B287" s="268"/>
      <c r="C287" s="269" t="s">
        <v>283</v>
      </c>
      <c r="D287" s="1071" t="s">
        <v>284</v>
      </c>
      <c r="E287" s="1075">
        <v>171429</v>
      </c>
      <c r="F287" s="1075">
        <f t="shared" si="31"/>
        <v>2621</v>
      </c>
      <c r="G287" s="1075">
        <v>174050</v>
      </c>
      <c r="H287" s="1069">
        <v>131450.25</v>
      </c>
      <c r="I287" s="275">
        <f t="shared" si="32"/>
        <v>0.75524418270611893</v>
      </c>
      <c r="J287" s="1069">
        <v>0</v>
      </c>
    </row>
    <row r="288" spans="1:10" x14ac:dyDescent="0.2">
      <c r="A288" s="268"/>
      <c r="B288" s="268"/>
      <c r="C288" s="1072" t="s">
        <v>321</v>
      </c>
      <c r="D288" s="371" t="s">
        <v>322</v>
      </c>
      <c r="E288" s="372">
        <v>100</v>
      </c>
      <c r="F288" s="372">
        <f t="shared" si="31"/>
        <v>0</v>
      </c>
      <c r="G288" s="372">
        <v>100</v>
      </c>
      <c r="H288" s="273">
        <v>95</v>
      </c>
      <c r="I288" s="275">
        <f t="shared" si="32"/>
        <v>0.95</v>
      </c>
      <c r="J288" s="273">
        <v>0</v>
      </c>
    </row>
    <row r="289" spans="1:10" ht="22.5" x14ac:dyDescent="0.2">
      <c r="A289" s="268"/>
      <c r="B289" s="268"/>
      <c r="C289" s="1072" t="s">
        <v>285</v>
      </c>
      <c r="D289" s="371" t="s">
        <v>286</v>
      </c>
      <c r="E289" s="372">
        <v>1500</v>
      </c>
      <c r="F289" s="372">
        <f t="shared" si="31"/>
        <v>0</v>
      </c>
      <c r="G289" s="372">
        <v>1500</v>
      </c>
      <c r="H289" s="273">
        <v>0</v>
      </c>
      <c r="I289" s="275">
        <f t="shared" si="32"/>
        <v>0</v>
      </c>
      <c r="J289" s="273">
        <v>0</v>
      </c>
    </row>
    <row r="290" spans="1:10" x14ac:dyDescent="0.2">
      <c r="A290" s="578"/>
      <c r="B290" s="578"/>
      <c r="C290" s="1072" t="s">
        <v>614</v>
      </c>
      <c r="D290" s="371" t="s">
        <v>615</v>
      </c>
      <c r="E290" s="372">
        <v>4494</v>
      </c>
      <c r="F290" s="372">
        <f t="shared" si="31"/>
        <v>-2500</v>
      </c>
      <c r="G290" s="372">
        <v>1994</v>
      </c>
      <c r="H290" s="273">
        <v>39.89</v>
      </c>
      <c r="I290" s="275">
        <f t="shared" si="32"/>
        <v>2.0005015045135407E-2</v>
      </c>
      <c r="J290" s="273">
        <v>0</v>
      </c>
    </row>
    <row r="291" spans="1:10" x14ac:dyDescent="0.2">
      <c r="A291" s="622"/>
      <c r="B291" s="622"/>
      <c r="C291" s="1072" t="s">
        <v>714</v>
      </c>
      <c r="D291" s="371" t="s">
        <v>715</v>
      </c>
      <c r="E291" s="372">
        <v>1835626</v>
      </c>
      <c r="F291" s="372">
        <f t="shared" si="31"/>
        <v>-77150.389999999898</v>
      </c>
      <c r="G291" s="372">
        <v>1758475.61</v>
      </c>
      <c r="H291" s="273">
        <v>892013.64</v>
      </c>
      <c r="I291" s="275">
        <f t="shared" si="32"/>
        <v>0.50726528984954189</v>
      </c>
      <c r="J291" s="273">
        <v>32882.14</v>
      </c>
    </row>
    <row r="292" spans="1:10" x14ac:dyDescent="0.2">
      <c r="A292" s="622"/>
      <c r="B292" s="622"/>
      <c r="C292" s="1072" t="s">
        <v>716</v>
      </c>
      <c r="D292" s="371" t="s">
        <v>718</v>
      </c>
      <c r="E292" s="372">
        <v>154100</v>
      </c>
      <c r="F292" s="372">
        <f t="shared" si="31"/>
        <v>-10653.190000000002</v>
      </c>
      <c r="G292" s="372">
        <v>143446.81</v>
      </c>
      <c r="H292" s="273">
        <v>143446.81</v>
      </c>
      <c r="I292" s="275">
        <f t="shared" si="32"/>
        <v>1</v>
      </c>
      <c r="J292" s="273">
        <v>0</v>
      </c>
    </row>
    <row r="293" spans="1:10" x14ac:dyDescent="0.2">
      <c r="A293" s="578"/>
      <c r="B293" s="578"/>
      <c r="C293" s="1073" t="s">
        <v>232</v>
      </c>
      <c r="D293" s="371" t="s">
        <v>233</v>
      </c>
      <c r="E293" s="372">
        <v>0</v>
      </c>
      <c r="F293" s="372">
        <f>G293-E293</f>
        <v>84500</v>
      </c>
      <c r="G293" s="372">
        <v>84500</v>
      </c>
      <c r="H293" s="273">
        <v>0</v>
      </c>
      <c r="I293" s="275">
        <f t="shared" si="32"/>
        <v>0</v>
      </c>
      <c r="J293" s="273">
        <v>0</v>
      </c>
    </row>
    <row r="294" spans="1:10" ht="15" x14ac:dyDescent="0.2">
      <c r="A294" s="267"/>
      <c r="B294" s="344" t="s">
        <v>831</v>
      </c>
      <c r="C294" s="1074"/>
      <c r="D294" s="375" t="s">
        <v>832</v>
      </c>
      <c r="E294" s="376">
        <f>E295</f>
        <v>0</v>
      </c>
      <c r="F294" s="376">
        <f>F295</f>
        <v>2392</v>
      </c>
      <c r="G294" s="376">
        <f>G295</f>
        <v>2392</v>
      </c>
      <c r="H294" s="376">
        <f>H295</f>
        <v>779.72</v>
      </c>
      <c r="I294" s="352">
        <f>H294/G294</f>
        <v>0.32596989966555184</v>
      </c>
      <c r="J294" s="376">
        <f>J295</f>
        <v>0</v>
      </c>
    </row>
    <row r="295" spans="1:10" ht="33.75" x14ac:dyDescent="0.2">
      <c r="A295" s="268"/>
      <c r="B295" s="268"/>
      <c r="C295" s="269" t="s">
        <v>131</v>
      </c>
      <c r="D295" s="270" t="s">
        <v>224</v>
      </c>
      <c r="E295" s="271">
        <v>0</v>
      </c>
      <c r="F295" s="271">
        <f>G295-E295</f>
        <v>2392</v>
      </c>
      <c r="G295" s="272">
        <v>2392</v>
      </c>
      <c r="H295" s="273">
        <v>779.72</v>
      </c>
      <c r="I295" s="275">
        <f>H295/G295</f>
        <v>0.32596989966555184</v>
      </c>
      <c r="J295" s="273">
        <v>0</v>
      </c>
    </row>
    <row r="296" spans="1:10" ht="15" x14ac:dyDescent="0.2">
      <c r="A296" s="267"/>
      <c r="B296" s="344" t="s">
        <v>719</v>
      </c>
      <c r="C296" s="1074"/>
      <c r="D296" s="375" t="s">
        <v>720</v>
      </c>
      <c r="E296" s="376">
        <f>SUM(E297:E309)</f>
        <v>1125660</v>
      </c>
      <c r="F296" s="376">
        <f>SUM(F297:F309)</f>
        <v>16084</v>
      </c>
      <c r="G296" s="376">
        <f>SUM(G297:G309)</f>
        <v>1141744</v>
      </c>
      <c r="H296" s="376">
        <f>SUM(H297:H309)</f>
        <v>601062.86</v>
      </c>
      <c r="I296" s="352">
        <f>H296/G296</f>
        <v>0.52644275774604465</v>
      </c>
      <c r="J296" s="376">
        <f>SUM(J297:J309)</f>
        <v>34356.239999999998</v>
      </c>
    </row>
    <row r="297" spans="1:10" x14ac:dyDescent="0.2">
      <c r="A297" s="268"/>
      <c r="B297" s="847"/>
      <c r="C297" s="360" t="s">
        <v>271</v>
      </c>
      <c r="D297" s="371" t="s">
        <v>272</v>
      </c>
      <c r="E297" s="372">
        <v>5039</v>
      </c>
      <c r="F297" s="372">
        <f>G297-E297</f>
        <v>0</v>
      </c>
      <c r="G297" s="372">
        <v>5039</v>
      </c>
      <c r="H297" s="273">
        <v>300.42</v>
      </c>
      <c r="I297" s="275">
        <f>H297/G297</f>
        <v>5.9618972018257596E-2</v>
      </c>
      <c r="J297" s="273">
        <v>0</v>
      </c>
    </row>
    <row r="298" spans="1:10" x14ac:dyDescent="0.2">
      <c r="A298" s="622"/>
      <c r="B298" s="847"/>
      <c r="C298" s="360" t="s">
        <v>206</v>
      </c>
      <c r="D298" s="371" t="s">
        <v>207</v>
      </c>
      <c r="E298" s="372">
        <v>52008</v>
      </c>
      <c r="F298" s="372">
        <f t="shared" ref="F298:F309" si="33">G298-E298</f>
        <v>0</v>
      </c>
      <c r="G298" s="372">
        <v>52008</v>
      </c>
      <c r="H298" s="273">
        <v>29786.560000000001</v>
      </c>
      <c r="I298" s="275">
        <f t="shared" ref="I298:I309" si="34">H298/G298</f>
        <v>0.57273034917704968</v>
      </c>
      <c r="J298" s="273">
        <v>1118.1099999999999</v>
      </c>
    </row>
    <row r="299" spans="1:10" x14ac:dyDescent="0.2">
      <c r="A299" s="622"/>
      <c r="B299" s="847"/>
      <c r="C299" s="360" t="s">
        <v>261</v>
      </c>
      <c r="D299" s="371" t="s">
        <v>262</v>
      </c>
      <c r="E299" s="372">
        <v>6209</v>
      </c>
      <c r="F299" s="372">
        <f t="shared" si="33"/>
        <v>0</v>
      </c>
      <c r="G299" s="372">
        <v>6209</v>
      </c>
      <c r="H299" s="273">
        <v>6209</v>
      </c>
      <c r="I299" s="275">
        <f t="shared" si="34"/>
        <v>1</v>
      </c>
      <c r="J299" s="273">
        <v>0</v>
      </c>
    </row>
    <row r="300" spans="1:10" x14ac:dyDescent="0.2">
      <c r="A300" s="622"/>
      <c r="B300" s="847"/>
      <c r="C300" s="360" t="s">
        <v>208</v>
      </c>
      <c r="D300" s="371" t="s">
        <v>209</v>
      </c>
      <c r="E300" s="372">
        <v>164431</v>
      </c>
      <c r="F300" s="372">
        <f t="shared" si="33"/>
        <v>-6000</v>
      </c>
      <c r="G300" s="372">
        <v>158431</v>
      </c>
      <c r="H300" s="273">
        <v>71243.070000000007</v>
      </c>
      <c r="I300" s="275">
        <f t="shared" si="34"/>
        <v>0.44967885072997082</v>
      </c>
      <c r="J300" s="273">
        <v>13267.41</v>
      </c>
    </row>
    <row r="301" spans="1:10" x14ac:dyDescent="0.2">
      <c r="A301" s="622"/>
      <c r="B301" s="847"/>
      <c r="C301" s="360" t="s">
        <v>210</v>
      </c>
      <c r="D301" s="371" t="s">
        <v>618</v>
      </c>
      <c r="E301" s="372">
        <v>24863</v>
      </c>
      <c r="F301" s="372">
        <f t="shared" si="33"/>
        <v>-6000</v>
      </c>
      <c r="G301" s="372">
        <v>18863</v>
      </c>
      <c r="H301" s="273">
        <v>7089.83</v>
      </c>
      <c r="I301" s="275">
        <f t="shared" si="34"/>
        <v>0.375859089222287</v>
      </c>
      <c r="J301" s="273">
        <v>1406.83</v>
      </c>
    </row>
    <row r="302" spans="1:10" x14ac:dyDescent="0.2">
      <c r="A302" s="622"/>
      <c r="B302" s="847"/>
      <c r="C302" s="360" t="s">
        <v>212</v>
      </c>
      <c r="D302" s="371" t="s">
        <v>213</v>
      </c>
      <c r="E302" s="372">
        <v>6500</v>
      </c>
      <c r="F302" s="372">
        <f t="shared" si="33"/>
        <v>0</v>
      </c>
      <c r="G302" s="372">
        <v>6500</v>
      </c>
      <c r="H302" s="273">
        <v>1594.03</v>
      </c>
      <c r="I302" s="275">
        <f t="shared" si="34"/>
        <v>0.24523538461538461</v>
      </c>
      <c r="J302" s="273">
        <v>0</v>
      </c>
    </row>
    <row r="303" spans="1:10" x14ac:dyDescent="0.2">
      <c r="A303" s="622"/>
      <c r="B303" s="847"/>
      <c r="C303" s="360" t="s">
        <v>317</v>
      </c>
      <c r="D303" s="371" t="s">
        <v>318</v>
      </c>
      <c r="E303" s="372">
        <v>18000</v>
      </c>
      <c r="F303" s="372">
        <f t="shared" si="33"/>
        <v>-2500</v>
      </c>
      <c r="G303" s="372">
        <v>15500</v>
      </c>
      <c r="H303" s="273">
        <v>0</v>
      </c>
      <c r="I303" s="275">
        <f t="shared" si="34"/>
        <v>0</v>
      </c>
      <c r="J303" s="273">
        <v>0</v>
      </c>
    </row>
    <row r="304" spans="1:10" x14ac:dyDescent="0.2">
      <c r="A304" s="622"/>
      <c r="B304" s="847"/>
      <c r="C304" s="360" t="s">
        <v>220</v>
      </c>
      <c r="D304" s="371" t="s">
        <v>221</v>
      </c>
      <c r="E304" s="372">
        <v>6000</v>
      </c>
      <c r="F304" s="372">
        <f t="shared" si="33"/>
        <v>5000</v>
      </c>
      <c r="G304" s="372">
        <v>11000</v>
      </c>
      <c r="H304" s="273">
        <v>5514.58</v>
      </c>
      <c r="I304" s="275">
        <f t="shared" si="34"/>
        <v>0.50132545454545452</v>
      </c>
      <c r="J304" s="273">
        <v>0</v>
      </c>
    </row>
    <row r="305" spans="1:10" x14ac:dyDescent="0.2">
      <c r="A305" s="622"/>
      <c r="B305" s="847"/>
      <c r="C305" s="360" t="s">
        <v>214</v>
      </c>
      <c r="D305" s="371" t="s">
        <v>215</v>
      </c>
      <c r="E305" s="372">
        <v>4000</v>
      </c>
      <c r="F305" s="372">
        <f t="shared" si="33"/>
        <v>0</v>
      </c>
      <c r="G305" s="372">
        <v>4000</v>
      </c>
      <c r="H305" s="273">
        <v>1550.52</v>
      </c>
      <c r="I305" s="275">
        <f t="shared" si="34"/>
        <v>0.38762999999999997</v>
      </c>
      <c r="J305" s="273">
        <v>0</v>
      </c>
    </row>
    <row r="306" spans="1:10" x14ac:dyDescent="0.2">
      <c r="A306" s="622"/>
      <c r="B306" s="847"/>
      <c r="C306" s="360" t="s">
        <v>283</v>
      </c>
      <c r="D306" s="371" t="s">
        <v>284</v>
      </c>
      <c r="E306" s="372">
        <v>41595</v>
      </c>
      <c r="F306" s="372">
        <f t="shared" si="33"/>
        <v>811</v>
      </c>
      <c r="G306" s="372">
        <v>42406</v>
      </c>
      <c r="H306" s="273">
        <v>31806</v>
      </c>
      <c r="I306" s="275">
        <f t="shared" si="34"/>
        <v>0.75003537235296891</v>
      </c>
      <c r="J306" s="273">
        <v>0</v>
      </c>
    </row>
    <row r="307" spans="1:10" x14ac:dyDescent="0.2">
      <c r="A307" s="622"/>
      <c r="B307" s="847"/>
      <c r="C307" s="360" t="s">
        <v>614</v>
      </c>
      <c r="D307" s="371" t="s">
        <v>615</v>
      </c>
      <c r="E307" s="372">
        <v>2300</v>
      </c>
      <c r="F307" s="372">
        <f t="shared" si="33"/>
        <v>-500</v>
      </c>
      <c r="G307" s="372">
        <v>1800</v>
      </c>
      <c r="H307" s="273">
        <v>734.72</v>
      </c>
      <c r="I307" s="275">
        <f t="shared" si="34"/>
        <v>0.40817777777777781</v>
      </c>
      <c r="J307" s="273">
        <v>0</v>
      </c>
    </row>
    <row r="308" spans="1:10" x14ac:dyDescent="0.2">
      <c r="A308" s="622"/>
      <c r="B308" s="847"/>
      <c r="C308" s="360" t="s">
        <v>714</v>
      </c>
      <c r="D308" s="371" t="s">
        <v>715</v>
      </c>
      <c r="E308" s="372">
        <v>732561</v>
      </c>
      <c r="F308" s="372">
        <f t="shared" si="33"/>
        <v>25273</v>
      </c>
      <c r="G308" s="372">
        <v>757834</v>
      </c>
      <c r="H308" s="273">
        <v>383080.13</v>
      </c>
      <c r="I308" s="275">
        <f t="shared" si="34"/>
        <v>0.50549345898969955</v>
      </c>
      <c r="J308" s="273">
        <v>18563.89</v>
      </c>
    </row>
    <row r="309" spans="1:10" x14ac:dyDescent="0.2">
      <c r="A309" s="622"/>
      <c r="B309" s="847"/>
      <c r="C309" s="360" t="s">
        <v>716</v>
      </c>
      <c r="D309" s="371" t="s">
        <v>718</v>
      </c>
      <c r="E309" s="372">
        <v>62154</v>
      </c>
      <c r="F309" s="372">
        <f t="shared" si="33"/>
        <v>0</v>
      </c>
      <c r="G309" s="372">
        <v>62154</v>
      </c>
      <c r="H309" s="273">
        <v>62154</v>
      </c>
      <c r="I309" s="275">
        <f t="shared" si="34"/>
        <v>1</v>
      </c>
      <c r="J309" s="273">
        <v>0</v>
      </c>
    </row>
    <row r="310" spans="1:10" hidden="1" x14ac:dyDescent="0.2">
      <c r="A310" s="622"/>
      <c r="B310" s="847"/>
      <c r="C310" s="360"/>
      <c r="D310" s="371"/>
      <c r="E310" s="372"/>
      <c r="F310" s="372"/>
      <c r="G310" s="372"/>
      <c r="H310" s="273"/>
      <c r="I310" s="275"/>
      <c r="J310" s="273"/>
    </row>
    <row r="311" spans="1:10" hidden="1" x14ac:dyDescent="0.2">
      <c r="A311" s="622"/>
      <c r="B311" s="847"/>
      <c r="C311" s="360"/>
      <c r="D311" s="371"/>
      <c r="E311" s="372"/>
      <c r="F311" s="372"/>
      <c r="G311" s="372"/>
      <c r="H311" s="273"/>
      <c r="I311" s="275"/>
      <c r="J311" s="273"/>
    </row>
    <row r="312" spans="1:10" hidden="1" x14ac:dyDescent="0.2">
      <c r="A312" s="622"/>
      <c r="B312" s="847"/>
      <c r="C312" s="360"/>
      <c r="D312" s="371"/>
      <c r="E312" s="372"/>
      <c r="F312" s="372"/>
      <c r="G312" s="372"/>
      <c r="H312" s="273"/>
      <c r="I312" s="275"/>
      <c r="J312" s="273"/>
    </row>
    <row r="313" spans="1:10" hidden="1" x14ac:dyDescent="0.2">
      <c r="A313" s="622"/>
      <c r="B313" s="847"/>
      <c r="C313" s="360"/>
      <c r="D313" s="371"/>
      <c r="E313" s="372"/>
      <c r="F313" s="372"/>
      <c r="G313" s="372"/>
      <c r="H313" s="273"/>
      <c r="I313" s="275"/>
      <c r="J313" s="273"/>
    </row>
    <row r="314" spans="1:10" hidden="1" x14ac:dyDescent="0.2">
      <c r="A314" s="622"/>
      <c r="B314" s="847"/>
      <c r="C314" s="360"/>
      <c r="D314" s="371"/>
      <c r="E314" s="372"/>
      <c r="F314" s="372"/>
      <c r="G314" s="372"/>
      <c r="H314" s="273"/>
      <c r="I314" s="275"/>
      <c r="J314" s="273"/>
    </row>
    <row r="315" spans="1:10" ht="15" x14ac:dyDescent="0.2">
      <c r="A315" s="267"/>
      <c r="B315" s="344" t="s">
        <v>329</v>
      </c>
      <c r="C315" s="367"/>
      <c r="D315" s="368" t="s">
        <v>330</v>
      </c>
      <c r="E315" s="369">
        <f>E316</f>
        <v>1024762</v>
      </c>
      <c r="F315" s="369">
        <f>F316</f>
        <v>0</v>
      </c>
      <c r="G315" s="369">
        <f>G316</f>
        <v>1024762</v>
      </c>
      <c r="H315" s="369">
        <f>H316</f>
        <v>585856.43999999994</v>
      </c>
      <c r="I315" s="370">
        <f>H315/G315</f>
        <v>0.57170000448884706</v>
      </c>
      <c r="J315" s="369">
        <f>J316</f>
        <v>119779.79</v>
      </c>
    </row>
    <row r="316" spans="1:10" x14ac:dyDescent="0.2">
      <c r="A316" s="268"/>
      <c r="B316" s="268"/>
      <c r="C316" s="269" t="s">
        <v>214</v>
      </c>
      <c r="D316" s="270" t="s">
        <v>215</v>
      </c>
      <c r="E316" s="271">
        <v>1024762</v>
      </c>
      <c r="F316" s="271">
        <f>G316-E316</f>
        <v>0</v>
      </c>
      <c r="G316" s="272">
        <v>1024762</v>
      </c>
      <c r="H316" s="273">
        <v>585856.43999999994</v>
      </c>
      <c r="I316" s="275">
        <f>H316/G316</f>
        <v>0.57170000448884706</v>
      </c>
      <c r="J316" s="273">
        <v>119779.79</v>
      </c>
    </row>
    <row r="317" spans="1:10" ht="15" x14ac:dyDescent="0.2">
      <c r="A317" s="267"/>
      <c r="B317" s="344" t="s">
        <v>331</v>
      </c>
      <c r="C317" s="345"/>
      <c r="D317" s="346" t="s">
        <v>332</v>
      </c>
      <c r="E317" s="347">
        <f>E318+E319</f>
        <v>113566</v>
      </c>
      <c r="F317" s="347">
        <f>F318+F319</f>
        <v>0</v>
      </c>
      <c r="G317" s="347">
        <f>G318+G319</f>
        <v>113566</v>
      </c>
      <c r="H317" s="347">
        <f>H318+H319</f>
        <v>12706.73</v>
      </c>
      <c r="I317" s="352">
        <f>H317/G317</f>
        <v>0.11188850536252047</v>
      </c>
      <c r="J317" s="347">
        <f>J318+J319</f>
        <v>0</v>
      </c>
    </row>
    <row r="318" spans="1:10" x14ac:dyDescent="0.2">
      <c r="A318" s="268"/>
      <c r="B318" s="268"/>
      <c r="C318" s="269" t="s">
        <v>214</v>
      </c>
      <c r="D318" s="270" t="s">
        <v>215</v>
      </c>
      <c r="E318" s="271">
        <v>24500</v>
      </c>
      <c r="F318" s="271">
        <f>G318-E318</f>
        <v>0</v>
      </c>
      <c r="G318" s="272">
        <v>24500</v>
      </c>
      <c r="H318" s="273">
        <v>0</v>
      </c>
      <c r="I318" s="275">
        <v>0</v>
      </c>
      <c r="J318" s="273">
        <v>0</v>
      </c>
    </row>
    <row r="319" spans="1:10" ht="22.5" x14ac:dyDescent="0.2">
      <c r="A319" s="268"/>
      <c r="B319" s="268"/>
      <c r="C319" s="269" t="s">
        <v>285</v>
      </c>
      <c r="D319" s="270" t="s">
        <v>286</v>
      </c>
      <c r="E319" s="271">
        <v>89066</v>
      </c>
      <c r="F319" s="271">
        <f>G319-E319</f>
        <v>0</v>
      </c>
      <c r="G319" s="272">
        <v>89066</v>
      </c>
      <c r="H319" s="273">
        <v>12706.73</v>
      </c>
      <c r="I319" s="275">
        <f>H319/G319</f>
        <v>0.14266644959917363</v>
      </c>
      <c r="J319" s="273">
        <v>0</v>
      </c>
    </row>
    <row r="320" spans="1:10" ht="15" x14ac:dyDescent="0.2">
      <c r="A320" s="267"/>
      <c r="B320" s="344" t="s">
        <v>133</v>
      </c>
      <c r="C320" s="345"/>
      <c r="D320" s="346" t="s">
        <v>134</v>
      </c>
      <c r="E320" s="347">
        <f>E321+E322+E323+E324+E325+E326+E327+E328+E329+E330+E331+E332</f>
        <v>795609</v>
      </c>
      <c r="F320" s="347">
        <f>F321+F322+F323+F324+F325+F326+F327+F328+F329+F330+F331+F332</f>
        <v>-500</v>
      </c>
      <c r="G320" s="347">
        <f>G321+G322+G323+G324+G325+G326+G327+G328+G329+G330+G331+G332</f>
        <v>795109</v>
      </c>
      <c r="H320" s="347">
        <f>H321+H322+H323+H324+H325+H326+H327+H328+H329+H330+H331+H332</f>
        <v>393005.33999999997</v>
      </c>
      <c r="I320" s="352">
        <f>H320/G320</f>
        <v>0.49427857061107339</v>
      </c>
      <c r="J320" s="347">
        <f>J321+J322+J323+J324+J325++J326+J327+J328+J329+J330+J331+J332</f>
        <v>10625.29</v>
      </c>
    </row>
    <row r="321" spans="1:10" x14ac:dyDescent="0.2">
      <c r="A321" s="268"/>
      <c r="B321" s="268"/>
      <c r="C321" s="269" t="s">
        <v>271</v>
      </c>
      <c r="D321" s="270" t="s">
        <v>272</v>
      </c>
      <c r="E321" s="271">
        <v>1300</v>
      </c>
      <c r="F321" s="271">
        <f>G321-E321</f>
        <v>0</v>
      </c>
      <c r="G321" s="272">
        <v>1300</v>
      </c>
      <c r="H321" s="273">
        <v>1300</v>
      </c>
      <c r="I321" s="275">
        <f>H321/G321</f>
        <v>1</v>
      </c>
      <c r="J321" s="273">
        <v>0</v>
      </c>
    </row>
    <row r="322" spans="1:10" x14ac:dyDescent="0.2">
      <c r="A322" s="268"/>
      <c r="B322" s="268"/>
      <c r="C322" s="269" t="s">
        <v>206</v>
      </c>
      <c r="D322" s="270" t="s">
        <v>207</v>
      </c>
      <c r="E322" s="271">
        <v>365054</v>
      </c>
      <c r="F322" s="271">
        <f>G322-E322</f>
        <v>0</v>
      </c>
      <c r="G322" s="272">
        <v>365054</v>
      </c>
      <c r="H322" s="273">
        <v>181906.57</v>
      </c>
      <c r="I322" s="275">
        <f t="shared" ref="I322:I332" si="35">H322/G322</f>
        <v>0.49830044322209865</v>
      </c>
      <c r="J322" s="273">
        <v>6228.27</v>
      </c>
    </row>
    <row r="323" spans="1:10" x14ac:dyDescent="0.2">
      <c r="A323" s="268"/>
      <c r="B323" s="268"/>
      <c r="C323" s="269" t="s">
        <v>261</v>
      </c>
      <c r="D323" s="270" t="s">
        <v>262</v>
      </c>
      <c r="E323" s="271">
        <v>27976</v>
      </c>
      <c r="F323" s="271">
        <f>G323-E323</f>
        <v>0</v>
      </c>
      <c r="G323" s="272">
        <v>27976</v>
      </c>
      <c r="H323" s="273">
        <v>27976</v>
      </c>
      <c r="I323" s="275">
        <f t="shared" si="35"/>
        <v>1</v>
      </c>
      <c r="J323" s="273">
        <v>0</v>
      </c>
    </row>
    <row r="324" spans="1:10" x14ac:dyDescent="0.2">
      <c r="A324" s="268"/>
      <c r="B324" s="268"/>
      <c r="C324" s="269" t="s">
        <v>208</v>
      </c>
      <c r="D324" s="270" t="s">
        <v>209</v>
      </c>
      <c r="E324" s="271">
        <v>66946</v>
      </c>
      <c r="F324" s="271">
        <f>G324-E324</f>
        <v>0</v>
      </c>
      <c r="G324" s="272">
        <v>66946</v>
      </c>
      <c r="H324" s="273">
        <v>33639.199999999997</v>
      </c>
      <c r="I324" s="275">
        <f t="shared" si="35"/>
        <v>0.50248259791473726</v>
      </c>
      <c r="J324" s="273">
        <v>3776.78</v>
      </c>
    </row>
    <row r="325" spans="1:10" x14ac:dyDescent="0.2">
      <c r="A325" s="268"/>
      <c r="B325" s="268"/>
      <c r="C325" s="269" t="s">
        <v>210</v>
      </c>
      <c r="D325" s="270" t="s">
        <v>618</v>
      </c>
      <c r="E325" s="271">
        <v>9526</v>
      </c>
      <c r="F325" s="271">
        <f>G325-E325</f>
        <v>0</v>
      </c>
      <c r="G325" s="272">
        <v>9526</v>
      </c>
      <c r="H325" s="273">
        <v>3869.55</v>
      </c>
      <c r="I325" s="275">
        <f t="shared" si="35"/>
        <v>0.40620932185597314</v>
      </c>
      <c r="J325" s="273">
        <v>620.24</v>
      </c>
    </row>
    <row r="326" spans="1:10" x14ac:dyDescent="0.2">
      <c r="A326" s="268"/>
      <c r="B326" s="268"/>
      <c r="C326" s="269" t="s">
        <v>212</v>
      </c>
      <c r="D326" s="270" t="s">
        <v>213</v>
      </c>
      <c r="E326" s="271">
        <v>12575</v>
      </c>
      <c r="F326" s="271">
        <f t="shared" ref="F326:F332" si="36">G326-E326</f>
        <v>0</v>
      </c>
      <c r="G326" s="272">
        <v>12575</v>
      </c>
      <c r="H326" s="273">
        <v>666.08</v>
      </c>
      <c r="I326" s="275">
        <f t="shared" si="35"/>
        <v>5.2968588469184896E-2</v>
      </c>
      <c r="J326" s="273">
        <v>0</v>
      </c>
    </row>
    <row r="327" spans="1:10" x14ac:dyDescent="0.2">
      <c r="A327" s="268"/>
      <c r="B327" s="268"/>
      <c r="C327" s="269" t="s">
        <v>325</v>
      </c>
      <c r="D327" s="270" t="s">
        <v>326</v>
      </c>
      <c r="E327" s="271">
        <v>294700</v>
      </c>
      <c r="F327" s="271">
        <f t="shared" si="36"/>
        <v>0</v>
      </c>
      <c r="G327" s="272">
        <v>294700</v>
      </c>
      <c r="H327" s="273">
        <v>134343.94</v>
      </c>
      <c r="I327" s="275">
        <f t="shared" si="35"/>
        <v>0.45586677977604345</v>
      </c>
      <c r="J327" s="273">
        <v>0</v>
      </c>
    </row>
    <row r="328" spans="1:10" x14ac:dyDescent="0.2">
      <c r="A328" s="268"/>
      <c r="B328" s="268"/>
      <c r="C328" s="269" t="s">
        <v>230</v>
      </c>
      <c r="D328" s="270" t="s">
        <v>231</v>
      </c>
      <c r="E328" s="271">
        <v>1000</v>
      </c>
      <c r="F328" s="271">
        <f t="shared" si="36"/>
        <v>-500</v>
      </c>
      <c r="G328" s="272">
        <v>500</v>
      </c>
      <c r="H328" s="273">
        <v>0</v>
      </c>
      <c r="I328" s="275">
        <f t="shared" si="35"/>
        <v>0</v>
      </c>
      <c r="J328" s="273">
        <v>0</v>
      </c>
    </row>
    <row r="329" spans="1:10" x14ac:dyDescent="0.2">
      <c r="A329" s="268"/>
      <c r="B329" s="268"/>
      <c r="C329" s="269" t="s">
        <v>275</v>
      </c>
      <c r="D329" s="270" t="s">
        <v>276</v>
      </c>
      <c r="E329" s="271">
        <v>1000</v>
      </c>
      <c r="F329" s="271">
        <f t="shared" si="36"/>
        <v>0</v>
      </c>
      <c r="G329" s="272">
        <v>1000</v>
      </c>
      <c r="H329" s="273">
        <v>30</v>
      </c>
      <c r="I329" s="275">
        <f t="shared" si="35"/>
        <v>0.03</v>
      </c>
      <c r="J329" s="273">
        <v>0</v>
      </c>
    </row>
    <row r="330" spans="1:10" x14ac:dyDescent="0.2">
      <c r="A330" s="268"/>
      <c r="B330" s="268"/>
      <c r="C330" s="269" t="s">
        <v>214</v>
      </c>
      <c r="D330" s="270" t="s">
        <v>215</v>
      </c>
      <c r="E330" s="271">
        <v>2000</v>
      </c>
      <c r="F330" s="271">
        <f t="shared" si="36"/>
        <v>0</v>
      </c>
      <c r="G330" s="272">
        <v>2000</v>
      </c>
      <c r="H330" s="273">
        <v>0</v>
      </c>
      <c r="I330" s="275">
        <f t="shared" si="35"/>
        <v>0</v>
      </c>
      <c r="J330" s="273">
        <v>0</v>
      </c>
    </row>
    <row r="331" spans="1:10" x14ac:dyDescent="0.2">
      <c r="A331" s="268"/>
      <c r="B331" s="268"/>
      <c r="C331" s="269" t="s">
        <v>283</v>
      </c>
      <c r="D331" s="270" t="s">
        <v>284</v>
      </c>
      <c r="E331" s="271">
        <v>12363</v>
      </c>
      <c r="F331" s="271">
        <f t="shared" si="36"/>
        <v>0</v>
      </c>
      <c r="G331" s="272">
        <v>12363</v>
      </c>
      <c r="H331" s="273">
        <v>9274</v>
      </c>
      <c r="I331" s="275">
        <f t="shared" si="35"/>
        <v>0.75014155140338101</v>
      </c>
      <c r="J331" s="273">
        <v>0</v>
      </c>
    </row>
    <row r="332" spans="1:10" x14ac:dyDescent="0.2">
      <c r="A332" s="578"/>
      <c r="B332" s="578"/>
      <c r="C332" s="269" t="s">
        <v>614</v>
      </c>
      <c r="D332" s="270" t="s">
        <v>615</v>
      </c>
      <c r="E332" s="271">
        <v>1169</v>
      </c>
      <c r="F332" s="271">
        <f t="shared" si="36"/>
        <v>0</v>
      </c>
      <c r="G332" s="272">
        <v>1169</v>
      </c>
      <c r="H332" s="579">
        <v>0</v>
      </c>
      <c r="I332" s="275">
        <f t="shared" si="35"/>
        <v>0</v>
      </c>
      <c r="J332" s="579">
        <v>0</v>
      </c>
    </row>
    <row r="333" spans="1:10" ht="45" x14ac:dyDescent="0.2">
      <c r="A333" s="267"/>
      <c r="B333" s="344" t="s">
        <v>333</v>
      </c>
      <c r="C333" s="401"/>
      <c r="D333" s="402" t="s">
        <v>334</v>
      </c>
      <c r="E333" s="403">
        <f>E334+E335+E336+E337+E338+E339+E340+E341+E342+E343+E344+E345</f>
        <v>589598</v>
      </c>
      <c r="F333" s="403">
        <f>F334+F335+F336+F337+F338+F339+F340+F341+F342+F343+F344+F345</f>
        <v>74786</v>
      </c>
      <c r="G333" s="403">
        <f>G334+G335+G336+G337+G338+G339+G340+G341+G342+G343+G344+G345</f>
        <v>664384</v>
      </c>
      <c r="H333" s="403">
        <f>H334+H335+H336+H337+H338+H339+H340+H341+H342+H343+H344+H345</f>
        <v>299202.61</v>
      </c>
      <c r="I333" s="855">
        <f>H333/G333</f>
        <v>0.45034589935940661</v>
      </c>
      <c r="J333" s="403">
        <f>SUM(J334:J345)</f>
        <v>14811.970000000001</v>
      </c>
    </row>
    <row r="334" spans="1:10" x14ac:dyDescent="0.2">
      <c r="A334" s="268"/>
      <c r="B334" s="847"/>
      <c r="C334" s="360" t="s">
        <v>271</v>
      </c>
      <c r="D334" s="371" t="s">
        <v>272</v>
      </c>
      <c r="E334" s="372">
        <v>362</v>
      </c>
      <c r="F334" s="372">
        <f t="shared" ref="F334:F345" si="37">G334-E334</f>
        <v>-83</v>
      </c>
      <c r="G334" s="372">
        <v>279</v>
      </c>
      <c r="H334" s="273">
        <v>0</v>
      </c>
      <c r="I334" s="275">
        <f>H334/G334</f>
        <v>0</v>
      </c>
      <c r="J334" s="273">
        <v>0</v>
      </c>
    </row>
    <row r="335" spans="1:10" x14ac:dyDescent="0.2">
      <c r="A335" s="268"/>
      <c r="B335" s="847"/>
      <c r="C335" s="360" t="s">
        <v>206</v>
      </c>
      <c r="D335" s="371" t="s">
        <v>207</v>
      </c>
      <c r="E335" s="372">
        <v>227371</v>
      </c>
      <c r="F335" s="372">
        <f t="shared" si="37"/>
        <v>-39916</v>
      </c>
      <c r="G335" s="372">
        <v>187455</v>
      </c>
      <c r="H335" s="273">
        <v>89547.37</v>
      </c>
      <c r="I335" s="275">
        <f t="shared" ref="I335:I345" si="38">H335/G335</f>
        <v>0.4777006214824891</v>
      </c>
      <c r="J335" s="273">
        <v>3367.58</v>
      </c>
    </row>
    <row r="336" spans="1:10" x14ac:dyDescent="0.2">
      <c r="A336" s="268"/>
      <c r="B336" s="847"/>
      <c r="C336" s="360" t="s">
        <v>261</v>
      </c>
      <c r="D336" s="371" t="s">
        <v>262</v>
      </c>
      <c r="E336" s="372">
        <v>13915</v>
      </c>
      <c r="F336" s="372">
        <f t="shared" si="37"/>
        <v>0</v>
      </c>
      <c r="G336" s="372">
        <v>13915</v>
      </c>
      <c r="H336" s="273">
        <v>13915</v>
      </c>
      <c r="I336" s="275">
        <f t="shared" si="38"/>
        <v>1</v>
      </c>
      <c r="J336" s="273">
        <v>0</v>
      </c>
    </row>
    <row r="337" spans="1:10" x14ac:dyDescent="0.2">
      <c r="A337" s="268"/>
      <c r="B337" s="847"/>
      <c r="C337" s="360" t="s">
        <v>208</v>
      </c>
      <c r="D337" s="371" t="s">
        <v>209</v>
      </c>
      <c r="E337" s="372">
        <v>75606</v>
      </c>
      <c r="F337" s="372">
        <f t="shared" si="37"/>
        <v>7300</v>
      </c>
      <c r="G337" s="372">
        <v>82906</v>
      </c>
      <c r="H337" s="273">
        <v>37580.94</v>
      </c>
      <c r="I337" s="275">
        <f t="shared" si="38"/>
        <v>0.4532957807637566</v>
      </c>
      <c r="J337" s="273">
        <v>6099.15</v>
      </c>
    </row>
    <row r="338" spans="1:10" x14ac:dyDescent="0.2">
      <c r="A338" s="268"/>
      <c r="B338" s="847"/>
      <c r="C338" s="360" t="s">
        <v>210</v>
      </c>
      <c r="D338" s="371" t="s">
        <v>618</v>
      </c>
      <c r="E338" s="372">
        <v>36995</v>
      </c>
      <c r="F338" s="372">
        <f t="shared" si="37"/>
        <v>-26100</v>
      </c>
      <c r="G338" s="372">
        <v>10895</v>
      </c>
      <c r="H338" s="273">
        <v>4616.87</v>
      </c>
      <c r="I338" s="275">
        <f t="shared" si="38"/>
        <v>0.42376044056906836</v>
      </c>
      <c r="J338" s="273">
        <v>800.93</v>
      </c>
    </row>
    <row r="339" spans="1:10" x14ac:dyDescent="0.2">
      <c r="A339" s="268"/>
      <c r="B339" s="847"/>
      <c r="C339" s="360" t="s">
        <v>212</v>
      </c>
      <c r="D339" s="371" t="s">
        <v>213</v>
      </c>
      <c r="E339" s="372">
        <v>1000</v>
      </c>
      <c r="F339" s="372">
        <f t="shared" si="37"/>
        <v>-1000</v>
      </c>
      <c r="G339" s="372">
        <v>0</v>
      </c>
      <c r="H339" s="273">
        <v>0</v>
      </c>
      <c r="I339" s="275">
        <v>0</v>
      </c>
      <c r="J339" s="273">
        <v>0</v>
      </c>
    </row>
    <row r="340" spans="1:10" x14ac:dyDescent="0.2">
      <c r="A340" s="268"/>
      <c r="B340" s="847"/>
      <c r="C340" s="360" t="s">
        <v>317</v>
      </c>
      <c r="D340" s="371" t="s">
        <v>318</v>
      </c>
      <c r="E340" s="372">
        <v>21000</v>
      </c>
      <c r="F340" s="372">
        <f t="shared" si="37"/>
        <v>-5000</v>
      </c>
      <c r="G340" s="372">
        <v>16000</v>
      </c>
      <c r="H340" s="273">
        <v>5024</v>
      </c>
      <c r="I340" s="275">
        <f t="shared" si="38"/>
        <v>0.314</v>
      </c>
      <c r="J340" s="273">
        <v>0</v>
      </c>
    </row>
    <row r="341" spans="1:10" hidden="1" x14ac:dyDescent="0.2">
      <c r="A341" s="268"/>
      <c r="B341" s="847"/>
      <c r="C341" s="360" t="s">
        <v>230</v>
      </c>
      <c r="D341" s="371" t="s">
        <v>231</v>
      </c>
      <c r="E341" s="372">
        <v>0</v>
      </c>
      <c r="F341" s="372">
        <f t="shared" si="37"/>
        <v>0</v>
      </c>
      <c r="G341" s="372">
        <v>0</v>
      </c>
      <c r="H341" s="273">
        <v>0</v>
      </c>
      <c r="I341" s="275" t="e">
        <f t="shared" si="38"/>
        <v>#DIV/0!</v>
      </c>
      <c r="J341" s="273">
        <v>0</v>
      </c>
    </row>
    <row r="342" spans="1:10" x14ac:dyDescent="0.2">
      <c r="A342" s="268"/>
      <c r="B342" s="847"/>
      <c r="C342" s="360" t="s">
        <v>283</v>
      </c>
      <c r="D342" s="371" t="s">
        <v>284</v>
      </c>
      <c r="E342" s="372">
        <v>16257</v>
      </c>
      <c r="F342" s="372">
        <f t="shared" si="37"/>
        <v>235</v>
      </c>
      <c r="G342" s="372">
        <v>16492</v>
      </c>
      <c r="H342" s="273">
        <v>12370.25</v>
      </c>
      <c r="I342" s="275">
        <f t="shared" si="38"/>
        <v>0.75007579432452098</v>
      </c>
      <c r="J342" s="273">
        <v>0</v>
      </c>
    </row>
    <row r="343" spans="1:10" x14ac:dyDescent="0.2">
      <c r="A343" s="578"/>
      <c r="B343" s="847"/>
      <c r="C343" s="360" t="s">
        <v>614</v>
      </c>
      <c r="D343" s="371" t="s">
        <v>615</v>
      </c>
      <c r="E343" s="372">
        <v>593</v>
      </c>
      <c r="F343" s="372">
        <f t="shared" si="37"/>
        <v>-500</v>
      </c>
      <c r="G343" s="372">
        <v>93</v>
      </c>
      <c r="H343" s="273">
        <v>0</v>
      </c>
      <c r="I343" s="275">
        <f t="shared" si="38"/>
        <v>0</v>
      </c>
      <c r="J343" s="273">
        <v>0</v>
      </c>
    </row>
    <row r="344" spans="1:10" x14ac:dyDescent="0.2">
      <c r="A344" s="622"/>
      <c r="B344" s="847"/>
      <c r="C344" s="360" t="s">
        <v>714</v>
      </c>
      <c r="D344" s="371" t="s">
        <v>715</v>
      </c>
      <c r="E344" s="372">
        <v>177069</v>
      </c>
      <c r="F344" s="372">
        <f t="shared" si="37"/>
        <v>139850</v>
      </c>
      <c r="G344" s="372">
        <v>316919</v>
      </c>
      <c r="H344" s="273">
        <v>116718.18</v>
      </c>
      <c r="I344" s="275">
        <f t="shared" si="38"/>
        <v>0.36829025713194852</v>
      </c>
      <c r="J344" s="273">
        <v>4544.3100000000004</v>
      </c>
    </row>
    <row r="345" spans="1:10" x14ac:dyDescent="0.2">
      <c r="A345" s="622"/>
      <c r="B345" s="847"/>
      <c r="C345" s="360" t="s">
        <v>716</v>
      </c>
      <c r="D345" s="371" t="s">
        <v>718</v>
      </c>
      <c r="E345" s="372">
        <v>19430</v>
      </c>
      <c r="F345" s="372">
        <f t="shared" si="37"/>
        <v>0</v>
      </c>
      <c r="G345" s="372">
        <v>19430</v>
      </c>
      <c r="H345" s="273">
        <v>19430</v>
      </c>
      <c r="I345" s="275">
        <f t="shared" si="38"/>
        <v>1</v>
      </c>
      <c r="J345" s="273">
        <v>0</v>
      </c>
    </row>
    <row r="346" spans="1:10" ht="33.75" x14ac:dyDescent="0.2">
      <c r="A346" s="267"/>
      <c r="B346" s="344" t="s">
        <v>335</v>
      </c>
      <c r="C346" s="367"/>
      <c r="D346" s="368" t="s">
        <v>336</v>
      </c>
      <c r="E346" s="369">
        <f>E347+E348+E349+E350+E351+E352+E353+E354+E355+E356+E357+E358</f>
        <v>973479</v>
      </c>
      <c r="F346" s="369">
        <f>F347+F348+F349+F350+F351+F352+F353+F354+F355+F356+F357+F358</f>
        <v>57071</v>
      </c>
      <c r="G346" s="369">
        <f>G347+G348+G349+G350+G351+G352+G353+G354+G355+G356+G357+G358</f>
        <v>1030550</v>
      </c>
      <c r="H346" s="369">
        <f>H347+H348+H349+H350+H351+H352+H353+H354+H355+H356+H357+H358</f>
        <v>519171.23</v>
      </c>
      <c r="I346" s="370">
        <f>H346/G346</f>
        <v>0.50378072873708213</v>
      </c>
      <c r="J346" s="369">
        <f>J347+J348+J349+J350+J351+J352+J353+J354+J355+J356+J357+J358</f>
        <v>27480.03</v>
      </c>
    </row>
    <row r="347" spans="1:10" x14ac:dyDescent="0.2">
      <c r="A347" s="268"/>
      <c r="B347" s="268"/>
      <c r="C347" s="269" t="s">
        <v>271</v>
      </c>
      <c r="D347" s="270" t="s">
        <v>272</v>
      </c>
      <c r="E347" s="271">
        <v>3562</v>
      </c>
      <c r="F347" s="271">
        <f t="shared" ref="F347:F358" si="39">G347-E347</f>
        <v>0</v>
      </c>
      <c r="G347" s="272">
        <v>3562</v>
      </c>
      <c r="H347" s="273">
        <v>0</v>
      </c>
      <c r="I347" s="275">
        <f>H347/G347</f>
        <v>0</v>
      </c>
      <c r="J347" s="273">
        <v>0</v>
      </c>
    </row>
    <row r="348" spans="1:10" x14ac:dyDescent="0.2">
      <c r="A348" s="268"/>
      <c r="B348" s="268"/>
      <c r="C348" s="269" t="s">
        <v>206</v>
      </c>
      <c r="D348" s="270" t="s">
        <v>207</v>
      </c>
      <c r="E348" s="271">
        <v>65258</v>
      </c>
      <c r="F348" s="271">
        <f t="shared" si="39"/>
        <v>-2000</v>
      </c>
      <c r="G348" s="272">
        <v>63258</v>
      </c>
      <c r="H348" s="273">
        <v>32848.31</v>
      </c>
      <c r="I348" s="275">
        <f t="shared" ref="I348:I358" si="40">H348/G348</f>
        <v>0.51927519048974036</v>
      </c>
      <c r="J348" s="273">
        <v>1066.9100000000001</v>
      </c>
    </row>
    <row r="349" spans="1:10" x14ac:dyDescent="0.2">
      <c r="A349" s="268"/>
      <c r="B349" s="268"/>
      <c r="C349" s="269" t="s">
        <v>261</v>
      </c>
      <c r="D349" s="270" t="s">
        <v>262</v>
      </c>
      <c r="E349" s="271">
        <v>1123</v>
      </c>
      <c r="F349" s="271">
        <f t="shared" si="39"/>
        <v>0</v>
      </c>
      <c r="G349" s="272">
        <v>1123</v>
      </c>
      <c r="H349" s="273">
        <v>1123</v>
      </c>
      <c r="I349" s="275">
        <f t="shared" si="40"/>
        <v>1</v>
      </c>
      <c r="J349" s="273">
        <v>0</v>
      </c>
    </row>
    <row r="350" spans="1:10" x14ac:dyDescent="0.2">
      <c r="A350" s="268"/>
      <c r="B350" s="268"/>
      <c r="C350" s="269" t="s">
        <v>208</v>
      </c>
      <c r="D350" s="270" t="s">
        <v>209</v>
      </c>
      <c r="E350" s="271">
        <v>84777</v>
      </c>
      <c r="F350" s="271">
        <f t="shared" si="39"/>
        <v>16000</v>
      </c>
      <c r="G350" s="272">
        <v>100777</v>
      </c>
      <c r="H350" s="273">
        <v>64920.89</v>
      </c>
      <c r="I350" s="275">
        <f t="shared" si="40"/>
        <v>0.64420343927681911</v>
      </c>
      <c r="J350" s="273">
        <v>10721.96</v>
      </c>
    </row>
    <row r="351" spans="1:10" ht="22.5" x14ac:dyDescent="0.2">
      <c r="A351" s="268"/>
      <c r="B351" s="268"/>
      <c r="C351" s="269" t="s">
        <v>210</v>
      </c>
      <c r="D351" s="270" t="s">
        <v>619</v>
      </c>
      <c r="E351" s="271">
        <v>19236</v>
      </c>
      <c r="F351" s="271">
        <f t="shared" si="39"/>
        <v>-720</v>
      </c>
      <c r="G351" s="272">
        <v>18516</v>
      </c>
      <c r="H351" s="273">
        <v>7089.49</v>
      </c>
      <c r="I351" s="275">
        <f t="shared" si="40"/>
        <v>0.3828845322963923</v>
      </c>
      <c r="J351" s="273">
        <v>1200.78</v>
      </c>
    </row>
    <row r="352" spans="1:10" x14ac:dyDescent="0.2">
      <c r="A352" s="268"/>
      <c r="B352" s="268"/>
      <c r="C352" s="269" t="s">
        <v>212</v>
      </c>
      <c r="D352" s="270" t="s">
        <v>213</v>
      </c>
      <c r="E352" s="271">
        <v>8000</v>
      </c>
      <c r="F352" s="271">
        <f t="shared" si="39"/>
        <v>0</v>
      </c>
      <c r="G352" s="272">
        <v>8000</v>
      </c>
      <c r="H352" s="273">
        <v>258.3</v>
      </c>
      <c r="I352" s="275">
        <f t="shared" si="40"/>
        <v>3.2287500000000004E-2</v>
      </c>
      <c r="J352" s="273">
        <v>0</v>
      </c>
    </row>
    <row r="353" spans="1:10" x14ac:dyDescent="0.2">
      <c r="A353" s="268"/>
      <c r="B353" s="268"/>
      <c r="C353" s="269" t="s">
        <v>317</v>
      </c>
      <c r="D353" s="270" t="s">
        <v>318</v>
      </c>
      <c r="E353" s="271">
        <v>26000</v>
      </c>
      <c r="F353" s="271">
        <f t="shared" si="39"/>
        <v>-8000</v>
      </c>
      <c r="G353" s="272">
        <v>18000</v>
      </c>
      <c r="H353" s="273">
        <v>0</v>
      </c>
      <c r="I353" s="275">
        <f t="shared" si="40"/>
        <v>0</v>
      </c>
      <c r="J353" s="273">
        <v>0</v>
      </c>
    </row>
    <row r="354" spans="1:10" x14ac:dyDescent="0.2">
      <c r="A354" s="268"/>
      <c r="B354" s="268"/>
      <c r="C354" s="269" t="s">
        <v>230</v>
      </c>
      <c r="D354" s="270" t="s">
        <v>231</v>
      </c>
      <c r="E354" s="271">
        <v>2000</v>
      </c>
      <c r="F354" s="271">
        <f t="shared" si="39"/>
        <v>0</v>
      </c>
      <c r="G354" s="272">
        <v>2000</v>
      </c>
      <c r="H354" s="273">
        <v>0</v>
      </c>
      <c r="I354" s="275">
        <f t="shared" si="40"/>
        <v>0</v>
      </c>
      <c r="J354" s="273">
        <v>0</v>
      </c>
    </row>
    <row r="355" spans="1:10" x14ac:dyDescent="0.2">
      <c r="A355" s="268"/>
      <c r="B355" s="268"/>
      <c r="C355" s="361" t="s">
        <v>283</v>
      </c>
      <c r="D355" s="362" t="s">
        <v>284</v>
      </c>
      <c r="E355" s="363">
        <v>38496</v>
      </c>
      <c r="F355" s="363">
        <f t="shared" si="39"/>
        <v>-1052</v>
      </c>
      <c r="G355" s="364">
        <v>37444</v>
      </c>
      <c r="H355" s="595">
        <v>28448.5</v>
      </c>
      <c r="I355" s="275">
        <f t="shared" si="40"/>
        <v>0.75976124345689566</v>
      </c>
      <c r="J355" s="595">
        <v>0</v>
      </c>
    </row>
    <row r="356" spans="1:10" x14ac:dyDescent="0.2">
      <c r="A356" s="578"/>
      <c r="B356" s="847"/>
      <c r="C356" s="360" t="s">
        <v>614</v>
      </c>
      <c r="D356" s="371" t="s">
        <v>615</v>
      </c>
      <c r="E356" s="372">
        <v>1564</v>
      </c>
      <c r="F356" s="372">
        <f t="shared" si="39"/>
        <v>300</v>
      </c>
      <c r="G356" s="372">
        <v>1864</v>
      </c>
      <c r="H356" s="273">
        <v>627.13</v>
      </c>
      <c r="I356" s="275">
        <f t="shared" si="40"/>
        <v>0.3364431330472103</v>
      </c>
      <c r="J356" s="273">
        <v>0</v>
      </c>
    </row>
    <row r="357" spans="1:10" x14ac:dyDescent="0.2">
      <c r="A357" s="622"/>
      <c r="B357" s="847"/>
      <c r="C357" s="360" t="s">
        <v>714</v>
      </c>
      <c r="D357" s="371" t="s">
        <v>715</v>
      </c>
      <c r="E357" s="372">
        <v>578707</v>
      </c>
      <c r="F357" s="372">
        <f t="shared" si="39"/>
        <v>142825</v>
      </c>
      <c r="G357" s="372">
        <v>721532</v>
      </c>
      <c r="H357" s="273">
        <v>329381.61</v>
      </c>
      <c r="I357" s="275">
        <f t="shared" si="40"/>
        <v>0.45650312113669245</v>
      </c>
      <c r="J357" s="273">
        <v>14490.38</v>
      </c>
    </row>
    <row r="358" spans="1:10" x14ac:dyDescent="0.2">
      <c r="A358" s="622"/>
      <c r="B358" s="847"/>
      <c r="C358" s="360" t="s">
        <v>716</v>
      </c>
      <c r="D358" s="371" t="s">
        <v>718</v>
      </c>
      <c r="E358" s="372">
        <v>144756</v>
      </c>
      <c r="F358" s="372">
        <f t="shared" si="39"/>
        <v>-90282</v>
      </c>
      <c r="G358" s="372">
        <v>54474</v>
      </c>
      <c r="H358" s="273">
        <v>54474</v>
      </c>
      <c r="I358" s="275">
        <f t="shared" si="40"/>
        <v>1</v>
      </c>
      <c r="J358" s="273">
        <v>0</v>
      </c>
    </row>
    <row r="359" spans="1:10" ht="33.75" x14ac:dyDescent="0.2">
      <c r="A359" s="267"/>
      <c r="B359" s="344" t="s">
        <v>136</v>
      </c>
      <c r="C359" s="367"/>
      <c r="D359" s="368" t="s">
        <v>137</v>
      </c>
      <c r="E359" s="369">
        <f>E360+E361</f>
        <v>0</v>
      </c>
      <c r="F359" s="369">
        <f>F360+F361</f>
        <v>138673.61000000002</v>
      </c>
      <c r="G359" s="369">
        <f>G360+G361</f>
        <v>138673.61000000002</v>
      </c>
      <c r="H359" s="369">
        <f>H360+H361</f>
        <v>0</v>
      </c>
      <c r="I359" s="370">
        <f t="shared" ref="I359:I364" si="41">H359/G359</f>
        <v>0</v>
      </c>
      <c r="J359" s="369">
        <f>+J360+J361</f>
        <v>0</v>
      </c>
    </row>
    <row r="360" spans="1:10" x14ac:dyDescent="0.2">
      <c r="A360" s="268"/>
      <c r="B360" s="268"/>
      <c r="C360" s="269" t="s">
        <v>212</v>
      </c>
      <c r="D360" s="270" t="s">
        <v>213</v>
      </c>
      <c r="E360" s="271" t="s">
        <v>6</v>
      </c>
      <c r="F360" s="271">
        <f>G360-E360</f>
        <v>1372.98</v>
      </c>
      <c r="G360" s="272">
        <v>1372.98</v>
      </c>
      <c r="H360" s="273">
        <v>0</v>
      </c>
      <c r="I360" s="275">
        <f t="shared" si="41"/>
        <v>0</v>
      </c>
      <c r="J360" s="273">
        <v>0</v>
      </c>
    </row>
    <row r="361" spans="1:10" x14ac:dyDescent="0.2">
      <c r="A361" s="268"/>
      <c r="B361" s="268"/>
      <c r="C361" s="269" t="s">
        <v>317</v>
      </c>
      <c r="D361" s="270" t="s">
        <v>318</v>
      </c>
      <c r="E361" s="271" t="s">
        <v>6</v>
      </c>
      <c r="F361" s="271">
        <f>G361-E361</f>
        <v>137300.63</v>
      </c>
      <c r="G361" s="272">
        <v>137300.63</v>
      </c>
      <c r="H361" s="273">
        <v>0</v>
      </c>
      <c r="I361" s="275">
        <f t="shared" si="41"/>
        <v>0</v>
      </c>
      <c r="J361" s="273">
        <v>0</v>
      </c>
    </row>
    <row r="362" spans="1:10" ht="15" x14ac:dyDescent="0.2">
      <c r="A362" s="267"/>
      <c r="B362" s="344" t="s">
        <v>138</v>
      </c>
      <c r="C362" s="345"/>
      <c r="D362" s="346" t="s">
        <v>10</v>
      </c>
      <c r="E362" s="347">
        <f>SUM(E364:E371)</f>
        <v>39830</v>
      </c>
      <c r="F362" s="347">
        <f>SUM(F364:F371)</f>
        <v>245652</v>
      </c>
      <c r="G362" s="347">
        <f>SUM(G364:G371)</f>
        <v>285482</v>
      </c>
      <c r="H362" s="347">
        <f>SUM(H364:H371)</f>
        <v>54147</v>
      </c>
      <c r="I362" s="352">
        <f t="shared" si="41"/>
        <v>0.18966870065363139</v>
      </c>
      <c r="J362" s="347">
        <f>SUM(J364:J371)</f>
        <v>8416.52</v>
      </c>
    </row>
    <row r="363" spans="1:10" ht="45" hidden="1" x14ac:dyDescent="0.2">
      <c r="A363" s="268"/>
      <c r="B363" s="268"/>
      <c r="C363" s="269" t="s">
        <v>159</v>
      </c>
      <c r="D363" s="270" t="s">
        <v>304</v>
      </c>
      <c r="E363" s="271">
        <v>0</v>
      </c>
      <c r="F363" s="271">
        <f t="shared" ref="F363:F370" si="42">G363-E363</f>
        <v>0</v>
      </c>
      <c r="G363" s="272">
        <v>0</v>
      </c>
      <c r="H363" s="273">
        <v>0</v>
      </c>
      <c r="I363" s="275" t="e">
        <f t="shared" si="41"/>
        <v>#DIV/0!</v>
      </c>
      <c r="J363" s="273">
        <v>0</v>
      </c>
    </row>
    <row r="364" spans="1:10" ht="45" x14ac:dyDescent="0.2">
      <c r="A364" s="622"/>
      <c r="B364" s="622"/>
      <c r="C364" s="269" t="s">
        <v>159</v>
      </c>
      <c r="D364" s="270" t="s">
        <v>304</v>
      </c>
      <c r="E364" s="271">
        <v>25000</v>
      </c>
      <c r="F364" s="271">
        <f>G364-E364</f>
        <v>0</v>
      </c>
      <c r="G364" s="272">
        <v>25000</v>
      </c>
      <c r="H364" s="273">
        <v>25000</v>
      </c>
      <c r="I364" s="275">
        <f t="shared" si="41"/>
        <v>1</v>
      </c>
      <c r="J364" s="273">
        <v>0</v>
      </c>
    </row>
    <row r="365" spans="1:10" x14ac:dyDescent="0.2">
      <c r="A365" s="268"/>
      <c r="B365" s="268"/>
      <c r="C365" s="269" t="s">
        <v>206</v>
      </c>
      <c r="D365" s="270" t="s">
        <v>207</v>
      </c>
      <c r="E365" s="271">
        <v>0</v>
      </c>
      <c r="F365" s="271">
        <f>G365-E365</f>
        <v>96762</v>
      </c>
      <c r="G365" s="272">
        <v>96762</v>
      </c>
      <c r="H365" s="273">
        <v>9933.4599999999991</v>
      </c>
      <c r="I365" s="275">
        <f t="shared" ref="I365:I371" si="43">H365/G365</f>
        <v>0.10265868832806266</v>
      </c>
      <c r="J365" s="273">
        <v>2979.4</v>
      </c>
    </row>
    <row r="366" spans="1:10" x14ac:dyDescent="0.2">
      <c r="A366" s="268"/>
      <c r="B366" s="268"/>
      <c r="C366" s="269" t="s">
        <v>208</v>
      </c>
      <c r="D366" s="270" t="s">
        <v>209</v>
      </c>
      <c r="E366" s="271">
        <v>990</v>
      </c>
      <c r="F366" s="271">
        <f t="shared" si="42"/>
        <v>26696</v>
      </c>
      <c r="G366" s="272">
        <v>27686</v>
      </c>
      <c r="H366" s="273">
        <v>143.54</v>
      </c>
      <c r="I366" s="275">
        <f t="shared" si="43"/>
        <v>5.1845698186809216E-3</v>
      </c>
      <c r="J366" s="273">
        <v>2071.87</v>
      </c>
    </row>
    <row r="367" spans="1:10" x14ac:dyDescent="0.2">
      <c r="A367" s="268"/>
      <c r="B367" s="268"/>
      <c r="C367" s="269" t="s">
        <v>210</v>
      </c>
      <c r="D367" s="270" t="s">
        <v>618</v>
      </c>
      <c r="E367" s="271">
        <v>140</v>
      </c>
      <c r="F367" s="271">
        <f t="shared" si="42"/>
        <v>5494</v>
      </c>
      <c r="G367" s="272">
        <v>5634</v>
      </c>
      <c r="H367" s="273">
        <v>0</v>
      </c>
      <c r="I367" s="275">
        <f t="shared" si="43"/>
        <v>0</v>
      </c>
      <c r="J367" s="273">
        <v>316.38</v>
      </c>
    </row>
    <row r="368" spans="1:10" x14ac:dyDescent="0.2">
      <c r="A368" s="622"/>
      <c r="B368" s="622"/>
      <c r="C368" s="269" t="s">
        <v>212</v>
      </c>
      <c r="D368" s="270" t="s">
        <v>213</v>
      </c>
      <c r="E368" s="271">
        <v>1000</v>
      </c>
      <c r="F368" s="271">
        <f>G368-E368</f>
        <v>44300</v>
      </c>
      <c r="G368" s="272">
        <v>45300</v>
      </c>
      <c r="H368" s="273">
        <v>0</v>
      </c>
      <c r="I368" s="275">
        <f t="shared" si="43"/>
        <v>0</v>
      </c>
      <c r="J368" s="273">
        <v>3048.87</v>
      </c>
    </row>
    <row r="369" spans="1:10" x14ac:dyDescent="0.2">
      <c r="A369" s="268"/>
      <c r="B369" s="268"/>
      <c r="C369" s="269" t="s">
        <v>214</v>
      </c>
      <c r="D369" s="270" t="s">
        <v>215</v>
      </c>
      <c r="E369" s="271">
        <v>12700</v>
      </c>
      <c r="F369" s="271">
        <f t="shared" si="42"/>
        <v>32400</v>
      </c>
      <c r="G369" s="1065">
        <v>45100</v>
      </c>
      <c r="H369" s="1069">
        <v>19070</v>
      </c>
      <c r="I369" s="275">
        <f t="shared" si="43"/>
        <v>0.42283813747228383</v>
      </c>
      <c r="J369" s="1069">
        <v>0</v>
      </c>
    </row>
    <row r="370" spans="1:10" x14ac:dyDescent="0.2">
      <c r="A370" s="578"/>
      <c r="B370" s="578"/>
      <c r="C370" s="269" t="s">
        <v>614</v>
      </c>
      <c r="D370" s="270" t="s">
        <v>615</v>
      </c>
      <c r="E370" s="271">
        <v>0</v>
      </c>
      <c r="F370" s="1064">
        <f t="shared" si="42"/>
        <v>0</v>
      </c>
      <c r="G370" s="372">
        <v>0</v>
      </c>
      <c r="H370" s="273">
        <v>0</v>
      </c>
      <c r="I370" s="275">
        <v>0</v>
      </c>
      <c r="J370" s="273">
        <v>0</v>
      </c>
    </row>
    <row r="371" spans="1:10" x14ac:dyDescent="0.2">
      <c r="A371" s="578"/>
      <c r="B371" s="578"/>
      <c r="C371" s="1061" t="s">
        <v>714</v>
      </c>
      <c r="D371" s="371" t="s">
        <v>715</v>
      </c>
      <c r="E371" s="1063">
        <v>0</v>
      </c>
      <c r="F371" s="1064">
        <f>G371-E371</f>
        <v>40000</v>
      </c>
      <c r="G371" s="372">
        <v>40000</v>
      </c>
      <c r="H371" s="273">
        <v>0</v>
      </c>
      <c r="I371" s="275">
        <f t="shared" si="43"/>
        <v>0</v>
      </c>
      <c r="J371" s="273">
        <v>0</v>
      </c>
    </row>
    <row r="372" spans="1:10" x14ac:dyDescent="0.2">
      <c r="A372" s="340" t="s">
        <v>341</v>
      </c>
      <c r="B372" s="340"/>
      <c r="C372" s="340"/>
      <c r="D372" s="341" t="s">
        <v>342</v>
      </c>
      <c r="E372" s="342">
        <f>+E374+E378+E392</f>
        <v>392000</v>
      </c>
      <c r="F372" s="342">
        <f>+F374+F378+F392</f>
        <v>287549.02</v>
      </c>
      <c r="G372" s="342">
        <f>+G374+G378+G392</f>
        <v>679549.0199999999</v>
      </c>
      <c r="H372" s="342">
        <f>+H374+H378+H392</f>
        <v>186830.85</v>
      </c>
      <c r="I372" s="600">
        <f t="shared" ref="I372:I377" si="44">H372/G372</f>
        <v>0.27493358757253455</v>
      </c>
      <c r="J372" s="380">
        <f>+J374+J378+J392</f>
        <v>7778.82</v>
      </c>
    </row>
    <row r="373" spans="1:10" ht="45" hidden="1" x14ac:dyDescent="0.2">
      <c r="A373" s="268"/>
      <c r="B373" s="268"/>
      <c r="C373" s="361" t="s">
        <v>343</v>
      </c>
      <c r="D373" s="362" t="s">
        <v>344</v>
      </c>
      <c r="E373" s="363">
        <v>0</v>
      </c>
      <c r="F373" s="363">
        <f>G373-E373</f>
        <v>0</v>
      </c>
      <c r="G373" s="364">
        <v>0</v>
      </c>
      <c r="H373" s="365">
        <v>0</v>
      </c>
      <c r="I373" s="366" t="e">
        <f t="shared" si="44"/>
        <v>#DIV/0!</v>
      </c>
      <c r="J373" s="365">
        <v>0</v>
      </c>
    </row>
    <row r="374" spans="1:10" ht="15" x14ac:dyDescent="0.2">
      <c r="A374" s="267"/>
      <c r="B374" s="344" t="s">
        <v>345</v>
      </c>
      <c r="C374" s="367"/>
      <c r="D374" s="368" t="s">
        <v>346</v>
      </c>
      <c r="E374" s="369">
        <f>E375+E376+E377</f>
        <v>3000</v>
      </c>
      <c r="F374" s="369">
        <f>F375+F376+F377</f>
        <v>0</v>
      </c>
      <c r="G374" s="369">
        <f>G375+G376+G377</f>
        <v>3000</v>
      </c>
      <c r="H374" s="598">
        <f>H375+H376+H377</f>
        <v>1000</v>
      </c>
      <c r="I374" s="352">
        <f t="shared" si="44"/>
        <v>0.33333333333333331</v>
      </c>
      <c r="J374" s="599">
        <f>J375+J376+J377</f>
        <v>0</v>
      </c>
    </row>
    <row r="375" spans="1:10" x14ac:dyDescent="0.2">
      <c r="A375" s="268"/>
      <c r="B375" s="268"/>
      <c r="C375" s="269" t="s">
        <v>218</v>
      </c>
      <c r="D375" s="270" t="s">
        <v>219</v>
      </c>
      <c r="E375" s="271">
        <v>1000</v>
      </c>
      <c r="F375" s="271">
        <f>G375-E375</f>
        <v>0</v>
      </c>
      <c r="G375" s="272">
        <v>1000</v>
      </c>
      <c r="H375" s="273">
        <v>0</v>
      </c>
      <c r="I375" s="275">
        <f t="shared" si="44"/>
        <v>0</v>
      </c>
      <c r="J375" s="273">
        <v>0</v>
      </c>
    </row>
    <row r="376" spans="1:10" x14ac:dyDescent="0.2">
      <c r="A376" s="268"/>
      <c r="B376" s="268"/>
      <c r="C376" s="269" t="s">
        <v>212</v>
      </c>
      <c r="D376" s="270" t="s">
        <v>213</v>
      </c>
      <c r="E376" s="271">
        <v>1000</v>
      </c>
      <c r="F376" s="271">
        <f>G376-E376</f>
        <v>0</v>
      </c>
      <c r="G376" s="272">
        <v>1000</v>
      </c>
      <c r="H376" s="273">
        <v>1000</v>
      </c>
      <c r="I376" s="275">
        <f t="shared" si="44"/>
        <v>1</v>
      </c>
      <c r="J376" s="273">
        <v>0</v>
      </c>
    </row>
    <row r="377" spans="1:10" x14ac:dyDescent="0.2">
      <c r="A377" s="268"/>
      <c r="B377" s="268"/>
      <c r="C377" s="269" t="s">
        <v>214</v>
      </c>
      <c r="D377" s="270" t="s">
        <v>215</v>
      </c>
      <c r="E377" s="271">
        <v>1000</v>
      </c>
      <c r="F377" s="271">
        <f>G377-E377</f>
        <v>0</v>
      </c>
      <c r="G377" s="272">
        <v>1000</v>
      </c>
      <c r="H377" s="273">
        <v>0</v>
      </c>
      <c r="I377" s="275">
        <f t="shared" si="44"/>
        <v>0</v>
      </c>
      <c r="J377" s="273">
        <v>0</v>
      </c>
    </row>
    <row r="378" spans="1:10" ht="15" x14ac:dyDescent="0.2">
      <c r="A378" s="267"/>
      <c r="B378" s="344" t="s">
        <v>347</v>
      </c>
      <c r="C378" s="345"/>
      <c r="D378" s="346" t="s">
        <v>348</v>
      </c>
      <c r="E378" s="347">
        <f>E379+E380+E381+E382+E383+E384+E386+E387+E388+E389+E390+E391+E385</f>
        <v>377000</v>
      </c>
      <c r="F378" s="347">
        <f>F379+F380+F381+F382+F383+F384+F386+F387+F388+F389+F390+F391+F385</f>
        <v>280999.02</v>
      </c>
      <c r="G378" s="347">
        <f>G379+G380+G381+G382+G383+G384+G386+G387+G388+G389+G390+G391+G385</f>
        <v>657999.0199999999</v>
      </c>
      <c r="H378" s="347">
        <f>H379+H380+H381+H382+H383+H384+H386+H387+H388+H389+H390+H391+H385</f>
        <v>175280.85</v>
      </c>
      <c r="I378" s="352">
        <f>H378/G378</f>
        <v>0.26638466725983884</v>
      </c>
      <c r="J378" s="347">
        <f>J379+J380+J381+J382+J383+J384+J386+J387+J388+J389+J390+J391+J385</f>
        <v>7778.82</v>
      </c>
    </row>
    <row r="379" spans="1:10" ht="45" x14ac:dyDescent="0.2">
      <c r="A379" s="268"/>
      <c r="B379" s="268"/>
      <c r="C379" s="269" t="s">
        <v>159</v>
      </c>
      <c r="D379" s="270" t="s">
        <v>304</v>
      </c>
      <c r="E379" s="271">
        <v>40000</v>
      </c>
      <c r="F379" s="271">
        <f>G379-E379</f>
        <v>30000</v>
      </c>
      <c r="G379" s="272">
        <v>70000</v>
      </c>
      <c r="H379" s="273">
        <v>35000</v>
      </c>
      <c r="I379" s="275">
        <f>H379/G379</f>
        <v>0.5</v>
      </c>
      <c r="J379" s="273">
        <v>0</v>
      </c>
    </row>
    <row r="380" spans="1:10" ht="33.75" hidden="1" x14ac:dyDescent="0.2">
      <c r="A380" s="268"/>
      <c r="B380" s="268"/>
      <c r="C380" s="269" t="s">
        <v>7</v>
      </c>
      <c r="D380" s="270" t="s">
        <v>337</v>
      </c>
      <c r="E380" s="271">
        <v>0</v>
      </c>
      <c r="F380" s="271">
        <f>G380-E380</f>
        <v>0</v>
      </c>
      <c r="G380" s="272">
        <v>0</v>
      </c>
      <c r="H380" s="273">
        <v>0</v>
      </c>
      <c r="I380" s="275" t="e">
        <f t="shared" ref="I380:I391" si="45">H380/G380</f>
        <v>#DIV/0!</v>
      </c>
      <c r="J380" s="273">
        <v>0</v>
      </c>
    </row>
    <row r="381" spans="1:10" x14ac:dyDescent="0.2">
      <c r="A381" s="268"/>
      <c r="B381" s="268"/>
      <c r="C381" s="269" t="s">
        <v>208</v>
      </c>
      <c r="D381" s="270" t="s">
        <v>209</v>
      </c>
      <c r="E381" s="271">
        <v>10000</v>
      </c>
      <c r="F381" s="271">
        <f>G381-E381</f>
        <v>5000</v>
      </c>
      <c r="G381" s="272">
        <v>15000</v>
      </c>
      <c r="H381" s="273">
        <v>3120.75</v>
      </c>
      <c r="I381" s="275">
        <f t="shared" si="45"/>
        <v>0.20805000000000001</v>
      </c>
      <c r="J381" s="273">
        <v>779.76</v>
      </c>
    </row>
    <row r="382" spans="1:10" x14ac:dyDescent="0.2">
      <c r="A382" s="268"/>
      <c r="B382" s="268"/>
      <c r="C382" s="269" t="s">
        <v>210</v>
      </c>
      <c r="D382" s="270" t="s">
        <v>618</v>
      </c>
      <c r="E382" s="271">
        <v>2000</v>
      </c>
      <c r="F382" s="271">
        <f t="shared" ref="F382:F391" si="46">G382-E382</f>
        <v>0</v>
      </c>
      <c r="G382" s="272">
        <v>2000</v>
      </c>
      <c r="H382" s="273">
        <v>17.149999999999999</v>
      </c>
      <c r="I382" s="275">
        <f t="shared" si="45"/>
        <v>8.5749999999999993E-3</v>
      </c>
      <c r="J382" s="273">
        <v>0</v>
      </c>
    </row>
    <row r="383" spans="1:10" x14ac:dyDescent="0.2">
      <c r="A383" s="268"/>
      <c r="B383" s="268"/>
      <c r="C383" s="269" t="s">
        <v>218</v>
      </c>
      <c r="D383" s="270" t="s">
        <v>219</v>
      </c>
      <c r="E383" s="271">
        <v>178020</v>
      </c>
      <c r="F383" s="271">
        <f t="shared" si="46"/>
        <v>78800</v>
      </c>
      <c r="G383" s="272">
        <v>256820</v>
      </c>
      <c r="H383" s="273">
        <v>64409.7</v>
      </c>
      <c r="I383" s="275">
        <f t="shared" si="45"/>
        <v>0.25079705630402616</v>
      </c>
      <c r="J383" s="273">
        <v>2322.4499999999998</v>
      </c>
    </row>
    <row r="384" spans="1:10" x14ac:dyDescent="0.2">
      <c r="A384" s="268"/>
      <c r="B384" s="268"/>
      <c r="C384" s="269" t="s">
        <v>212</v>
      </c>
      <c r="D384" s="270" t="s">
        <v>213</v>
      </c>
      <c r="E384" s="271">
        <v>21000</v>
      </c>
      <c r="F384" s="271">
        <f t="shared" si="46"/>
        <v>69000</v>
      </c>
      <c r="G384" s="272">
        <v>90000</v>
      </c>
      <c r="H384" s="273">
        <v>17850.64</v>
      </c>
      <c r="I384" s="275">
        <f t="shared" si="45"/>
        <v>0.19834044444444443</v>
      </c>
      <c r="J384" s="273">
        <v>2997</v>
      </c>
    </row>
    <row r="385" spans="1:10" x14ac:dyDescent="0.2">
      <c r="A385" s="578"/>
      <c r="B385" s="578"/>
      <c r="C385" s="1061" t="s">
        <v>325</v>
      </c>
      <c r="D385" s="270" t="s">
        <v>326</v>
      </c>
      <c r="E385" s="1063">
        <v>0</v>
      </c>
      <c r="F385" s="1063">
        <f>G385-E385</f>
        <v>15000</v>
      </c>
      <c r="G385" s="1064">
        <v>15000</v>
      </c>
      <c r="H385" s="273">
        <v>1395.77</v>
      </c>
      <c r="I385" s="275">
        <f t="shared" si="45"/>
        <v>9.3051333333333333E-2</v>
      </c>
      <c r="J385" s="273">
        <v>0</v>
      </c>
    </row>
    <row r="386" spans="1:10" x14ac:dyDescent="0.2">
      <c r="A386" s="268"/>
      <c r="B386" s="268"/>
      <c r="C386" s="269" t="s">
        <v>220</v>
      </c>
      <c r="D386" s="270" t="s">
        <v>221</v>
      </c>
      <c r="E386" s="271">
        <v>18000</v>
      </c>
      <c r="F386" s="271">
        <f t="shared" si="46"/>
        <v>0</v>
      </c>
      <c r="G386" s="272">
        <v>18000</v>
      </c>
      <c r="H386" s="273">
        <v>5508.19</v>
      </c>
      <c r="I386" s="275">
        <f t="shared" si="45"/>
        <v>0.30601055555555551</v>
      </c>
      <c r="J386" s="273">
        <v>0</v>
      </c>
    </row>
    <row r="387" spans="1:10" x14ac:dyDescent="0.2">
      <c r="A387" s="268"/>
      <c r="B387" s="268"/>
      <c r="C387" s="269" t="s">
        <v>230</v>
      </c>
      <c r="D387" s="270" t="s">
        <v>231</v>
      </c>
      <c r="E387" s="271">
        <v>2000</v>
      </c>
      <c r="F387" s="271">
        <f t="shared" si="46"/>
        <v>-2000</v>
      </c>
      <c r="G387" s="272">
        <v>0</v>
      </c>
      <c r="H387" s="273">
        <v>0</v>
      </c>
      <c r="I387" s="275">
        <v>0</v>
      </c>
      <c r="J387" s="273">
        <v>0</v>
      </c>
    </row>
    <row r="388" spans="1:10" x14ac:dyDescent="0.2">
      <c r="A388" s="268"/>
      <c r="B388" s="268"/>
      <c r="C388" s="269" t="s">
        <v>214</v>
      </c>
      <c r="D388" s="270" t="s">
        <v>215</v>
      </c>
      <c r="E388" s="271">
        <v>100000</v>
      </c>
      <c r="F388" s="271">
        <f t="shared" si="46"/>
        <v>71466.929999999993</v>
      </c>
      <c r="G388" s="272">
        <v>171466.93</v>
      </c>
      <c r="H388" s="273">
        <v>46994.46</v>
      </c>
      <c r="I388" s="275">
        <f t="shared" si="45"/>
        <v>0.27407302387696569</v>
      </c>
      <c r="J388" s="273">
        <v>1679.61</v>
      </c>
    </row>
    <row r="389" spans="1:10" x14ac:dyDescent="0.2">
      <c r="A389" s="268"/>
      <c r="B389" s="268"/>
      <c r="C389" s="269" t="s">
        <v>237</v>
      </c>
      <c r="D389" s="270" t="s">
        <v>238</v>
      </c>
      <c r="E389" s="271">
        <v>2500</v>
      </c>
      <c r="F389" s="271">
        <f t="shared" si="46"/>
        <v>0</v>
      </c>
      <c r="G389" s="272">
        <v>2500</v>
      </c>
      <c r="H389" s="273">
        <v>984.19</v>
      </c>
      <c r="I389" s="275">
        <f t="shared" si="45"/>
        <v>0.39367600000000003</v>
      </c>
      <c r="J389" s="273">
        <v>0</v>
      </c>
    </row>
    <row r="390" spans="1:10" x14ac:dyDescent="0.2">
      <c r="A390" s="268"/>
      <c r="B390" s="268"/>
      <c r="C390" s="269" t="s">
        <v>281</v>
      </c>
      <c r="D390" s="270" t="s">
        <v>282</v>
      </c>
      <c r="E390" s="271">
        <v>680</v>
      </c>
      <c r="F390" s="271">
        <f t="shared" si="46"/>
        <v>13732.09</v>
      </c>
      <c r="G390" s="272">
        <v>14412.09</v>
      </c>
      <c r="H390" s="273">
        <v>0</v>
      </c>
      <c r="I390" s="275">
        <f t="shared" si="45"/>
        <v>0</v>
      </c>
      <c r="J390" s="273">
        <v>0</v>
      </c>
    </row>
    <row r="391" spans="1:10" x14ac:dyDescent="0.2">
      <c r="A391" s="268"/>
      <c r="B391" s="268"/>
      <c r="C391" s="269" t="s">
        <v>216</v>
      </c>
      <c r="D391" s="270" t="s">
        <v>217</v>
      </c>
      <c r="E391" s="271">
        <v>2800</v>
      </c>
      <c r="F391" s="271">
        <f t="shared" si="46"/>
        <v>0</v>
      </c>
      <c r="G391" s="272">
        <v>2800</v>
      </c>
      <c r="H391" s="273">
        <v>0</v>
      </c>
      <c r="I391" s="275">
        <f t="shared" si="45"/>
        <v>0</v>
      </c>
      <c r="J391" s="273">
        <v>0</v>
      </c>
    </row>
    <row r="392" spans="1:10" ht="15" x14ac:dyDescent="0.2">
      <c r="A392" s="267"/>
      <c r="B392" s="344" t="s">
        <v>349</v>
      </c>
      <c r="C392" s="345"/>
      <c r="D392" s="346" t="s">
        <v>10</v>
      </c>
      <c r="E392" s="347">
        <f>E393+E397+E398+E394+E395+E396</f>
        <v>12000</v>
      </c>
      <c r="F392" s="347">
        <f>F393+F397+F398+F394+F395+F396</f>
        <v>6550</v>
      </c>
      <c r="G392" s="347">
        <f>G393+G397+G398+G394+G395+G396</f>
        <v>18550</v>
      </c>
      <c r="H392" s="347">
        <f>H393+H397+H398+H394+H395+H396</f>
        <v>10550</v>
      </c>
      <c r="I392" s="352">
        <f t="shared" ref="I392:I401" si="47">H392/G392</f>
        <v>0.56873315363881405</v>
      </c>
      <c r="J392" s="347">
        <f>J393+J397+J398+J394+J395+J396</f>
        <v>0</v>
      </c>
    </row>
    <row r="393" spans="1:10" ht="45" x14ac:dyDescent="0.2">
      <c r="A393" s="268"/>
      <c r="B393" s="268"/>
      <c r="C393" s="269" t="s">
        <v>159</v>
      </c>
      <c r="D393" s="270" t="s">
        <v>304</v>
      </c>
      <c r="E393" s="271">
        <v>10000</v>
      </c>
      <c r="F393" s="271">
        <f t="shared" ref="F393:F398" si="48">G393-E393</f>
        <v>0</v>
      </c>
      <c r="G393" s="272">
        <v>10000</v>
      </c>
      <c r="H393" s="273">
        <v>10000</v>
      </c>
      <c r="I393" s="275">
        <f t="shared" si="47"/>
        <v>1</v>
      </c>
      <c r="J393" s="273">
        <v>0</v>
      </c>
    </row>
    <row r="394" spans="1:10" x14ac:dyDescent="0.2">
      <c r="A394" s="268"/>
      <c r="B394" s="268"/>
      <c r="C394" s="269" t="s">
        <v>206</v>
      </c>
      <c r="D394" s="270" t="s">
        <v>207</v>
      </c>
      <c r="E394" s="271">
        <v>0</v>
      </c>
      <c r="F394" s="271">
        <f t="shared" si="48"/>
        <v>5040</v>
      </c>
      <c r="G394" s="272">
        <v>5040</v>
      </c>
      <c r="H394" s="273">
        <v>0</v>
      </c>
      <c r="I394" s="275">
        <f t="shared" si="47"/>
        <v>0</v>
      </c>
      <c r="J394" s="273">
        <v>0</v>
      </c>
    </row>
    <row r="395" spans="1:10" x14ac:dyDescent="0.2">
      <c r="A395" s="268"/>
      <c r="B395" s="268"/>
      <c r="C395" s="269" t="s">
        <v>208</v>
      </c>
      <c r="D395" s="270" t="s">
        <v>209</v>
      </c>
      <c r="E395" s="271">
        <v>0</v>
      </c>
      <c r="F395" s="271">
        <f t="shared" si="48"/>
        <v>867.89</v>
      </c>
      <c r="G395" s="272">
        <v>867.89</v>
      </c>
      <c r="H395" s="273">
        <v>0</v>
      </c>
      <c r="I395" s="275">
        <f t="shared" si="47"/>
        <v>0</v>
      </c>
      <c r="J395" s="273">
        <v>0</v>
      </c>
    </row>
    <row r="396" spans="1:10" x14ac:dyDescent="0.2">
      <c r="A396" s="268"/>
      <c r="B396" s="268"/>
      <c r="C396" s="269" t="s">
        <v>210</v>
      </c>
      <c r="D396" s="270" t="s">
        <v>618</v>
      </c>
      <c r="E396" s="271">
        <v>0</v>
      </c>
      <c r="F396" s="271">
        <f t="shared" si="48"/>
        <v>92.11</v>
      </c>
      <c r="G396" s="272">
        <v>92.11</v>
      </c>
      <c r="H396" s="273">
        <v>0</v>
      </c>
      <c r="I396" s="275">
        <f t="shared" si="47"/>
        <v>0</v>
      </c>
      <c r="J396" s="273">
        <v>0</v>
      </c>
    </row>
    <row r="397" spans="1:10" x14ac:dyDescent="0.2">
      <c r="A397" s="268"/>
      <c r="B397" s="268"/>
      <c r="C397" s="269" t="s">
        <v>212</v>
      </c>
      <c r="D397" s="270" t="s">
        <v>213</v>
      </c>
      <c r="E397" s="271">
        <v>1050</v>
      </c>
      <c r="F397" s="271">
        <f t="shared" si="48"/>
        <v>0</v>
      </c>
      <c r="G397" s="272">
        <v>1050</v>
      </c>
      <c r="H397" s="273">
        <v>550</v>
      </c>
      <c r="I397" s="275">
        <f t="shared" si="47"/>
        <v>0.52380952380952384</v>
      </c>
      <c r="J397" s="273">
        <v>0</v>
      </c>
    </row>
    <row r="398" spans="1:10" x14ac:dyDescent="0.2">
      <c r="A398" s="268"/>
      <c r="B398" s="268"/>
      <c r="C398" s="269" t="s">
        <v>214</v>
      </c>
      <c r="D398" s="270" t="s">
        <v>215</v>
      </c>
      <c r="E398" s="271">
        <v>950</v>
      </c>
      <c r="F398" s="271">
        <f t="shared" si="48"/>
        <v>550</v>
      </c>
      <c r="G398" s="272">
        <v>1500</v>
      </c>
      <c r="H398" s="273">
        <v>0</v>
      </c>
      <c r="I398" s="275">
        <f t="shared" si="47"/>
        <v>0</v>
      </c>
      <c r="J398" s="273">
        <v>0</v>
      </c>
    </row>
    <row r="399" spans="1:10" x14ac:dyDescent="0.2">
      <c r="A399" s="340" t="s">
        <v>141</v>
      </c>
      <c r="B399" s="340"/>
      <c r="C399" s="340"/>
      <c r="D399" s="341" t="s">
        <v>142</v>
      </c>
      <c r="E399" s="342">
        <f>E400+E402+E420+E423+E427+E431+E434+E437+E458+E460+E462+E466+E464</f>
        <v>5479379</v>
      </c>
      <c r="F399" s="342">
        <f>F400+F402+F420+F423+F427+F431+F434+F437+F458+F460+F462+F466+F464</f>
        <v>3885508.8200000003</v>
      </c>
      <c r="G399" s="342">
        <f>G400+G402+G420+G423+G427+G431+G434+G437+G458+G460+G462+G466+G464</f>
        <v>9364887.8200000003</v>
      </c>
      <c r="H399" s="342">
        <f>H400+H402+H420+H423+H427+H431+H434+H437+H458+H460+H462+H466+H464</f>
        <v>5619411.5499999998</v>
      </c>
      <c r="I399" s="351">
        <f t="shared" si="47"/>
        <v>0.60005113334075155</v>
      </c>
      <c r="J399" s="342">
        <f>J400+J402+J420+J423+J427+J431+J434+J437+J458+J460+J462+J466+J464</f>
        <v>139735.82999999999</v>
      </c>
    </row>
    <row r="400" spans="1:10" ht="15" x14ac:dyDescent="0.2">
      <c r="A400" s="267"/>
      <c r="B400" s="353" t="s">
        <v>350</v>
      </c>
      <c r="C400" s="354"/>
      <c r="D400" s="355" t="s">
        <v>351</v>
      </c>
      <c r="E400" s="356">
        <f>E401</f>
        <v>770770</v>
      </c>
      <c r="F400" s="356">
        <f>F401</f>
        <v>0</v>
      </c>
      <c r="G400" s="356">
        <f>G401</f>
        <v>770770</v>
      </c>
      <c r="H400" s="356">
        <f>H401</f>
        <v>423420.19</v>
      </c>
      <c r="I400" s="357">
        <f t="shared" si="47"/>
        <v>0.54934700364570499</v>
      </c>
      <c r="J400" s="356">
        <f>J401</f>
        <v>0</v>
      </c>
    </row>
    <row r="401" spans="1:10" ht="22.5" x14ac:dyDescent="0.2">
      <c r="A401" s="268"/>
      <c r="B401" s="268"/>
      <c r="C401" s="269" t="s">
        <v>319</v>
      </c>
      <c r="D401" s="270" t="s">
        <v>320</v>
      </c>
      <c r="E401" s="271">
        <v>770770</v>
      </c>
      <c r="F401" s="271">
        <f>G401-E401</f>
        <v>0</v>
      </c>
      <c r="G401" s="272">
        <v>770770</v>
      </c>
      <c r="H401" s="273">
        <v>423420.19</v>
      </c>
      <c r="I401" s="276">
        <f t="shared" si="47"/>
        <v>0.54934700364570499</v>
      </c>
      <c r="J401" s="273">
        <v>0</v>
      </c>
    </row>
    <row r="402" spans="1:10" ht="15" x14ac:dyDescent="0.2">
      <c r="A402" s="267"/>
      <c r="B402" s="412" t="s">
        <v>143</v>
      </c>
      <c r="C402" s="413"/>
      <c r="D402" s="414" t="s">
        <v>144</v>
      </c>
      <c r="E402" s="415">
        <f>SUM(E403:E419)</f>
        <v>722844</v>
      </c>
      <c r="F402" s="415">
        <f>SUM(F403:F419)</f>
        <v>22698.000000000007</v>
      </c>
      <c r="G402" s="415">
        <f>SUM(G403:G419)</f>
        <v>745542</v>
      </c>
      <c r="H402" s="415">
        <f>SUM(H403:H419)</f>
        <v>363331.82000000007</v>
      </c>
      <c r="I402" s="416">
        <f>H402/G402</f>
        <v>0.48733917069729144</v>
      </c>
      <c r="J402" s="415">
        <f>SUM(J403:J419)</f>
        <v>22974.21</v>
      </c>
    </row>
    <row r="403" spans="1:10" ht="15" x14ac:dyDescent="0.2">
      <c r="A403" s="411"/>
      <c r="B403" s="419"/>
      <c r="C403" s="410" t="s">
        <v>271</v>
      </c>
      <c r="D403" s="397" t="s">
        <v>272</v>
      </c>
      <c r="E403" s="398">
        <v>2000</v>
      </c>
      <c r="F403" s="398">
        <f>G403-E403</f>
        <v>0</v>
      </c>
      <c r="G403" s="398">
        <v>2000</v>
      </c>
      <c r="H403" s="398">
        <v>0</v>
      </c>
      <c r="I403" s="276">
        <f>H403/G403</f>
        <v>0</v>
      </c>
      <c r="J403" s="398">
        <v>0</v>
      </c>
    </row>
    <row r="404" spans="1:10" x14ac:dyDescent="0.2">
      <c r="A404" s="268"/>
      <c r="B404" s="268"/>
      <c r="C404" s="405" t="s">
        <v>206</v>
      </c>
      <c r="D404" s="406" t="s">
        <v>207</v>
      </c>
      <c r="E404" s="407">
        <v>372803</v>
      </c>
      <c r="F404" s="398">
        <f>G404-E404</f>
        <v>-16456.429999999993</v>
      </c>
      <c r="G404" s="408">
        <v>356346.57</v>
      </c>
      <c r="H404" s="409">
        <v>170561.22</v>
      </c>
      <c r="I404" s="276">
        <f t="shared" ref="I404:I419" si="49">H404/G404</f>
        <v>0.47863859051596874</v>
      </c>
      <c r="J404" s="409">
        <v>8358.0300000000007</v>
      </c>
    </row>
    <row r="405" spans="1:10" x14ac:dyDescent="0.2">
      <c r="A405" s="399"/>
      <c r="B405" s="399"/>
      <c r="C405" s="405" t="s">
        <v>261</v>
      </c>
      <c r="D405" s="406" t="s">
        <v>262</v>
      </c>
      <c r="E405" s="407">
        <v>28179</v>
      </c>
      <c r="F405" s="398">
        <f>G405-E405</f>
        <v>-543.56999999999971</v>
      </c>
      <c r="G405" s="408">
        <v>27635.43</v>
      </c>
      <c r="H405" s="409">
        <v>27635.43</v>
      </c>
      <c r="I405" s="276">
        <f t="shared" si="49"/>
        <v>1</v>
      </c>
      <c r="J405" s="409">
        <v>0</v>
      </c>
    </row>
    <row r="406" spans="1:10" x14ac:dyDescent="0.2">
      <c r="A406" s="268"/>
      <c r="B406" s="268"/>
      <c r="C406" s="269" t="s">
        <v>208</v>
      </c>
      <c r="D406" s="270" t="s">
        <v>209</v>
      </c>
      <c r="E406" s="271">
        <v>73154</v>
      </c>
      <c r="F406" s="271">
        <f t="shared" ref="F406:F419" si="50">G406-E406</f>
        <v>-5000</v>
      </c>
      <c r="G406" s="272">
        <v>68154</v>
      </c>
      <c r="H406" s="273">
        <v>33397.15</v>
      </c>
      <c r="I406" s="276">
        <f t="shared" si="49"/>
        <v>0.49002479678375443</v>
      </c>
      <c r="J406" s="273">
        <v>6577.74</v>
      </c>
    </row>
    <row r="407" spans="1:10" x14ac:dyDescent="0.2">
      <c r="A407" s="268"/>
      <c r="B407" s="268"/>
      <c r="C407" s="269" t="s">
        <v>210</v>
      </c>
      <c r="D407" s="270" t="s">
        <v>618</v>
      </c>
      <c r="E407" s="271">
        <v>10265</v>
      </c>
      <c r="F407" s="271">
        <f t="shared" si="50"/>
        <v>0</v>
      </c>
      <c r="G407" s="272">
        <v>10265</v>
      </c>
      <c r="H407" s="273">
        <v>2511.71</v>
      </c>
      <c r="I407" s="276">
        <f t="shared" si="49"/>
        <v>0.24468679980516317</v>
      </c>
      <c r="J407" s="273">
        <v>493.06</v>
      </c>
    </row>
    <row r="408" spans="1:10" x14ac:dyDescent="0.2">
      <c r="A408" s="268"/>
      <c r="B408" s="268"/>
      <c r="C408" s="269" t="s">
        <v>218</v>
      </c>
      <c r="D408" s="270" t="s">
        <v>219</v>
      </c>
      <c r="E408" s="271">
        <v>18000</v>
      </c>
      <c r="F408" s="271">
        <f t="shared" si="50"/>
        <v>22000</v>
      </c>
      <c r="G408" s="272">
        <v>40000</v>
      </c>
      <c r="H408" s="273">
        <v>24231.03</v>
      </c>
      <c r="I408" s="276">
        <f t="shared" si="49"/>
        <v>0.60577574999999995</v>
      </c>
      <c r="J408" s="273">
        <v>1553.97</v>
      </c>
    </row>
    <row r="409" spans="1:10" x14ac:dyDescent="0.2">
      <c r="A409" s="268"/>
      <c r="B409" s="268"/>
      <c r="C409" s="269" t="s">
        <v>212</v>
      </c>
      <c r="D409" s="270" t="s">
        <v>213</v>
      </c>
      <c r="E409" s="271">
        <v>59884</v>
      </c>
      <c r="F409" s="271">
        <f t="shared" si="50"/>
        <v>22698</v>
      </c>
      <c r="G409" s="272">
        <v>82582</v>
      </c>
      <c r="H409" s="273">
        <v>30527.95</v>
      </c>
      <c r="I409" s="276">
        <f t="shared" si="49"/>
        <v>0.36966832966021651</v>
      </c>
      <c r="J409" s="273">
        <v>740.72</v>
      </c>
    </row>
    <row r="410" spans="1:10" x14ac:dyDescent="0.2">
      <c r="A410" s="268"/>
      <c r="B410" s="268"/>
      <c r="C410" s="269" t="s">
        <v>220</v>
      </c>
      <c r="D410" s="270" t="s">
        <v>221</v>
      </c>
      <c r="E410" s="271">
        <v>39000</v>
      </c>
      <c r="F410" s="271">
        <f t="shared" si="50"/>
        <v>0</v>
      </c>
      <c r="G410" s="272">
        <v>39000</v>
      </c>
      <c r="H410" s="273">
        <v>25716.84</v>
      </c>
      <c r="I410" s="276">
        <f t="shared" si="49"/>
        <v>0.65940615384615386</v>
      </c>
      <c r="J410" s="273">
        <v>0</v>
      </c>
    </row>
    <row r="411" spans="1:10" x14ac:dyDescent="0.2">
      <c r="A411" s="622"/>
      <c r="B411" s="622"/>
      <c r="C411" s="269" t="s">
        <v>230</v>
      </c>
      <c r="D411" s="270" t="s">
        <v>231</v>
      </c>
      <c r="E411" s="271">
        <v>1000</v>
      </c>
      <c r="F411" s="271">
        <f>G411-E411</f>
        <v>0</v>
      </c>
      <c r="G411" s="272">
        <v>1000</v>
      </c>
      <c r="H411" s="273">
        <v>0</v>
      </c>
      <c r="I411" s="276">
        <f t="shared" si="49"/>
        <v>0</v>
      </c>
      <c r="J411" s="273">
        <v>0</v>
      </c>
    </row>
    <row r="412" spans="1:10" x14ac:dyDescent="0.2">
      <c r="A412" s="399"/>
      <c r="B412" s="399"/>
      <c r="C412" s="269" t="s">
        <v>275</v>
      </c>
      <c r="D412" s="270" t="s">
        <v>552</v>
      </c>
      <c r="E412" s="271">
        <v>3000</v>
      </c>
      <c r="F412" s="271">
        <f t="shared" si="50"/>
        <v>0</v>
      </c>
      <c r="G412" s="272">
        <v>3000</v>
      </c>
      <c r="H412" s="273">
        <v>169.4</v>
      </c>
      <c r="I412" s="276">
        <f t="shared" si="49"/>
        <v>5.6466666666666672E-2</v>
      </c>
      <c r="J412" s="273">
        <v>0</v>
      </c>
    </row>
    <row r="413" spans="1:10" x14ac:dyDescent="0.2">
      <c r="A413" s="268"/>
      <c r="B413" s="268"/>
      <c r="C413" s="269" t="s">
        <v>214</v>
      </c>
      <c r="D413" s="270" t="s">
        <v>215</v>
      </c>
      <c r="E413" s="271">
        <v>94618</v>
      </c>
      <c r="F413" s="271">
        <f t="shared" si="50"/>
        <v>0</v>
      </c>
      <c r="G413" s="272">
        <v>94618</v>
      </c>
      <c r="H413" s="273">
        <v>37244.89</v>
      </c>
      <c r="I413" s="276">
        <f t="shared" si="49"/>
        <v>0.39363429791371618</v>
      </c>
      <c r="J413" s="273">
        <v>5250.69</v>
      </c>
    </row>
    <row r="414" spans="1:10" x14ac:dyDescent="0.2">
      <c r="A414" s="399"/>
      <c r="B414" s="399"/>
      <c r="C414" s="269" t="s">
        <v>237</v>
      </c>
      <c r="D414" s="270" t="s">
        <v>238</v>
      </c>
      <c r="E414" s="271">
        <v>2500</v>
      </c>
      <c r="F414" s="271">
        <f t="shared" si="50"/>
        <v>0</v>
      </c>
      <c r="G414" s="272">
        <v>2500</v>
      </c>
      <c r="H414" s="273">
        <v>765.71</v>
      </c>
      <c r="I414" s="276">
        <f t="shared" si="49"/>
        <v>0.306284</v>
      </c>
      <c r="J414" s="273">
        <v>0</v>
      </c>
    </row>
    <row r="415" spans="1:10" x14ac:dyDescent="0.2">
      <c r="A415" s="399"/>
      <c r="B415" s="399"/>
      <c r="C415" s="269" t="s">
        <v>281</v>
      </c>
      <c r="D415" s="270" t="s">
        <v>282</v>
      </c>
      <c r="E415" s="271">
        <v>1000</v>
      </c>
      <c r="F415" s="271">
        <f t="shared" si="50"/>
        <v>0</v>
      </c>
      <c r="G415" s="272">
        <v>1000</v>
      </c>
      <c r="H415" s="273">
        <v>988.16</v>
      </c>
      <c r="I415" s="276">
        <f t="shared" si="49"/>
        <v>0.98815999999999993</v>
      </c>
      <c r="J415" s="273">
        <v>0</v>
      </c>
    </row>
    <row r="416" spans="1:10" x14ac:dyDescent="0.2">
      <c r="A416" s="622"/>
      <c r="B416" s="622"/>
      <c r="C416" s="269" t="s">
        <v>216</v>
      </c>
      <c r="D416" s="270" t="s">
        <v>217</v>
      </c>
      <c r="E416" s="271">
        <v>300</v>
      </c>
      <c r="F416" s="271">
        <f>G416-E416</f>
        <v>0</v>
      </c>
      <c r="G416" s="272">
        <v>300</v>
      </c>
      <c r="H416" s="273">
        <v>0</v>
      </c>
      <c r="I416" s="276">
        <f t="shared" si="49"/>
        <v>0</v>
      </c>
      <c r="J416" s="273">
        <v>0</v>
      </c>
    </row>
    <row r="417" spans="1:10" x14ac:dyDescent="0.2">
      <c r="A417" s="399"/>
      <c r="B417" s="399"/>
      <c r="C417" s="269" t="s">
        <v>283</v>
      </c>
      <c r="D417" s="270" t="s">
        <v>284</v>
      </c>
      <c r="E417" s="271">
        <v>11641</v>
      </c>
      <c r="F417" s="271">
        <f t="shared" si="50"/>
        <v>0</v>
      </c>
      <c r="G417" s="272">
        <v>11641</v>
      </c>
      <c r="H417" s="273">
        <v>8731</v>
      </c>
      <c r="I417" s="276">
        <f t="shared" si="49"/>
        <v>0.75002147581822864</v>
      </c>
      <c r="J417" s="273">
        <v>0</v>
      </c>
    </row>
    <row r="418" spans="1:10" ht="22.5" x14ac:dyDescent="0.2">
      <c r="A418" s="399"/>
      <c r="B418" s="399"/>
      <c r="C418" s="269" t="s">
        <v>285</v>
      </c>
      <c r="D418" s="270" t="s">
        <v>286</v>
      </c>
      <c r="E418" s="271">
        <v>3500</v>
      </c>
      <c r="F418" s="271">
        <f t="shared" si="50"/>
        <v>0</v>
      </c>
      <c r="G418" s="272">
        <v>3500</v>
      </c>
      <c r="H418" s="273">
        <v>300</v>
      </c>
      <c r="I418" s="276">
        <f t="shared" si="49"/>
        <v>8.5714285714285715E-2</v>
      </c>
      <c r="J418" s="273">
        <v>0</v>
      </c>
    </row>
    <row r="419" spans="1:10" x14ac:dyDescent="0.2">
      <c r="A419" s="578"/>
      <c r="B419" s="578"/>
      <c r="C419" s="269" t="s">
        <v>614</v>
      </c>
      <c r="D419" s="270" t="s">
        <v>615</v>
      </c>
      <c r="E419" s="271">
        <v>2000</v>
      </c>
      <c r="F419" s="271">
        <f t="shared" si="50"/>
        <v>0</v>
      </c>
      <c r="G419" s="272">
        <v>2000</v>
      </c>
      <c r="H419" s="579">
        <v>551.33000000000004</v>
      </c>
      <c r="I419" s="276">
        <f t="shared" si="49"/>
        <v>0.27566499999999999</v>
      </c>
      <c r="J419" s="579">
        <v>0</v>
      </c>
    </row>
    <row r="420" spans="1:10" ht="15" x14ac:dyDescent="0.2">
      <c r="A420" s="267"/>
      <c r="B420" s="353" t="s">
        <v>352</v>
      </c>
      <c r="C420" s="354"/>
      <c r="D420" s="355" t="s">
        <v>353</v>
      </c>
      <c r="E420" s="356">
        <f>E421+E422</f>
        <v>3500</v>
      </c>
      <c r="F420" s="356">
        <f>F421+F422</f>
        <v>0</v>
      </c>
      <c r="G420" s="356">
        <f>G421+G422</f>
        <v>3500</v>
      </c>
      <c r="H420" s="356">
        <f>H421+H422</f>
        <v>0</v>
      </c>
      <c r="I420" s="357">
        <f t="shared" ref="I420:I432" si="51">H420/G420</f>
        <v>0</v>
      </c>
      <c r="J420" s="356">
        <f>J421+J422</f>
        <v>0</v>
      </c>
    </row>
    <row r="421" spans="1:10" x14ac:dyDescent="0.2">
      <c r="A421" s="268"/>
      <c r="B421" s="268"/>
      <c r="C421" s="269" t="s">
        <v>212</v>
      </c>
      <c r="D421" s="270" t="s">
        <v>213</v>
      </c>
      <c r="E421" s="271">
        <v>500</v>
      </c>
      <c r="F421" s="271">
        <f>G421-E421</f>
        <v>0</v>
      </c>
      <c r="G421" s="272">
        <v>500</v>
      </c>
      <c r="H421" s="273">
        <v>0</v>
      </c>
      <c r="I421" s="275">
        <f t="shared" si="51"/>
        <v>0</v>
      </c>
      <c r="J421" s="273">
        <v>0</v>
      </c>
    </row>
    <row r="422" spans="1:10" x14ac:dyDescent="0.2">
      <c r="A422" s="268"/>
      <c r="B422" s="268"/>
      <c r="C422" s="269" t="s">
        <v>214</v>
      </c>
      <c r="D422" s="270" t="s">
        <v>215</v>
      </c>
      <c r="E422" s="271">
        <v>3000</v>
      </c>
      <c r="F422" s="271">
        <f>G422-E422</f>
        <v>0</v>
      </c>
      <c r="G422" s="272">
        <v>3000</v>
      </c>
      <c r="H422" s="273">
        <v>0</v>
      </c>
      <c r="I422" s="275">
        <f t="shared" si="51"/>
        <v>0</v>
      </c>
      <c r="J422" s="273">
        <v>0</v>
      </c>
    </row>
    <row r="423" spans="1:10" ht="45" x14ac:dyDescent="0.2">
      <c r="A423" s="267"/>
      <c r="B423" s="353" t="s">
        <v>145</v>
      </c>
      <c r="C423" s="354"/>
      <c r="D423" s="355" t="s">
        <v>146</v>
      </c>
      <c r="E423" s="356">
        <f>E425+E426</f>
        <v>60700</v>
      </c>
      <c r="F423" s="356">
        <f>F425+F426</f>
        <v>-5000</v>
      </c>
      <c r="G423" s="356">
        <f>G425+G426</f>
        <v>55700</v>
      </c>
      <c r="H423" s="356">
        <f>H425+H426</f>
        <v>29092.95</v>
      </c>
      <c r="I423" s="357">
        <f t="shared" si="51"/>
        <v>0.52231508078994615</v>
      </c>
      <c r="J423" s="356">
        <f>J425+J426</f>
        <v>0</v>
      </c>
    </row>
    <row r="424" spans="1:10" ht="45" hidden="1" x14ac:dyDescent="0.2">
      <c r="A424" s="268"/>
      <c r="B424" s="268"/>
      <c r="C424" s="269" t="s">
        <v>147</v>
      </c>
      <c r="D424" s="270" t="s">
        <v>354</v>
      </c>
      <c r="E424" s="271">
        <v>0</v>
      </c>
      <c r="F424" s="271">
        <f>G424-E424</f>
        <v>0</v>
      </c>
      <c r="G424" s="272">
        <v>0</v>
      </c>
      <c r="H424" s="273">
        <v>0</v>
      </c>
      <c r="I424" s="275" t="e">
        <f t="shared" si="51"/>
        <v>#DIV/0!</v>
      </c>
      <c r="J424" s="273">
        <v>0</v>
      </c>
    </row>
    <row r="425" spans="1:10" ht="45" x14ac:dyDescent="0.2">
      <c r="A425" s="622"/>
      <c r="B425" s="622"/>
      <c r="C425" s="269" t="s">
        <v>147</v>
      </c>
      <c r="D425" s="270" t="s">
        <v>354</v>
      </c>
      <c r="E425" s="271">
        <v>300</v>
      </c>
      <c r="F425" s="271">
        <f>G425-E425</f>
        <v>0</v>
      </c>
      <c r="G425" s="272">
        <v>300</v>
      </c>
      <c r="H425" s="273">
        <v>129.31</v>
      </c>
      <c r="I425" s="275">
        <f t="shared" si="51"/>
        <v>0.43103333333333332</v>
      </c>
      <c r="J425" s="273">
        <v>0</v>
      </c>
    </row>
    <row r="426" spans="1:10" x14ac:dyDescent="0.2">
      <c r="A426" s="268"/>
      <c r="B426" s="268"/>
      <c r="C426" s="269" t="s">
        <v>355</v>
      </c>
      <c r="D426" s="270" t="s">
        <v>356</v>
      </c>
      <c r="E426" s="271">
        <v>60400</v>
      </c>
      <c r="F426" s="271">
        <f>G426-E426</f>
        <v>-5000</v>
      </c>
      <c r="G426" s="272">
        <v>55400</v>
      </c>
      <c r="H426" s="273">
        <v>28963.64</v>
      </c>
      <c r="I426" s="275">
        <f t="shared" si="51"/>
        <v>0.52280938628158846</v>
      </c>
      <c r="J426" s="273">
        <v>0</v>
      </c>
    </row>
    <row r="427" spans="1:10" ht="22.5" x14ac:dyDescent="0.2">
      <c r="A427" s="267"/>
      <c r="B427" s="353" t="s">
        <v>149</v>
      </c>
      <c r="C427" s="354"/>
      <c r="D427" s="355" t="s">
        <v>150</v>
      </c>
      <c r="E427" s="356">
        <f>E430+E428+E429</f>
        <v>429000</v>
      </c>
      <c r="F427" s="356">
        <f>F430+F428+F429</f>
        <v>30000</v>
      </c>
      <c r="G427" s="356">
        <f>G430+G428+G429</f>
        <v>459000</v>
      </c>
      <c r="H427" s="356">
        <f>H430+H428+H429</f>
        <v>223158.07</v>
      </c>
      <c r="I427" s="357">
        <f t="shared" si="51"/>
        <v>0.48618315904139436</v>
      </c>
      <c r="J427" s="356">
        <f>J430+J428+J429</f>
        <v>0</v>
      </c>
    </row>
    <row r="428" spans="1:10" ht="45" x14ac:dyDescent="0.2">
      <c r="A428" s="580"/>
      <c r="B428" s="268"/>
      <c r="C428" s="622" t="s">
        <v>159</v>
      </c>
      <c r="D428" s="856" t="s">
        <v>304</v>
      </c>
      <c r="E428" s="363">
        <v>148000</v>
      </c>
      <c r="F428" s="363">
        <f>G428-E428</f>
        <v>0</v>
      </c>
      <c r="G428" s="364">
        <v>148000</v>
      </c>
      <c r="H428" s="595">
        <v>69690</v>
      </c>
      <c r="I428" s="596">
        <f t="shared" si="51"/>
        <v>0.47087837837837837</v>
      </c>
      <c r="J428" s="595">
        <v>0</v>
      </c>
    </row>
    <row r="429" spans="1:10" ht="45" x14ac:dyDescent="0.2">
      <c r="A429" s="623"/>
      <c r="B429" s="847"/>
      <c r="C429" s="360" t="s">
        <v>147</v>
      </c>
      <c r="D429" s="270" t="s">
        <v>354</v>
      </c>
      <c r="E429" s="372">
        <v>10000</v>
      </c>
      <c r="F429" s="372">
        <f>G429-E429</f>
        <v>0</v>
      </c>
      <c r="G429" s="372">
        <v>10000</v>
      </c>
      <c r="H429" s="273">
        <v>0</v>
      </c>
      <c r="I429" s="275">
        <f>H429/G429</f>
        <v>0</v>
      </c>
      <c r="J429" s="273">
        <v>0</v>
      </c>
    </row>
    <row r="430" spans="1:10" x14ac:dyDescent="0.2">
      <c r="A430" s="268"/>
      <c r="B430" s="268"/>
      <c r="C430" s="405" t="s">
        <v>357</v>
      </c>
      <c r="D430" s="406" t="s">
        <v>358</v>
      </c>
      <c r="E430" s="407">
        <v>271000</v>
      </c>
      <c r="F430" s="407">
        <f>G430-E430</f>
        <v>30000</v>
      </c>
      <c r="G430" s="408">
        <v>301000</v>
      </c>
      <c r="H430" s="409">
        <v>153468.07</v>
      </c>
      <c r="I430" s="373">
        <f t="shared" si="51"/>
        <v>0.50986069767441866</v>
      </c>
      <c r="J430" s="409">
        <v>0</v>
      </c>
    </row>
    <row r="431" spans="1:10" ht="15" x14ac:dyDescent="0.2">
      <c r="A431" s="267"/>
      <c r="B431" s="353" t="s">
        <v>151</v>
      </c>
      <c r="C431" s="354"/>
      <c r="D431" s="355" t="s">
        <v>152</v>
      </c>
      <c r="E431" s="356">
        <f>E432+E433</f>
        <v>381111</v>
      </c>
      <c r="F431" s="356">
        <f>F432+F433</f>
        <v>5499.9999999999745</v>
      </c>
      <c r="G431" s="356">
        <f>G432+G433</f>
        <v>386611</v>
      </c>
      <c r="H431" s="356">
        <f>H432+H433</f>
        <v>254904.26</v>
      </c>
      <c r="I431" s="357">
        <f t="shared" si="51"/>
        <v>0.65933007596783333</v>
      </c>
      <c r="J431" s="356">
        <f>J432+J433</f>
        <v>0</v>
      </c>
    </row>
    <row r="432" spans="1:10" x14ac:dyDescent="0.2">
      <c r="A432" s="268"/>
      <c r="B432" s="268"/>
      <c r="C432" s="269" t="s">
        <v>357</v>
      </c>
      <c r="D432" s="270" t="s">
        <v>358</v>
      </c>
      <c r="E432" s="271">
        <v>381111</v>
      </c>
      <c r="F432" s="271">
        <f>G432-E432</f>
        <v>5392.1599999999744</v>
      </c>
      <c r="G432" s="272">
        <v>386503.16</v>
      </c>
      <c r="H432" s="273">
        <v>254904.26</v>
      </c>
      <c r="I432" s="275">
        <f t="shared" si="51"/>
        <v>0.65951403864330638</v>
      </c>
      <c r="J432" s="273">
        <v>0</v>
      </c>
    </row>
    <row r="433" spans="1:10" x14ac:dyDescent="0.2">
      <c r="A433" s="268"/>
      <c r="B433" s="268"/>
      <c r="C433" s="269" t="s">
        <v>212</v>
      </c>
      <c r="D433" s="270" t="s">
        <v>213</v>
      </c>
      <c r="E433" s="271">
        <v>0</v>
      </c>
      <c r="F433" s="271">
        <f>G433-E433</f>
        <v>107.84</v>
      </c>
      <c r="G433" s="272">
        <v>107.84</v>
      </c>
      <c r="H433" s="273">
        <v>0</v>
      </c>
      <c r="I433" s="275">
        <v>0</v>
      </c>
      <c r="J433" s="273">
        <v>0</v>
      </c>
    </row>
    <row r="434" spans="1:10" ht="15" x14ac:dyDescent="0.2">
      <c r="A434" s="267"/>
      <c r="B434" s="353" t="s">
        <v>153</v>
      </c>
      <c r="C434" s="354"/>
      <c r="D434" s="355" t="s">
        <v>154</v>
      </c>
      <c r="E434" s="356">
        <f>E435+E436</f>
        <v>383111</v>
      </c>
      <c r="F434" s="356">
        <f>F435+F436</f>
        <v>6000</v>
      </c>
      <c r="G434" s="356">
        <f>G435+G436</f>
        <v>389111</v>
      </c>
      <c r="H434" s="356">
        <f>H435+H436</f>
        <v>239609.85</v>
      </c>
      <c r="I434" s="357">
        <f>H434/G434</f>
        <v>0.61578791141859268</v>
      </c>
      <c r="J434" s="356">
        <f>J435+J436</f>
        <v>0</v>
      </c>
    </row>
    <row r="435" spans="1:10" ht="45" x14ac:dyDescent="0.2">
      <c r="A435" s="268"/>
      <c r="B435" s="268"/>
      <c r="C435" s="269" t="s">
        <v>147</v>
      </c>
      <c r="D435" s="270" t="s">
        <v>354</v>
      </c>
      <c r="E435" s="271">
        <v>2000</v>
      </c>
      <c r="F435" s="271">
        <f>G435-E435</f>
        <v>0</v>
      </c>
      <c r="G435" s="272">
        <v>2000</v>
      </c>
      <c r="H435" s="273">
        <v>1465.34</v>
      </c>
      <c r="I435" s="275">
        <f>H435/G435</f>
        <v>0.73266999999999993</v>
      </c>
      <c r="J435" s="273">
        <v>0</v>
      </c>
    </row>
    <row r="436" spans="1:10" x14ac:dyDescent="0.2">
      <c r="A436" s="268"/>
      <c r="B436" s="268"/>
      <c r="C436" s="269" t="s">
        <v>357</v>
      </c>
      <c r="D436" s="270" t="s">
        <v>358</v>
      </c>
      <c r="E436" s="271">
        <v>381111</v>
      </c>
      <c r="F436" s="271">
        <f>G436-E436</f>
        <v>6000</v>
      </c>
      <c r="G436" s="272">
        <v>387111</v>
      </c>
      <c r="H436" s="273">
        <v>238144.51</v>
      </c>
      <c r="I436" s="275">
        <f>H436/G436</f>
        <v>0.61518404281975969</v>
      </c>
      <c r="J436" s="273">
        <v>0</v>
      </c>
    </row>
    <row r="437" spans="1:10" ht="15" x14ac:dyDescent="0.2">
      <c r="A437" s="267"/>
      <c r="B437" s="353" t="s">
        <v>155</v>
      </c>
      <c r="C437" s="354"/>
      <c r="D437" s="355" t="s">
        <v>156</v>
      </c>
      <c r="E437" s="356">
        <f>E438+E439+E440+E441+E442+E443+E444+E445+E446+E447+E448+E449+E450+E451+E452+E453+E454+E455+E456+E457</f>
        <v>1908843</v>
      </c>
      <c r="F437" s="356">
        <f>F438+F439+F440+F441+F442+F443+F444+F445+F446+F447+F448+F449+F450+F451+F452+F453+F454+F455+F456+F457</f>
        <v>10150</v>
      </c>
      <c r="G437" s="356">
        <f>G438+G439+G440+G441+G442+G443+G444+G445+G446+G447+G448+G449+G450+G451+G452+G453+G454+G455+G456+G457</f>
        <v>1918993</v>
      </c>
      <c r="H437" s="356">
        <f>H438+H439+H440+H441+H442+H443+H444+H445+H446+H447+H448+H449+H450+H451+H452+H453+H454+H455+H456+H457</f>
        <v>971701.60999999987</v>
      </c>
      <c r="I437" s="357">
        <f>H437/G437</f>
        <v>0.50636016389846128</v>
      </c>
      <c r="J437" s="356">
        <f>J438+J439+J440+J441+J442+J443+J444+J445+J446+J447+J448+J449+J450+J451+J452+J453+J454+J455+J456+J457</f>
        <v>36393.379999999997</v>
      </c>
    </row>
    <row r="438" spans="1:10" x14ac:dyDescent="0.2">
      <c r="A438" s="268"/>
      <c r="B438" s="268"/>
      <c r="C438" s="269" t="s">
        <v>271</v>
      </c>
      <c r="D438" s="270" t="s">
        <v>272</v>
      </c>
      <c r="E438" s="271">
        <v>9700</v>
      </c>
      <c r="F438" s="271">
        <f>G438-E438</f>
        <v>0</v>
      </c>
      <c r="G438" s="272">
        <v>9700</v>
      </c>
      <c r="H438" s="273">
        <v>1002.82</v>
      </c>
      <c r="I438" s="275">
        <f>H438/G438</f>
        <v>0.10338350515463918</v>
      </c>
      <c r="J438" s="273">
        <v>0</v>
      </c>
    </row>
    <row r="439" spans="1:10" x14ac:dyDescent="0.2">
      <c r="A439" s="268"/>
      <c r="B439" s="268"/>
      <c r="C439" s="269" t="s">
        <v>206</v>
      </c>
      <c r="D439" s="270" t="s">
        <v>207</v>
      </c>
      <c r="E439" s="271">
        <v>1152692</v>
      </c>
      <c r="F439" s="271">
        <f t="shared" ref="F439:F457" si="52">G439-E439</f>
        <v>0</v>
      </c>
      <c r="G439" s="272">
        <v>1152692</v>
      </c>
      <c r="H439" s="273">
        <v>574698.98</v>
      </c>
      <c r="I439" s="275">
        <f t="shared" ref="I439:I457" si="53">H439/G439</f>
        <v>0.49857115343907998</v>
      </c>
      <c r="J439" s="273">
        <v>25197.37</v>
      </c>
    </row>
    <row r="440" spans="1:10" x14ac:dyDescent="0.2">
      <c r="A440" s="268"/>
      <c r="B440" s="268"/>
      <c r="C440" s="269" t="s">
        <v>261</v>
      </c>
      <c r="D440" s="270" t="s">
        <v>262</v>
      </c>
      <c r="E440" s="271">
        <v>90550</v>
      </c>
      <c r="F440" s="271">
        <f t="shared" si="52"/>
        <v>-495.82000000000698</v>
      </c>
      <c r="G440" s="272">
        <v>90054.18</v>
      </c>
      <c r="H440" s="273">
        <v>90010.49</v>
      </c>
      <c r="I440" s="275">
        <f t="shared" si="53"/>
        <v>0.99951484761729004</v>
      </c>
      <c r="J440" s="273">
        <v>0</v>
      </c>
    </row>
    <row r="441" spans="1:10" x14ac:dyDescent="0.2">
      <c r="A441" s="268"/>
      <c r="B441" s="268"/>
      <c r="C441" s="269" t="s">
        <v>208</v>
      </c>
      <c r="D441" s="270" t="s">
        <v>209</v>
      </c>
      <c r="E441" s="271">
        <v>231300</v>
      </c>
      <c r="F441" s="271">
        <f t="shared" si="52"/>
        <v>0</v>
      </c>
      <c r="G441" s="272">
        <v>231300</v>
      </c>
      <c r="H441" s="273">
        <v>109799.76</v>
      </c>
      <c r="I441" s="275">
        <f t="shared" si="53"/>
        <v>0.4747071335927367</v>
      </c>
      <c r="J441" s="273">
        <v>7734.03</v>
      </c>
    </row>
    <row r="442" spans="1:10" ht="22.5" x14ac:dyDescent="0.2">
      <c r="A442" s="268"/>
      <c r="B442" s="268"/>
      <c r="C442" s="269" t="s">
        <v>210</v>
      </c>
      <c r="D442" s="270" t="s">
        <v>619</v>
      </c>
      <c r="E442" s="271">
        <v>28130</v>
      </c>
      <c r="F442" s="271">
        <f t="shared" si="52"/>
        <v>0</v>
      </c>
      <c r="G442" s="272">
        <v>28130</v>
      </c>
      <c r="H442" s="273">
        <v>9743.74</v>
      </c>
      <c r="I442" s="275">
        <f t="shared" si="53"/>
        <v>0.34638250977603979</v>
      </c>
      <c r="J442" s="273">
        <v>1510.29</v>
      </c>
    </row>
    <row r="443" spans="1:10" ht="22.5" x14ac:dyDescent="0.2">
      <c r="A443" s="268"/>
      <c r="B443" s="268"/>
      <c r="C443" s="269" t="s">
        <v>273</v>
      </c>
      <c r="D443" s="270" t="s">
        <v>274</v>
      </c>
      <c r="E443" s="271">
        <v>5000</v>
      </c>
      <c r="F443" s="271">
        <f t="shared" si="52"/>
        <v>-4000</v>
      </c>
      <c r="G443" s="272">
        <v>1000</v>
      </c>
      <c r="H443" s="273">
        <v>0</v>
      </c>
      <c r="I443" s="275">
        <f t="shared" si="53"/>
        <v>0</v>
      </c>
      <c r="J443" s="273">
        <v>0</v>
      </c>
    </row>
    <row r="444" spans="1:10" x14ac:dyDescent="0.2">
      <c r="A444" s="268"/>
      <c r="B444" s="268"/>
      <c r="C444" s="269" t="s">
        <v>218</v>
      </c>
      <c r="D444" s="270" t="s">
        <v>219</v>
      </c>
      <c r="E444" s="271">
        <v>18000</v>
      </c>
      <c r="F444" s="271">
        <f t="shared" si="52"/>
        <v>0</v>
      </c>
      <c r="G444" s="272">
        <v>18000</v>
      </c>
      <c r="H444" s="273">
        <v>3583</v>
      </c>
      <c r="I444" s="275">
        <f t="shared" si="53"/>
        <v>0.19905555555555557</v>
      </c>
      <c r="J444" s="273">
        <v>89</v>
      </c>
    </row>
    <row r="445" spans="1:10" x14ac:dyDescent="0.2">
      <c r="A445" s="268"/>
      <c r="B445" s="268"/>
      <c r="C445" s="269" t="s">
        <v>212</v>
      </c>
      <c r="D445" s="270" t="s">
        <v>213</v>
      </c>
      <c r="E445" s="271">
        <v>45000</v>
      </c>
      <c r="F445" s="271">
        <f t="shared" si="52"/>
        <v>-850</v>
      </c>
      <c r="G445" s="272">
        <v>44150</v>
      </c>
      <c r="H445" s="273">
        <v>15541.86</v>
      </c>
      <c r="I445" s="275">
        <f t="shared" si="53"/>
        <v>0.35202400906002268</v>
      </c>
      <c r="J445" s="273">
        <v>150</v>
      </c>
    </row>
    <row r="446" spans="1:10" x14ac:dyDescent="0.2">
      <c r="A446" s="268"/>
      <c r="B446" s="268"/>
      <c r="C446" s="269" t="s">
        <v>220</v>
      </c>
      <c r="D446" s="270" t="s">
        <v>221</v>
      </c>
      <c r="E446" s="271">
        <v>37000</v>
      </c>
      <c r="F446" s="271">
        <f t="shared" si="52"/>
        <v>0</v>
      </c>
      <c r="G446" s="272">
        <v>37000</v>
      </c>
      <c r="H446" s="273">
        <v>18357.45</v>
      </c>
      <c r="I446" s="275">
        <f t="shared" si="53"/>
        <v>0.49614729729729734</v>
      </c>
      <c r="J446" s="273">
        <v>322.43</v>
      </c>
    </row>
    <row r="447" spans="1:10" x14ac:dyDescent="0.2">
      <c r="A447" s="268"/>
      <c r="B447" s="268"/>
      <c r="C447" s="269" t="s">
        <v>230</v>
      </c>
      <c r="D447" s="270" t="s">
        <v>231</v>
      </c>
      <c r="E447" s="271">
        <v>2000</v>
      </c>
      <c r="F447" s="271">
        <f t="shared" si="52"/>
        <v>0</v>
      </c>
      <c r="G447" s="272">
        <v>2000</v>
      </c>
      <c r="H447" s="273">
        <v>123</v>
      </c>
      <c r="I447" s="275">
        <f t="shared" si="53"/>
        <v>6.1499999999999999E-2</v>
      </c>
      <c r="J447" s="273">
        <v>0</v>
      </c>
    </row>
    <row r="448" spans="1:10" x14ac:dyDescent="0.2">
      <c r="A448" s="268"/>
      <c r="B448" s="268"/>
      <c r="C448" s="269" t="s">
        <v>275</v>
      </c>
      <c r="D448" s="270" t="s">
        <v>276</v>
      </c>
      <c r="E448" s="271">
        <v>3500</v>
      </c>
      <c r="F448" s="271">
        <f t="shared" si="52"/>
        <v>0</v>
      </c>
      <c r="G448" s="272">
        <v>3500</v>
      </c>
      <c r="H448" s="273">
        <v>770</v>
      </c>
      <c r="I448" s="275">
        <f t="shared" si="53"/>
        <v>0.22</v>
      </c>
      <c r="J448" s="273">
        <v>0</v>
      </c>
    </row>
    <row r="449" spans="1:10" x14ac:dyDescent="0.2">
      <c r="A449" s="268"/>
      <c r="B449" s="268"/>
      <c r="C449" s="269" t="s">
        <v>214</v>
      </c>
      <c r="D449" s="270" t="s">
        <v>215</v>
      </c>
      <c r="E449" s="271">
        <v>130000</v>
      </c>
      <c r="F449" s="271">
        <f t="shared" si="52"/>
        <v>16295.820000000007</v>
      </c>
      <c r="G449" s="272">
        <v>146295.82</v>
      </c>
      <c r="H449" s="273">
        <v>84440.12</v>
      </c>
      <c r="I449" s="275">
        <f t="shared" si="53"/>
        <v>0.57718750952692965</v>
      </c>
      <c r="J449" s="273">
        <v>712.88</v>
      </c>
    </row>
    <row r="450" spans="1:10" x14ac:dyDescent="0.2">
      <c r="A450" s="268"/>
      <c r="B450" s="268"/>
      <c r="C450" s="269" t="s">
        <v>237</v>
      </c>
      <c r="D450" s="270" t="s">
        <v>238</v>
      </c>
      <c r="E450" s="271">
        <v>12000</v>
      </c>
      <c r="F450" s="271">
        <f t="shared" si="52"/>
        <v>0</v>
      </c>
      <c r="G450" s="272">
        <v>12000</v>
      </c>
      <c r="H450" s="273">
        <v>6142.66</v>
      </c>
      <c r="I450" s="275">
        <f t="shared" si="53"/>
        <v>0.51188833333333328</v>
      </c>
      <c r="J450" s="273">
        <v>0</v>
      </c>
    </row>
    <row r="451" spans="1:10" x14ac:dyDescent="0.2">
      <c r="A451" s="268"/>
      <c r="B451" s="268"/>
      <c r="C451" s="269" t="s">
        <v>279</v>
      </c>
      <c r="D451" s="270" t="s">
        <v>280</v>
      </c>
      <c r="E451" s="271">
        <v>21600</v>
      </c>
      <c r="F451" s="271">
        <f t="shared" si="52"/>
        <v>1200</v>
      </c>
      <c r="G451" s="272">
        <v>22800</v>
      </c>
      <c r="H451" s="273">
        <v>11400</v>
      </c>
      <c r="I451" s="275">
        <f t="shared" si="53"/>
        <v>0.5</v>
      </c>
      <c r="J451" s="273">
        <v>0</v>
      </c>
    </row>
    <row r="452" spans="1:10" x14ac:dyDescent="0.2">
      <c r="A452" s="268"/>
      <c r="B452" s="268"/>
      <c r="C452" s="269" t="s">
        <v>281</v>
      </c>
      <c r="D452" s="270" t="s">
        <v>282</v>
      </c>
      <c r="E452" s="271">
        <v>14000</v>
      </c>
      <c r="F452" s="271">
        <f t="shared" si="52"/>
        <v>0</v>
      </c>
      <c r="G452" s="272">
        <v>14000</v>
      </c>
      <c r="H452" s="273">
        <v>4101.33</v>
      </c>
      <c r="I452" s="275">
        <f t="shared" si="53"/>
        <v>0.29295214285714283</v>
      </c>
      <c r="J452" s="273">
        <v>677.38</v>
      </c>
    </row>
    <row r="453" spans="1:10" x14ac:dyDescent="0.2">
      <c r="A453" s="268"/>
      <c r="B453" s="268"/>
      <c r="C453" s="269" t="s">
        <v>216</v>
      </c>
      <c r="D453" s="270" t="s">
        <v>217</v>
      </c>
      <c r="E453" s="271">
        <v>1000</v>
      </c>
      <c r="F453" s="271">
        <f t="shared" si="52"/>
        <v>0</v>
      </c>
      <c r="G453" s="272">
        <v>1000</v>
      </c>
      <c r="H453" s="273">
        <v>549.61</v>
      </c>
      <c r="I453" s="275">
        <f t="shared" si="53"/>
        <v>0.54961000000000004</v>
      </c>
      <c r="J453" s="273">
        <v>0</v>
      </c>
    </row>
    <row r="454" spans="1:10" x14ac:dyDescent="0.2">
      <c r="A454" s="268"/>
      <c r="B454" s="268"/>
      <c r="C454" s="269" t="s">
        <v>283</v>
      </c>
      <c r="D454" s="270" t="s">
        <v>284</v>
      </c>
      <c r="E454" s="271">
        <v>46371</v>
      </c>
      <c r="F454" s="271">
        <f t="shared" si="52"/>
        <v>0</v>
      </c>
      <c r="G454" s="272">
        <v>46371</v>
      </c>
      <c r="H454" s="273">
        <v>34778.25</v>
      </c>
      <c r="I454" s="275">
        <f t="shared" si="53"/>
        <v>0.75</v>
      </c>
      <c r="J454" s="273">
        <v>0</v>
      </c>
    </row>
    <row r="455" spans="1:10" ht="22.5" x14ac:dyDescent="0.2">
      <c r="A455" s="268"/>
      <c r="B455" s="268"/>
      <c r="C455" s="269" t="s">
        <v>285</v>
      </c>
      <c r="D455" s="854" t="s">
        <v>286</v>
      </c>
      <c r="E455" s="372">
        <v>7000</v>
      </c>
      <c r="F455" s="372">
        <f t="shared" si="52"/>
        <v>2000</v>
      </c>
      <c r="G455" s="372">
        <v>9000</v>
      </c>
      <c r="H455" s="273">
        <v>6658.54</v>
      </c>
      <c r="I455" s="275">
        <f t="shared" si="53"/>
        <v>0.73983777777777782</v>
      </c>
      <c r="J455" s="273">
        <v>0</v>
      </c>
    </row>
    <row r="456" spans="1:10" x14ac:dyDescent="0.2">
      <c r="A456" s="578"/>
      <c r="B456" s="578"/>
      <c r="C456" s="269" t="s">
        <v>614</v>
      </c>
      <c r="D456" s="854" t="s">
        <v>615</v>
      </c>
      <c r="E456" s="372">
        <v>4000</v>
      </c>
      <c r="F456" s="372">
        <f t="shared" si="52"/>
        <v>-4000</v>
      </c>
      <c r="G456" s="372">
        <v>0</v>
      </c>
      <c r="H456" s="273">
        <v>0</v>
      </c>
      <c r="I456" s="275">
        <v>0</v>
      </c>
      <c r="J456" s="273">
        <v>0</v>
      </c>
    </row>
    <row r="457" spans="1:10" x14ac:dyDescent="0.2">
      <c r="A457" s="622"/>
      <c r="B457" s="622"/>
      <c r="C457" s="269" t="s">
        <v>239</v>
      </c>
      <c r="D457" s="854" t="s">
        <v>721</v>
      </c>
      <c r="E457" s="372">
        <v>50000</v>
      </c>
      <c r="F457" s="372">
        <f t="shared" si="52"/>
        <v>0</v>
      </c>
      <c r="G457" s="372">
        <v>50000</v>
      </c>
      <c r="H457" s="273">
        <v>0</v>
      </c>
      <c r="I457" s="275">
        <f t="shared" si="53"/>
        <v>0</v>
      </c>
      <c r="J457" s="273">
        <v>0</v>
      </c>
    </row>
    <row r="458" spans="1:10" ht="15" x14ac:dyDescent="0.2">
      <c r="A458" s="267"/>
      <c r="B458" s="353" t="s">
        <v>157</v>
      </c>
      <c r="C458" s="354"/>
      <c r="D458" s="355" t="s">
        <v>158</v>
      </c>
      <c r="E458" s="589">
        <f>E459</f>
        <v>536500</v>
      </c>
      <c r="F458" s="589">
        <f>F459</f>
        <v>317000</v>
      </c>
      <c r="G458" s="589">
        <f>G459</f>
        <v>853500</v>
      </c>
      <c r="H458" s="589">
        <f>H459</f>
        <v>392416</v>
      </c>
      <c r="I458" s="857">
        <f t="shared" ref="I458:I463" si="54">H458/G458</f>
        <v>0.4597727006444054</v>
      </c>
      <c r="J458" s="589">
        <f>J459</f>
        <v>0</v>
      </c>
    </row>
    <row r="459" spans="1:10" x14ac:dyDescent="0.2">
      <c r="A459" s="268"/>
      <c r="B459" s="268"/>
      <c r="C459" s="269" t="s">
        <v>214</v>
      </c>
      <c r="D459" s="270" t="s">
        <v>215</v>
      </c>
      <c r="E459" s="271">
        <v>536500</v>
      </c>
      <c r="F459" s="271">
        <f>G459-E459</f>
        <v>317000</v>
      </c>
      <c r="G459" s="272">
        <v>853500</v>
      </c>
      <c r="H459" s="273">
        <v>392416</v>
      </c>
      <c r="I459" s="275">
        <f t="shared" si="54"/>
        <v>0.4597727006444054</v>
      </c>
      <c r="J459" s="273">
        <v>0</v>
      </c>
    </row>
    <row r="460" spans="1:10" ht="15" x14ac:dyDescent="0.2">
      <c r="A460" s="267"/>
      <c r="B460" s="353" t="s">
        <v>161</v>
      </c>
      <c r="C460" s="354"/>
      <c r="D460" s="355" t="s">
        <v>162</v>
      </c>
      <c r="E460" s="356">
        <f>E461</f>
        <v>112000</v>
      </c>
      <c r="F460" s="356">
        <f>F461</f>
        <v>148798.03</v>
      </c>
      <c r="G460" s="356">
        <f>G461</f>
        <v>260798.03</v>
      </c>
      <c r="H460" s="356">
        <f>H461</f>
        <v>68084.5</v>
      </c>
      <c r="I460" s="357">
        <f t="shared" si="54"/>
        <v>0.26106217136686194</v>
      </c>
      <c r="J460" s="356">
        <f>J461</f>
        <v>7456</v>
      </c>
    </row>
    <row r="461" spans="1:10" x14ac:dyDescent="0.2">
      <c r="A461" s="268"/>
      <c r="B461" s="268"/>
      <c r="C461" s="269" t="s">
        <v>357</v>
      </c>
      <c r="D461" s="270" t="s">
        <v>358</v>
      </c>
      <c r="E461" s="271">
        <v>112000</v>
      </c>
      <c r="F461" s="271">
        <f>G461-E461</f>
        <v>148798.03</v>
      </c>
      <c r="G461" s="272">
        <v>260798.03</v>
      </c>
      <c r="H461" s="273">
        <v>68084.5</v>
      </c>
      <c r="I461" s="275">
        <f t="shared" si="54"/>
        <v>0.26106217136686194</v>
      </c>
      <c r="J461" s="273">
        <v>7456</v>
      </c>
    </row>
    <row r="462" spans="1:10" ht="15" x14ac:dyDescent="0.2">
      <c r="A462" s="267"/>
      <c r="B462" s="353" t="s">
        <v>359</v>
      </c>
      <c r="C462" s="413"/>
      <c r="D462" s="414" t="s">
        <v>360</v>
      </c>
      <c r="E462" s="415">
        <f>E463</f>
        <v>150000</v>
      </c>
      <c r="F462" s="415">
        <f>F463</f>
        <v>0</v>
      </c>
      <c r="G462" s="415">
        <f>G463</f>
        <v>150000</v>
      </c>
      <c r="H462" s="415">
        <f>H463</f>
        <v>75000</v>
      </c>
      <c r="I462" s="416">
        <f t="shared" si="54"/>
        <v>0.5</v>
      </c>
      <c r="J462" s="415">
        <f>J463</f>
        <v>0</v>
      </c>
    </row>
    <row r="463" spans="1:10" ht="22.5" x14ac:dyDescent="0.2">
      <c r="A463" s="393"/>
      <c r="B463" s="400"/>
      <c r="C463" s="423" t="s">
        <v>553</v>
      </c>
      <c r="D463" s="422" t="s">
        <v>554</v>
      </c>
      <c r="E463" s="424">
        <v>150000</v>
      </c>
      <c r="F463" s="424">
        <f>G463-E463</f>
        <v>0</v>
      </c>
      <c r="G463" s="424">
        <v>150000</v>
      </c>
      <c r="H463" s="424">
        <v>75000</v>
      </c>
      <c r="I463" s="425">
        <f t="shared" si="54"/>
        <v>0.5</v>
      </c>
      <c r="J463" s="424">
        <v>0</v>
      </c>
    </row>
    <row r="464" spans="1:10" ht="15" x14ac:dyDescent="0.2">
      <c r="A464" s="267"/>
      <c r="B464" s="353" t="s">
        <v>833</v>
      </c>
      <c r="C464" s="587"/>
      <c r="D464" s="588" t="s">
        <v>834</v>
      </c>
      <c r="E464" s="589">
        <f>E465</f>
        <v>0</v>
      </c>
      <c r="F464" s="589">
        <f>F465</f>
        <v>28000</v>
      </c>
      <c r="G464" s="589">
        <f>G465</f>
        <v>28000</v>
      </c>
      <c r="H464" s="589">
        <f>H465</f>
        <v>28000</v>
      </c>
      <c r="I464" s="590">
        <f>H464/G464</f>
        <v>1</v>
      </c>
      <c r="J464" s="589">
        <f>J465</f>
        <v>0</v>
      </c>
    </row>
    <row r="465" spans="1:10" ht="15" x14ac:dyDescent="0.2">
      <c r="A465" s="580"/>
      <c r="B465" s="268"/>
      <c r="C465" s="269" t="s">
        <v>357</v>
      </c>
      <c r="D465" s="270" t="s">
        <v>358</v>
      </c>
      <c r="E465" s="271">
        <v>0</v>
      </c>
      <c r="F465" s="271">
        <f>G465-E465</f>
        <v>28000</v>
      </c>
      <c r="G465" s="272">
        <v>28000</v>
      </c>
      <c r="H465" s="273">
        <v>28000</v>
      </c>
      <c r="I465" s="275">
        <f>H465/G465</f>
        <v>1</v>
      </c>
      <c r="J465" s="273">
        <v>0</v>
      </c>
    </row>
    <row r="466" spans="1:10" ht="15" x14ac:dyDescent="0.2">
      <c r="A466" s="267"/>
      <c r="B466" s="353" t="s">
        <v>361</v>
      </c>
      <c r="C466" s="587"/>
      <c r="D466" s="588" t="s">
        <v>10</v>
      </c>
      <c r="E466" s="589">
        <f>SUM(E467:E473)</f>
        <v>21000</v>
      </c>
      <c r="F466" s="589">
        <f>SUM(F467:F473)</f>
        <v>3322362.79</v>
      </c>
      <c r="G466" s="589">
        <f>SUM(G467:G473)</f>
        <v>3343362.79</v>
      </c>
      <c r="H466" s="589">
        <f>SUM(H467:H473)</f>
        <v>2550692.2999999998</v>
      </c>
      <c r="I466" s="590">
        <f>H466/G466</f>
        <v>0.76291221151025601</v>
      </c>
      <c r="J466" s="589">
        <f>SUM(J467:J473)</f>
        <v>72912.239999999991</v>
      </c>
    </row>
    <row r="467" spans="1:10" ht="15" x14ac:dyDescent="0.2">
      <c r="A467" s="580"/>
      <c r="B467" s="268"/>
      <c r="C467" s="269" t="s">
        <v>357</v>
      </c>
      <c r="D467" s="270" t="s">
        <v>358</v>
      </c>
      <c r="E467" s="271">
        <v>0</v>
      </c>
      <c r="F467" s="271">
        <f t="shared" ref="F467:F473" si="55">G467-E467</f>
        <v>1815160</v>
      </c>
      <c r="G467" s="272">
        <v>1815160</v>
      </c>
      <c r="H467" s="273">
        <v>1635802.54</v>
      </c>
      <c r="I467" s="275">
        <f>H467/G467</f>
        <v>0.90118917340620108</v>
      </c>
      <c r="J467" s="273">
        <v>72647.5</v>
      </c>
    </row>
    <row r="468" spans="1:10" ht="15" x14ac:dyDescent="0.2">
      <c r="A468" s="580"/>
      <c r="B468" s="268"/>
      <c r="C468" s="269" t="s">
        <v>206</v>
      </c>
      <c r="D468" s="270" t="s">
        <v>616</v>
      </c>
      <c r="E468" s="271">
        <v>0</v>
      </c>
      <c r="F468" s="271">
        <f t="shared" si="55"/>
        <v>21845.84</v>
      </c>
      <c r="G468" s="272">
        <v>21845.84</v>
      </c>
      <c r="H468" s="273">
        <v>15585.53</v>
      </c>
      <c r="I468" s="275">
        <f t="shared" ref="I468:I473" si="56">H468/G468</f>
        <v>0.71343239719781892</v>
      </c>
      <c r="J468" s="273">
        <v>0</v>
      </c>
    </row>
    <row r="469" spans="1:10" ht="15" x14ac:dyDescent="0.2">
      <c r="A469" s="580"/>
      <c r="B469" s="268"/>
      <c r="C469" s="269" t="s">
        <v>208</v>
      </c>
      <c r="D469" s="270" t="s">
        <v>617</v>
      </c>
      <c r="E469" s="271">
        <v>0</v>
      </c>
      <c r="F469" s="271">
        <f t="shared" si="55"/>
        <v>4654.7</v>
      </c>
      <c r="G469" s="272">
        <v>4654.7</v>
      </c>
      <c r="H469" s="273">
        <v>2927.69</v>
      </c>
      <c r="I469" s="275">
        <f t="shared" si="56"/>
        <v>0.62897501450147164</v>
      </c>
      <c r="J469" s="273">
        <v>69.84</v>
      </c>
    </row>
    <row r="470" spans="1:10" ht="22.5" customHeight="1" x14ac:dyDescent="0.2">
      <c r="A470" s="580"/>
      <c r="B470" s="578"/>
      <c r="C470" s="269" t="s">
        <v>210</v>
      </c>
      <c r="D470" s="270" t="s">
        <v>619</v>
      </c>
      <c r="E470" s="271">
        <v>0</v>
      </c>
      <c r="F470" s="271">
        <f t="shared" si="55"/>
        <v>436.46</v>
      </c>
      <c r="G470" s="272">
        <v>436.46</v>
      </c>
      <c r="H470" s="273">
        <v>293.64</v>
      </c>
      <c r="I470" s="275">
        <f t="shared" si="56"/>
        <v>0.67277642853869768</v>
      </c>
      <c r="J470" s="273">
        <v>0</v>
      </c>
    </row>
    <row r="471" spans="1:10" ht="22.5" customHeight="1" x14ac:dyDescent="0.2">
      <c r="A471" s="623"/>
      <c r="B471" s="622"/>
      <c r="C471" s="269" t="s">
        <v>218</v>
      </c>
      <c r="D471" s="270" t="s">
        <v>219</v>
      </c>
      <c r="E471" s="271">
        <v>6000</v>
      </c>
      <c r="F471" s="271">
        <f t="shared" si="55"/>
        <v>4000</v>
      </c>
      <c r="G471" s="272">
        <v>10000</v>
      </c>
      <c r="H471" s="273">
        <v>4805.1000000000004</v>
      </c>
      <c r="I471" s="275">
        <f t="shared" si="56"/>
        <v>0.48051000000000005</v>
      </c>
      <c r="J471" s="273">
        <v>194.9</v>
      </c>
    </row>
    <row r="472" spans="1:10" x14ac:dyDescent="0.2">
      <c r="A472" s="268"/>
      <c r="B472" s="268"/>
      <c r="C472" s="269" t="s">
        <v>212</v>
      </c>
      <c r="D472" s="270" t="s">
        <v>213</v>
      </c>
      <c r="E472" s="271">
        <v>3000</v>
      </c>
      <c r="F472" s="271">
        <f t="shared" si="55"/>
        <v>22011.4</v>
      </c>
      <c r="G472" s="272">
        <v>25011.4</v>
      </c>
      <c r="H472" s="273">
        <v>2201.6999999999998</v>
      </c>
      <c r="I472" s="275">
        <f t="shared" si="56"/>
        <v>8.8027859296160943E-2</v>
      </c>
      <c r="J472" s="273">
        <v>0</v>
      </c>
    </row>
    <row r="473" spans="1:10" x14ac:dyDescent="0.2">
      <c r="A473" s="268"/>
      <c r="B473" s="268"/>
      <c r="C473" s="269" t="s">
        <v>214</v>
      </c>
      <c r="D473" s="270" t="s">
        <v>215</v>
      </c>
      <c r="E473" s="271">
        <v>12000</v>
      </c>
      <c r="F473" s="271">
        <f t="shared" si="55"/>
        <v>1454254.39</v>
      </c>
      <c r="G473" s="272">
        <v>1466254.39</v>
      </c>
      <c r="H473" s="273">
        <v>889076.1</v>
      </c>
      <c r="I473" s="275">
        <f t="shared" si="56"/>
        <v>0.60635869605137216</v>
      </c>
      <c r="J473" s="273">
        <v>0</v>
      </c>
    </row>
    <row r="474" spans="1:10" x14ac:dyDescent="0.2">
      <c r="A474" s="340" t="s">
        <v>163</v>
      </c>
      <c r="B474" s="340"/>
      <c r="C474" s="340"/>
      <c r="D474" s="341" t="s">
        <v>636</v>
      </c>
      <c r="E474" s="342">
        <f>E475+E477</f>
        <v>40000</v>
      </c>
      <c r="F474" s="342">
        <f>F475+F477</f>
        <v>167000</v>
      </c>
      <c r="G474" s="342">
        <f>G475+G477</f>
        <v>207000</v>
      </c>
      <c r="H474" s="342">
        <f>H475+H477</f>
        <v>132961.63</v>
      </c>
      <c r="I474" s="351">
        <v>0</v>
      </c>
      <c r="J474" s="342">
        <f>J475+J477</f>
        <v>0</v>
      </c>
    </row>
    <row r="475" spans="1:10" ht="15" x14ac:dyDescent="0.2">
      <c r="A475" s="267"/>
      <c r="B475" s="344" t="s">
        <v>722</v>
      </c>
      <c r="C475" s="345"/>
      <c r="D475" s="346" t="s">
        <v>723</v>
      </c>
      <c r="E475" s="347">
        <f>E476</f>
        <v>30000</v>
      </c>
      <c r="F475" s="347">
        <f>F476</f>
        <v>0</v>
      </c>
      <c r="G475" s="347">
        <f>G476</f>
        <v>30000</v>
      </c>
      <c r="H475" s="347">
        <f>H476</f>
        <v>0</v>
      </c>
      <c r="I475" s="352">
        <f>H475/G475</f>
        <v>0</v>
      </c>
      <c r="J475" s="347">
        <f>J476</f>
        <v>0</v>
      </c>
    </row>
    <row r="476" spans="1:10" ht="33.75" x14ac:dyDescent="0.2">
      <c r="A476" s="623"/>
      <c r="B476" s="268"/>
      <c r="C476" s="269" t="s">
        <v>8</v>
      </c>
      <c r="D476" s="270" t="s">
        <v>229</v>
      </c>
      <c r="E476" s="271">
        <v>30000</v>
      </c>
      <c r="F476" s="271">
        <f>G476-E476</f>
        <v>0</v>
      </c>
      <c r="G476" s="272">
        <v>30000</v>
      </c>
      <c r="H476" s="273">
        <v>0</v>
      </c>
      <c r="I476" s="275">
        <v>0</v>
      </c>
      <c r="J476" s="273">
        <v>0</v>
      </c>
    </row>
    <row r="477" spans="1:10" ht="15" x14ac:dyDescent="0.2">
      <c r="A477" s="267"/>
      <c r="B477" s="344" t="s">
        <v>724</v>
      </c>
      <c r="C477" s="345"/>
      <c r="D477" s="346" t="s">
        <v>10</v>
      </c>
      <c r="E477" s="347">
        <f>SUM(E478:E483)</f>
        <v>10000</v>
      </c>
      <c r="F477" s="347">
        <f>SUM(F478:F483)</f>
        <v>167000</v>
      </c>
      <c r="G477" s="347">
        <f>SUM(G478:G483)</f>
        <v>177000</v>
      </c>
      <c r="H477" s="347">
        <f>SUM(H478:H483)</f>
        <v>132961.63</v>
      </c>
      <c r="I477" s="352">
        <f>H477/G477</f>
        <v>0.75119564971751418</v>
      </c>
      <c r="J477" s="347">
        <f>SUM(J478:J483)</f>
        <v>0</v>
      </c>
    </row>
    <row r="478" spans="1:10" ht="45" x14ac:dyDescent="0.2">
      <c r="A478" s="623"/>
      <c r="B478" s="268"/>
      <c r="C478" s="269" t="s">
        <v>159</v>
      </c>
      <c r="D478" s="270" t="s">
        <v>304</v>
      </c>
      <c r="E478" s="1077">
        <v>10000</v>
      </c>
      <c r="F478" s="1077">
        <f t="shared" ref="F478:F483" si="57">G478-E478</f>
        <v>0</v>
      </c>
      <c r="G478" s="1065">
        <v>10000</v>
      </c>
      <c r="H478" s="1069">
        <v>5500</v>
      </c>
      <c r="I478" s="1070">
        <f>H478/G478</f>
        <v>0.55000000000000004</v>
      </c>
      <c r="J478" s="1069">
        <v>0</v>
      </c>
    </row>
    <row r="479" spans="1:10" ht="15" x14ac:dyDescent="0.2">
      <c r="A479" s="580"/>
      <c r="B479" s="578"/>
      <c r="C479" s="269" t="s">
        <v>357</v>
      </c>
      <c r="D479" s="1076" t="s">
        <v>358</v>
      </c>
      <c r="E479" s="372">
        <v>0</v>
      </c>
      <c r="F479" s="372">
        <f t="shared" si="57"/>
        <v>159000</v>
      </c>
      <c r="G479" s="372">
        <v>159000</v>
      </c>
      <c r="H479" s="273">
        <v>123000</v>
      </c>
      <c r="I479" s="1070">
        <f t="shared" ref="I479:I483" si="58">H479/G479</f>
        <v>0.77358490566037741</v>
      </c>
      <c r="J479" s="1069">
        <v>0</v>
      </c>
    </row>
    <row r="480" spans="1:10" ht="15" x14ac:dyDescent="0.2">
      <c r="A480" s="580"/>
      <c r="B480" s="578"/>
      <c r="C480" s="269" t="s">
        <v>206</v>
      </c>
      <c r="D480" s="1076" t="s">
        <v>616</v>
      </c>
      <c r="E480" s="372">
        <v>0</v>
      </c>
      <c r="F480" s="372">
        <f t="shared" si="57"/>
        <v>2524.5</v>
      </c>
      <c r="G480" s="372">
        <v>2524.5</v>
      </c>
      <c r="H480" s="273">
        <v>1735</v>
      </c>
      <c r="I480" s="1070">
        <f t="shared" si="58"/>
        <v>0.6872648049118637</v>
      </c>
      <c r="J480" s="1069">
        <v>0</v>
      </c>
    </row>
    <row r="481" spans="1:10" ht="15" x14ac:dyDescent="0.2">
      <c r="A481" s="580"/>
      <c r="B481" s="578"/>
      <c r="C481" s="269" t="s">
        <v>208</v>
      </c>
      <c r="D481" s="1076" t="s">
        <v>617</v>
      </c>
      <c r="E481" s="372">
        <v>0</v>
      </c>
      <c r="F481" s="372">
        <f t="shared" si="57"/>
        <v>1140.77</v>
      </c>
      <c r="G481" s="372">
        <v>1140.77</v>
      </c>
      <c r="H481" s="273">
        <v>652.13</v>
      </c>
      <c r="I481" s="1070">
        <f t="shared" si="58"/>
        <v>0.57165773994757929</v>
      </c>
      <c r="J481" s="1069">
        <v>0</v>
      </c>
    </row>
    <row r="482" spans="1:10" ht="22.5" x14ac:dyDescent="0.2">
      <c r="A482" s="580"/>
      <c r="B482" s="578"/>
      <c r="C482" s="269" t="s">
        <v>210</v>
      </c>
      <c r="D482" s="1076" t="s">
        <v>619</v>
      </c>
      <c r="E482" s="372">
        <v>0</v>
      </c>
      <c r="F482" s="372">
        <f t="shared" si="57"/>
        <v>134.72999999999999</v>
      </c>
      <c r="G482" s="372">
        <v>134.72999999999999</v>
      </c>
      <c r="H482" s="273">
        <v>74.5</v>
      </c>
      <c r="I482" s="1070">
        <f t="shared" si="58"/>
        <v>0.55295776738662517</v>
      </c>
      <c r="J482" s="1069">
        <v>0</v>
      </c>
    </row>
    <row r="483" spans="1:10" ht="15" x14ac:dyDescent="0.2">
      <c r="A483" s="580"/>
      <c r="B483" s="578"/>
      <c r="C483" s="269" t="s">
        <v>218</v>
      </c>
      <c r="D483" s="1076" t="s">
        <v>219</v>
      </c>
      <c r="E483" s="372">
        <v>0</v>
      </c>
      <c r="F483" s="372">
        <f t="shared" si="57"/>
        <v>4200</v>
      </c>
      <c r="G483" s="372">
        <v>4200</v>
      </c>
      <c r="H483" s="273">
        <v>2000</v>
      </c>
      <c r="I483" s="1070">
        <f t="shared" si="58"/>
        <v>0.47619047619047616</v>
      </c>
      <c r="J483" s="1069">
        <v>0</v>
      </c>
    </row>
    <row r="484" spans="1:10" x14ac:dyDescent="0.2">
      <c r="A484" s="340" t="s">
        <v>165</v>
      </c>
      <c r="B484" s="340"/>
      <c r="C484" s="340"/>
      <c r="D484" s="341" t="s">
        <v>166</v>
      </c>
      <c r="E484" s="380">
        <f>E485+E487</f>
        <v>87700</v>
      </c>
      <c r="F484" s="380">
        <f>F485+F487</f>
        <v>120000</v>
      </c>
      <c r="G484" s="380">
        <f>G485+G487</f>
        <v>207700</v>
      </c>
      <c r="H484" s="380">
        <f>H485+H487</f>
        <v>177932</v>
      </c>
      <c r="I484" s="600">
        <f>H484/G484</f>
        <v>0.85667790081848816</v>
      </c>
      <c r="J484" s="380">
        <f>J485+J487</f>
        <v>0</v>
      </c>
    </row>
    <row r="485" spans="1:10" ht="15" x14ac:dyDescent="0.2">
      <c r="A485" s="267"/>
      <c r="B485" s="344" t="s">
        <v>167</v>
      </c>
      <c r="C485" s="345"/>
      <c r="D485" s="346" t="s">
        <v>168</v>
      </c>
      <c r="E485" s="347">
        <f>E486</f>
        <v>65000</v>
      </c>
      <c r="F485" s="347">
        <f>F486</f>
        <v>120000</v>
      </c>
      <c r="G485" s="347">
        <f>G486</f>
        <v>185000</v>
      </c>
      <c r="H485" s="347">
        <f>H486</f>
        <v>168632</v>
      </c>
      <c r="I485" s="352">
        <f t="shared" ref="I485:I488" si="59">H485/G485</f>
        <v>0.91152432432432429</v>
      </c>
      <c r="J485" s="347">
        <f>J486</f>
        <v>0</v>
      </c>
    </row>
    <row r="486" spans="1:10" x14ac:dyDescent="0.2">
      <c r="A486" s="268"/>
      <c r="B486" s="268"/>
      <c r="C486" s="269" t="s">
        <v>364</v>
      </c>
      <c r="D486" s="270" t="s">
        <v>338</v>
      </c>
      <c r="E486" s="271">
        <v>65000</v>
      </c>
      <c r="F486" s="271">
        <f>G486-E486</f>
        <v>120000</v>
      </c>
      <c r="G486" s="272">
        <v>185000</v>
      </c>
      <c r="H486" s="273">
        <v>168632</v>
      </c>
      <c r="I486" s="275">
        <f t="shared" si="59"/>
        <v>0.91152432432432429</v>
      </c>
      <c r="J486" s="273">
        <v>0</v>
      </c>
    </row>
    <row r="487" spans="1:10" ht="15" x14ac:dyDescent="0.2">
      <c r="A487" s="267"/>
      <c r="B487" s="344" t="s">
        <v>365</v>
      </c>
      <c r="C487" s="345"/>
      <c r="D487" s="346" t="s">
        <v>366</v>
      </c>
      <c r="E487" s="347">
        <f>E488</f>
        <v>22700</v>
      </c>
      <c r="F487" s="347">
        <f>F488</f>
        <v>0</v>
      </c>
      <c r="G487" s="347">
        <f>G488</f>
        <v>22700</v>
      </c>
      <c r="H487" s="347">
        <f>H488</f>
        <v>9300</v>
      </c>
      <c r="I487" s="352">
        <f>H487/G487</f>
        <v>0.40969162995594716</v>
      </c>
      <c r="J487" s="347">
        <f>J488</f>
        <v>0</v>
      </c>
    </row>
    <row r="488" spans="1:10" x14ac:dyDescent="0.2">
      <c r="A488" s="268"/>
      <c r="B488" s="268"/>
      <c r="C488" s="269" t="s">
        <v>364</v>
      </c>
      <c r="D488" s="270" t="s">
        <v>338</v>
      </c>
      <c r="E488" s="271">
        <v>22700</v>
      </c>
      <c r="F488" s="271">
        <f>G488-E488</f>
        <v>0</v>
      </c>
      <c r="G488" s="272">
        <v>22700</v>
      </c>
      <c r="H488" s="273">
        <v>9300</v>
      </c>
      <c r="I488" s="276">
        <f t="shared" si="59"/>
        <v>0.40969162995594716</v>
      </c>
      <c r="J488" s="273">
        <v>0</v>
      </c>
    </row>
    <row r="489" spans="1:10" x14ac:dyDescent="0.2">
      <c r="A489" s="340" t="s">
        <v>169</v>
      </c>
      <c r="B489" s="340"/>
      <c r="C489" s="340"/>
      <c r="D489" s="341" t="s">
        <v>170</v>
      </c>
      <c r="E489" s="342">
        <f>E490+E498+E513+E517+E526+E528+E530+E533+E557</f>
        <v>15960897.67</v>
      </c>
      <c r="F489" s="342">
        <f>F490+F498+F513+F517+F526+F528+F530+F533+F557</f>
        <v>2378281.23</v>
      </c>
      <c r="G489" s="342">
        <f>G490+G498+G513+G517+G526+G528+G530+G533+G557</f>
        <v>18339178.899999999</v>
      </c>
      <c r="H489" s="342">
        <f>H490+H498+H513+H517+H526+H528+H530+H533+H557</f>
        <v>14057555.600000001</v>
      </c>
      <c r="I489" s="351">
        <f>H489/G489</f>
        <v>0.76653135217520574</v>
      </c>
      <c r="J489" s="342">
        <f>J490+J498+J513+J517+J526+J528+J530+J533+J557</f>
        <v>30107.19</v>
      </c>
    </row>
    <row r="490" spans="1:10" ht="15" x14ac:dyDescent="0.2">
      <c r="A490" s="267"/>
      <c r="B490" s="344" t="s">
        <v>171</v>
      </c>
      <c r="C490" s="345"/>
      <c r="D490" s="346" t="s">
        <v>172</v>
      </c>
      <c r="E490" s="347">
        <f>E491+E492+E493+E494+E495+E496++E497</f>
        <v>7121468</v>
      </c>
      <c r="F490" s="347">
        <f>F491+F492+F493+F494+F495+F496++F497</f>
        <v>1825605</v>
      </c>
      <c r="G490" s="347">
        <f>G491+G492+G493+G494+G495+G496++G497</f>
        <v>8947073</v>
      </c>
      <c r="H490" s="347">
        <f>H491+H492+H493+H494+H495+H496++H497</f>
        <v>8921299.9700000007</v>
      </c>
      <c r="I490" s="352">
        <f>H490/G490</f>
        <v>0.99711938977138115</v>
      </c>
      <c r="J490" s="347">
        <f>J491+J492+J493++J494+J495+J496++J497</f>
        <v>0</v>
      </c>
    </row>
    <row r="491" spans="1:10" ht="45" x14ac:dyDescent="0.2">
      <c r="A491" s="268"/>
      <c r="B491" s="268"/>
      <c r="C491" s="269" t="s">
        <v>147</v>
      </c>
      <c r="D491" s="270" t="s">
        <v>354</v>
      </c>
      <c r="E491" s="271">
        <v>10000</v>
      </c>
      <c r="F491" s="271">
        <f t="shared" ref="F491:F497" si="60">G491-E491</f>
        <v>0</v>
      </c>
      <c r="G491" s="272">
        <v>10000</v>
      </c>
      <c r="H491" s="273">
        <v>1002</v>
      </c>
      <c r="I491" s="275">
        <f>H491/G491</f>
        <v>0.1002</v>
      </c>
      <c r="J491" s="273">
        <v>0</v>
      </c>
    </row>
    <row r="492" spans="1:10" x14ac:dyDescent="0.2">
      <c r="A492" s="268"/>
      <c r="B492" s="268"/>
      <c r="C492" s="269" t="s">
        <v>357</v>
      </c>
      <c r="D492" s="270" t="s">
        <v>358</v>
      </c>
      <c r="E492" s="271">
        <v>7080998</v>
      </c>
      <c r="F492" s="271">
        <f t="shared" si="60"/>
        <v>1824605</v>
      </c>
      <c r="G492" s="272">
        <v>8905603</v>
      </c>
      <c r="H492" s="273">
        <v>8890830.3000000007</v>
      </c>
      <c r="I492" s="275">
        <f t="shared" ref="I492:I497" si="61">H492/G492</f>
        <v>0.99834119037194902</v>
      </c>
      <c r="J492" s="273">
        <v>0</v>
      </c>
    </row>
    <row r="493" spans="1:10" x14ac:dyDescent="0.2">
      <c r="A493" s="268"/>
      <c r="B493" s="268"/>
      <c r="C493" s="269" t="s">
        <v>206</v>
      </c>
      <c r="D493" s="270" t="s">
        <v>207</v>
      </c>
      <c r="E493" s="271">
        <v>20500</v>
      </c>
      <c r="F493" s="271">
        <f t="shared" si="60"/>
        <v>0</v>
      </c>
      <c r="G493" s="272">
        <v>20500</v>
      </c>
      <c r="H493" s="273">
        <v>20500</v>
      </c>
      <c r="I493" s="275">
        <f t="shared" si="61"/>
        <v>1</v>
      </c>
      <c r="J493" s="273">
        <v>0</v>
      </c>
    </row>
    <row r="494" spans="1:10" x14ac:dyDescent="0.2">
      <c r="A494" s="268"/>
      <c r="B494" s="268"/>
      <c r="C494" s="269" t="s">
        <v>208</v>
      </c>
      <c r="D494" s="270" t="s">
        <v>209</v>
      </c>
      <c r="E494" s="271">
        <v>3500</v>
      </c>
      <c r="F494" s="271">
        <f t="shared" si="60"/>
        <v>0</v>
      </c>
      <c r="G494" s="272">
        <v>3500</v>
      </c>
      <c r="H494" s="273">
        <v>3500</v>
      </c>
      <c r="I494" s="275">
        <f t="shared" si="61"/>
        <v>1</v>
      </c>
      <c r="J494" s="273">
        <v>0</v>
      </c>
    </row>
    <row r="495" spans="1:10" x14ac:dyDescent="0.2">
      <c r="A495" s="268"/>
      <c r="B495" s="268"/>
      <c r="C495" s="269" t="s">
        <v>210</v>
      </c>
      <c r="D495" s="270" t="s">
        <v>618</v>
      </c>
      <c r="E495" s="271">
        <v>470</v>
      </c>
      <c r="F495" s="271">
        <f t="shared" si="60"/>
        <v>0</v>
      </c>
      <c r="G495" s="272">
        <v>470</v>
      </c>
      <c r="H495" s="273">
        <v>470</v>
      </c>
      <c r="I495" s="275">
        <f t="shared" si="61"/>
        <v>1</v>
      </c>
      <c r="J495" s="273">
        <v>0</v>
      </c>
    </row>
    <row r="496" spans="1:10" x14ac:dyDescent="0.2">
      <c r="A496" s="268"/>
      <c r="B496" s="268"/>
      <c r="C496" s="269" t="s">
        <v>214</v>
      </c>
      <c r="D496" s="270" t="s">
        <v>215</v>
      </c>
      <c r="E496" s="271">
        <v>6000</v>
      </c>
      <c r="F496" s="271">
        <f t="shared" si="60"/>
        <v>0</v>
      </c>
      <c r="G496" s="272">
        <v>6000</v>
      </c>
      <c r="H496" s="273">
        <v>4966</v>
      </c>
      <c r="I496" s="275">
        <f t="shared" si="61"/>
        <v>0.82766666666666666</v>
      </c>
      <c r="J496" s="273">
        <v>0</v>
      </c>
    </row>
    <row r="497" spans="1:10" ht="45" x14ac:dyDescent="0.2">
      <c r="A497" s="268"/>
      <c r="B497" s="268"/>
      <c r="C497" s="269" t="s">
        <v>367</v>
      </c>
      <c r="D497" s="270" t="s">
        <v>368</v>
      </c>
      <c r="E497" s="271">
        <v>0</v>
      </c>
      <c r="F497" s="271">
        <f t="shared" si="60"/>
        <v>1000</v>
      </c>
      <c r="G497" s="272">
        <v>1000</v>
      </c>
      <c r="H497" s="273">
        <v>31.67</v>
      </c>
      <c r="I497" s="275">
        <f t="shared" si="61"/>
        <v>3.1670000000000004E-2</v>
      </c>
      <c r="J497" s="273">
        <v>0</v>
      </c>
    </row>
    <row r="498" spans="1:10" ht="45" x14ac:dyDescent="0.2">
      <c r="A498" s="267"/>
      <c r="B498" s="344" t="s">
        <v>175</v>
      </c>
      <c r="C498" s="345"/>
      <c r="D498" s="346" t="s">
        <v>176</v>
      </c>
      <c r="E498" s="347">
        <f>E499+E500+E501+E502+E503+E504+E505+E506+E507+E508+E510+E511+E512+E509</f>
        <v>7084244</v>
      </c>
      <c r="F498" s="347">
        <f>F499+F500+F501+F502+F503+F504+F505+F506+F507+F508+F510+F511+F512+F509</f>
        <v>3000</v>
      </c>
      <c r="G498" s="347">
        <f>G499+G500+G501+G502+G503+G504+G505+G506+G507+G508+G510+G511+G512+G509</f>
        <v>7087244</v>
      </c>
      <c r="H498" s="347">
        <f>H499+H500+H501+H502+H503+H504+H505+H506+H507+H508+H510+H511+H512+H509</f>
        <v>4401123.8599999994</v>
      </c>
      <c r="I498" s="352">
        <f>H498/G498</f>
        <v>0.62099228698772035</v>
      </c>
      <c r="J498" s="347">
        <f>J499+J500+J501+J502+J503+J504+J505+J506+J507+J508+J510+J511+J512+J509</f>
        <v>6193.5099999999993</v>
      </c>
    </row>
    <row r="499" spans="1:10" ht="45" x14ac:dyDescent="0.2">
      <c r="A499" s="268"/>
      <c r="B499" s="268"/>
      <c r="C499" s="269" t="s">
        <v>147</v>
      </c>
      <c r="D499" s="270" t="s">
        <v>354</v>
      </c>
      <c r="E499" s="271">
        <v>30000</v>
      </c>
      <c r="F499" s="271">
        <f>G499-E499</f>
        <v>0</v>
      </c>
      <c r="G499" s="272">
        <v>30000</v>
      </c>
      <c r="H499" s="273">
        <v>8439.4699999999993</v>
      </c>
      <c r="I499" s="275">
        <f>H499/G499</f>
        <v>0.28131566666666663</v>
      </c>
      <c r="J499" s="273">
        <v>0</v>
      </c>
    </row>
    <row r="500" spans="1:10" x14ac:dyDescent="0.2">
      <c r="A500" s="268"/>
      <c r="B500" s="268"/>
      <c r="C500" s="269" t="s">
        <v>357</v>
      </c>
      <c r="D500" s="270" t="s">
        <v>358</v>
      </c>
      <c r="E500" s="271">
        <v>6326044</v>
      </c>
      <c r="F500" s="271">
        <f>G500-E500</f>
        <v>0</v>
      </c>
      <c r="G500" s="272">
        <v>6326044</v>
      </c>
      <c r="H500" s="273">
        <v>3856226.65</v>
      </c>
      <c r="I500" s="275">
        <f t="shared" ref="I500:I512" si="62">H500/G500</f>
        <v>0.60957948601053047</v>
      </c>
      <c r="J500" s="273">
        <v>0</v>
      </c>
    </row>
    <row r="501" spans="1:10" x14ac:dyDescent="0.2">
      <c r="A501" s="268"/>
      <c r="B501" s="268"/>
      <c r="C501" s="269" t="s">
        <v>206</v>
      </c>
      <c r="D501" s="270" t="s">
        <v>207</v>
      </c>
      <c r="E501" s="271">
        <v>200000</v>
      </c>
      <c r="F501" s="271">
        <f t="shared" ref="F501:F512" si="63">G501-E501</f>
        <v>0</v>
      </c>
      <c r="G501" s="272">
        <v>200000</v>
      </c>
      <c r="H501" s="273">
        <v>113443.26</v>
      </c>
      <c r="I501" s="275">
        <f t="shared" si="62"/>
        <v>0.56721630000000001</v>
      </c>
      <c r="J501" s="273">
        <v>4078.99</v>
      </c>
    </row>
    <row r="502" spans="1:10" x14ac:dyDescent="0.2">
      <c r="A502" s="268"/>
      <c r="B502" s="268"/>
      <c r="C502" s="269" t="s">
        <v>261</v>
      </c>
      <c r="D502" s="270" t="s">
        <v>262</v>
      </c>
      <c r="E502" s="271">
        <v>20000</v>
      </c>
      <c r="F502" s="271">
        <f t="shared" si="63"/>
        <v>0</v>
      </c>
      <c r="G502" s="272">
        <v>20000</v>
      </c>
      <c r="H502" s="273">
        <v>19572.96</v>
      </c>
      <c r="I502" s="275">
        <f t="shared" si="62"/>
        <v>0.97864799999999996</v>
      </c>
      <c r="J502" s="273">
        <v>0</v>
      </c>
    </row>
    <row r="503" spans="1:10" x14ac:dyDescent="0.2">
      <c r="A503" s="268"/>
      <c r="B503" s="268"/>
      <c r="C503" s="269" t="s">
        <v>208</v>
      </c>
      <c r="D503" s="270" t="s">
        <v>209</v>
      </c>
      <c r="E503" s="271">
        <v>458600</v>
      </c>
      <c r="F503" s="271">
        <f t="shared" si="63"/>
        <v>0</v>
      </c>
      <c r="G503" s="272">
        <v>458600</v>
      </c>
      <c r="H503" s="273">
        <v>361043.95</v>
      </c>
      <c r="I503" s="275">
        <f t="shared" si="62"/>
        <v>0.78727420409943305</v>
      </c>
      <c r="J503" s="273">
        <v>1683.61</v>
      </c>
    </row>
    <row r="504" spans="1:10" x14ac:dyDescent="0.2">
      <c r="A504" s="268"/>
      <c r="B504" s="268"/>
      <c r="C504" s="269" t="s">
        <v>210</v>
      </c>
      <c r="D504" s="270" t="s">
        <v>618</v>
      </c>
      <c r="E504" s="271">
        <v>5200</v>
      </c>
      <c r="F504" s="271">
        <f t="shared" si="63"/>
        <v>0</v>
      </c>
      <c r="G504" s="272">
        <v>5200</v>
      </c>
      <c r="H504" s="273">
        <v>2136.69</v>
      </c>
      <c r="I504" s="275">
        <f t="shared" si="62"/>
        <v>0.41090192307692308</v>
      </c>
      <c r="J504" s="273">
        <v>288.33999999999997</v>
      </c>
    </row>
    <row r="505" spans="1:10" x14ac:dyDescent="0.2">
      <c r="A505" s="268"/>
      <c r="B505" s="268"/>
      <c r="C505" s="269" t="s">
        <v>212</v>
      </c>
      <c r="D505" s="270" t="s">
        <v>213</v>
      </c>
      <c r="E505" s="271">
        <v>8000</v>
      </c>
      <c r="F505" s="271">
        <f t="shared" si="63"/>
        <v>0</v>
      </c>
      <c r="G505" s="272">
        <v>8000</v>
      </c>
      <c r="H505" s="273">
        <v>7968</v>
      </c>
      <c r="I505" s="275">
        <f t="shared" si="62"/>
        <v>0.996</v>
      </c>
      <c r="J505" s="273">
        <v>0</v>
      </c>
    </row>
    <row r="506" spans="1:10" x14ac:dyDescent="0.2">
      <c r="A506" s="268"/>
      <c r="B506" s="268"/>
      <c r="C506" s="269" t="s">
        <v>220</v>
      </c>
      <c r="D506" s="270" t="s">
        <v>221</v>
      </c>
      <c r="E506" s="271">
        <v>3000</v>
      </c>
      <c r="F506" s="271">
        <f t="shared" si="63"/>
        <v>0</v>
      </c>
      <c r="G506" s="272">
        <v>3000</v>
      </c>
      <c r="H506" s="273">
        <v>2000.27</v>
      </c>
      <c r="I506" s="275">
        <f t="shared" si="62"/>
        <v>0.66675666666666666</v>
      </c>
      <c r="J506" s="273">
        <v>0</v>
      </c>
    </row>
    <row r="507" spans="1:10" x14ac:dyDescent="0.2">
      <c r="A507" s="268"/>
      <c r="B507" s="268"/>
      <c r="C507" s="269" t="s">
        <v>214</v>
      </c>
      <c r="D507" s="270" t="s">
        <v>215</v>
      </c>
      <c r="E507" s="271">
        <v>25000</v>
      </c>
      <c r="F507" s="271">
        <f>G507-E507</f>
        <v>0</v>
      </c>
      <c r="G507" s="272">
        <v>25000</v>
      </c>
      <c r="H507" s="273">
        <v>24478.26</v>
      </c>
      <c r="I507" s="275">
        <f t="shared" si="62"/>
        <v>0.97913039999999996</v>
      </c>
      <c r="J507" s="273">
        <v>142.57</v>
      </c>
    </row>
    <row r="508" spans="1:10" x14ac:dyDescent="0.2">
      <c r="A508" s="268"/>
      <c r="B508" s="268"/>
      <c r="C508" s="269" t="s">
        <v>237</v>
      </c>
      <c r="D508" s="270" t="s">
        <v>238</v>
      </c>
      <c r="E508" s="271">
        <v>700</v>
      </c>
      <c r="F508" s="271">
        <f t="shared" si="63"/>
        <v>0</v>
      </c>
      <c r="G508" s="272">
        <v>700</v>
      </c>
      <c r="H508" s="273">
        <v>265.68</v>
      </c>
      <c r="I508" s="275">
        <f t="shared" si="62"/>
        <v>0.37954285714285713</v>
      </c>
      <c r="J508" s="273">
        <v>0</v>
      </c>
    </row>
    <row r="509" spans="1:10" x14ac:dyDescent="0.2">
      <c r="A509" s="399"/>
      <c r="B509" s="399"/>
      <c r="C509" s="269" t="s">
        <v>216</v>
      </c>
      <c r="D509" s="270" t="s">
        <v>217</v>
      </c>
      <c r="E509" s="271">
        <v>200</v>
      </c>
      <c r="F509" s="271">
        <f t="shared" si="63"/>
        <v>0</v>
      </c>
      <c r="G509" s="272">
        <v>200</v>
      </c>
      <c r="H509" s="273">
        <v>0</v>
      </c>
      <c r="I509" s="275">
        <f t="shared" si="62"/>
        <v>0</v>
      </c>
      <c r="J509" s="273">
        <v>0</v>
      </c>
    </row>
    <row r="510" spans="1:10" x14ac:dyDescent="0.2">
      <c r="A510" s="268"/>
      <c r="B510" s="268"/>
      <c r="C510" s="269" t="s">
        <v>283</v>
      </c>
      <c r="D510" s="270" t="s">
        <v>284</v>
      </c>
      <c r="E510" s="271">
        <v>5000</v>
      </c>
      <c r="F510" s="271">
        <f t="shared" si="63"/>
        <v>0</v>
      </c>
      <c r="G510" s="272">
        <v>5000</v>
      </c>
      <c r="H510" s="273">
        <v>3750</v>
      </c>
      <c r="I510" s="275">
        <f t="shared" si="62"/>
        <v>0.75</v>
      </c>
      <c r="J510" s="273">
        <v>0</v>
      </c>
    </row>
    <row r="511" spans="1:10" ht="45" x14ac:dyDescent="0.2">
      <c r="A511" s="268"/>
      <c r="B511" s="268"/>
      <c r="C511" s="269" t="s">
        <v>367</v>
      </c>
      <c r="D511" s="270" t="s">
        <v>368</v>
      </c>
      <c r="E511" s="271">
        <v>0</v>
      </c>
      <c r="F511" s="271">
        <f t="shared" si="63"/>
        <v>3000</v>
      </c>
      <c r="G511" s="272">
        <v>3000</v>
      </c>
      <c r="H511" s="273">
        <v>300.49</v>
      </c>
      <c r="I511" s="275">
        <f t="shared" si="62"/>
        <v>0.10016333333333334</v>
      </c>
      <c r="J511" s="273">
        <v>0</v>
      </c>
    </row>
    <row r="512" spans="1:10" ht="22.5" x14ac:dyDescent="0.2">
      <c r="A512" s="268"/>
      <c r="B512" s="268"/>
      <c r="C512" s="269" t="s">
        <v>285</v>
      </c>
      <c r="D512" s="270" t="s">
        <v>286</v>
      </c>
      <c r="E512" s="271">
        <v>2500</v>
      </c>
      <c r="F512" s="271">
        <f t="shared" si="63"/>
        <v>0</v>
      </c>
      <c r="G512" s="272">
        <v>2500</v>
      </c>
      <c r="H512" s="273">
        <v>1498.18</v>
      </c>
      <c r="I512" s="275">
        <f t="shared" si="62"/>
        <v>0.59927200000000003</v>
      </c>
      <c r="J512" s="273">
        <v>0</v>
      </c>
    </row>
    <row r="513" spans="1:10" ht="15" x14ac:dyDescent="0.2">
      <c r="A513" s="267"/>
      <c r="B513" s="344" t="s">
        <v>177</v>
      </c>
      <c r="C513" s="345"/>
      <c r="D513" s="346" t="s">
        <v>178</v>
      </c>
      <c r="E513" s="347">
        <f>E514+E515+E516</f>
        <v>0</v>
      </c>
      <c r="F513" s="347">
        <f>F514+F515+F516</f>
        <v>950</v>
      </c>
      <c r="G513" s="347">
        <f>G514+G515+G516</f>
        <v>950</v>
      </c>
      <c r="H513" s="347">
        <f>H514+H515+H516</f>
        <v>500</v>
      </c>
      <c r="I513" s="352">
        <f t="shared" ref="I513:I518" si="64">H513/G513</f>
        <v>0.52631578947368418</v>
      </c>
      <c r="J513" s="347">
        <f>J514+J515+J516</f>
        <v>0</v>
      </c>
    </row>
    <row r="514" spans="1:10" x14ac:dyDescent="0.2">
      <c r="A514" s="268"/>
      <c r="B514" s="268"/>
      <c r="C514" s="269" t="s">
        <v>206</v>
      </c>
      <c r="D514" s="270" t="s">
        <v>207</v>
      </c>
      <c r="E514" s="271">
        <v>0</v>
      </c>
      <c r="F514" s="271">
        <f>G514-E514</f>
        <v>793.11</v>
      </c>
      <c r="G514" s="272">
        <v>793.11</v>
      </c>
      <c r="H514" s="273">
        <v>417.81</v>
      </c>
      <c r="I514" s="275">
        <f t="shared" si="64"/>
        <v>0.52679956122101601</v>
      </c>
      <c r="J514" s="273">
        <v>0</v>
      </c>
    </row>
    <row r="515" spans="1:10" x14ac:dyDescent="0.2">
      <c r="A515" s="268"/>
      <c r="B515" s="268"/>
      <c r="C515" s="269" t="s">
        <v>208</v>
      </c>
      <c r="D515" s="270" t="s">
        <v>209</v>
      </c>
      <c r="E515" s="271">
        <v>0</v>
      </c>
      <c r="F515" s="271">
        <f>G515-E515</f>
        <v>137.47</v>
      </c>
      <c r="G515" s="272">
        <v>137.47</v>
      </c>
      <c r="H515" s="273">
        <v>71.95</v>
      </c>
      <c r="I515" s="275">
        <f t="shared" si="64"/>
        <v>0.5233869207827162</v>
      </c>
      <c r="J515" s="273">
        <v>0</v>
      </c>
    </row>
    <row r="516" spans="1:10" x14ac:dyDescent="0.2">
      <c r="A516" s="268"/>
      <c r="B516" s="268"/>
      <c r="C516" s="269" t="s">
        <v>210</v>
      </c>
      <c r="D516" s="270" t="s">
        <v>618</v>
      </c>
      <c r="E516" s="271">
        <v>0</v>
      </c>
      <c r="F516" s="271">
        <f>G516-E516</f>
        <v>19.420000000000002</v>
      </c>
      <c r="G516" s="272">
        <v>19.420000000000002</v>
      </c>
      <c r="H516" s="273">
        <v>10.24</v>
      </c>
      <c r="I516" s="275">
        <f t="shared" si="64"/>
        <v>0.52729145211122552</v>
      </c>
      <c r="J516" s="273">
        <v>0</v>
      </c>
    </row>
    <row r="517" spans="1:10" ht="15" x14ac:dyDescent="0.2">
      <c r="A517" s="267"/>
      <c r="B517" s="344" t="s">
        <v>179</v>
      </c>
      <c r="C517" s="345"/>
      <c r="D517" s="346" t="s">
        <v>180</v>
      </c>
      <c r="E517" s="347">
        <f>SUM(E518:E525)</f>
        <v>204600</v>
      </c>
      <c r="F517" s="347">
        <f>SUM(F518:F525)</f>
        <v>0</v>
      </c>
      <c r="G517" s="347">
        <f>SUM(G518:G525)</f>
        <v>204600</v>
      </c>
      <c r="H517" s="347">
        <f>SUM(H518:H525)</f>
        <v>106689.06999999999</v>
      </c>
      <c r="I517" s="352">
        <f t="shared" si="64"/>
        <v>0.52145195503421304</v>
      </c>
      <c r="J517" s="347">
        <f>SUM(J518:J525)</f>
        <v>6180.42</v>
      </c>
    </row>
    <row r="518" spans="1:10" x14ac:dyDescent="0.2">
      <c r="A518" s="268"/>
      <c r="B518" s="268"/>
      <c r="C518" s="269" t="s">
        <v>271</v>
      </c>
      <c r="D518" s="270" t="s">
        <v>272</v>
      </c>
      <c r="E518" s="271">
        <v>1800</v>
      </c>
      <c r="F518" s="271">
        <f>G518-E518</f>
        <v>0</v>
      </c>
      <c r="G518" s="272">
        <v>1800</v>
      </c>
      <c r="H518" s="273">
        <v>0</v>
      </c>
      <c r="I518" s="275">
        <f t="shared" si="64"/>
        <v>0</v>
      </c>
      <c r="J518" s="273">
        <v>0</v>
      </c>
    </row>
    <row r="519" spans="1:10" x14ac:dyDescent="0.2">
      <c r="A519" s="268"/>
      <c r="B519" s="268"/>
      <c r="C519" s="269" t="s">
        <v>206</v>
      </c>
      <c r="D519" s="270" t="s">
        <v>207</v>
      </c>
      <c r="E519" s="271">
        <v>147600</v>
      </c>
      <c r="F519" s="271">
        <f t="shared" ref="F519:F525" si="65">G519-E519</f>
        <v>0</v>
      </c>
      <c r="G519" s="272">
        <v>147600</v>
      </c>
      <c r="H519" s="273">
        <v>74266.559999999998</v>
      </c>
      <c r="I519" s="275">
        <f t="shared" ref="I519:I525" si="66">H519/G519</f>
        <v>0.50316097560975603</v>
      </c>
      <c r="J519" s="273">
        <v>3429.9</v>
      </c>
    </row>
    <row r="520" spans="1:10" x14ac:dyDescent="0.2">
      <c r="A520" s="268"/>
      <c r="B520" s="268"/>
      <c r="C520" s="269" t="s">
        <v>261</v>
      </c>
      <c r="D520" s="270" t="s">
        <v>262</v>
      </c>
      <c r="E520" s="271">
        <v>11300</v>
      </c>
      <c r="F520" s="271">
        <f t="shared" si="65"/>
        <v>0</v>
      </c>
      <c r="G520" s="272">
        <v>11300</v>
      </c>
      <c r="H520" s="273">
        <v>10896.94</v>
      </c>
      <c r="I520" s="275">
        <f t="shared" si="66"/>
        <v>0.96433097345132746</v>
      </c>
      <c r="J520" s="273">
        <v>0</v>
      </c>
    </row>
    <row r="521" spans="1:10" x14ac:dyDescent="0.2">
      <c r="A521" s="268"/>
      <c r="B521" s="268"/>
      <c r="C521" s="269" t="s">
        <v>208</v>
      </c>
      <c r="D521" s="270" t="s">
        <v>209</v>
      </c>
      <c r="E521" s="271">
        <v>27300</v>
      </c>
      <c r="F521" s="271">
        <f t="shared" si="65"/>
        <v>0</v>
      </c>
      <c r="G521" s="272">
        <v>27300</v>
      </c>
      <c r="H521" s="273">
        <v>13486.87</v>
      </c>
      <c r="I521" s="275">
        <f t="shared" si="66"/>
        <v>0.49402454212454217</v>
      </c>
      <c r="J521" s="273">
        <v>1837.18</v>
      </c>
    </row>
    <row r="522" spans="1:10" x14ac:dyDescent="0.2">
      <c r="A522" s="268"/>
      <c r="B522" s="268"/>
      <c r="C522" s="269" t="s">
        <v>210</v>
      </c>
      <c r="D522" s="270" t="s">
        <v>618</v>
      </c>
      <c r="E522" s="271">
        <v>3400</v>
      </c>
      <c r="F522" s="271">
        <f t="shared" si="65"/>
        <v>0</v>
      </c>
      <c r="G522" s="272">
        <v>3400</v>
      </c>
      <c r="H522" s="273">
        <v>1249.6400000000001</v>
      </c>
      <c r="I522" s="275">
        <f t="shared" si="66"/>
        <v>0.36754117647058826</v>
      </c>
      <c r="J522" s="273">
        <v>190.56</v>
      </c>
    </row>
    <row r="523" spans="1:10" x14ac:dyDescent="0.2">
      <c r="A523" s="268"/>
      <c r="B523" s="268"/>
      <c r="C523" s="269" t="s">
        <v>212</v>
      </c>
      <c r="D523" s="270" t="s">
        <v>213</v>
      </c>
      <c r="E523" s="271">
        <v>1000</v>
      </c>
      <c r="F523" s="271">
        <f t="shared" si="65"/>
        <v>0</v>
      </c>
      <c r="G523" s="272">
        <v>1000</v>
      </c>
      <c r="H523" s="273">
        <v>0</v>
      </c>
      <c r="I523" s="275">
        <f t="shared" si="66"/>
        <v>0</v>
      </c>
      <c r="J523" s="273">
        <v>0</v>
      </c>
    </row>
    <row r="524" spans="1:10" x14ac:dyDescent="0.2">
      <c r="A524" s="268"/>
      <c r="B524" s="268"/>
      <c r="C524" s="269" t="s">
        <v>281</v>
      </c>
      <c r="D524" s="270" t="s">
        <v>282</v>
      </c>
      <c r="E524" s="271">
        <v>8000</v>
      </c>
      <c r="F524" s="271">
        <f t="shared" si="65"/>
        <v>0</v>
      </c>
      <c r="G524" s="272">
        <v>8000</v>
      </c>
      <c r="H524" s="273">
        <v>3639.06</v>
      </c>
      <c r="I524" s="275">
        <f t="shared" si="66"/>
        <v>0.45488249999999997</v>
      </c>
      <c r="J524" s="273">
        <v>722.78</v>
      </c>
    </row>
    <row r="525" spans="1:10" x14ac:dyDescent="0.2">
      <c r="A525" s="268"/>
      <c r="B525" s="268"/>
      <c r="C525" s="269" t="s">
        <v>283</v>
      </c>
      <c r="D525" s="270" t="s">
        <v>284</v>
      </c>
      <c r="E525" s="271">
        <v>4200</v>
      </c>
      <c r="F525" s="271">
        <f t="shared" si="65"/>
        <v>0</v>
      </c>
      <c r="G525" s="272">
        <v>4200</v>
      </c>
      <c r="H525" s="273">
        <v>3150</v>
      </c>
      <c r="I525" s="275">
        <f t="shared" si="66"/>
        <v>0.75</v>
      </c>
      <c r="J525" s="273">
        <v>0</v>
      </c>
    </row>
    <row r="526" spans="1:10" ht="15" x14ac:dyDescent="0.2">
      <c r="A526" s="267"/>
      <c r="B526" s="344" t="s">
        <v>369</v>
      </c>
      <c r="C526" s="345"/>
      <c r="D526" s="346" t="s">
        <v>370</v>
      </c>
      <c r="E526" s="347">
        <f>E527</f>
        <v>225000</v>
      </c>
      <c r="F526" s="347">
        <f>F527</f>
        <v>0</v>
      </c>
      <c r="G526" s="347">
        <f>G527</f>
        <v>225000</v>
      </c>
      <c r="H526" s="347">
        <f>H527</f>
        <v>86024.37</v>
      </c>
      <c r="I526" s="352">
        <f>H526/G526</f>
        <v>0.38233053333333333</v>
      </c>
      <c r="J526" s="347">
        <f>J527</f>
        <v>0</v>
      </c>
    </row>
    <row r="527" spans="1:10" ht="22.5" x14ac:dyDescent="0.2">
      <c r="A527" s="268"/>
      <c r="B527" s="268"/>
      <c r="C527" s="269" t="s">
        <v>319</v>
      </c>
      <c r="D527" s="270" t="s">
        <v>320</v>
      </c>
      <c r="E527" s="271">
        <v>225000</v>
      </c>
      <c r="F527" s="271">
        <f>G527-E527</f>
        <v>0</v>
      </c>
      <c r="G527" s="272">
        <v>225000</v>
      </c>
      <c r="H527" s="273">
        <v>86024.37</v>
      </c>
      <c r="I527" s="275">
        <f>H527/G527</f>
        <v>0.38233053333333333</v>
      </c>
      <c r="J527" s="273">
        <v>0</v>
      </c>
    </row>
    <row r="528" spans="1:10" ht="15" x14ac:dyDescent="0.2">
      <c r="A528" s="267"/>
      <c r="B528" s="344" t="s">
        <v>371</v>
      </c>
      <c r="C528" s="345"/>
      <c r="D528" s="346" t="s">
        <v>372</v>
      </c>
      <c r="E528" s="347">
        <f>E529</f>
        <v>335000</v>
      </c>
      <c r="F528" s="347">
        <f>F529</f>
        <v>0</v>
      </c>
      <c r="G528" s="347">
        <f>G529</f>
        <v>335000</v>
      </c>
      <c r="H528" s="347">
        <f>H529</f>
        <v>126143.96</v>
      </c>
      <c r="I528" s="352">
        <f>H528/G528</f>
        <v>0.37654913432835824</v>
      </c>
      <c r="J528" s="347">
        <f>J529</f>
        <v>0</v>
      </c>
    </row>
    <row r="529" spans="1:10" ht="22.5" x14ac:dyDescent="0.2">
      <c r="A529" s="399"/>
      <c r="B529" s="399"/>
      <c r="C529" s="361" t="s">
        <v>319</v>
      </c>
      <c r="D529" s="362" t="s">
        <v>320</v>
      </c>
      <c r="E529" s="363">
        <v>335000</v>
      </c>
      <c r="F529" s="363">
        <f>G529-E529</f>
        <v>0</v>
      </c>
      <c r="G529" s="364">
        <v>335000</v>
      </c>
      <c r="H529" s="365">
        <v>126143.96</v>
      </c>
      <c r="I529" s="366">
        <f>H529/G529</f>
        <v>0.37654913432835824</v>
      </c>
      <c r="J529" s="365">
        <v>0</v>
      </c>
    </row>
    <row r="530" spans="1:10" ht="22.5" x14ac:dyDescent="0.2">
      <c r="A530" s="418"/>
      <c r="B530" s="374" t="s">
        <v>555</v>
      </c>
      <c r="C530" s="374"/>
      <c r="D530" s="375" t="s">
        <v>556</v>
      </c>
      <c r="E530" s="376">
        <f>E531+E532</f>
        <v>72649</v>
      </c>
      <c r="F530" s="376">
        <f>F531+F532</f>
        <v>37000</v>
      </c>
      <c r="G530" s="376">
        <f>G531+G532</f>
        <v>109649</v>
      </c>
      <c r="H530" s="376">
        <f>H531+H532</f>
        <v>70678.53</v>
      </c>
      <c r="I530" s="559">
        <f>H530/G530</f>
        <v>0.64458891553958542</v>
      </c>
      <c r="J530" s="377">
        <f>J532+J531</f>
        <v>0</v>
      </c>
    </row>
    <row r="531" spans="1:10" ht="45" x14ac:dyDescent="0.2">
      <c r="A531" s="418"/>
      <c r="B531" s="396"/>
      <c r="C531" s="396" t="s">
        <v>147</v>
      </c>
      <c r="D531" s="592" t="s">
        <v>354</v>
      </c>
      <c r="E531" s="398">
        <v>500</v>
      </c>
      <c r="F531" s="398">
        <f>G531-E531</f>
        <v>0</v>
      </c>
      <c r="G531" s="398">
        <v>500</v>
      </c>
      <c r="H531" s="398">
        <v>0</v>
      </c>
      <c r="I531" s="560">
        <v>0</v>
      </c>
      <c r="J531" s="426">
        <v>0</v>
      </c>
    </row>
    <row r="532" spans="1:10" x14ac:dyDescent="0.2">
      <c r="A532" s="418"/>
      <c r="B532" s="396"/>
      <c r="C532" s="396" t="s">
        <v>355</v>
      </c>
      <c r="D532" s="397" t="s">
        <v>356</v>
      </c>
      <c r="E532" s="398">
        <v>72149</v>
      </c>
      <c r="F532" s="398">
        <f>G532-E532</f>
        <v>37000</v>
      </c>
      <c r="G532" s="398">
        <v>109149</v>
      </c>
      <c r="H532" s="426">
        <v>70678.53</v>
      </c>
      <c r="I532" s="276">
        <f>H532/G532</f>
        <v>0.64754170903993624</v>
      </c>
      <c r="J532" s="426">
        <v>0</v>
      </c>
    </row>
    <row r="533" spans="1:10" x14ac:dyDescent="0.2">
      <c r="A533" s="418"/>
      <c r="B533" s="374" t="s">
        <v>626</v>
      </c>
      <c r="C533" s="374"/>
      <c r="D533" s="591" t="s">
        <v>603</v>
      </c>
      <c r="E533" s="376">
        <f>SUM(E534:E556)</f>
        <v>917936.67</v>
      </c>
      <c r="F533" s="376">
        <f>SUM(F534:F556)</f>
        <v>428726.23</v>
      </c>
      <c r="G533" s="376">
        <f>SUM(G534:G556)</f>
        <v>1346662.9000000001</v>
      </c>
      <c r="H533" s="376">
        <f>SUM(H534:H556)</f>
        <v>262472.46000000002</v>
      </c>
      <c r="I533" s="559">
        <f>H533/G533</f>
        <v>0.19490583723662394</v>
      </c>
      <c r="J533" s="377">
        <f>SUM(J534:J556)</f>
        <v>17733.259999999998</v>
      </c>
    </row>
    <row r="534" spans="1:10" x14ac:dyDescent="0.2">
      <c r="A534" s="418"/>
      <c r="B534" s="396"/>
      <c r="C534" s="396" t="s">
        <v>206</v>
      </c>
      <c r="D534" s="371" t="s">
        <v>616</v>
      </c>
      <c r="E534" s="398">
        <v>100151.29</v>
      </c>
      <c r="F534" s="398">
        <f>G534-E534</f>
        <v>209495.66000000003</v>
      </c>
      <c r="G534" s="398">
        <v>309646.95</v>
      </c>
      <c r="H534" s="398">
        <v>35794.870000000003</v>
      </c>
      <c r="I534" s="560">
        <f>H534/G534</f>
        <v>0.11559897489705614</v>
      </c>
      <c r="J534" s="426">
        <v>0</v>
      </c>
    </row>
    <row r="535" spans="1:10" x14ac:dyDescent="0.2">
      <c r="A535" s="418"/>
      <c r="B535" s="396"/>
      <c r="C535" s="396" t="s">
        <v>725</v>
      </c>
      <c r="D535" s="371" t="s">
        <v>616</v>
      </c>
      <c r="E535" s="398">
        <v>391276.98</v>
      </c>
      <c r="F535" s="398">
        <f t="shared" ref="F535:F554" si="67">G535-E535</f>
        <v>-39505.549999999988</v>
      </c>
      <c r="G535" s="398">
        <v>351771.43</v>
      </c>
      <c r="H535" s="398">
        <v>111246.19</v>
      </c>
      <c r="I535" s="560">
        <f t="shared" ref="I535:I556" si="68">H535/G535</f>
        <v>0.31624566554481132</v>
      </c>
      <c r="J535" s="426">
        <v>8751.67</v>
      </c>
    </row>
    <row r="536" spans="1:10" x14ac:dyDescent="0.2">
      <c r="A536" s="418"/>
      <c r="B536" s="396"/>
      <c r="C536" s="396" t="s">
        <v>726</v>
      </c>
      <c r="D536" s="371" t="s">
        <v>616</v>
      </c>
      <c r="E536" s="398">
        <v>81677.33</v>
      </c>
      <c r="F536" s="398">
        <f t="shared" si="67"/>
        <v>-274.43000000000757</v>
      </c>
      <c r="G536" s="398">
        <v>81402.899999999994</v>
      </c>
      <c r="H536" s="398">
        <v>26577.14</v>
      </c>
      <c r="I536" s="560">
        <f t="shared" si="68"/>
        <v>0.32648885973349845</v>
      </c>
      <c r="J536" s="426">
        <v>750</v>
      </c>
    </row>
    <row r="537" spans="1:10" x14ac:dyDescent="0.2">
      <c r="A537" s="418"/>
      <c r="B537" s="396"/>
      <c r="C537" s="396" t="s">
        <v>208</v>
      </c>
      <c r="D537" s="371" t="s">
        <v>617</v>
      </c>
      <c r="E537" s="398">
        <v>17125.87</v>
      </c>
      <c r="F537" s="398">
        <f t="shared" si="67"/>
        <v>21848.290000000005</v>
      </c>
      <c r="G537" s="398">
        <v>38974.160000000003</v>
      </c>
      <c r="H537" s="398">
        <v>3738.99</v>
      </c>
      <c r="I537" s="560">
        <f t="shared" si="68"/>
        <v>9.5935101616045085E-2</v>
      </c>
      <c r="J537" s="426">
        <v>0</v>
      </c>
    </row>
    <row r="538" spans="1:10" x14ac:dyDescent="0.2">
      <c r="A538" s="418"/>
      <c r="B538" s="396"/>
      <c r="C538" s="396" t="s">
        <v>727</v>
      </c>
      <c r="D538" s="371" t="s">
        <v>617</v>
      </c>
      <c r="E538" s="398">
        <v>83699</v>
      </c>
      <c r="F538" s="398">
        <f t="shared" si="67"/>
        <v>-7011.1600000000035</v>
      </c>
      <c r="G538" s="398">
        <v>76687.839999999997</v>
      </c>
      <c r="H538" s="398">
        <v>16101.6</v>
      </c>
      <c r="I538" s="560">
        <f t="shared" si="68"/>
        <v>0.20996288329414417</v>
      </c>
      <c r="J538" s="426">
        <v>5681.75</v>
      </c>
    </row>
    <row r="539" spans="1:10" x14ac:dyDescent="0.2">
      <c r="A539" s="418"/>
      <c r="B539" s="396"/>
      <c r="C539" s="396" t="s">
        <v>728</v>
      </c>
      <c r="D539" s="371" t="s">
        <v>617</v>
      </c>
      <c r="E539" s="398">
        <v>17471.79</v>
      </c>
      <c r="F539" s="398">
        <f t="shared" si="67"/>
        <v>274.43000000000029</v>
      </c>
      <c r="G539" s="398">
        <v>17746.22</v>
      </c>
      <c r="H539" s="398">
        <v>3362.1</v>
      </c>
      <c r="I539" s="560">
        <f t="shared" si="68"/>
        <v>0.18945443029557843</v>
      </c>
      <c r="J539" s="426">
        <v>1317.79</v>
      </c>
    </row>
    <row r="540" spans="1:10" x14ac:dyDescent="0.2">
      <c r="A540" s="418"/>
      <c r="B540" s="396"/>
      <c r="C540" s="396" t="s">
        <v>210</v>
      </c>
      <c r="D540" s="371" t="s">
        <v>729</v>
      </c>
      <c r="E540" s="398">
        <v>2453.71</v>
      </c>
      <c r="F540" s="398">
        <f t="shared" si="67"/>
        <v>1884.1400000000003</v>
      </c>
      <c r="G540" s="398">
        <v>4337.8500000000004</v>
      </c>
      <c r="H540" s="398">
        <v>535.70000000000005</v>
      </c>
      <c r="I540" s="560">
        <f t="shared" si="68"/>
        <v>0.12349435780398124</v>
      </c>
      <c r="J540" s="426">
        <v>0</v>
      </c>
    </row>
    <row r="541" spans="1:10" x14ac:dyDescent="0.2">
      <c r="A541" s="418"/>
      <c r="B541" s="396"/>
      <c r="C541" s="396" t="s">
        <v>730</v>
      </c>
      <c r="D541" s="371" t="s">
        <v>729</v>
      </c>
      <c r="E541" s="398">
        <v>11929.18</v>
      </c>
      <c r="F541" s="398">
        <f t="shared" si="67"/>
        <v>-1168.2900000000009</v>
      </c>
      <c r="G541" s="398">
        <v>10760.89</v>
      </c>
      <c r="H541" s="398">
        <v>2124.5700000000002</v>
      </c>
      <c r="I541" s="560">
        <f t="shared" si="68"/>
        <v>0.19743441295283198</v>
      </c>
      <c r="J541" s="426">
        <v>932.05</v>
      </c>
    </row>
    <row r="542" spans="1:10" x14ac:dyDescent="0.2">
      <c r="A542" s="418"/>
      <c r="B542" s="396"/>
      <c r="C542" s="396" t="s">
        <v>731</v>
      </c>
      <c r="D542" s="371" t="s">
        <v>729</v>
      </c>
      <c r="E542" s="398">
        <v>2490.16</v>
      </c>
      <c r="F542" s="398">
        <f t="shared" si="67"/>
        <v>0</v>
      </c>
      <c r="G542" s="398">
        <v>2490.16</v>
      </c>
      <c r="H542" s="398">
        <v>466.96</v>
      </c>
      <c r="I542" s="560">
        <f t="shared" si="68"/>
        <v>0.18752208693417291</v>
      </c>
      <c r="J542" s="426">
        <v>0</v>
      </c>
    </row>
    <row r="543" spans="1:10" x14ac:dyDescent="0.2">
      <c r="A543" s="418"/>
      <c r="B543" s="396"/>
      <c r="C543" s="396" t="s">
        <v>835</v>
      </c>
      <c r="D543" s="371" t="s">
        <v>219</v>
      </c>
      <c r="E543" s="398">
        <v>0</v>
      </c>
      <c r="F543" s="398">
        <f t="shared" si="67"/>
        <v>47685</v>
      </c>
      <c r="G543" s="398">
        <v>47685</v>
      </c>
      <c r="H543" s="398">
        <v>0</v>
      </c>
      <c r="I543" s="560">
        <f t="shared" si="68"/>
        <v>0</v>
      </c>
      <c r="J543" s="426">
        <v>0</v>
      </c>
    </row>
    <row r="544" spans="1:10" x14ac:dyDescent="0.2">
      <c r="A544" s="418"/>
      <c r="B544" s="396"/>
      <c r="C544" s="396" t="s">
        <v>212</v>
      </c>
      <c r="D544" s="371" t="s">
        <v>213</v>
      </c>
      <c r="E544" s="398">
        <v>0</v>
      </c>
      <c r="F544" s="398">
        <f t="shared" si="67"/>
        <v>10144.459999999999</v>
      </c>
      <c r="G544" s="398">
        <v>10144.459999999999</v>
      </c>
      <c r="H544" s="398">
        <v>1119.8900000000001</v>
      </c>
      <c r="I544" s="560">
        <f t="shared" si="68"/>
        <v>0.11039424474047906</v>
      </c>
      <c r="J544" s="426">
        <v>0</v>
      </c>
    </row>
    <row r="545" spans="1:10" x14ac:dyDescent="0.2">
      <c r="A545" s="418"/>
      <c r="B545" s="396"/>
      <c r="C545" s="396" t="s">
        <v>339</v>
      </c>
      <c r="D545" s="371" t="s">
        <v>213</v>
      </c>
      <c r="E545" s="398">
        <v>13068.36</v>
      </c>
      <c r="F545" s="398">
        <f t="shared" si="67"/>
        <v>0</v>
      </c>
      <c r="G545" s="398">
        <v>13068.36</v>
      </c>
      <c r="H545" s="398">
        <v>6215.12</v>
      </c>
      <c r="I545" s="560">
        <f t="shared" si="68"/>
        <v>0.47558530680207767</v>
      </c>
      <c r="J545" s="426">
        <v>0</v>
      </c>
    </row>
    <row r="546" spans="1:10" x14ac:dyDescent="0.2">
      <c r="A546" s="418"/>
      <c r="B546" s="396"/>
      <c r="C546" s="396" t="s">
        <v>220</v>
      </c>
      <c r="D546" s="371" t="s">
        <v>221</v>
      </c>
      <c r="E546" s="398">
        <v>0</v>
      </c>
      <c r="F546" s="398">
        <f>G546-E546</f>
        <v>5000</v>
      </c>
      <c r="G546" s="398">
        <v>5000</v>
      </c>
      <c r="H546" s="398">
        <v>0</v>
      </c>
      <c r="I546" s="560">
        <f t="shared" si="68"/>
        <v>0</v>
      </c>
      <c r="J546" s="426">
        <v>0</v>
      </c>
    </row>
    <row r="547" spans="1:10" x14ac:dyDescent="0.2">
      <c r="A547" s="418"/>
      <c r="B547" s="396"/>
      <c r="C547" s="396" t="s">
        <v>732</v>
      </c>
      <c r="D547" s="371" t="s">
        <v>733</v>
      </c>
      <c r="E547" s="398">
        <v>43893</v>
      </c>
      <c r="F547" s="398">
        <f t="shared" si="67"/>
        <v>0</v>
      </c>
      <c r="G547" s="398">
        <v>43893</v>
      </c>
      <c r="H547" s="398">
        <v>3381.59</v>
      </c>
      <c r="I547" s="560">
        <f t="shared" si="68"/>
        <v>7.7041669514501171E-2</v>
      </c>
      <c r="J547" s="426">
        <v>0</v>
      </c>
    </row>
    <row r="548" spans="1:10" x14ac:dyDescent="0.2">
      <c r="A548" s="418"/>
      <c r="B548" s="396"/>
      <c r="C548" s="396" t="s">
        <v>275</v>
      </c>
      <c r="D548" s="371" t="s">
        <v>552</v>
      </c>
      <c r="E548" s="398">
        <v>0</v>
      </c>
      <c r="F548" s="398">
        <f t="shared" si="67"/>
        <v>4390</v>
      </c>
      <c r="G548" s="398">
        <v>4390</v>
      </c>
      <c r="H548" s="398">
        <v>3390</v>
      </c>
      <c r="I548" s="560">
        <f t="shared" si="68"/>
        <v>0.77220956719817768</v>
      </c>
      <c r="J548" s="426">
        <v>0</v>
      </c>
    </row>
    <row r="549" spans="1:10" x14ac:dyDescent="0.2">
      <c r="A549" s="418"/>
      <c r="B549" s="396"/>
      <c r="C549" s="396" t="s">
        <v>214</v>
      </c>
      <c r="D549" s="371" t="s">
        <v>561</v>
      </c>
      <c r="E549" s="398">
        <v>0</v>
      </c>
      <c r="F549" s="398">
        <f>G549-E549</f>
        <v>149208.57999999999</v>
      </c>
      <c r="G549" s="398">
        <v>149208.57999999999</v>
      </c>
      <c r="H549" s="398">
        <v>11143.23</v>
      </c>
      <c r="I549" s="560">
        <f t="shared" si="68"/>
        <v>7.4682233421161176E-2</v>
      </c>
      <c r="J549" s="426">
        <v>300</v>
      </c>
    </row>
    <row r="550" spans="1:10" x14ac:dyDescent="0.2">
      <c r="A550" s="418"/>
      <c r="B550" s="396"/>
      <c r="C550" s="396" t="s">
        <v>734</v>
      </c>
      <c r="D550" s="371" t="s">
        <v>561</v>
      </c>
      <c r="E550" s="398">
        <v>46200</v>
      </c>
      <c r="F550" s="398">
        <f t="shared" si="67"/>
        <v>7500</v>
      </c>
      <c r="G550" s="398">
        <v>53700</v>
      </c>
      <c r="H550" s="398">
        <v>1748.11</v>
      </c>
      <c r="I550" s="560">
        <f t="shared" si="68"/>
        <v>3.2553258845437617E-2</v>
      </c>
      <c r="J550" s="426">
        <v>0</v>
      </c>
    </row>
    <row r="551" spans="1:10" x14ac:dyDescent="0.2">
      <c r="A551" s="418"/>
      <c r="B551" s="396"/>
      <c r="C551" s="396" t="s">
        <v>735</v>
      </c>
      <c r="D551" s="371" t="s">
        <v>561</v>
      </c>
      <c r="E551" s="398">
        <v>99000</v>
      </c>
      <c r="F551" s="398">
        <f t="shared" si="67"/>
        <v>0</v>
      </c>
      <c r="G551" s="398">
        <v>99000</v>
      </c>
      <c r="H551" s="398">
        <v>14360</v>
      </c>
      <c r="I551" s="560">
        <f t="shared" si="68"/>
        <v>0.14505050505050504</v>
      </c>
      <c r="J551" s="426">
        <v>0</v>
      </c>
    </row>
    <row r="552" spans="1:10" x14ac:dyDescent="0.2">
      <c r="A552" s="418"/>
      <c r="B552" s="396"/>
      <c r="C552" s="396" t="s">
        <v>736</v>
      </c>
      <c r="D552" s="371" t="s">
        <v>737</v>
      </c>
      <c r="E552" s="398">
        <v>7500</v>
      </c>
      <c r="F552" s="398">
        <f t="shared" si="67"/>
        <v>-7500</v>
      </c>
      <c r="G552" s="398">
        <v>0</v>
      </c>
      <c r="H552" s="398">
        <v>0</v>
      </c>
      <c r="I552" s="560">
        <v>0</v>
      </c>
      <c r="J552" s="426">
        <v>0</v>
      </c>
    </row>
    <row r="553" spans="1:10" x14ac:dyDescent="0.2">
      <c r="A553" s="418"/>
      <c r="B553" s="396"/>
      <c r="C553" s="396" t="s">
        <v>237</v>
      </c>
      <c r="D553" s="371" t="s">
        <v>238</v>
      </c>
      <c r="E553" s="398">
        <v>0</v>
      </c>
      <c r="F553" s="398">
        <f>G553-E553</f>
        <v>2300.1</v>
      </c>
      <c r="G553" s="398">
        <v>2300.1</v>
      </c>
      <c r="H553" s="398">
        <v>246.4</v>
      </c>
      <c r="I553" s="560">
        <f t="shared" si="68"/>
        <v>0.10712577714012435</v>
      </c>
      <c r="J553" s="426">
        <v>0</v>
      </c>
    </row>
    <row r="554" spans="1:10" x14ac:dyDescent="0.2">
      <c r="A554" s="418"/>
      <c r="B554" s="396"/>
      <c r="C554" s="396" t="s">
        <v>279</v>
      </c>
      <c r="D554" s="371" t="s">
        <v>280</v>
      </c>
      <c r="E554" s="398">
        <v>0</v>
      </c>
      <c r="F554" s="398">
        <f t="shared" si="67"/>
        <v>2475</v>
      </c>
      <c r="G554" s="398">
        <v>2475</v>
      </c>
      <c r="H554" s="398">
        <v>0</v>
      </c>
      <c r="I554" s="560">
        <f t="shared" si="68"/>
        <v>0</v>
      </c>
      <c r="J554" s="426">
        <v>0</v>
      </c>
    </row>
    <row r="555" spans="1:10" ht="22.5" x14ac:dyDescent="0.2">
      <c r="A555" s="418"/>
      <c r="B555" s="396"/>
      <c r="C555" s="396" t="s">
        <v>285</v>
      </c>
      <c r="D555" s="371" t="s">
        <v>286</v>
      </c>
      <c r="E555" s="398">
        <v>0</v>
      </c>
      <c r="F555" s="398">
        <f>G555-E555</f>
        <v>220</v>
      </c>
      <c r="G555" s="398">
        <v>220</v>
      </c>
      <c r="H555" s="398">
        <v>0</v>
      </c>
      <c r="I555" s="560">
        <f t="shared" si="68"/>
        <v>0</v>
      </c>
      <c r="J555" s="426">
        <v>0</v>
      </c>
    </row>
    <row r="556" spans="1:10" x14ac:dyDescent="0.2">
      <c r="A556" s="418"/>
      <c r="B556" s="396"/>
      <c r="C556" s="396" t="s">
        <v>239</v>
      </c>
      <c r="D556" s="371" t="s">
        <v>721</v>
      </c>
      <c r="E556" s="398">
        <v>0</v>
      </c>
      <c r="F556" s="398">
        <f>G556-E556</f>
        <v>21760</v>
      </c>
      <c r="G556" s="398">
        <v>21760</v>
      </c>
      <c r="H556" s="398">
        <v>20920</v>
      </c>
      <c r="I556" s="560">
        <f t="shared" si="68"/>
        <v>0.96139705882352944</v>
      </c>
      <c r="J556" s="426">
        <v>0</v>
      </c>
    </row>
    <row r="557" spans="1:10" x14ac:dyDescent="0.2">
      <c r="A557" s="418"/>
      <c r="B557" s="374" t="s">
        <v>836</v>
      </c>
      <c r="C557" s="374"/>
      <c r="D557" s="591" t="s">
        <v>10</v>
      </c>
      <c r="E557" s="376">
        <f>E558</f>
        <v>0</v>
      </c>
      <c r="F557" s="376">
        <f>F558</f>
        <v>83000</v>
      </c>
      <c r="G557" s="376">
        <f>G558</f>
        <v>83000</v>
      </c>
      <c r="H557" s="376">
        <f>H558</f>
        <v>82623.38</v>
      </c>
      <c r="I557" s="559">
        <f t="shared" ref="I557:I562" si="69">H557/G557</f>
        <v>0.99546240963855426</v>
      </c>
      <c r="J557" s="377">
        <v>0</v>
      </c>
    </row>
    <row r="558" spans="1:10" x14ac:dyDescent="0.2">
      <c r="A558" s="418"/>
      <c r="B558" s="396"/>
      <c r="C558" s="396" t="s">
        <v>357</v>
      </c>
      <c r="D558" s="270" t="s">
        <v>358</v>
      </c>
      <c r="E558" s="398">
        <v>0</v>
      </c>
      <c r="F558" s="398">
        <f>G558-E558</f>
        <v>83000</v>
      </c>
      <c r="G558" s="398">
        <v>83000</v>
      </c>
      <c r="H558" s="398">
        <v>82623.38</v>
      </c>
      <c r="I558" s="560">
        <f t="shared" si="69"/>
        <v>0.99546240963855426</v>
      </c>
      <c r="J558" s="426">
        <v>0</v>
      </c>
    </row>
    <row r="559" spans="1:10" x14ac:dyDescent="0.2">
      <c r="A559" s="428" t="s">
        <v>181</v>
      </c>
      <c r="B559" s="428"/>
      <c r="C559" s="428"/>
      <c r="D559" s="429" t="s">
        <v>182</v>
      </c>
      <c r="E559" s="430">
        <f>E560+E567+E581+E584+E589+E597+E604+E614+E609</f>
        <v>8141284.3099999987</v>
      </c>
      <c r="F559" s="430">
        <f>F560+F567+F581+F584+F589+F597+F604+F614+F609</f>
        <v>657048.4</v>
      </c>
      <c r="G559" s="430">
        <f>G560+G567+G581+G584+G589+G597+G604+G614+G609</f>
        <v>8798332.709999999</v>
      </c>
      <c r="H559" s="430">
        <f>H560+H567+H581+H584+H589+H597+H604+H614+H609</f>
        <v>4540915.4100000011</v>
      </c>
      <c r="I559" s="351">
        <f t="shared" si="69"/>
        <v>0.51611089960702361</v>
      </c>
      <c r="J559" s="430">
        <f>J560+J567+J581+J584+J589+J597+J604+J614+J609</f>
        <v>159743.51999999999</v>
      </c>
    </row>
    <row r="560" spans="1:10" ht="15" x14ac:dyDescent="0.2">
      <c r="A560" s="420"/>
      <c r="B560" s="374" t="s">
        <v>373</v>
      </c>
      <c r="C560" s="434"/>
      <c r="D560" s="431" t="s">
        <v>374</v>
      </c>
      <c r="E560" s="432">
        <f>E561+E562+E563+E565+E566+E564</f>
        <v>580000</v>
      </c>
      <c r="F560" s="432">
        <f>F561+F562+F563+F565+F566+F564</f>
        <v>310980</v>
      </c>
      <c r="G560" s="432">
        <f>G561+G562+G563+G565+G566+G564</f>
        <v>890980</v>
      </c>
      <c r="H560" s="432">
        <f>H561+H562+H563+H565+H566+H564</f>
        <v>263815.18</v>
      </c>
      <c r="I560" s="427">
        <f>H560/G560</f>
        <v>0.29609551280612356</v>
      </c>
      <c r="J560" s="432">
        <f>SUM(J561:J566)</f>
        <v>0</v>
      </c>
    </row>
    <row r="561" spans="1:10" ht="15" hidden="1" x14ac:dyDescent="0.2">
      <c r="A561" s="420"/>
      <c r="B561" s="433"/>
      <c r="C561" s="410" t="s">
        <v>218</v>
      </c>
      <c r="D561" s="397" t="s">
        <v>219</v>
      </c>
      <c r="E561" s="398">
        <v>0</v>
      </c>
      <c r="F561" s="398">
        <f t="shared" ref="F561:F566" si="70">G561-E561</f>
        <v>0</v>
      </c>
      <c r="G561" s="398">
        <v>0</v>
      </c>
      <c r="H561" s="398">
        <v>0</v>
      </c>
      <c r="I561" s="276" t="e">
        <f t="shared" si="69"/>
        <v>#DIV/0!</v>
      </c>
      <c r="J561" s="398">
        <v>0</v>
      </c>
    </row>
    <row r="562" spans="1:10" hidden="1" x14ac:dyDescent="0.2">
      <c r="A562" s="268"/>
      <c r="B562" s="399"/>
      <c r="C562" s="405" t="s">
        <v>212</v>
      </c>
      <c r="D562" s="406" t="s">
        <v>213</v>
      </c>
      <c r="E562" s="407">
        <v>0</v>
      </c>
      <c r="F562" s="407">
        <f t="shared" si="70"/>
        <v>0</v>
      </c>
      <c r="G562" s="408">
        <v>0</v>
      </c>
      <c r="H562" s="409">
        <v>0</v>
      </c>
      <c r="I562" s="373" t="e">
        <f t="shared" si="69"/>
        <v>#DIV/0!</v>
      </c>
      <c r="J562" s="409">
        <v>0</v>
      </c>
    </row>
    <row r="563" spans="1:10" x14ac:dyDescent="0.2">
      <c r="A563" s="268"/>
      <c r="B563" s="268"/>
      <c r="C563" s="269" t="s">
        <v>214</v>
      </c>
      <c r="D563" s="270" t="s">
        <v>215</v>
      </c>
      <c r="E563" s="271">
        <v>250000</v>
      </c>
      <c r="F563" s="271">
        <f t="shared" si="70"/>
        <v>0</v>
      </c>
      <c r="G563" s="272">
        <v>250000</v>
      </c>
      <c r="H563" s="273">
        <v>4529.18</v>
      </c>
      <c r="I563" s="275">
        <f>H563/G563</f>
        <v>1.8116720000000003E-2</v>
      </c>
      <c r="J563" s="273">
        <v>0</v>
      </c>
    </row>
    <row r="564" spans="1:10" x14ac:dyDescent="0.2">
      <c r="A564" s="399"/>
      <c r="B564" s="399"/>
      <c r="C564" s="269" t="s">
        <v>216</v>
      </c>
      <c r="D564" s="270" t="s">
        <v>217</v>
      </c>
      <c r="E564" s="271">
        <v>30000</v>
      </c>
      <c r="F564" s="271">
        <f t="shared" si="70"/>
        <v>0</v>
      </c>
      <c r="G564" s="272">
        <v>30000</v>
      </c>
      <c r="H564" s="273">
        <v>23310.5</v>
      </c>
      <c r="I564" s="275">
        <f t="shared" ref="I564:I566" si="71">H564/G564</f>
        <v>0.77701666666666669</v>
      </c>
      <c r="J564" s="273">
        <v>0</v>
      </c>
    </row>
    <row r="565" spans="1:10" x14ac:dyDescent="0.2">
      <c r="A565" s="268"/>
      <c r="B565" s="268"/>
      <c r="C565" s="269" t="s">
        <v>232</v>
      </c>
      <c r="D565" s="270" t="s">
        <v>233</v>
      </c>
      <c r="E565" s="271">
        <v>270000</v>
      </c>
      <c r="F565" s="271">
        <f t="shared" si="70"/>
        <v>310980</v>
      </c>
      <c r="G565" s="272">
        <v>580980</v>
      </c>
      <c r="H565" s="273">
        <v>235975.5</v>
      </c>
      <c r="I565" s="275">
        <f t="shared" si="71"/>
        <v>0.40616802643808736</v>
      </c>
      <c r="J565" s="273">
        <v>0</v>
      </c>
    </row>
    <row r="566" spans="1:10" ht="45" x14ac:dyDescent="0.2">
      <c r="A566" s="268"/>
      <c r="B566" s="268"/>
      <c r="C566" s="269" t="s">
        <v>375</v>
      </c>
      <c r="D566" s="270" t="s">
        <v>376</v>
      </c>
      <c r="E566" s="271">
        <v>30000</v>
      </c>
      <c r="F566" s="271">
        <f t="shared" si="70"/>
        <v>0</v>
      </c>
      <c r="G566" s="272">
        <v>30000</v>
      </c>
      <c r="H566" s="273">
        <v>0</v>
      </c>
      <c r="I566" s="275">
        <f t="shared" si="71"/>
        <v>0</v>
      </c>
      <c r="J566" s="273">
        <v>0</v>
      </c>
    </row>
    <row r="567" spans="1:10" ht="15" x14ac:dyDescent="0.2">
      <c r="A567" s="267"/>
      <c r="B567" s="344" t="s">
        <v>183</v>
      </c>
      <c r="C567" s="345"/>
      <c r="D567" s="346" t="s">
        <v>184</v>
      </c>
      <c r="E567" s="347">
        <f>SUM(E568:E580)</f>
        <v>5267765.169999999</v>
      </c>
      <c r="F567" s="347">
        <f>SUM(F568:F580)</f>
        <v>500</v>
      </c>
      <c r="G567" s="347">
        <f>SUM(G568:G580)</f>
        <v>5268265.169999999</v>
      </c>
      <c r="H567" s="347">
        <f>SUM(H568:H580)</f>
        <v>2999402.16</v>
      </c>
      <c r="I567" s="352">
        <f>H567/G567</f>
        <v>0.569333938822977</v>
      </c>
      <c r="J567" s="347">
        <f>SUM(J568:J580)</f>
        <v>131795.21</v>
      </c>
    </row>
    <row r="568" spans="1:10" x14ac:dyDescent="0.2">
      <c r="A568" s="268"/>
      <c r="B568" s="268"/>
      <c r="C568" s="269" t="s">
        <v>206</v>
      </c>
      <c r="D568" s="270" t="s">
        <v>207</v>
      </c>
      <c r="E568" s="271">
        <v>180120.43</v>
      </c>
      <c r="F568" s="271">
        <f t="shared" ref="F568:F579" si="72">G568-E568</f>
        <v>0</v>
      </c>
      <c r="G568" s="272">
        <v>180120.43</v>
      </c>
      <c r="H568" s="273">
        <v>86009.29</v>
      </c>
      <c r="I568" s="275">
        <f>H568/G568</f>
        <v>0.47750990823195344</v>
      </c>
      <c r="J568" s="273">
        <v>0</v>
      </c>
    </row>
    <row r="569" spans="1:10" x14ac:dyDescent="0.2">
      <c r="A569" s="268"/>
      <c r="B569" s="268"/>
      <c r="C569" s="269" t="s">
        <v>261</v>
      </c>
      <c r="D569" s="270" t="s">
        <v>262</v>
      </c>
      <c r="E569" s="271">
        <v>14864.31</v>
      </c>
      <c r="F569" s="271">
        <f t="shared" si="72"/>
        <v>0</v>
      </c>
      <c r="G569" s="272">
        <v>14864.31</v>
      </c>
      <c r="H569" s="273">
        <v>14780.83</v>
      </c>
      <c r="I569" s="275">
        <f t="shared" ref="I569:I580" si="73">H569/G569</f>
        <v>0.99438386309219873</v>
      </c>
      <c r="J569" s="273">
        <v>0</v>
      </c>
    </row>
    <row r="570" spans="1:10" x14ac:dyDescent="0.2">
      <c r="A570" s="268"/>
      <c r="B570" s="268"/>
      <c r="C570" s="269" t="s">
        <v>208</v>
      </c>
      <c r="D570" s="270" t="s">
        <v>209</v>
      </c>
      <c r="E570" s="271">
        <v>33342.39</v>
      </c>
      <c r="F570" s="271">
        <f t="shared" si="72"/>
        <v>0</v>
      </c>
      <c r="G570" s="272">
        <v>33342.39</v>
      </c>
      <c r="H570" s="273">
        <v>17235.25</v>
      </c>
      <c r="I570" s="275">
        <f t="shared" si="73"/>
        <v>0.51691705363652696</v>
      </c>
      <c r="J570" s="273">
        <v>0</v>
      </c>
    </row>
    <row r="571" spans="1:10" x14ac:dyDescent="0.2">
      <c r="A571" s="268"/>
      <c r="B571" s="268"/>
      <c r="C571" s="269" t="s">
        <v>210</v>
      </c>
      <c r="D571" s="270" t="s">
        <v>618</v>
      </c>
      <c r="E571" s="271">
        <v>4777.13</v>
      </c>
      <c r="F571" s="271">
        <f t="shared" si="72"/>
        <v>0</v>
      </c>
      <c r="G571" s="272">
        <v>4777.13</v>
      </c>
      <c r="H571" s="273">
        <v>2432.65</v>
      </c>
      <c r="I571" s="275">
        <f t="shared" si="73"/>
        <v>0.50922834421504126</v>
      </c>
      <c r="J571" s="273">
        <v>0</v>
      </c>
    </row>
    <row r="572" spans="1:10" x14ac:dyDescent="0.2">
      <c r="A572" s="268"/>
      <c r="B572" s="268"/>
      <c r="C572" s="269" t="s">
        <v>212</v>
      </c>
      <c r="D572" s="270" t="s">
        <v>213</v>
      </c>
      <c r="E572" s="271">
        <v>20000</v>
      </c>
      <c r="F572" s="271">
        <f t="shared" si="72"/>
        <v>-10000</v>
      </c>
      <c r="G572" s="272">
        <v>10000</v>
      </c>
      <c r="H572" s="273">
        <v>3039.16</v>
      </c>
      <c r="I572" s="275">
        <f t="shared" si="73"/>
        <v>0.30391599999999996</v>
      </c>
      <c r="J572" s="273">
        <v>0</v>
      </c>
    </row>
    <row r="573" spans="1:10" x14ac:dyDescent="0.2">
      <c r="A573" s="268"/>
      <c r="B573" s="268"/>
      <c r="C573" s="269" t="s">
        <v>214</v>
      </c>
      <c r="D573" s="270" t="s">
        <v>215</v>
      </c>
      <c r="E573" s="271">
        <v>5000000</v>
      </c>
      <c r="F573" s="271">
        <f t="shared" si="72"/>
        <v>0</v>
      </c>
      <c r="G573" s="272">
        <v>5000000</v>
      </c>
      <c r="H573" s="273">
        <v>2859821.87</v>
      </c>
      <c r="I573" s="275">
        <f t="shared" si="73"/>
        <v>0.571964374</v>
      </c>
      <c r="J573" s="273">
        <v>131795.21</v>
      </c>
    </row>
    <row r="574" spans="1:10" x14ac:dyDescent="0.2">
      <c r="A574" s="399"/>
      <c r="B574" s="399"/>
      <c r="C574" s="269" t="s">
        <v>281</v>
      </c>
      <c r="D574" s="270" t="s">
        <v>282</v>
      </c>
      <c r="E574" s="271">
        <v>1000</v>
      </c>
      <c r="F574" s="271">
        <f t="shared" si="72"/>
        <v>0</v>
      </c>
      <c r="G574" s="272">
        <v>1000</v>
      </c>
      <c r="H574" s="273">
        <v>0</v>
      </c>
      <c r="I574" s="275">
        <f t="shared" si="73"/>
        <v>0</v>
      </c>
      <c r="J574" s="273">
        <v>0</v>
      </c>
    </row>
    <row r="575" spans="1:10" x14ac:dyDescent="0.2">
      <c r="A575" s="268"/>
      <c r="B575" s="268"/>
      <c r="C575" s="269" t="s">
        <v>216</v>
      </c>
      <c r="D575" s="270" t="s">
        <v>217</v>
      </c>
      <c r="E575" s="271">
        <v>500</v>
      </c>
      <c r="F575" s="271">
        <f t="shared" si="72"/>
        <v>0</v>
      </c>
      <c r="G575" s="272">
        <v>500</v>
      </c>
      <c r="H575" s="273">
        <v>0</v>
      </c>
      <c r="I575" s="275">
        <f t="shared" si="73"/>
        <v>0</v>
      </c>
      <c r="J575" s="273">
        <v>0</v>
      </c>
    </row>
    <row r="576" spans="1:10" x14ac:dyDescent="0.2">
      <c r="A576" s="268"/>
      <c r="B576" s="268"/>
      <c r="C576" s="269" t="s">
        <v>283</v>
      </c>
      <c r="D576" s="270" t="s">
        <v>284</v>
      </c>
      <c r="E576" s="271">
        <v>6236.14</v>
      </c>
      <c r="F576" s="271">
        <f t="shared" si="72"/>
        <v>0</v>
      </c>
      <c r="G576" s="272">
        <v>6236.14</v>
      </c>
      <c r="H576" s="273">
        <v>4677.1099999999997</v>
      </c>
      <c r="I576" s="275">
        <f t="shared" si="73"/>
        <v>0.75000080177802286</v>
      </c>
      <c r="J576" s="273">
        <v>0</v>
      </c>
    </row>
    <row r="577" spans="1:10" ht="22.5" x14ac:dyDescent="0.2">
      <c r="A577" s="578"/>
      <c r="B577" s="578"/>
      <c r="C577" s="1061" t="s">
        <v>251</v>
      </c>
      <c r="D577" s="270" t="s">
        <v>252</v>
      </c>
      <c r="E577" s="1063">
        <v>0</v>
      </c>
      <c r="F577" s="1063">
        <f>G577-E577</f>
        <v>500</v>
      </c>
      <c r="G577" s="1064">
        <v>500</v>
      </c>
      <c r="H577" s="273">
        <v>0</v>
      </c>
      <c r="I577" s="275">
        <f t="shared" si="73"/>
        <v>0</v>
      </c>
      <c r="J577" s="273">
        <v>0</v>
      </c>
    </row>
    <row r="578" spans="1:10" ht="22.5" x14ac:dyDescent="0.2">
      <c r="A578" s="268"/>
      <c r="B578" s="268"/>
      <c r="C578" s="269" t="s">
        <v>285</v>
      </c>
      <c r="D578" s="270" t="s">
        <v>286</v>
      </c>
      <c r="E578" s="271">
        <v>4000</v>
      </c>
      <c r="F578" s="271">
        <f t="shared" si="72"/>
        <v>0</v>
      </c>
      <c r="G578" s="1065">
        <v>4000</v>
      </c>
      <c r="H578" s="1069">
        <v>1406</v>
      </c>
      <c r="I578" s="275">
        <f t="shared" si="73"/>
        <v>0.35149999999999998</v>
      </c>
      <c r="J578" s="1069">
        <v>0</v>
      </c>
    </row>
    <row r="579" spans="1:10" x14ac:dyDescent="0.2">
      <c r="A579" s="622"/>
      <c r="B579" s="622"/>
      <c r="C579" s="269" t="s">
        <v>614</v>
      </c>
      <c r="D579" s="270" t="s">
        <v>615</v>
      </c>
      <c r="E579" s="271">
        <v>2924.77</v>
      </c>
      <c r="F579" s="1064">
        <f t="shared" si="72"/>
        <v>0</v>
      </c>
      <c r="G579" s="372">
        <v>2924.77</v>
      </c>
      <c r="H579" s="273">
        <v>0</v>
      </c>
      <c r="I579" s="275">
        <f t="shared" si="73"/>
        <v>0</v>
      </c>
      <c r="J579" s="273">
        <v>0</v>
      </c>
    </row>
    <row r="580" spans="1:10" x14ac:dyDescent="0.2">
      <c r="A580" s="578"/>
      <c r="B580" s="578"/>
      <c r="C580" s="1061" t="s">
        <v>239</v>
      </c>
      <c r="D580" s="1062" t="s">
        <v>240</v>
      </c>
      <c r="E580" s="1063">
        <v>0</v>
      </c>
      <c r="F580" s="1064">
        <f>G580-E580</f>
        <v>10000</v>
      </c>
      <c r="G580" s="372">
        <v>10000</v>
      </c>
      <c r="H580" s="273">
        <v>10000</v>
      </c>
      <c r="I580" s="275">
        <f t="shared" si="73"/>
        <v>1</v>
      </c>
      <c r="J580" s="273">
        <v>0</v>
      </c>
    </row>
    <row r="581" spans="1:10" ht="15" x14ac:dyDescent="0.2">
      <c r="A581" s="267"/>
      <c r="B581" s="344" t="s">
        <v>377</v>
      </c>
      <c r="C581" s="345"/>
      <c r="D581" s="346" t="s">
        <v>378</v>
      </c>
      <c r="E581" s="347">
        <f>E583+E582</f>
        <v>420000</v>
      </c>
      <c r="F581" s="347">
        <f>F583+F582</f>
        <v>66100</v>
      </c>
      <c r="G581" s="369">
        <f>G583+G582</f>
        <v>486100</v>
      </c>
      <c r="H581" s="369">
        <f>H583+H582</f>
        <v>239817.12</v>
      </c>
      <c r="I581" s="597">
        <f t="shared" ref="I581:I588" si="74">H581/G581</f>
        <v>0.4933493519851882</v>
      </c>
      <c r="J581" s="369">
        <f>J583+J582</f>
        <v>0</v>
      </c>
    </row>
    <row r="582" spans="1:10" ht="15" x14ac:dyDescent="0.2">
      <c r="A582" s="580"/>
      <c r="B582" s="268"/>
      <c r="C582" s="269" t="s">
        <v>212</v>
      </c>
      <c r="D582" s="270" t="s">
        <v>213</v>
      </c>
      <c r="E582" s="271">
        <v>20000</v>
      </c>
      <c r="F582" s="271">
        <f>G582-E582</f>
        <v>-4000</v>
      </c>
      <c r="G582" s="272">
        <v>16000</v>
      </c>
      <c r="H582" s="273">
        <v>0</v>
      </c>
      <c r="I582" s="276">
        <f t="shared" si="74"/>
        <v>0</v>
      </c>
      <c r="J582" s="273">
        <v>0</v>
      </c>
    </row>
    <row r="583" spans="1:10" x14ac:dyDescent="0.2">
      <c r="A583" s="268"/>
      <c r="B583" s="268"/>
      <c r="C583" s="269" t="s">
        <v>214</v>
      </c>
      <c r="D583" s="270" t="s">
        <v>215</v>
      </c>
      <c r="E583" s="271">
        <v>400000</v>
      </c>
      <c r="F583" s="271">
        <f>G583-E583</f>
        <v>70100</v>
      </c>
      <c r="G583" s="272">
        <v>470100</v>
      </c>
      <c r="H583" s="273">
        <v>239817.12</v>
      </c>
      <c r="I583" s="276">
        <f>H583/G583</f>
        <v>0.510140650925335</v>
      </c>
      <c r="J583" s="273">
        <v>0</v>
      </c>
    </row>
    <row r="584" spans="1:10" ht="15" x14ac:dyDescent="0.2">
      <c r="A584" s="267"/>
      <c r="B584" s="344" t="s">
        <v>379</v>
      </c>
      <c r="C584" s="345"/>
      <c r="D584" s="346" t="s">
        <v>380</v>
      </c>
      <c r="E584" s="347">
        <f>E585+E586+E587+E588</f>
        <v>265994.83999999997</v>
      </c>
      <c r="F584" s="347">
        <f>F585+F586+F587+F588</f>
        <v>0</v>
      </c>
      <c r="G584" s="347">
        <f>G585+G586+G587+G588</f>
        <v>265994.83999999997</v>
      </c>
      <c r="H584" s="347">
        <f>H585+H586+H587+H588</f>
        <v>116570.18000000001</v>
      </c>
      <c r="I584" s="352">
        <f t="shared" si="74"/>
        <v>0.4382422606393418</v>
      </c>
      <c r="J584" s="347">
        <f>J585+J586+J587+J588</f>
        <v>25988.36</v>
      </c>
    </row>
    <row r="585" spans="1:10" x14ac:dyDescent="0.2">
      <c r="A585" s="268"/>
      <c r="B585" s="268"/>
      <c r="C585" s="269" t="s">
        <v>218</v>
      </c>
      <c r="D585" s="270" t="s">
        <v>219</v>
      </c>
      <c r="E585" s="271">
        <v>5000</v>
      </c>
      <c r="F585" s="271">
        <f>G585-E585</f>
        <v>0</v>
      </c>
      <c r="G585" s="272">
        <v>5000</v>
      </c>
      <c r="H585" s="273">
        <v>0</v>
      </c>
      <c r="I585" s="275">
        <f t="shared" si="74"/>
        <v>0</v>
      </c>
      <c r="J585" s="273">
        <v>400</v>
      </c>
    </row>
    <row r="586" spans="1:10" x14ac:dyDescent="0.2">
      <c r="A586" s="268"/>
      <c r="B586" s="268"/>
      <c r="C586" s="269" t="s">
        <v>212</v>
      </c>
      <c r="D586" s="270" t="s">
        <v>213</v>
      </c>
      <c r="E586" s="271">
        <v>97094.84</v>
      </c>
      <c r="F586" s="271">
        <f>G586-E586</f>
        <v>0</v>
      </c>
      <c r="G586" s="272">
        <v>97094.84</v>
      </c>
      <c r="H586" s="273">
        <v>20292.150000000001</v>
      </c>
      <c r="I586" s="275">
        <f t="shared" si="74"/>
        <v>0.20899308346354969</v>
      </c>
      <c r="J586" s="273">
        <v>4378.3599999999997</v>
      </c>
    </row>
    <row r="587" spans="1:10" x14ac:dyDescent="0.2">
      <c r="A587" s="268"/>
      <c r="B587" s="268"/>
      <c r="C587" s="269" t="s">
        <v>220</v>
      </c>
      <c r="D587" s="270" t="s">
        <v>221</v>
      </c>
      <c r="E587" s="271">
        <v>4000</v>
      </c>
      <c r="F587" s="271">
        <f>G587-E587</f>
        <v>0</v>
      </c>
      <c r="G587" s="272">
        <v>4000</v>
      </c>
      <c r="H587" s="273">
        <v>1331.37</v>
      </c>
      <c r="I587" s="275">
        <f t="shared" si="74"/>
        <v>0.33284249999999999</v>
      </c>
      <c r="J587" s="273">
        <v>0</v>
      </c>
    </row>
    <row r="588" spans="1:10" x14ac:dyDescent="0.2">
      <c r="A588" s="268"/>
      <c r="B588" s="268"/>
      <c r="C588" s="269" t="s">
        <v>214</v>
      </c>
      <c r="D588" s="270" t="s">
        <v>215</v>
      </c>
      <c r="E588" s="271">
        <v>159900</v>
      </c>
      <c r="F588" s="271">
        <f>G588-E588</f>
        <v>0</v>
      </c>
      <c r="G588" s="272">
        <v>159900</v>
      </c>
      <c r="H588" s="273">
        <v>94946.66</v>
      </c>
      <c r="I588" s="275">
        <f t="shared" si="74"/>
        <v>0.59378774233896192</v>
      </c>
      <c r="J588" s="273">
        <v>21210</v>
      </c>
    </row>
    <row r="589" spans="1:10" ht="15" x14ac:dyDescent="0.2">
      <c r="A589" s="267"/>
      <c r="B589" s="344" t="s">
        <v>381</v>
      </c>
      <c r="C589" s="401"/>
      <c r="D589" s="346" t="s">
        <v>382</v>
      </c>
      <c r="E589" s="403">
        <f>SUM(E590:E596)</f>
        <v>93000</v>
      </c>
      <c r="F589" s="403">
        <f>SUM(F590:F596)</f>
        <v>12586.399999999998</v>
      </c>
      <c r="G589" s="403">
        <f>SUM(G590:G596)</f>
        <v>105586.4</v>
      </c>
      <c r="H589" s="403">
        <f>SUM(H590:H596)</f>
        <v>4756.05</v>
      </c>
      <c r="I589" s="404">
        <f>H589/G589</f>
        <v>4.5044153413697226E-2</v>
      </c>
      <c r="J589" s="403">
        <f>SUM(J590:J596)</f>
        <v>0</v>
      </c>
    </row>
    <row r="590" spans="1:10" ht="15" x14ac:dyDescent="0.2">
      <c r="A590" s="393"/>
      <c r="B590" s="435"/>
      <c r="C590" s="410" t="s">
        <v>206</v>
      </c>
      <c r="D590" s="270" t="s">
        <v>207</v>
      </c>
      <c r="E590" s="421">
        <v>0</v>
      </c>
      <c r="F590" s="421">
        <f>G590-E590</f>
        <v>5977.5</v>
      </c>
      <c r="G590" s="421">
        <v>5977.5</v>
      </c>
      <c r="H590" s="421">
        <v>0</v>
      </c>
      <c r="I590" s="276">
        <f>H590/G590</f>
        <v>0</v>
      </c>
      <c r="J590" s="421">
        <v>0</v>
      </c>
    </row>
    <row r="591" spans="1:10" ht="15" x14ac:dyDescent="0.2">
      <c r="A591" s="393"/>
      <c r="B591" s="435"/>
      <c r="C591" s="410" t="s">
        <v>208</v>
      </c>
      <c r="D591" s="270" t="s">
        <v>209</v>
      </c>
      <c r="E591" s="421">
        <v>0</v>
      </c>
      <c r="F591" s="421">
        <f t="shared" ref="F591:F596" si="75">G591-E591</f>
        <v>1022.16</v>
      </c>
      <c r="G591" s="421">
        <v>1022.16</v>
      </c>
      <c r="H591" s="421">
        <v>0</v>
      </c>
      <c r="I591" s="276">
        <f t="shared" ref="I591:I596" si="76">H591/G591</f>
        <v>0</v>
      </c>
      <c r="J591" s="421">
        <v>0</v>
      </c>
    </row>
    <row r="592" spans="1:10" ht="15" x14ac:dyDescent="0.2">
      <c r="A592" s="393"/>
      <c r="B592" s="435"/>
      <c r="C592" s="410" t="s">
        <v>210</v>
      </c>
      <c r="D592" s="270" t="s">
        <v>618</v>
      </c>
      <c r="E592" s="421">
        <v>0</v>
      </c>
      <c r="F592" s="421">
        <f t="shared" si="75"/>
        <v>146.44</v>
      </c>
      <c r="G592" s="421">
        <v>146.44</v>
      </c>
      <c r="H592" s="421">
        <v>0</v>
      </c>
      <c r="I592" s="276">
        <f t="shared" si="76"/>
        <v>0</v>
      </c>
      <c r="J592" s="421">
        <v>0</v>
      </c>
    </row>
    <row r="593" spans="1:10" ht="15" x14ac:dyDescent="0.2">
      <c r="A593" s="393"/>
      <c r="B593" s="435"/>
      <c r="C593" s="410" t="s">
        <v>212</v>
      </c>
      <c r="D593" s="270" t="s">
        <v>213</v>
      </c>
      <c r="E593" s="421">
        <v>0</v>
      </c>
      <c r="F593" s="421">
        <f t="shared" si="75"/>
        <v>4273.59</v>
      </c>
      <c r="G593" s="421">
        <v>4273.59</v>
      </c>
      <c r="H593" s="421">
        <v>0</v>
      </c>
      <c r="I593" s="276">
        <f t="shared" si="76"/>
        <v>0</v>
      </c>
      <c r="J593" s="421">
        <v>0</v>
      </c>
    </row>
    <row r="594" spans="1:10" x14ac:dyDescent="0.2">
      <c r="A594" s="268"/>
      <c r="B594" s="268"/>
      <c r="C594" s="405" t="s">
        <v>325</v>
      </c>
      <c r="D594" s="270" t="s">
        <v>613</v>
      </c>
      <c r="E594" s="407">
        <v>0</v>
      </c>
      <c r="F594" s="421">
        <f t="shared" si="75"/>
        <v>386.65</v>
      </c>
      <c r="G594" s="408">
        <v>386.65</v>
      </c>
      <c r="H594" s="409">
        <v>0</v>
      </c>
      <c r="I594" s="276">
        <f t="shared" si="76"/>
        <v>0</v>
      </c>
      <c r="J594" s="409">
        <v>0</v>
      </c>
    </row>
    <row r="595" spans="1:10" ht="15" x14ac:dyDescent="0.2">
      <c r="A595" s="393"/>
      <c r="B595" s="435"/>
      <c r="C595" s="410" t="s">
        <v>214</v>
      </c>
      <c r="D595" s="270" t="s">
        <v>215</v>
      </c>
      <c r="E595" s="421">
        <v>3000</v>
      </c>
      <c r="F595" s="421">
        <f t="shared" si="75"/>
        <v>780.06</v>
      </c>
      <c r="G595" s="421">
        <v>3780.06</v>
      </c>
      <c r="H595" s="421">
        <v>1756.05</v>
      </c>
      <c r="I595" s="276">
        <f t="shared" si="76"/>
        <v>0.46455611815685466</v>
      </c>
      <c r="J595" s="421">
        <v>0</v>
      </c>
    </row>
    <row r="596" spans="1:10" ht="45" x14ac:dyDescent="0.2">
      <c r="A596" s="268"/>
      <c r="B596" s="268"/>
      <c r="C596" s="405" t="s">
        <v>375</v>
      </c>
      <c r="D596" s="406" t="s">
        <v>376</v>
      </c>
      <c r="E596" s="407">
        <v>90000</v>
      </c>
      <c r="F596" s="421">
        <f t="shared" si="75"/>
        <v>0</v>
      </c>
      <c r="G596" s="408">
        <v>90000</v>
      </c>
      <c r="H596" s="409">
        <v>3000</v>
      </c>
      <c r="I596" s="276">
        <f t="shared" si="76"/>
        <v>3.3333333333333333E-2</v>
      </c>
      <c r="J596" s="409">
        <v>0</v>
      </c>
    </row>
    <row r="597" spans="1:10" ht="15" x14ac:dyDescent="0.2">
      <c r="A597" s="267"/>
      <c r="B597" s="344" t="s">
        <v>383</v>
      </c>
      <c r="C597" s="345"/>
      <c r="D597" s="346" t="s">
        <v>384</v>
      </c>
      <c r="E597" s="347">
        <f>E598+E599+E600+E601+E602+E603</f>
        <v>126230</v>
      </c>
      <c r="F597" s="347">
        <f>F598+F599+F600+F601+F602+F603</f>
        <v>0</v>
      </c>
      <c r="G597" s="347">
        <f>G598+G599+G600+G601+G602+G603</f>
        <v>126230</v>
      </c>
      <c r="H597" s="347">
        <f>H598+H599+H600+H601+H602+H603</f>
        <v>106946</v>
      </c>
      <c r="I597" s="352">
        <f>H597/G597</f>
        <v>0.84723124455359267</v>
      </c>
      <c r="J597" s="347">
        <f>J598+J599+J600+J601+J602+J603</f>
        <v>0</v>
      </c>
    </row>
    <row r="598" spans="1:10" ht="33.75" x14ac:dyDescent="0.2">
      <c r="A598" s="268"/>
      <c r="B598" s="268"/>
      <c r="C598" s="269" t="s">
        <v>131</v>
      </c>
      <c r="D598" s="270" t="s">
        <v>224</v>
      </c>
      <c r="E598" s="271">
        <v>120000</v>
      </c>
      <c r="F598" s="271">
        <f t="shared" ref="F598:F603" si="77">G598-E598</f>
        <v>0</v>
      </c>
      <c r="G598" s="272">
        <v>120000</v>
      </c>
      <c r="H598" s="273">
        <v>104800</v>
      </c>
      <c r="I598" s="275">
        <f>H598/G598</f>
        <v>0.87333333333333329</v>
      </c>
      <c r="J598" s="273">
        <v>0</v>
      </c>
    </row>
    <row r="599" spans="1:10" x14ac:dyDescent="0.2">
      <c r="A599" s="268"/>
      <c r="B599" s="268"/>
      <c r="C599" s="269" t="s">
        <v>208</v>
      </c>
      <c r="D599" s="270" t="s">
        <v>209</v>
      </c>
      <c r="E599" s="271">
        <v>200</v>
      </c>
      <c r="F599" s="271">
        <f t="shared" si="77"/>
        <v>0</v>
      </c>
      <c r="G599" s="272">
        <v>200</v>
      </c>
      <c r="H599" s="273">
        <v>171</v>
      </c>
      <c r="I599" s="275">
        <f t="shared" ref="I599:I603" si="78">H599/G599</f>
        <v>0.85499999999999998</v>
      </c>
      <c r="J599" s="273">
        <v>0</v>
      </c>
    </row>
    <row r="600" spans="1:10" x14ac:dyDescent="0.2">
      <c r="A600" s="268"/>
      <c r="B600" s="268"/>
      <c r="C600" s="269" t="s">
        <v>210</v>
      </c>
      <c r="D600" s="270" t="s">
        <v>618</v>
      </c>
      <c r="E600" s="271">
        <v>30</v>
      </c>
      <c r="F600" s="271">
        <f t="shared" si="77"/>
        <v>0</v>
      </c>
      <c r="G600" s="272">
        <v>30</v>
      </c>
      <c r="H600" s="273">
        <v>0</v>
      </c>
      <c r="I600" s="275">
        <f t="shared" si="78"/>
        <v>0</v>
      </c>
      <c r="J600" s="273">
        <v>0</v>
      </c>
    </row>
    <row r="601" spans="1:10" x14ac:dyDescent="0.2">
      <c r="A601" s="268"/>
      <c r="B601" s="268"/>
      <c r="C601" s="269" t="s">
        <v>218</v>
      </c>
      <c r="D601" s="270" t="s">
        <v>219</v>
      </c>
      <c r="E601" s="271">
        <v>1000</v>
      </c>
      <c r="F601" s="271">
        <f t="shared" si="77"/>
        <v>0</v>
      </c>
      <c r="G601" s="272">
        <v>1000</v>
      </c>
      <c r="H601" s="273">
        <v>1000</v>
      </c>
      <c r="I601" s="275">
        <f t="shared" si="78"/>
        <v>1</v>
      </c>
      <c r="J601" s="273">
        <v>0</v>
      </c>
    </row>
    <row r="602" spans="1:10" x14ac:dyDescent="0.2">
      <c r="A602" s="268"/>
      <c r="B602" s="268"/>
      <c r="C602" s="269" t="s">
        <v>212</v>
      </c>
      <c r="D602" s="270" t="s">
        <v>213</v>
      </c>
      <c r="E602" s="271">
        <v>2000</v>
      </c>
      <c r="F602" s="271">
        <f t="shared" si="77"/>
        <v>0</v>
      </c>
      <c r="G602" s="272">
        <v>2000</v>
      </c>
      <c r="H602" s="273">
        <v>0</v>
      </c>
      <c r="I602" s="275">
        <f t="shared" si="78"/>
        <v>0</v>
      </c>
      <c r="J602" s="273">
        <v>0</v>
      </c>
    </row>
    <row r="603" spans="1:10" x14ac:dyDescent="0.2">
      <c r="A603" s="268"/>
      <c r="B603" s="268"/>
      <c r="C603" s="269" t="s">
        <v>214</v>
      </c>
      <c r="D603" s="270" t="s">
        <v>215</v>
      </c>
      <c r="E603" s="271">
        <v>3000</v>
      </c>
      <c r="F603" s="271">
        <f t="shared" si="77"/>
        <v>0</v>
      </c>
      <c r="G603" s="272">
        <v>3000</v>
      </c>
      <c r="H603" s="273">
        <v>975</v>
      </c>
      <c r="I603" s="275">
        <f t="shared" si="78"/>
        <v>0.32500000000000001</v>
      </c>
      <c r="J603" s="273">
        <v>0</v>
      </c>
    </row>
    <row r="604" spans="1:10" ht="15" x14ac:dyDescent="0.2">
      <c r="A604" s="420"/>
      <c r="B604" s="374" t="s">
        <v>385</v>
      </c>
      <c r="C604" s="436"/>
      <c r="D604" s="402" t="s">
        <v>386</v>
      </c>
      <c r="E604" s="403">
        <f>SUM(E605:E608)</f>
        <v>1045294.3</v>
      </c>
      <c r="F604" s="403">
        <f>SUM(F605:F608)</f>
        <v>84300</v>
      </c>
      <c r="G604" s="403">
        <f>SUM(G605:G608)</f>
        <v>1129594.3</v>
      </c>
      <c r="H604" s="403">
        <f>SUM(H605:H608)</f>
        <v>569410.52</v>
      </c>
      <c r="I604" s="404">
        <f>H604/G604</f>
        <v>0.50408409461697889</v>
      </c>
      <c r="J604" s="403">
        <f>SUM(J605:J608)</f>
        <v>210.43</v>
      </c>
    </row>
    <row r="605" spans="1:10" ht="15" x14ac:dyDescent="0.2">
      <c r="A605" s="420"/>
      <c r="B605" s="433"/>
      <c r="C605" s="410" t="s">
        <v>212</v>
      </c>
      <c r="D605" s="437" t="s">
        <v>213</v>
      </c>
      <c r="E605" s="421">
        <v>29794.3</v>
      </c>
      <c r="F605" s="438">
        <f>G605-E605</f>
        <v>0</v>
      </c>
      <c r="G605" s="438">
        <v>29794.3</v>
      </c>
      <c r="H605" s="438">
        <v>22489.15</v>
      </c>
      <c r="I605" s="439">
        <f>H605/G605</f>
        <v>0.75481384023118525</v>
      </c>
      <c r="J605" s="438">
        <v>0</v>
      </c>
    </row>
    <row r="606" spans="1:10" x14ac:dyDescent="0.2">
      <c r="A606" s="268"/>
      <c r="B606" s="268"/>
      <c r="C606" s="405" t="s">
        <v>220</v>
      </c>
      <c r="D606" s="406" t="s">
        <v>221</v>
      </c>
      <c r="E606" s="440">
        <v>600000</v>
      </c>
      <c r="F606" s="440">
        <f>G606-E606</f>
        <v>-61000</v>
      </c>
      <c r="G606" s="441">
        <v>539000</v>
      </c>
      <c r="H606" s="442">
        <v>358337.03</v>
      </c>
      <c r="I606" s="439">
        <f t="shared" ref="I606:I608" si="79">H606/G606</f>
        <v>0.6648182374768089</v>
      </c>
      <c r="J606" s="442">
        <v>210.43</v>
      </c>
    </row>
    <row r="607" spans="1:10" x14ac:dyDescent="0.2">
      <c r="A607" s="268"/>
      <c r="B607" s="268"/>
      <c r="C607" s="361" t="s">
        <v>214</v>
      </c>
      <c r="D607" s="362" t="s">
        <v>215</v>
      </c>
      <c r="E607" s="444">
        <v>415500</v>
      </c>
      <c r="F607" s="444">
        <f>G607-E607</f>
        <v>-15500</v>
      </c>
      <c r="G607" s="445">
        <v>400000</v>
      </c>
      <c r="H607" s="446">
        <v>173217.83</v>
      </c>
      <c r="I607" s="439">
        <f t="shared" si="79"/>
        <v>0.43304457499999999</v>
      </c>
      <c r="J607" s="446">
        <v>0</v>
      </c>
    </row>
    <row r="608" spans="1:10" x14ac:dyDescent="0.2">
      <c r="A608" s="399"/>
      <c r="B608" s="386"/>
      <c r="C608" s="360" t="s">
        <v>232</v>
      </c>
      <c r="D608" s="371" t="s">
        <v>233</v>
      </c>
      <c r="E608" s="447">
        <v>0</v>
      </c>
      <c r="F608" s="447">
        <f>G608-E608</f>
        <v>160800</v>
      </c>
      <c r="G608" s="447">
        <v>160800</v>
      </c>
      <c r="H608" s="443">
        <v>15366.51</v>
      </c>
      <c r="I608" s="439">
        <f t="shared" si="79"/>
        <v>9.5562873134328361E-2</v>
      </c>
      <c r="J608" s="443">
        <v>0</v>
      </c>
    </row>
    <row r="609" spans="1:10" x14ac:dyDescent="0.2">
      <c r="A609" s="386"/>
      <c r="B609" s="374" t="s">
        <v>557</v>
      </c>
      <c r="C609" s="374"/>
      <c r="D609" s="375" t="s">
        <v>558</v>
      </c>
      <c r="E609" s="376">
        <f>SUM(E610:E613)</f>
        <v>85000</v>
      </c>
      <c r="F609" s="376">
        <f>SUM(F610:F613)</f>
        <v>30000</v>
      </c>
      <c r="G609" s="376">
        <f>SUM(G610:G613)</f>
        <v>115000</v>
      </c>
      <c r="H609" s="376">
        <f>SUM(H610:H613)</f>
        <v>72844.11</v>
      </c>
      <c r="I609" s="352">
        <f>H609/G609</f>
        <v>0.63342704347826084</v>
      </c>
      <c r="J609" s="377">
        <f>SUM(J610:J613)</f>
        <v>0</v>
      </c>
    </row>
    <row r="610" spans="1:10" ht="33.75" x14ac:dyDescent="0.2">
      <c r="A610" s="386"/>
      <c r="B610" s="448"/>
      <c r="C610" s="396" t="s">
        <v>327</v>
      </c>
      <c r="D610" s="397" t="s">
        <v>328</v>
      </c>
      <c r="E610" s="398">
        <v>30000</v>
      </c>
      <c r="F610" s="398">
        <f>G610-E610</f>
        <v>30000</v>
      </c>
      <c r="G610" s="398">
        <v>60000</v>
      </c>
      <c r="H610" s="426">
        <v>60000</v>
      </c>
      <c r="I610" s="276">
        <f>H610/G610</f>
        <v>1</v>
      </c>
      <c r="J610" s="426">
        <v>0</v>
      </c>
    </row>
    <row r="611" spans="1:10" x14ac:dyDescent="0.2">
      <c r="A611" s="386"/>
      <c r="B611" s="450"/>
      <c r="C611" s="396" t="s">
        <v>212</v>
      </c>
      <c r="D611" s="397" t="s">
        <v>213</v>
      </c>
      <c r="E611" s="398">
        <v>15000</v>
      </c>
      <c r="F611" s="398">
        <f>G611-E611</f>
        <v>0</v>
      </c>
      <c r="G611" s="398">
        <v>15000</v>
      </c>
      <c r="H611" s="426">
        <v>2235.7800000000002</v>
      </c>
      <c r="I611" s="276">
        <f>H611/G611</f>
        <v>0.14905200000000002</v>
      </c>
      <c r="J611" s="426">
        <v>0</v>
      </c>
    </row>
    <row r="612" spans="1:10" x14ac:dyDescent="0.2">
      <c r="A612" s="386"/>
      <c r="B612" s="433"/>
      <c r="C612" s="396" t="s">
        <v>214</v>
      </c>
      <c r="D612" s="397" t="s">
        <v>215</v>
      </c>
      <c r="E612" s="398">
        <v>15000</v>
      </c>
      <c r="F612" s="398">
        <f>G612-E612</f>
        <v>0</v>
      </c>
      <c r="G612" s="398">
        <v>15000</v>
      </c>
      <c r="H612" s="426">
        <v>10608.33</v>
      </c>
      <c r="I612" s="276">
        <f>H612/G612</f>
        <v>0.70722200000000002</v>
      </c>
      <c r="J612" s="426">
        <v>0</v>
      </c>
    </row>
    <row r="613" spans="1:10" x14ac:dyDescent="0.2">
      <c r="A613" s="386"/>
      <c r="B613" s="449"/>
      <c r="C613" s="396" t="s">
        <v>232</v>
      </c>
      <c r="D613" s="397" t="s">
        <v>233</v>
      </c>
      <c r="E613" s="398">
        <v>25000</v>
      </c>
      <c r="F613" s="398">
        <f>G613-E613</f>
        <v>0</v>
      </c>
      <c r="G613" s="398">
        <v>25000</v>
      </c>
      <c r="H613" s="426">
        <v>0</v>
      </c>
      <c r="I613" s="276">
        <v>0</v>
      </c>
      <c r="J613" s="426">
        <v>0</v>
      </c>
    </row>
    <row r="614" spans="1:10" ht="15" x14ac:dyDescent="0.2">
      <c r="A614" s="420"/>
      <c r="B614" s="374" t="s">
        <v>187</v>
      </c>
      <c r="C614" s="417"/>
      <c r="D614" s="375" t="s">
        <v>10</v>
      </c>
      <c r="E614" s="376">
        <f>E615+E616+E617+E618+E619</f>
        <v>258000</v>
      </c>
      <c r="F614" s="376">
        <f>F615+F616+F617+F618+F619</f>
        <v>152582</v>
      </c>
      <c r="G614" s="376">
        <f>G615+G616+G617+G618+G619</f>
        <v>410582</v>
      </c>
      <c r="H614" s="376">
        <f>H615+H616+H617+H618+H619</f>
        <v>167354.09</v>
      </c>
      <c r="I614" s="352">
        <f>H614/G614</f>
        <v>0.40760211114953893</v>
      </c>
      <c r="J614" s="376">
        <f>J615+J616+J617+J618+J619</f>
        <v>1749.52</v>
      </c>
    </row>
    <row r="615" spans="1:10" x14ac:dyDescent="0.2">
      <c r="A615" s="268"/>
      <c r="B615" s="268"/>
      <c r="C615" s="269" t="s">
        <v>212</v>
      </c>
      <c r="D615" s="270" t="s">
        <v>213</v>
      </c>
      <c r="E615" s="271">
        <v>23000</v>
      </c>
      <c r="F615" s="271">
        <f>G615-E615</f>
        <v>-14460</v>
      </c>
      <c r="G615" s="272">
        <v>8540</v>
      </c>
      <c r="H615" s="273">
        <v>389.09</v>
      </c>
      <c r="I615" s="275">
        <f>H615/G615</f>
        <v>4.5560889929742387E-2</v>
      </c>
      <c r="J615" s="273">
        <v>0</v>
      </c>
    </row>
    <row r="616" spans="1:10" x14ac:dyDescent="0.2">
      <c r="A616" s="268"/>
      <c r="B616" s="268"/>
      <c r="C616" s="269" t="s">
        <v>220</v>
      </c>
      <c r="D616" s="270" t="s">
        <v>221</v>
      </c>
      <c r="E616" s="271">
        <v>220000</v>
      </c>
      <c r="F616" s="271">
        <f>G616-E616</f>
        <v>-10000</v>
      </c>
      <c r="G616" s="272">
        <v>210000</v>
      </c>
      <c r="H616" s="273">
        <v>88103.11</v>
      </c>
      <c r="I616" s="275">
        <f>H616/G616</f>
        <v>0.41953861904761908</v>
      </c>
      <c r="J616" s="273">
        <v>249.52</v>
      </c>
    </row>
    <row r="617" spans="1:10" x14ac:dyDescent="0.2">
      <c r="A617" s="268"/>
      <c r="B617" s="268"/>
      <c r="C617" s="361" t="s">
        <v>214</v>
      </c>
      <c r="D617" s="362" t="s">
        <v>215</v>
      </c>
      <c r="E617" s="363">
        <v>15000</v>
      </c>
      <c r="F617" s="363">
        <f>G617-E617</f>
        <v>162042</v>
      </c>
      <c r="G617" s="364">
        <v>177042</v>
      </c>
      <c r="H617" s="365">
        <v>78861.89</v>
      </c>
      <c r="I617" s="366">
        <f>H617/G617</f>
        <v>0.44544170309869974</v>
      </c>
      <c r="J617" s="365">
        <v>1500</v>
      </c>
    </row>
    <row r="618" spans="1:10" ht="45" hidden="1" x14ac:dyDescent="0.2">
      <c r="A618" s="399"/>
      <c r="B618" s="386"/>
      <c r="C618" s="360" t="s">
        <v>375</v>
      </c>
      <c r="D618" s="371" t="s">
        <v>376</v>
      </c>
      <c r="E618" s="372">
        <v>0</v>
      </c>
      <c r="F618" s="372">
        <f>G618-E618</f>
        <v>0</v>
      </c>
      <c r="G618" s="372">
        <v>0</v>
      </c>
      <c r="H618" s="273">
        <v>0</v>
      </c>
      <c r="I618" s="275">
        <v>0</v>
      </c>
      <c r="J618" s="273">
        <v>0</v>
      </c>
    </row>
    <row r="619" spans="1:10" ht="45" x14ac:dyDescent="0.2">
      <c r="A619" s="268"/>
      <c r="B619" s="268"/>
      <c r="C619" s="361" t="s">
        <v>375</v>
      </c>
      <c r="D619" s="270" t="s">
        <v>376</v>
      </c>
      <c r="E619" s="363">
        <v>0</v>
      </c>
      <c r="F619" s="363">
        <f>G619-E619</f>
        <v>15000</v>
      </c>
      <c r="G619" s="364">
        <v>15000</v>
      </c>
      <c r="H619" s="365">
        <v>0</v>
      </c>
      <c r="I619" s="366">
        <f>H619/G619</f>
        <v>0</v>
      </c>
      <c r="J619" s="365">
        <v>0</v>
      </c>
    </row>
    <row r="620" spans="1:10" x14ac:dyDescent="0.2">
      <c r="A620" s="340" t="s">
        <v>188</v>
      </c>
      <c r="B620" s="340"/>
      <c r="C620" s="378"/>
      <c r="D620" s="379" t="s">
        <v>189</v>
      </c>
      <c r="E620" s="380">
        <f>E621+E626+E636+E639+E643+E645</f>
        <v>2523868.4</v>
      </c>
      <c r="F620" s="380">
        <f>F621+F626+F636+F639+F643+F645</f>
        <v>122000</v>
      </c>
      <c r="G620" s="380">
        <f>G621+G626+G636+G639+G643+G645</f>
        <v>2645868.4</v>
      </c>
      <c r="H620" s="380">
        <f>H621+H626+H636+H639+H643+H645</f>
        <v>1272429.78</v>
      </c>
      <c r="I620" s="381">
        <f>H620/G620</f>
        <v>0.48091196825964588</v>
      </c>
      <c r="J620" s="380">
        <f>J621+J626+J636+J639+J643+J645</f>
        <v>8139.119999999999</v>
      </c>
    </row>
    <row r="621" spans="1:10" ht="15" x14ac:dyDescent="0.2">
      <c r="A621" s="267"/>
      <c r="B621" s="344" t="s">
        <v>387</v>
      </c>
      <c r="C621" s="345"/>
      <c r="D621" s="346" t="s">
        <v>388</v>
      </c>
      <c r="E621" s="347">
        <f>E622+E623+E624+E625</f>
        <v>10000</v>
      </c>
      <c r="F621" s="347">
        <f>F622+F623+F624+F625</f>
        <v>0</v>
      </c>
      <c r="G621" s="347">
        <f>G622+G623+G624+G625</f>
        <v>10000</v>
      </c>
      <c r="H621" s="347">
        <f>H622+H623+H624+H625</f>
        <v>1500</v>
      </c>
      <c r="I621" s="352">
        <f>H621/G621</f>
        <v>0.15</v>
      </c>
      <c r="J621" s="347">
        <f>J622+J623+J624+J625</f>
        <v>0</v>
      </c>
    </row>
    <row r="622" spans="1:10" ht="45" x14ac:dyDescent="0.2">
      <c r="A622" s="268"/>
      <c r="B622" s="268"/>
      <c r="C622" s="269" t="s">
        <v>159</v>
      </c>
      <c r="D622" s="270" t="s">
        <v>304</v>
      </c>
      <c r="E622" s="271">
        <v>10000</v>
      </c>
      <c r="F622" s="271">
        <f>G622-E622</f>
        <v>0</v>
      </c>
      <c r="G622" s="272">
        <v>10000</v>
      </c>
      <c r="H622" s="273">
        <v>1500</v>
      </c>
      <c r="I622" s="275">
        <f>H622/G622</f>
        <v>0.15</v>
      </c>
      <c r="J622" s="273">
        <v>0</v>
      </c>
    </row>
    <row r="623" spans="1:10" hidden="1" x14ac:dyDescent="0.2">
      <c r="A623" s="268"/>
      <c r="B623" s="268"/>
      <c r="C623" s="269" t="s">
        <v>218</v>
      </c>
      <c r="D623" s="270" t="s">
        <v>219</v>
      </c>
      <c r="E623" s="271">
        <v>0</v>
      </c>
      <c r="F623" s="271">
        <f>G623-E623</f>
        <v>0</v>
      </c>
      <c r="G623" s="272">
        <v>0</v>
      </c>
      <c r="H623" s="273">
        <v>0</v>
      </c>
      <c r="I623" s="275" t="e">
        <f t="shared" ref="I623:I625" si="80">H623/G623</f>
        <v>#DIV/0!</v>
      </c>
      <c r="J623" s="273">
        <v>0</v>
      </c>
    </row>
    <row r="624" spans="1:10" hidden="1" x14ac:dyDescent="0.2">
      <c r="A624" s="268"/>
      <c r="B624" s="268"/>
      <c r="C624" s="269" t="s">
        <v>212</v>
      </c>
      <c r="D624" s="270" t="s">
        <v>213</v>
      </c>
      <c r="E624" s="271">
        <v>0</v>
      </c>
      <c r="F624" s="271">
        <f>G624-E624</f>
        <v>0</v>
      </c>
      <c r="G624" s="272">
        <v>0</v>
      </c>
      <c r="H624" s="273">
        <v>0</v>
      </c>
      <c r="I624" s="275" t="e">
        <f t="shared" si="80"/>
        <v>#DIV/0!</v>
      </c>
      <c r="J624" s="273">
        <v>0</v>
      </c>
    </row>
    <row r="625" spans="1:10" hidden="1" x14ac:dyDescent="0.2">
      <c r="A625" s="268"/>
      <c r="B625" s="268"/>
      <c r="C625" s="269" t="s">
        <v>214</v>
      </c>
      <c r="D625" s="270" t="s">
        <v>215</v>
      </c>
      <c r="E625" s="271">
        <v>0</v>
      </c>
      <c r="F625" s="271">
        <f>G625-E625</f>
        <v>0</v>
      </c>
      <c r="G625" s="272">
        <v>0</v>
      </c>
      <c r="H625" s="273">
        <v>0</v>
      </c>
      <c r="I625" s="275" t="e">
        <f t="shared" si="80"/>
        <v>#DIV/0!</v>
      </c>
      <c r="J625" s="273">
        <v>0</v>
      </c>
    </row>
    <row r="626" spans="1:10" ht="15" x14ac:dyDescent="0.2">
      <c r="A626" s="267"/>
      <c r="B626" s="344" t="s">
        <v>190</v>
      </c>
      <c r="C626" s="345"/>
      <c r="D626" s="346" t="s">
        <v>191</v>
      </c>
      <c r="E626" s="347">
        <f>E627+E628+E629+E631+E633+E634+E635+E632+E630</f>
        <v>1285287.97</v>
      </c>
      <c r="F626" s="347">
        <f>F627+F628+F629+F631+F633+F634+F635+F632+F630</f>
        <v>122000</v>
      </c>
      <c r="G626" s="347">
        <f>G627+G628+G629+G631+G633+G634+G635+G632+G630</f>
        <v>1407287.9699999997</v>
      </c>
      <c r="H626" s="347">
        <f>H627+H628+H629+H631+H633+H634+H635+H632+H630</f>
        <v>624863.54</v>
      </c>
      <c r="I626" s="352">
        <f>H626/G626</f>
        <v>0.44401966997557729</v>
      </c>
      <c r="J626" s="347">
        <f>J627+J628+J629+J631+J633+J634+J635+J632+J630</f>
        <v>2743.7499999999995</v>
      </c>
    </row>
    <row r="627" spans="1:10" ht="22.5" x14ac:dyDescent="0.2">
      <c r="A627" s="268"/>
      <c r="B627" s="268"/>
      <c r="C627" s="269" t="s">
        <v>389</v>
      </c>
      <c r="D627" s="270" t="s">
        <v>390</v>
      </c>
      <c r="E627" s="271">
        <v>1080296</v>
      </c>
      <c r="F627" s="271">
        <f t="shared" ref="F627:F635" si="81">G627-E627</f>
        <v>100000</v>
      </c>
      <c r="G627" s="272">
        <v>1180296</v>
      </c>
      <c r="H627" s="273">
        <v>540000</v>
      </c>
      <c r="I627" s="275">
        <f>H627/G627</f>
        <v>0.45751235283352648</v>
      </c>
      <c r="J627" s="273">
        <v>0</v>
      </c>
    </row>
    <row r="628" spans="1:10" x14ac:dyDescent="0.2">
      <c r="A628" s="268"/>
      <c r="B628" s="268"/>
      <c r="C628" s="269" t="s">
        <v>218</v>
      </c>
      <c r="D628" s="270" t="s">
        <v>219</v>
      </c>
      <c r="E628" s="271">
        <v>19700</v>
      </c>
      <c r="F628" s="271">
        <f t="shared" si="81"/>
        <v>-2500</v>
      </c>
      <c r="G628" s="272">
        <v>17200</v>
      </c>
      <c r="H628" s="273">
        <v>6220.22</v>
      </c>
      <c r="I628" s="275">
        <f t="shared" ref="I628:I635" si="82">H628/G628</f>
        <v>0.36164069767441864</v>
      </c>
      <c r="J628" s="273">
        <v>820.78</v>
      </c>
    </row>
    <row r="629" spans="1:10" x14ac:dyDescent="0.2">
      <c r="A629" s="268"/>
      <c r="B629" s="268"/>
      <c r="C629" s="269" t="s">
        <v>212</v>
      </c>
      <c r="D629" s="270" t="s">
        <v>213</v>
      </c>
      <c r="E629" s="271">
        <v>71751.289999999994</v>
      </c>
      <c r="F629" s="271">
        <f t="shared" si="81"/>
        <v>8573.3500000000058</v>
      </c>
      <c r="G629" s="272">
        <v>80324.639999999999</v>
      </c>
      <c r="H629" s="273">
        <v>25110.31</v>
      </c>
      <c r="I629" s="275">
        <f t="shared" si="82"/>
        <v>0.31261030239288967</v>
      </c>
      <c r="J629" s="273">
        <v>1274.33</v>
      </c>
    </row>
    <row r="630" spans="1:10" x14ac:dyDescent="0.2">
      <c r="A630" s="622"/>
      <c r="B630" s="622"/>
      <c r="C630" s="269" t="s">
        <v>325</v>
      </c>
      <c r="D630" s="270" t="s">
        <v>613</v>
      </c>
      <c r="E630" s="271">
        <v>1500</v>
      </c>
      <c r="F630" s="271">
        <f>G630-E630</f>
        <v>0</v>
      </c>
      <c r="G630" s="272">
        <v>1500</v>
      </c>
      <c r="H630" s="273">
        <v>1061.71</v>
      </c>
      <c r="I630" s="275">
        <f t="shared" si="82"/>
        <v>0.7078066666666667</v>
      </c>
      <c r="J630" s="273">
        <v>0</v>
      </c>
    </row>
    <row r="631" spans="1:10" x14ac:dyDescent="0.2">
      <c r="A631" s="268"/>
      <c r="B631" s="268"/>
      <c r="C631" s="269" t="s">
        <v>220</v>
      </c>
      <c r="D631" s="270" t="s">
        <v>221</v>
      </c>
      <c r="E631" s="271">
        <v>51000</v>
      </c>
      <c r="F631" s="271">
        <f t="shared" si="81"/>
        <v>0</v>
      </c>
      <c r="G631" s="272">
        <v>51000</v>
      </c>
      <c r="H631" s="273">
        <v>36667.15</v>
      </c>
      <c r="I631" s="275">
        <f t="shared" si="82"/>
        <v>0.71896372549019616</v>
      </c>
      <c r="J631" s="273">
        <v>159.97</v>
      </c>
    </row>
    <row r="632" spans="1:10" x14ac:dyDescent="0.2">
      <c r="A632" s="578"/>
      <c r="B632" s="578"/>
      <c r="C632" s="269" t="s">
        <v>230</v>
      </c>
      <c r="D632" s="270" t="s">
        <v>621</v>
      </c>
      <c r="E632" s="271">
        <v>5995.85</v>
      </c>
      <c r="F632" s="271">
        <f t="shared" si="81"/>
        <v>-5073.3500000000004</v>
      </c>
      <c r="G632" s="272">
        <v>922.5</v>
      </c>
      <c r="H632" s="273">
        <v>922.5</v>
      </c>
      <c r="I632" s="275">
        <f t="shared" si="82"/>
        <v>1</v>
      </c>
      <c r="J632" s="273">
        <v>0</v>
      </c>
    </row>
    <row r="633" spans="1:10" x14ac:dyDescent="0.2">
      <c r="A633" s="268"/>
      <c r="B633" s="268"/>
      <c r="C633" s="269" t="s">
        <v>214</v>
      </c>
      <c r="D633" s="270" t="s">
        <v>215</v>
      </c>
      <c r="E633" s="271">
        <v>44413.91</v>
      </c>
      <c r="F633" s="271">
        <f>G633-E633</f>
        <v>21000</v>
      </c>
      <c r="G633" s="272">
        <v>65413.91</v>
      </c>
      <c r="H633" s="273">
        <v>14365.05</v>
      </c>
      <c r="I633" s="275">
        <f t="shared" si="82"/>
        <v>0.21960237509116942</v>
      </c>
      <c r="J633" s="273">
        <v>488.67</v>
      </c>
    </row>
    <row r="634" spans="1:10" x14ac:dyDescent="0.2">
      <c r="A634" s="268"/>
      <c r="B634" s="268"/>
      <c r="C634" s="269" t="s">
        <v>237</v>
      </c>
      <c r="D634" s="270" t="s">
        <v>238</v>
      </c>
      <c r="E634" s="271">
        <v>1040</v>
      </c>
      <c r="F634" s="271">
        <f t="shared" si="81"/>
        <v>0</v>
      </c>
      <c r="G634" s="272">
        <v>1040</v>
      </c>
      <c r="H634" s="273">
        <v>516.6</v>
      </c>
      <c r="I634" s="275">
        <f t="shared" si="82"/>
        <v>0.49673076923076925</v>
      </c>
      <c r="J634" s="273">
        <v>0</v>
      </c>
    </row>
    <row r="635" spans="1:10" x14ac:dyDescent="0.2">
      <c r="A635" s="578"/>
      <c r="B635" s="578"/>
      <c r="C635" s="269" t="s">
        <v>232</v>
      </c>
      <c r="D635" s="397" t="s">
        <v>233</v>
      </c>
      <c r="E635" s="271">
        <v>9590.92</v>
      </c>
      <c r="F635" s="271">
        <f t="shared" si="81"/>
        <v>0</v>
      </c>
      <c r="G635" s="272">
        <v>9590.92</v>
      </c>
      <c r="H635" s="579">
        <v>0</v>
      </c>
      <c r="I635" s="275">
        <f t="shared" si="82"/>
        <v>0</v>
      </c>
      <c r="J635" s="579">
        <v>0</v>
      </c>
    </row>
    <row r="636" spans="1:10" ht="15" x14ac:dyDescent="0.2">
      <c r="A636" s="267"/>
      <c r="B636" s="344" t="s">
        <v>391</v>
      </c>
      <c r="C636" s="345"/>
      <c r="D636" s="346" t="s">
        <v>392</v>
      </c>
      <c r="E636" s="347">
        <f>E637+E638</f>
        <v>421836</v>
      </c>
      <c r="F636" s="347">
        <f>F637+F638</f>
        <v>0</v>
      </c>
      <c r="G636" s="347">
        <f>G637+G638</f>
        <v>421836</v>
      </c>
      <c r="H636" s="347">
        <f>H637+H638</f>
        <v>210416</v>
      </c>
      <c r="I636" s="352">
        <f t="shared" ref="I636:I643" si="83">H636/G636</f>
        <v>0.4988099640618629</v>
      </c>
      <c r="J636" s="347">
        <f>J637+J638</f>
        <v>0</v>
      </c>
    </row>
    <row r="637" spans="1:10" ht="22.5" x14ac:dyDescent="0.2">
      <c r="A637" s="268"/>
      <c r="B637" s="268"/>
      <c r="C637" s="269" t="s">
        <v>389</v>
      </c>
      <c r="D637" s="270" t="s">
        <v>390</v>
      </c>
      <c r="E637" s="271">
        <v>420836</v>
      </c>
      <c r="F637" s="271">
        <f>G637-E637</f>
        <v>0</v>
      </c>
      <c r="G637" s="272">
        <v>420836</v>
      </c>
      <c r="H637" s="273">
        <v>210416</v>
      </c>
      <c r="I637" s="275">
        <f t="shared" si="83"/>
        <v>0.49999524755486696</v>
      </c>
      <c r="J637" s="273">
        <v>0</v>
      </c>
    </row>
    <row r="638" spans="1:10" x14ac:dyDescent="0.2">
      <c r="A638" s="268"/>
      <c r="B638" s="268"/>
      <c r="C638" s="269" t="s">
        <v>212</v>
      </c>
      <c r="D638" s="270" t="s">
        <v>213</v>
      </c>
      <c r="E638" s="271">
        <v>1000</v>
      </c>
      <c r="F638" s="271">
        <f>G638-E638</f>
        <v>0</v>
      </c>
      <c r="G638" s="272">
        <v>1000</v>
      </c>
      <c r="H638" s="273">
        <v>0</v>
      </c>
      <c r="I638" s="275">
        <f t="shared" si="83"/>
        <v>0</v>
      </c>
      <c r="J638" s="273">
        <v>0</v>
      </c>
    </row>
    <row r="639" spans="1:10" ht="15" x14ac:dyDescent="0.2">
      <c r="A639" s="267"/>
      <c r="B639" s="344" t="s">
        <v>393</v>
      </c>
      <c r="C639" s="345"/>
      <c r="D639" s="346" t="s">
        <v>394</v>
      </c>
      <c r="E639" s="347">
        <f>SUM(E640:E642)</f>
        <v>613748</v>
      </c>
      <c r="F639" s="347">
        <f>SUM(F640:F642)</f>
        <v>0</v>
      </c>
      <c r="G639" s="347">
        <f>SUM(G640:G642)</f>
        <v>613748</v>
      </c>
      <c r="H639" s="347">
        <f>SUM(H640:H642)</f>
        <v>306110.24</v>
      </c>
      <c r="I639" s="352">
        <f t="shared" si="83"/>
        <v>0.49875558046624996</v>
      </c>
      <c r="J639" s="347">
        <f>SUM(J640:J642)</f>
        <v>0</v>
      </c>
    </row>
    <row r="640" spans="1:10" ht="22.5" x14ac:dyDescent="0.2">
      <c r="A640" s="268"/>
      <c r="B640" s="268"/>
      <c r="C640" s="269" t="s">
        <v>389</v>
      </c>
      <c r="D640" s="270" t="s">
        <v>390</v>
      </c>
      <c r="E640" s="271">
        <v>602648</v>
      </c>
      <c r="F640" s="271">
        <f>G640-E640</f>
        <v>0</v>
      </c>
      <c r="G640" s="272">
        <v>602648</v>
      </c>
      <c r="H640" s="273">
        <v>301328</v>
      </c>
      <c r="I640" s="275">
        <f t="shared" si="83"/>
        <v>0.50000663737372397</v>
      </c>
      <c r="J640" s="273">
        <v>0</v>
      </c>
    </row>
    <row r="641" spans="1:10" x14ac:dyDescent="0.2">
      <c r="A641" s="399"/>
      <c r="B641" s="399"/>
      <c r="C641" s="269" t="s">
        <v>214</v>
      </c>
      <c r="D641" s="270" t="s">
        <v>215</v>
      </c>
      <c r="E641" s="271">
        <v>9600</v>
      </c>
      <c r="F641" s="271">
        <f>G641-E641</f>
        <v>0</v>
      </c>
      <c r="G641" s="272">
        <v>9600</v>
      </c>
      <c r="H641" s="273">
        <v>4782.24</v>
      </c>
      <c r="I641" s="275">
        <f t="shared" si="83"/>
        <v>0.49814999999999998</v>
      </c>
      <c r="J641" s="273">
        <v>0</v>
      </c>
    </row>
    <row r="642" spans="1:10" x14ac:dyDescent="0.2">
      <c r="A642" s="399"/>
      <c r="B642" s="399"/>
      <c r="C642" s="269" t="s">
        <v>237</v>
      </c>
      <c r="D642" s="270" t="s">
        <v>238</v>
      </c>
      <c r="E642" s="271">
        <v>1500</v>
      </c>
      <c r="F642" s="271">
        <f>G642-E642</f>
        <v>0</v>
      </c>
      <c r="G642" s="272">
        <v>1500</v>
      </c>
      <c r="H642" s="273">
        <v>0</v>
      </c>
      <c r="I642" s="275">
        <f t="shared" si="83"/>
        <v>0</v>
      </c>
      <c r="J642" s="273">
        <v>0</v>
      </c>
    </row>
    <row r="643" spans="1:10" ht="15" x14ac:dyDescent="0.2">
      <c r="A643" s="267"/>
      <c r="B643" s="344" t="s">
        <v>395</v>
      </c>
      <c r="C643" s="345"/>
      <c r="D643" s="346" t="s">
        <v>396</v>
      </c>
      <c r="E643" s="347">
        <f>E644</f>
        <v>100000</v>
      </c>
      <c r="F643" s="347">
        <f>F644</f>
        <v>0</v>
      </c>
      <c r="G643" s="347">
        <f>G644</f>
        <v>100000</v>
      </c>
      <c r="H643" s="347">
        <f>H644</f>
        <v>100000</v>
      </c>
      <c r="I643" s="352">
        <f t="shared" si="83"/>
        <v>1</v>
      </c>
      <c r="J643" s="347">
        <f>J644</f>
        <v>0</v>
      </c>
    </row>
    <row r="644" spans="1:10" ht="45" x14ac:dyDescent="0.2">
      <c r="A644" s="268"/>
      <c r="B644" s="268"/>
      <c r="C644" s="269" t="s">
        <v>397</v>
      </c>
      <c r="D644" s="270" t="s">
        <v>398</v>
      </c>
      <c r="E644" s="271">
        <v>100000</v>
      </c>
      <c r="F644" s="271">
        <f>G644-E644</f>
        <v>0</v>
      </c>
      <c r="G644" s="272">
        <v>100000</v>
      </c>
      <c r="H644" s="273">
        <v>100000</v>
      </c>
      <c r="I644" s="275">
        <f>H644/G644</f>
        <v>1</v>
      </c>
      <c r="J644" s="273">
        <v>0</v>
      </c>
    </row>
    <row r="645" spans="1:10" ht="15" x14ac:dyDescent="0.2">
      <c r="A645" s="267"/>
      <c r="B645" s="344" t="s">
        <v>399</v>
      </c>
      <c r="C645" s="345"/>
      <c r="D645" s="346" t="s">
        <v>10</v>
      </c>
      <c r="E645" s="347">
        <f>E646+E647+E649+E648</f>
        <v>92996.43</v>
      </c>
      <c r="F645" s="347">
        <f>F646+F647+F649+F648</f>
        <v>0</v>
      </c>
      <c r="G645" s="347">
        <f>G646+G647+G649+G648</f>
        <v>92996.43</v>
      </c>
      <c r="H645" s="347">
        <f>H646+H647+H649+H648</f>
        <v>29540</v>
      </c>
      <c r="I645" s="352">
        <f t="shared" ref="I645:I653" si="84">H645/G645</f>
        <v>0.31764660213300666</v>
      </c>
      <c r="J645" s="347">
        <f>J646+J647+J649+J648</f>
        <v>5395.37</v>
      </c>
    </row>
    <row r="646" spans="1:10" x14ac:dyDescent="0.2">
      <c r="A646" s="268"/>
      <c r="B646" s="268"/>
      <c r="C646" s="269" t="s">
        <v>218</v>
      </c>
      <c r="D646" s="270" t="s">
        <v>219</v>
      </c>
      <c r="E646" s="271">
        <v>5000</v>
      </c>
      <c r="F646" s="271">
        <f>G646-E646</f>
        <v>-1500</v>
      </c>
      <c r="G646" s="272">
        <v>3500</v>
      </c>
      <c r="H646" s="273">
        <v>1161</v>
      </c>
      <c r="I646" s="275">
        <f t="shared" si="84"/>
        <v>0.33171428571428574</v>
      </c>
      <c r="J646" s="273">
        <v>339</v>
      </c>
    </row>
    <row r="647" spans="1:10" x14ac:dyDescent="0.2">
      <c r="A647" s="268"/>
      <c r="B647" s="268"/>
      <c r="C647" s="269" t="s">
        <v>212</v>
      </c>
      <c r="D647" s="270" t="s">
        <v>213</v>
      </c>
      <c r="E647" s="271">
        <v>18116.21</v>
      </c>
      <c r="F647" s="271">
        <f>G647-E647</f>
        <v>-2400</v>
      </c>
      <c r="G647" s="272">
        <v>15716.21</v>
      </c>
      <c r="H647" s="273">
        <v>7100.32</v>
      </c>
      <c r="I647" s="275">
        <f t="shared" si="84"/>
        <v>0.45178322254538467</v>
      </c>
      <c r="J647" s="273">
        <v>577.82000000000005</v>
      </c>
    </row>
    <row r="648" spans="1:10" x14ac:dyDescent="0.2">
      <c r="A648" s="578"/>
      <c r="B648" s="578"/>
      <c r="C648" s="269" t="s">
        <v>325</v>
      </c>
      <c r="D648" s="270" t="s">
        <v>613</v>
      </c>
      <c r="E648" s="271">
        <v>34803.26</v>
      </c>
      <c r="F648" s="271">
        <f>G648-E648</f>
        <v>-7000.0000000000036</v>
      </c>
      <c r="G648" s="272">
        <v>27803.26</v>
      </c>
      <c r="H648" s="273">
        <v>5496.72</v>
      </c>
      <c r="I648" s="275">
        <f t="shared" si="84"/>
        <v>0.19770055741664827</v>
      </c>
      <c r="J648" s="273">
        <v>1378.55</v>
      </c>
    </row>
    <row r="649" spans="1:10" x14ac:dyDescent="0.2">
      <c r="A649" s="268"/>
      <c r="B649" s="268"/>
      <c r="C649" s="269" t="s">
        <v>214</v>
      </c>
      <c r="D649" s="270" t="s">
        <v>215</v>
      </c>
      <c r="E649" s="271">
        <v>35076.959999999999</v>
      </c>
      <c r="F649" s="271">
        <f>G649-E649</f>
        <v>10900</v>
      </c>
      <c r="G649" s="272">
        <v>45976.959999999999</v>
      </c>
      <c r="H649" s="273">
        <v>15781.96</v>
      </c>
      <c r="I649" s="275">
        <f t="shared" si="84"/>
        <v>0.34325801444897619</v>
      </c>
      <c r="J649" s="273">
        <v>3100</v>
      </c>
    </row>
    <row r="650" spans="1:10" x14ac:dyDescent="0.2">
      <c r="A650" s="340" t="s">
        <v>192</v>
      </c>
      <c r="B650" s="340"/>
      <c r="C650" s="340"/>
      <c r="D650" s="341" t="s">
        <v>193</v>
      </c>
      <c r="E650" s="342">
        <f>E651+E661</f>
        <v>797226.3600000001</v>
      </c>
      <c r="F650" s="342">
        <f>F651+F661</f>
        <v>448944</v>
      </c>
      <c r="G650" s="342">
        <f>G651+G661</f>
        <v>1246170.3599999999</v>
      </c>
      <c r="H650" s="342">
        <f>H651+H661</f>
        <v>665531.01</v>
      </c>
      <c r="I650" s="351">
        <f t="shared" si="84"/>
        <v>0.53406101714696541</v>
      </c>
      <c r="J650" s="342">
        <f>J651+J661</f>
        <v>3900.7200000000003</v>
      </c>
    </row>
    <row r="651" spans="1:10" ht="15" x14ac:dyDescent="0.2">
      <c r="A651" s="267"/>
      <c r="B651" s="344" t="s">
        <v>194</v>
      </c>
      <c r="C651" s="401"/>
      <c r="D651" s="402" t="s">
        <v>195</v>
      </c>
      <c r="E651" s="403">
        <f>SUM(E652:E660)</f>
        <v>485226.36000000004</v>
      </c>
      <c r="F651" s="403">
        <f>SUM(F652:F660)</f>
        <v>557944</v>
      </c>
      <c r="G651" s="403">
        <f>SUM(G652:G660)</f>
        <v>1043170.36</v>
      </c>
      <c r="H651" s="403">
        <f>SUM(H652:H660)</f>
        <v>499430.23000000004</v>
      </c>
      <c r="I651" s="404">
        <f t="shared" si="84"/>
        <v>0.4787619061569196</v>
      </c>
      <c r="J651" s="403">
        <f>SUM(J652:J660)</f>
        <v>3900.7200000000003</v>
      </c>
    </row>
    <row r="652" spans="1:10" ht="33.75" hidden="1" x14ac:dyDescent="0.2">
      <c r="A652" s="393"/>
      <c r="B652" s="400"/>
      <c r="C652" s="410" t="s">
        <v>559</v>
      </c>
      <c r="D652" s="397" t="s">
        <v>560</v>
      </c>
      <c r="E652" s="398">
        <v>0</v>
      </c>
      <c r="F652" s="398">
        <f t="shared" ref="F652:F660" si="85">G652-E652</f>
        <v>0</v>
      </c>
      <c r="G652" s="398">
        <v>0</v>
      </c>
      <c r="H652" s="398">
        <v>0</v>
      </c>
      <c r="I652" s="276" t="e">
        <f t="shared" si="84"/>
        <v>#DIV/0!</v>
      </c>
      <c r="J652" s="398">
        <v>0</v>
      </c>
    </row>
    <row r="653" spans="1:10" ht="22.5" x14ac:dyDescent="0.2">
      <c r="A653" s="580"/>
      <c r="B653" s="581"/>
      <c r="C653" s="410" t="s">
        <v>243</v>
      </c>
      <c r="D653" s="397" t="s">
        <v>244</v>
      </c>
      <c r="E653" s="398">
        <v>344757</v>
      </c>
      <c r="F653" s="398">
        <f>G653-E653</f>
        <v>121000</v>
      </c>
      <c r="G653" s="398">
        <v>465757</v>
      </c>
      <c r="H653" s="398">
        <v>465757</v>
      </c>
      <c r="I653" s="276">
        <f t="shared" si="84"/>
        <v>1</v>
      </c>
      <c r="J653" s="398">
        <v>0</v>
      </c>
    </row>
    <row r="654" spans="1:10" hidden="1" x14ac:dyDescent="0.2">
      <c r="A654" s="268"/>
      <c r="B654" s="268"/>
      <c r="C654" s="405" t="s">
        <v>208</v>
      </c>
      <c r="D654" s="406" t="s">
        <v>209</v>
      </c>
      <c r="E654" s="407">
        <v>0</v>
      </c>
      <c r="F654" s="407">
        <f t="shared" si="85"/>
        <v>0</v>
      </c>
      <c r="G654" s="408">
        <v>0</v>
      </c>
      <c r="H654" s="409">
        <v>0</v>
      </c>
      <c r="I654" s="276" t="e">
        <f t="shared" ref="I654:I660" si="86">H654/G654</f>
        <v>#DIV/0!</v>
      </c>
      <c r="J654" s="409">
        <v>0</v>
      </c>
    </row>
    <row r="655" spans="1:10" hidden="1" x14ac:dyDescent="0.2">
      <c r="A655" s="268"/>
      <c r="B655" s="268"/>
      <c r="C655" s="269" t="s">
        <v>210</v>
      </c>
      <c r="D655" s="270" t="s">
        <v>618</v>
      </c>
      <c r="E655" s="271">
        <v>0</v>
      </c>
      <c r="F655" s="271">
        <f t="shared" si="85"/>
        <v>0</v>
      </c>
      <c r="G655" s="272">
        <v>0</v>
      </c>
      <c r="H655" s="273">
        <v>0</v>
      </c>
      <c r="I655" s="276" t="e">
        <f t="shared" si="86"/>
        <v>#DIV/0!</v>
      </c>
      <c r="J655" s="273">
        <v>0</v>
      </c>
    </row>
    <row r="656" spans="1:10" x14ac:dyDescent="0.2">
      <c r="A656" s="268"/>
      <c r="B656" s="268"/>
      <c r="C656" s="269" t="s">
        <v>218</v>
      </c>
      <c r="D656" s="270" t="s">
        <v>219</v>
      </c>
      <c r="E656" s="271">
        <v>3600</v>
      </c>
      <c r="F656" s="271">
        <f t="shared" si="85"/>
        <v>0</v>
      </c>
      <c r="G656" s="272">
        <v>3600</v>
      </c>
      <c r="H656" s="273">
        <v>1445.74</v>
      </c>
      <c r="I656" s="276">
        <f t="shared" si="86"/>
        <v>0.40159444444444442</v>
      </c>
      <c r="J656" s="273">
        <v>96.26</v>
      </c>
    </row>
    <row r="657" spans="1:14" x14ac:dyDescent="0.2">
      <c r="A657" s="268"/>
      <c r="B657" s="268"/>
      <c r="C657" s="269" t="s">
        <v>212</v>
      </c>
      <c r="D657" s="270" t="s">
        <v>213</v>
      </c>
      <c r="E657" s="271">
        <v>28400.09</v>
      </c>
      <c r="F657" s="271">
        <f t="shared" si="85"/>
        <v>0</v>
      </c>
      <c r="G657" s="272">
        <v>28400.09</v>
      </c>
      <c r="H657" s="273">
        <v>10744.39</v>
      </c>
      <c r="I657" s="276">
        <f t="shared" si="86"/>
        <v>0.37832239264030498</v>
      </c>
      <c r="J657" s="273">
        <v>1921.75</v>
      </c>
    </row>
    <row r="658" spans="1:14" x14ac:dyDescent="0.2">
      <c r="A658" s="268"/>
      <c r="B658" s="268"/>
      <c r="C658" s="269" t="s">
        <v>220</v>
      </c>
      <c r="D658" s="270" t="s">
        <v>221</v>
      </c>
      <c r="E658" s="271">
        <v>15000</v>
      </c>
      <c r="F658" s="271">
        <f t="shared" si="85"/>
        <v>0</v>
      </c>
      <c r="G658" s="272">
        <v>15000</v>
      </c>
      <c r="H658" s="273">
        <v>6848.7</v>
      </c>
      <c r="I658" s="276">
        <f t="shared" si="86"/>
        <v>0.45657999999999999</v>
      </c>
      <c r="J658" s="273">
        <v>14.21</v>
      </c>
    </row>
    <row r="659" spans="1:14" x14ac:dyDescent="0.2">
      <c r="A659" s="268"/>
      <c r="B659" s="268"/>
      <c r="C659" s="269" t="s">
        <v>214</v>
      </c>
      <c r="D659" s="270" t="s">
        <v>215</v>
      </c>
      <c r="E659" s="271">
        <v>59469.27</v>
      </c>
      <c r="F659" s="271">
        <f t="shared" si="85"/>
        <v>-1000</v>
      </c>
      <c r="G659" s="272">
        <v>58469.27</v>
      </c>
      <c r="H659" s="273">
        <v>3331</v>
      </c>
      <c r="I659" s="276">
        <f t="shared" si="86"/>
        <v>5.6970097283581621E-2</v>
      </c>
      <c r="J659" s="273">
        <v>1868.5</v>
      </c>
    </row>
    <row r="660" spans="1:14" x14ac:dyDescent="0.2">
      <c r="A660" s="268"/>
      <c r="B660" s="268"/>
      <c r="C660" s="269" t="s">
        <v>232</v>
      </c>
      <c r="D660" s="270" t="s">
        <v>233</v>
      </c>
      <c r="E660" s="271">
        <v>34000</v>
      </c>
      <c r="F660" s="271">
        <f t="shared" si="85"/>
        <v>437944</v>
      </c>
      <c r="G660" s="272">
        <v>471944</v>
      </c>
      <c r="H660" s="273">
        <v>11303.4</v>
      </c>
      <c r="I660" s="276">
        <f t="shared" si="86"/>
        <v>2.3950722967131691E-2</v>
      </c>
      <c r="J660" s="273">
        <v>0</v>
      </c>
    </row>
    <row r="661" spans="1:14" ht="15" x14ac:dyDescent="0.2">
      <c r="A661" s="267"/>
      <c r="B661" s="344" t="s">
        <v>400</v>
      </c>
      <c r="C661" s="345"/>
      <c r="D661" s="346" t="s">
        <v>10</v>
      </c>
      <c r="E661" s="347">
        <f>E662+E663+E665+E666+E668+E669+E664+E667</f>
        <v>312000</v>
      </c>
      <c r="F661" s="347">
        <f>F662+F663+F665+F666+F668+F669+F664+F667</f>
        <v>-109000</v>
      </c>
      <c r="G661" s="347">
        <f>G662+G663+G665+G666+G668+G669+G664+G667</f>
        <v>203000</v>
      </c>
      <c r="H661" s="347">
        <f>H662+H663+H665+H666+H668+H669+H664+H667</f>
        <v>166100.78</v>
      </c>
      <c r="I661" s="352">
        <f>H661/G661</f>
        <v>0.8182304433497537</v>
      </c>
      <c r="J661" s="347">
        <f>J662+J663+J665+J666+J668+J669+J664+J667</f>
        <v>0</v>
      </c>
    </row>
    <row r="662" spans="1:14" ht="45" x14ac:dyDescent="0.2">
      <c r="A662" s="268"/>
      <c r="B662" s="268"/>
      <c r="C662" s="269" t="s">
        <v>159</v>
      </c>
      <c r="D662" s="270" t="s">
        <v>304</v>
      </c>
      <c r="E662" s="271">
        <v>150000</v>
      </c>
      <c r="F662" s="271">
        <f>G662-E662</f>
        <v>9000</v>
      </c>
      <c r="G662" s="272">
        <v>159000</v>
      </c>
      <c r="H662" s="273">
        <v>152500</v>
      </c>
      <c r="I662" s="275">
        <f>H662/G662</f>
        <v>0.95911949685534592</v>
      </c>
      <c r="J662" s="273">
        <v>0</v>
      </c>
      <c r="N662" s="558"/>
    </row>
    <row r="663" spans="1:14" x14ac:dyDescent="0.2">
      <c r="A663" s="268"/>
      <c r="B663" s="268"/>
      <c r="C663" s="269" t="s">
        <v>208</v>
      </c>
      <c r="D663" s="270" t="s">
        <v>209</v>
      </c>
      <c r="E663" s="271">
        <v>3000</v>
      </c>
      <c r="F663" s="271">
        <f>G663-E663</f>
        <v>0</v>
      </c>
      <c r="G663" s="272">
        <v>3000</v>
      </c>
      <c r="H663" s="273">
        <v>69.260000000000005</v>
      </c>
      <c r="I663" s="275">
        <f t="shared" ref="I663:I669" si="87">H663/G663</f>
        <v>2.3086666666666669E-2</v>
      </c>
      <c r="J663" s="273">
        <v>0</v>
      </c>
    </row>
    <row r="664" spans="1:14" ht="22.5" hidden="1" x14ac:dyDescent="0.2">
      <c r="A664" s="399"/>
      <c r="B664" s="399"/>
      <c r="C664" s="269" t="s">
        <v>210</v>
      </c>
      <c r="D664" s="270" t="s">
        <v>620</v>
      </c>
      <c r="E664" s="271">
        <v>0</v>
      </c>
      <c r="F664" s="271">
        <v>0</v>
      </c>
      <c r="G664" s="272">
        <v>0</v>
      </c>
      <c r="H664" s="273">
        <v>0</v>
      </c>
      <c r="I664" s="275" t="e">
        <f t="shared" si="87"/>
        <v>#DIV/0!</v>
      </c>
      <c r="J664" s="273">
        <v>0</v>
      </c>
    </row>
    <row r="665" spans="1:14" x14ac:dyDescent="0.2">
      <c r="A665" s="268"/>
      <c r="B665" s="268"/>
      <c r="C665" s="269" t="s">
        <v>218</v>
      </c>
      <c r="D665" s="270" t="s">
        <v>219</v>
      </c>
      <c r="E665" s="271">
        <v>21500</v>
      </c>
      <c r="F665" s="271">
        <f>G665-E665</f>
        <v>-12000</v>
      </c>
      <c r="G665" s="272">
        <v>9500</v>
      </c>
      <c r="H665" s="273">
        <v>6381</v>
      </c>
      <c r="I665" s="275">
        <f t="shared" si="87"/>
        <v>0.67168421052631577</v>
      </c>
      <c r="J665" s="273">
        <v>0</v>
      </c>
    </row>
    <row r="666" spans="1:14" x14ac:dyDescent="0.2">
      <c r="A666" s="268"/>
      <c r="B666" s="268"/>
      <c r="C666" s="269" t="s">
        <v>212</v>
      </c>
      <c r="D666" s="270" t="s">
        <v>213</v>
      </c>
      <c r="E666" s="271">
        <v>68300</v>
      </c>
      <c r="F666" s="271">
        <f>G666-E666</f>
        <v>-60500</v>
      </c>
      <c r="G666" s="272">
        <v>7800</v>
      </c>
      <c r="H666" s="273">
        <v>3781.85</v>
      </c>
      <c r="I666" s="275">
        <f t="shared" si="87"/>
        <v>0.48485256410256411</v>
      </c>
      <c r="J666" s="273">
        <v>0</v>
      </c>
    </row>
    <row r="667" spans="1:14" x14ac:dyDescent="0.2">
      <c r="A667" s="578"/>
      <c r="B667" s="578"/>
      <c r="C667" s="1061" t="s">
        <v>325</v>
      </c>
      <c r="D667" s="270" t="s">
        <v>613</v>
      </c>
      <c r="E667" s="1063">
        <v>0</v>
      </c>
      <c r="F667" s="1063">
        <f>G667-E667</f>
        <v>4500</v>
      </c>
      <c r="G667" s="1064">
        <v>4500</v>
      </c>
      <c r="H667" s="273">
        <v>119.25</v>
      </c>
      <c r="I667" s="275">
        <f t="shared" si="87"/>
        <v>2.6499999999999999E-2</v>
      </c>
      <c r="J667" s="273">
        <v>0</v>
      </c>
    </row>
    <row r="668" spans="1:14" x14ac:dyDescent="0.2">
      <c r="A668" s="268"/>
      <c r="B668" s="268"/>
      <c r="C668" s="269" t="s">
        <v>214</v>
      </c>
      <c r="D668" s="270" t="s">
        <v>215</v>
      </c>
      <c r="E668" s="271">
        <v>66000</v>
      </c>
      <c r="F668" s="271">
        <f>G668-E668</f>
        <v>-50000</v>
      </c>
      <c r="G668" s="272">
        <v>16000</v>
      </c>
      <c r="H668" s="273">
        <v>2114.12</v>
      </c>
      <c r="I668" s="275">
        <f t="shared" si="87"/>
        <v>0.13213249999999999</v>
      </c>
      <c r="J668" s="273">
        <v>0</v>
      </c>
    </row>
    <row r="669" spans="1:14" x14ac:dyDescent="0.2">
      <c r="A669" s="268"/>
      <c r="B669" s="268"/>
      <c r="C669" s="269" t="s">
        <v>216</v>
      </c>
      <c r="D669" s="270" t="s">
        <v>217</v>
      </c>
      <c r="E669" s="271">
        <v>3200</v>
      </c>
      <c r="F669" s="271">
        <f>G669-E669</f>
        <v>0</v>
      </c>
      <c r="G669" s="272">
        <v>3200</v>
      </c>
      <c r="H669" s="273">
        <v>1135.3</v>
      </c>
      <c r="I669" s="275">
        <f t="shared" si="87"/>
        <v>0.35478124999999999</v>
      </c>
      <c r="J669" s="273">
        <v>0</v>
      </c>
    </row>
    <row r="670" spans="1:14" ht="21" customHeight="1" x14ac:dyDescent="0.2">
      <c r="A670" s="1369" t="s">
        <v>197</v>
      </c>
      <c r="B670" s="1370"/>
      <c r="C670" s="1370"/>
      <c r="D670" s="1371"/>
      <c r="E670" s="277">
        <f>E650+E620+E559+E489+E484+E399+E372+E220+E217+E213+E176+E158+E77+E69+E55+E48+E28+E20+E5+E474</f>
        <v>77964191.220000014</v>
      </c>
      <c r="F670" s="277">
        <f>F650+F620+F559+F489+F484+F399+F372+F220+F217+F213+F176+F158+F77+F69+F55+F48+F28+F20+F5+F474</f>
        <v>22370876.57</v>
      </c>
      <c r="G670" s="277">
        <f>G650+G620+G559+G489+G484+G399+G372+G220+G217+G213+G176+G158+G77+G69+G55+G48+G28+G20+G5+G474</f>
        <v>100335067.79000001</v>
      </c>
      <c r="H670" s="277">
        <f>H650+H620+H559+H489+H484+H399+H372+H220+H217+H213+H176+H158+H77+H69+H55+H48+H28+H20+H5+H474</f>
        <v>52444735.960000001</v>
      </c>
      <c r="I670" s="278">
        <f>H670/G670</f>
        <v>0.52269597375232901</v>
      </c>
      <c r="J670" s="277">
        <f>J650+J620+J559+J489+J484+J399+J372+J220+J217+J213+J176+J158+J77+J69+J55+J48+J28+J20+J5</f>
        <v>1428697.83</v>
      </c>
    </row>
    <row r="671" spans="1:14" x14ac:dyDescent="0.2">
      <c r="D671" s="1298" t="s">
        <v>1024</v>
      </c>
      <c r="E671" s="1299"/>
      <c r="F671" s="1299"/>
      <c r="G671" s="1299"/>
      <c r="H671" s="1299"/>
      <c r="I671" s="1299"/>
      <c r="J671" s="1299"/>
    </row>
    <row r="672" spans="1:14" x14ac:dyDescent="0.2">
      <c r="D672" s="1300" t="s">
        <v>1030</v>
      </c>
      <c r="E672" s="1301"/>
      <c r="F672" s="1301"/>
      <c r="G672" s="1301">
        <v>86347844.010000005</v>
      </c>
      <c r="H672" s="1301">
        <v>51537406.399999999</v>
      </c>
      <c r="I672" s="1302">
        <f>H672/G672</f>
        <v>0.59685805697744365</v>
      </c>
    </row>
    <row r="673" spans="4:10" x14ac:dyDescent="0.2">
      <c r="D673" s="1303" t="s">
        <v>1024</v>
      </c>
      <c r="E673" s="1304"/>
      <c r="F673" s="1304"/>
      <c r="G673" s="1304"/>
      <c r="H673" s="1304"/>
      <c r="I673" s="1304"/>
    </row>
    <row r="674" spans="4:10" x14ac:dyDescent="0.2">
      <c r="D674" s="1305" t="s">
        <v>1031</v>
      </c>
      <c r="E674" s="1306"/>
      <c r="F674" s="1306"/>
      <c r="G674" s="1306">
        <f>SUM(G676:G677)</f>
        <v>57428032.760000005</v>
      </c>
      <c r="H674" s="1306">
        <v>30923186.75</v>
      </c>
      <c r="I674" s="1307">
        <f>H674/G674</f>
        <v>0.53846850159803383</v>
      </c>
    </row>
    <row r="675" spans="4:10" x14ac:dyDescent="0.2">
      <c r="D675" s="1372" t="s">
        <v>429</v>
      </c>
      <c r="E675" s="1365"/>
      <c r="F675" s="1365"/>
      <c r="G675" s="1365"/>
      <c r="H675" s="1365"/>
      <c r="I675" s="1365"/>
      <c r="J675" s="1365"/>
    </row>
    <row r="676" spans="4:10" ht="22.5" x14ac:dyDescent="0.2">
      <c r="D676" s="1308" t="s">
        <v>1032</v>
      </c>
      <c r="E676" s="1309"/>
      <c r="F676" s="1309"/>
      <c r="G676" s="1309">
        <v>32357334.84</v>
      </c>
      <c r="H676" s="1309">
        <v>17609966.600000001</v>
      </c>
      <c r="I676" s="1310">
        <f>H676/G676</f>
        <v>0.54423414929188285</v>
      </c>
    </row>
    <row r="677" spans="4:10" ht="22.5" x14ac:dyDescent="0.2">
      <c r="D677" s="1308" t="s">
        <v>1033</v>
      </c>
      <c r="E677" s="1309"/>
      <c r="F677" s="1309"/>
      <c r="G677" s="1309">
        <v>25070697.920000002</v>
      </c>
      <c r="H677" s="1309">
        <v>13313220.15</v>
      </c>
      <c r="I677" s="1310">
        <f t="shared" ref="I677:I681" si="88">H677/G677</f>
        <v>0.5310271055270247</v>
      </c>
    </row>
    <row r="678" spans="4:10" x14ac:dyDescent="0.2">
      <c r="D678" s="1311" t="s">
        <v>1034</v>
      </c>
      <c r="E678" s="1312"/>
      <c r="F678" s="1312"/>
      <c r="G678" s="1312">
        <v>7212711.0599999996</v>
      </c>
      <c r="H678" s="1312">
        <v>3921619.49</v>
      </c>
      <c r="I678" s="1310">
        <f t="shared" si="88"/>
        <v>0.54370949527541457</v>
      </c>
    </row>
    <row r="679" spans="4:10" x14ac:dyDescent="0.2">
      <c r="D679" s="1311" t="s">
        <v>1035</v>
      </c>
      <c r="E679" s="1312"/>
      <c r="F679" s="1312"/>
      <c r="G679" s="1312">
        <v>19975736.390000001</v>
      </c>
      <c r="H679" s="1312">
        <v>16116408.189999999</v>
      </c>
      <c r="I679" s="1310">
        <f t="shared" si="88"/>
        <v>0.80679920255996129</v>
      </c>
    </row>
    <row r="680" spans="4:10" x14ac:dyDescent="0.2">
      <c r="D680" s="1311" t="s">
        <v>1036</v>
      </c>
      <c r="E680" s="1312"/>
      <c r="F680" s="1312"/>
      <c r="G680" s="1312">
        <v>749158</v>
      </c>
      <c r="H680" s="1312">
        <v>390608.59</v>
      </c>
      <c r="I680" s="1313">
        <f t="shared" si="88"/>
        <v>0.52139680814994971</v>
      </c>
    </row>
    <row r="681" spans="4:10" ht="36" x14ac:dyDescent="0.2">
      <c r="D681" s="1311" t="s">
        <v>1037</v>
      </c>
      <c r="E681" s="1312"/>
      <c r="F681" s="1312"/>
      <c r="G681" s="1312">
        <v>982205.8</v>
      </c>
      <c r="H681" s="1312">
        <v>185583.38</v>
      </c>
      <c r="I681" s="1313">
        <f t="shared" si="88"/>
        <v>0.18894551427002365</v>
      </c>
    </row>
    <row r="682" spans="4:10" x14ac:dyDescent="0.2">
      <c r="D682" s="1314" t="s">
        <v>429</v>
      </c>
      <c r="E682" s="1315"/>
      <c r="F682" s="1315"/>
      <c r="G682" s="1315"/>
      <c r="H682" s="1315"/>
      <c r="I682" s="1315"/>
      <c r="J682" s="1315"/>
    </row>
    <row r="683" spans="4:10" x14ac:dyDescent="0.2">
      <c r="D683" s="1316" t="s">
        <v>639</v>
      </c>
      <c r="E683" s="1317"/>
      <c r="F683" s="1317"/>
      <c r="G683" s="1317">
        <f>G685+G686+G687+G688</f>
        <v>13987223.780000001</v>
      </c>
      <c r="H683" s="1317">
        <f>H685+H686+H687+H688</f>
        <v>907329.56</v>
      </c>
      <c r="I683" s="1318">
        <f>H683/G683</f>
        <v>6.4868452401352805E-2</v>
      </c>
    </row>
    <row r="684" spans="4:10" x14ac:dyDescent="0.2">
      <c r="D684" s="1365" t="s">
        <v>1024</v>
      </c>
      <c r="E684" s="1365"/>
      <c r="F684" s="1365"/>
      <c r="G684" s="1365"/>
      <c r="H684" s="1365"/>
      <c r="I684" s="1365"/>
      <c r="J684" s="1365"/>
    </row>
    <row r="685" spans="4:10" ht="38.25" x14ac:dyDescent="0.2">
      <c r="D685" s="1319" t="s">
        <v>1038</v>
      </c>
      <c r="E685" s="1306"/>
      <c r="F685" s="1306"/>
      <c r="G685" s="1306">
        <v>285000</v>
      </c>
      <c r="H685" s="1306">
        <v>123000</v>
      </c>
      <c r="I685" s="1307">
        <f>H685/G685</f>
        <v>0.43157894736842106</v>
      </c>
    </row>
    <row r="686" spans="4:10" x14ac:dyDescent="0.2">
      <c r="D686" s="1320" t="s">
        <v>1058</v>
      </c>
      <c r="E686" s="1306"/>
      <c r="F686" s="1306"/>
      <c r="G686" s="1306">
        <v>599578.89</v>
      </c>
      <c r="H686" s="1306">
        <v>264949</v>
      </c>
      <c r="I686" s="1307">
        <f>H686/G686</f>
        <v>0.44189180843241493</v>
      </c>
    </row>
    <row r="687" spans="4:10" x14ac:dyDescent="0.2">
      <c r="D687" s="1320" t="s">
        <v>1059</v>
      </c>
      <c r="E687" s="1306"/>
      <c r="F687" s="1306"/>
      <c r="G687" s="1306">
        <v>10363454.91</v>
      </c>
      <c r="H687" s="1306">
        <v>519196.06</v>
      </c>
      <c r="I687" s="1307">
        <f t="shared" ref="I687:I688" si="89">H687/G687</f>
        <v>5.009874260166005E-2</v>
      </c>
    </row>
    <row r="688" spans="4:10" ht="36" x14ac:dyDescent="0.2">
      <c r="D688" s="1311" t="s">
        <v>1037</v>
      </c>
      <c r="E688" s="1306"/>
      <c r="F688" s="1306"/>
      <c r="G688" s="1306">
        <v>2739189.98</v>
      </c>
      <c r="H688" s="1306">
        <v>184.5</v>
      </c>
      <c r="I688" s="1307">
        <f t="shared" si="89"/>
        <v>6.7355678630220454E-5</v>
      </c>
    </row>
  </sheetData>
  <mergeCells count="6">
    <mergeCell ref="D684:J684"/>
    <mergeCell ref="A1:G1"/>
    <mergeCell ref="A2:J2"/>
    <mergeCell ref="A3:J3"/>
    <mergeCell ref="A670:D670"/>
    <mergeCell ref="D675:J675"/>
  </mergeCells>
  <pageMargins left="0.74803149606299213" right="0" top="0.59055118110236227" bottom="0.39370078740157483" header="0.31496062992125984" footer="0.11811023622047245"/>
  <pageSetup paperSize="9" fitToHeight="0"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10" workbookViewId="0">
      <selection activeCell="N25" sqref="N25"/>
    </sheetView>
  </sheetViews>
  <sheetFormatPr defaultRowHeight="12.75" x14ac:dyDescent="0.2"/>
  <cols>
    <col min="1" max="1" width="4.83203125" style="16" customWidth="1"/>
    <col min="2" max="2" width="7" style="16" customWidth="1"/>
    <col min="3" max="3" width="37.5" style="16" customWidth="1"/>
    <col min="4" max="4" width="15.83203125" style="16" customWidth="1"/>
    <col min="5" max="5" width="15.6640625" style="16" customWidth="1"/>
    <col min="6" max="6" width="14.6640625" style="16" customWidth="1"/>
    <col min="7" max="7" width="13.83203125" style="16" customWidth="1"/>
    <col min="8" max="8" width="10" style="16" customWidth="1"/>
    <col min="9" max="16384" width="9.33203125" style="16"/>
  </cols>
  <sheetData>
    <row r="1" spans="1:8" x14ac:dyDescent="0.2">
      <c r="D1" s="1381" t="s">
        <v>568</v>
      </c>
      <c r="E1" s="1381"/>
      <c r="F1" s="1381"/>
      <c r="G1" s="1381"/>
      <c r="H1" s="1381"/>
    </row>
    <row r="2" spans="1:8" x14ac:dyDescent="0.2">
      <c r="D2" s="1376"/>
      <c r="E2" s="1376"/>
    </row>
    <row r="3" spans="1:8" x14ac:dyDescent="0.2">
      <c r="D3" s="1376"/>
      <c r="E3" s="1376"/>
    </row>
    <row r="4" spans="1:8" x14ac:dyDescent="0.2">
      <c r="D4" s="18"/>
      <c r="E4" s="17"/>
    </row>
    <row r="5" spans="1:8" ht="11.25" customHeight="1" x14ac:dyDescent="0.2">
      <c r="D5" s="19"/>
      <c r="E5" s="17"/>
    </row>
    <row r="6" spans="1:8" ht="18.600000000000001" customHeight="1" x14ac:dyDescent="0.2">
      <c r="D6" s="19"/>
      <c r="E6" s="17"/>
    </row>
    <row r="7" spans="1:8" ht="21" customHeight="1" x14ac:dyDescent="0.2">
      <c r="A7" s="1382" t="s">
        <v>495</v>
      </c>
      <c r="B7" s="1382"/>
      <c r="C7" s="1382"/>
      <c r="D7" s="1382"/>
      <c r="E7" s="1382"/>
      <c r="F7" s="1382"/>
      <c r="G7" s="1382"/>
      <c r="H7" s="1382"/>
    </row>
    <row r="8" spans="1:8" ht="18.75" customHeight="1" x14ac:dyDescent="0.25">
      <c r="A8" s="1383" t="s">
        <v>415</v>
      </c>
      <c r="B8" s="1383"/>
      <c r="C8" s="1383"/>
      <c r="D8" s="1383"/>
      <c r="E8" s="1383"/>
      <c r="F8" s="1383"/>
      <c r="G8" s="1383"/>
      <c r="H8" s="1383"/>
    </row>
    <row r="9" spans="1:8" ht="21" customHeight="1" x14ac:dyDescent="0.25">
      <c r="A9" s="1384" t="s">
        <v>813</v>
      </c>
      <c r="B9" s="1384"/>
      <c r="C9" s="1384"/>
      <c r="D9" s="1384"/>
      <c r="E9" s="1384"/>
      <c r="F9" s="1384"/>
      <c r="G9" s="1384"/>
      <c r="H9" s="1384"/>
    </row>
    <row r="10" spans="1:8" ht="12.6" customHeight="1" x14ac:dyDescent="0.2"/>
    <row r="11" spans="1:8" ht="13.5" thickBot="1" x14ac:dyDescent="0.25">
      <c r="D11" s="20"/>
      <c r="E11" s="1375" t="s">
        <v>416</v>
      </c>
      <c r="F11" s="1375"/>
      <c r="G11" s="1375"/>
    </row>
    <row r="12" spans="1:8" ht="15" customHeight="1" thickBot="1" x14ac:dyDescent="0.25">
      <c r="A12" s="1392" t="s">
        <v>417</v>
      </c>
      <c r="B12" s="1393" t="s">
        <v>403</v>
      </c>
      <c r="C12" s="1393" t="s">
        <v>418</v>
      </c>
      <c r="D12" s="1377" t="s">
        <v>738</v>
      </c>
      <c r="E12" s="1378"/>
      <c r="F12" s="1385" t="s">
        <v>739</v>
      </c>
      <c r="G12" s="1386"/>
      <c r="H12" s="1389" t="s">
        <v>471</v>
      </c>
    </row>
    <row r="13" spans="1:8" ht="15.75" customHeight="1" thickBot="1" x14ac:dyDescent="0.25">
      <c r="A13" s="1392"/>
      <c r="B13" s="1393"/>
      <c r="C13" s="1393"/>
      <c r="D13" s="1379"/>
      <c r="E13" s="1380"/>
      <c r="F13" s="1387"/>
      <c r="G13" s="1388"/>
      <c r="H13" s="1390"/>
    </row>
    <row r="14" spans="1:8" ht="21" customHeight="1" x14ac:dyDescent="0.2">
      <c r="A14" s="1392"/>
      <c r="B14" s="1393"/>
      <c r="C14" s="1394"/>
      <c r="D14" s="105" t="s">
        <v>496</v>
      </c>
      <c r="E14" s="105" t="s">
        <v>497</v>
      </c>
      <c r="F14" s="1321" t="s">
        <v>496</v>
      </c>
      <c r="G14" s="1321" t="s">
        <v>497</v>
      </c>
      <c r="H14" s="1391"/>
    </row>
    <row r="15" spans="1:8" ht="27.75" customHeight="1" x14ac:dyDescent="0.2">
      <c r="A15" s="119" t="s">
        <v>412</v>
      </c>
      <c r="B15" s="106">
        <v>992</v>
      </c>
      <c r="C15" s="117" t="s">
        <v>419</v>
      </c>
      <c r="D15" s="107"/>
      <c r="E15" s="108">
        <v>419800</v>
      </c>
      <c r="F15" s="1195"/>
      <c r="G15" s="121">
        <v>0</v>
      </c>
      <c r="H15" s="123">
        <f t="shared" ref="H15:H20" si="0">G15/E15</f>
        <v>0</v>
      </c>
    </row>
    <row r="16" spans="1:8" ht="32.25" customHeight="1" x14ac:dyDescent="0.2">
      <c r="A16" s="119" t="s">
        <v>408</v>
      </c>
      <c r="B16" s="106">
        <v>992</v>
      </c>
      <c r="C16" s="117" t="s">
        <v>419</v>
      </c>
      <c r="D16" s="109"/>
      <c r="E16" s="110">
        <v>125000</v>
      </c>
      <c r="F16" s="1195"/>
      <c r="G16" s="121">
        <v>0</v>
      </c>
      <c r="H16" s="123">
        <f t="shared" si="0"/>
        <v>0</v>
      </c>
    </row>
    <row r="17" spans="1:8" ht="30.75" customHeight="1" x14ac:dyDescent="0.2">
      <c r="A17" s="119" t="s">
        <v>411</v>
      </c>
      <c r="B17" s="106">
        <v>992</v>
      </c>
      <c r="C17" s="117" t="s">
        <v>419</v>
      </c>
      <c r="D17" s="109"/>
      <c r="E17" s="110">
        <v>735000</v>
      </c>
      <c r="F17" s="1195"/>
      <c r="G17" s="121">
        <v>0</v>
      </c>
      <c r="H17" s="123">
        <f t="shared" si="0"/>
        <v>0</v>
      </c>
    </row>
    <row r="18" spans="1:8" ht="32.25" customHeight="1" x14ac:dyDescent="0.2">
      <c r="A18" s="120" t="s">
        <v>420</v>
      </c>
      <c r="B18" s="111">
        <v>992</v>
      </c>
      <c r="C18" s="117" t="s">
        <v>419</v>
      </c>
      <c r="D18" s="112"/>
      <c r="E18" s="113">
        <v>400000</v>
      </c>
      <c r="F18" s="1195"/>
      <c r="G18" s="121">
        <v>200000</v>
      </c>
      <c r="H18" s="123">
        <f t="shared" si="0"/>
        <v>0.5</v>
      </c>
    </row>
    <row r="19" spans="1:8" ht="29.25" customHeight="1" x14ac:dyDescent="0.2">
      <c r="A19" s="120" t="s">
        <v>421</v>
      </c>
      <c r="B19" s="111">
        <v>992</v>
      </c>
      <c r="C19" s="117" t="s">
        <v>419</v>
      </c>
      <c r="D19" s="112"/>
      <c r="E19" s="113">
        <v>137000</v>
      </c>
      <c r="F19" s="1195"/>
      <c r="G19" s="121">
        <v>0</v>
      </c>
      <c r="H19" s="123">
        <f t="shared" si="0"/>
        <v>0</v>
      </c>
    </row>
    <row r="20" spans="1:8" ht="29.25" customHeight="1" x14ac:dyDescent="0.2">
      <c r="A20" s="120" t="s">
        <v>422</v>
      </c>
      <c r="B20" s="111">
        <v>992</v>
      </c>
      <c r="C20" s="118" t="s">
        <v>569</v>
      </c>
      <c r="D20" s="112"/>
      <c r="E20" s="113">
        <v>400000</v>
      </c>
      <c r="F20" s="1196"/>
      <c r="G20" s="1323">
        <v>200000</v>
      </c>
      <c r="H20" s="460">
        <f t="shared" si="0"/>
        <v>0.5</v>
      </c>
    </row>
    <row r="21" spans="1:8" ht="25.5" x14ac:dyDescent="0.2">
      <c r="A21" s="633" t="s">
        <v>473</v>
      </c>
      <c r="B21" s="634">
        <v>931</v>
      </c>
      <c r="C21" s="635" t="s">
        <v>570</v>
      </c>
      <c r="D21" s="636">
        <v>3123452.59</v>
      </c>
      <c r="E21" s="122"/>
      <c r="F21" s="1322"/>
      <c r="G21" s="1197"/>
      <c r="H21" s="1324">
        <v>0</v>
      </c>
    </row>
    <row r="22" spans="1:8" ht="123" customHeight="1" x14ac:dyDescent="0.2">
      <c r="A22" s="633" t="s">
        <v>474</v>
      </c>
      <c r="B22" s="634">
        <v>905</v>
      </c>
      <c r="C22" s="637" t="s">
        <v>628</v>
      </c>
      <c r="D22" s="121">
        <v>1527485.98</v>
      </c>
      <c r="E22" s="121"/>
      <c r="F22" s="1322">
        <v>1527485.98</v>
      </c>
      <c r="G22" s="1197"/>
      <c r="H22" s="1324">
        <v>1</v>
      </c>
    </row>
    <row r="23" spans="1:8" ht="33.75" hidden="1" customHeight="1" x14ac:dyDescent="0.2">
      <c r="A23" s="462"/>
      <c r="B23" s="858"/>
      <c r="C23" s="638"/>
      <c r="D23" s="639">
        <v>0</v>
      </c>
      <c r="E23" s="121"/>
      <c r="F23" s="1198" t="s">
        <v>498</v>
      </c>
      <c r="G23" s="1195"/>
      <c r="H23" s="640"/>
    </row>
    <row r="24" spans="1:8" ht="33.75" customHeight="1" x14ac:dyDescent="0.2">
      <c r="A24" s="633" t="s">
        <v>475</v>
      </c>
      <c r="B24" s="859">
        <v>950</v>
      </c>
      <c r="C24" s="641" t="s">
        <v>638</v>
      </c>
      <c r="D24" s="636">
        <v>1569600.4</v>
      </c>
      <c r="E24" s="122"/>
      <c r="F24" s="1322">
        <v>6266230.4500000002</v>
      </c>
      <c r="G24" s="1197"/>
      <c r="H24" s="1324">
        <v>3.9922</v>
      </c>
    </row>
    <row r="25" spans="1:8" ht="32.25" customHeight="1" x14ac:dyDescent="0.2">
      <c r="A25" s="461"/>
      <c r="B25" s="860"/>
      <c r="C25" s="629" t="s">
        <v>423</v>
      </c>
      <c r="D25" s="630">
        <f>D21+D24+D22</f>
        <v>6220538.9700000007</v>
      </c>
      <c r="E25" s="631">
        <f>SUM(E15:E20)</f>
        <v>2216800</v>
      </c>
      <c r="F25" s="809">
        <f>F21+F22+F24</f>
        <v>7793716.4299999997</v>
      </c>
      <c r="G25" s="631">
        <f>SUM(G15:G20)</f>
        <v>400000</v>
      </c>
      <c r="H25" s="632"/>
    </row>
    <row r="26" spans="1:8" ht="30.75" customHeight="1" thickBot="1" x14ac:dyDescent="0.25">
      <c r="A26" s="114"/>
      <c r="B26" s="115"/>
      <c r="C26" s="116" t="s">
        <v>424</v>
      </c>
      <c r="D26" s="1373">
        <f>D25-E25</f>
        <v>4003738.9700000007</v>
      </c>
      <c r="E26" s="1374"/>
      <c r="F26" s="1373">
        <f>F25-G25</f>
        <v>7393716.4299999997</v>
      </c>
      <c r="G26" s="1374"/>
      <c r="H26" s="124"/>
    </row>
  </sheetData>
  <sheetProtection selectLockedCells="1" selectUnlockedCells="1"/>
  <mergeCells count="15">
    <mergeCell ref="D1:H1"/>
    <mergeCell ref="A7:H7"/>
    <mergeCell ref="A8:H8"/>
    <mergeCell ref="A9:H9"/>
    <mergeCell ref="F12:G13"/>
    <mergeCell ref="H12:H14"/>
    <mergeCell ref="A12:A14"/>
    <mergeCell ref="B12:B14"/>
    <mergeCell ref="C12:C14"/>
    <mergeCell ref="F26:G26"/>
    <mergeCell ref="E11:G11"/>
    <mergeCell ref="D26:E26"/>
    <mergeCell ref="D2:E2"/>
    <mergeCell ref="D3:E3"/>
    <mergeCell ref="D12:E13"/>
  </mergeCells>
  <pageMargins left="0.7" right="0.7" top="0.75" bottom="0.75" header="0.3" footer="0.3"/>
  <pageSetup paperSize="9" scale="93" firstPageNumber="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topLeftCell="A56" zoomScaleNormal="100" workbookViewId="0">
      <selection activeCell="L60" sqref="L60"/>
    </sheetView>
  </sheetViews>
  <sheetFormatPr defaultRowHeight="12.75" x14ac:dyDescent="0.2"/>
  <cols>
    <col min="1" max="1" width="4.83203125" style="1147" customWidth="1"/>
    <col min="2" max="2" width="39.1640625" style="1147" customWidth="1"/>
    <col min="3" max="3" width="8.1640625" style="1147" customWidth="1"/>
    <col min="4" max="4" width="9.33203125" style="1147" customWidth="1"/>
    <col min="5" max="5" width="10.1640625" style="1147" customWidth="1"/>
    <col min="6" max="6" width="16.33203125" style="1147" hidden="1" customWidth="1"/>
    <col min="7" max="7" width="18" style="1147" customWidth="1"/>
    <col min="8" max="8" width="15.1640625" style="1147" customWidth="1"/>
    <col min="9" max="9" width="17" style="1147" customWidth="1"/>
    <col min="10" max="10" width="21.83203125" style="1147" customWidth="1"/>
    <col min="11" max="11" width="12" style="1147" customWidth="1"/>
    <col min="12" max="12" width="49.6640625" style="1147" customWidth="1"/>
    <col min="13" max="13" width="13.6640625" style="1147" bestFit="1" customWidth="1"/>
    <col min="14" max="16384" width="9.33203125" style="1147"/>
  </cols>
  <sheetData>
    <row r="1" spans="1:13" x14ac:dyDescent="0.2">
      <c r="J1" s="1403" t="s">
        <v>989</v>
      </c>
      <c r="K1" s="1403"/>
      <c r="L1" s="1403"/>
    </row>
    <row r="2" spans="1:13" s="1190" customFormat="1" ht="34.5" customHeight="1" thickBot="1" x14ac:dyDescent="0.25">
      <c r="A2" s="1404" t="s">
        <v>988</v>
      </c>
      <c r="B2" s="1404"/>
      <c r="C2" s="1404"/>
      <c r="D2" s="1404"/>
      <c r="E2" s="1404"/>
      <c r="F2" s="1404"/>
      <c r="G2" s="1404"/>
      <c r="H2" s="1404"/>
      <c r="I2" s="1404"/>
      <c r="J2" s="1404"/>
      <c r="K2" s="1404"/>
      <c r="L2" s="1404"/>
    </row>
    <row r="3" spans="1:13" s="1190" customFormat="1" ht="24.75" customHeight="1" thickBot="1" x14ac:dyDescent="0.25">
      <c r="A3" s="1405" t="s">
        <v>417</v>
      </c>
      <c r="B3" s="1407" t="s">
        <v>987</v>
      </c>
      <c r="C3" s="1395" t="s">
        <v>986</v>
      </c>
      <c r="D3" s="1395" t="s">
        <v>1</v>
      </c>
      <c r="E3" s="1409" t="s">
        <v>2</v>
      </c>
      <c r="F3" s="1192"/>
      <c r="G3" s="1411" t="s">
        <v>985</v>
      </c>
      <c r="H3" s="1412"/>
      <c r="I3" s="1413"/>
      <c r="J3" s="1414" t="s">
        <v>984</v>
      </c>
      <c r="K3" s="1416" t="s">
        <v>499</v>
      </c>
      <c r="L3" s="1395" t="s">
        <v>983</v>
      </c>
      <c r="M3" s="1191"/>
    </row>
    <row r="4" spans="1:13" ht="102" customHeight="1" x14ac:dyDescent="0.2">
      <c r="A4" s="1406"/>
      <c r="B4" s="1408"/>
      <c r="C4" s="1396"/>
      <c r="D4" s="1396"/>
      <c r="E4" s="1410"/>
      <c r="F4" s="1189" t="s">
        <v>982</v>
      </c>
      <c r="G4" s="1188" t="s">
        <v>981</v>
      </c>
      <c r="H4" s="1188" t="s">
        <v>980</v>
      </c>
      <c r="I4" s="1188" t="s">
        <v>979</v>
      </c>
      <c r="J4" s="1415"/>
      <c r="K4" s="1417"/>
      <c r="L4" s="1396"/>
      <c r="M4" s="1187"/>
    </row>
    <row r="5" spans="1:13" x14ac:dyDescent="0.2">
      <c r="A5" s="1186">
        <v>1</v>
      </c>
      <c r="B5" s="1186">
        <v>2</v>
      </c>
      <c r="C5" s="1400">
        <v>3</v>
      </c>
      <c r="D5" s="1401"/>
      <c r="E5" s="1402"/>
      <c r="F5" s="1186">
        <v>4</v>
      </c>
      <c r="G5" s="1185">
        <v>5</v>
      </c>
      <c r="H5" s="1185" t="s">
        <v>968</v>
      </c>
      <c r="I5" s="1185" t="s">
        <v>966</v>
      </c>
      <c r="J5" s="1185" t="s">
        <v>964</v>
      </c>
      <c r="K5" s="1185" t="s">
        <v>962</v>
      </c>
      <c r="L5" s="1184" t="s">
        <v>960</v>
      </c>
    </row>
    <row r="6" spans="1:13" ht="81" customHeight="1" x14ac:dyDescent="0.2">
      <c r="A6" s="1160" t="s">
        <v>978</v>
      </c>
      <c r="B6" s="1169" t="s">
        <v>977</v>
      </c>
      <c r="C6" s="1168" t="s">
        <v>4</v>
      </c>
      <c r="D6" s="1157" t="s">
        <v>9</v>
      </c>
      <c r="E6" s="1157" t="s">
        <v>232</v>
      </c>
      <c r="F6" s="1155">
        <v>150000</v>
      </c>
      <c r="G6" s="1155">
        <v>0</v>
      </c>
      <c r="H6" s="1155">
        <f t="shared" ref="H6:H38" si="0">I6-G6</f>
        <v>66000</v>
      </c>
      <c r="I6" s="1155">
        <v>66000</v>
      </c>
      <c r="J6" s="1155">
        <v>0</v>
      </c>
      <c r="K6" s="1154">
        <v>0</v>
      </c>
      <c r="L6" s="1333" t="s">
        <v>1043</v>
      </c>
    </row>
    <row r="7" spans="1:13" ht="75.75" customHeight="1" x14ac:dyDescent="0.2">
      <c r="A7" s="1160" t="s">
        <v>974</v>
      </c>
      <c r="B7" s="1169" t="s">
        <v>976</v>
      </c>
      <c r="C7" s="1168" t="s">
        <v>4</v>
      </c>
      <c r="D7" s="1157" t="s">
        <v>9</v>
      </c>
      <c r="E7" s="1157" t="s">
        <v>232</v>
      </c>
      <c r="F7" s="1155">
        <f>I7</f>
        <v>40000</v>
      </c>
      <c r="G7" s="1155">
        <v>0</v>
      </c>
      <c r="H7" s="1155">
        <f t="shared" si="0"/>
        <v>40000</v>
      </c>
      <c r="I7" s="1155">
        <v>40000</v>
      </c>
      <c r="J7" s="1155">
        <v>0</v>
      </c>
      <c r="K7" s="1154">
        <f t="shared" ref="K7:K16" si="1">J7/I7</f>
        <v>0</v>
      </c>
      <c r="L7" s="1333" t="s">
        <v>1044</v>
      </c>
    </row>
    <row r="8" spans="1:13" ht="12.75" hidden="1" customHeight="1" x14ac:dyDescent="0.2">
      <c r="A8" s="1160" t="s">
        <v>974</v>
      </c>
      <c r="B8" s="1169"/>
      <c r="C8" s="1168" t="s">
        <v>975</v>
      </c>
      <c r="D8" s="1157" t="s">
        <v>975</v>
      </c>
      <c r="E8" s="1157" t="s">
        <v>975</v>
      </c>
      <c r="F8" s="1155">
        <v>150000</v>
      </c>
      <c r="G8" s="1155">
        <v>0</v>
      </c>
      <c r="H8" s="1155">
        <f t="shared" si="0"/>
        <v>0</v>
      </c>
      <c r="I8" s="1155">
        <v>0</v>
      </c>
      <c r="J8" s="1155">
        <v>0</v>
      </c>
      <c r="K8" s="1154" t="e">
        <f t="shared" si="1"/>
        <v>#DIV/0!</v>
      </c>
      <c r="L8" s="1333">
        <v>0</v>
      </c>
    </row>
    <row r="9" spans="1:13" ht="12.75" hidden="1" customHeight="1" x14ac:dyDescent="0.2">
      <c r="A9" s="1160" t="s">
        <v>972</v>
      </c>
      <c r="B9" s="1169"/>
      <c r="C9" s="1168"/>
      <c r="D9" s="1157"/>
      <c r="E9" s="1157"/>
      <c r="F9" s="1163"/>
      <c r="G9" s="1163"/>
      <c r="H9" s="1155">
        <f t="shared" si="0"/>
        <v>0</v>
      </c>
      <c r="I9" s="1163"/>
      <c r="J9" s="1163"/>
      <c r="K9" s="1154" t="e">
        <f t="shared" si="1"/>
        <v>#DIV/0!</v>
      </c>
      <c r="L9" s="1333"/>
    </row>
    <row r="10" spans="1:13" ht="55.5" customHeight="1" x14ac:dyDescent="0.2">
      <c r="A10" s="1160" t="s">
        <v>972</v>
      </c>
      <c r="B10" s="1182" t="s">
        <v>973</v>
      </c>
      <c r="C10" s="1183">
        <v>600</v>
      </c>
      <c r="D10" s="1157" t="s">
        <v>22</v>
      </c>
      <c r="E10" s="1157" t="s">
        <v>232</v>
      </c>
      <c r="F10" s="1155">
        <v>30000</v>
      </c>
      <c r="G10" s="1155">
        <v>0</v>
      </c>
      <c r="H10" s="1155">
        <f t="shared" si="0"/>
        <v>18450</v>
      </c>
      <c r="I10" s="1155">
        <v>18450</v>
      </c>
      <c r="J10" s="1155">
        <v>0</v>
      </c>
      <c r="K10" s="1154">
        <f t="shared" si="1"/>
        <v>0</v>
      </c>
      <c r="L10" s="1333" t="s">
        <v>1065</v>
      </c>
    </row>
    <row r="11" spans="1:13" ht="28.5" customHeight="1" x14ac:dyDescent="0.2">
      <c r="A11" s="1160" t="s">
        <v>970</v>
      </c>
      <c r="B11" s="1182" t="s">
        <v>971</v>
      </c>
      <c r="C11" s="1183">
        <v>600</v>
      </c>
      <c r="D11" s="1157" t="s">
        <v>22</v>
      </c>
      <c r="E11" s="1157" t="s">
        <v>232</v>
      </c>
      <c r="F11" s="1155">
        <v>9500</v>
      </c>
      <c r="G11" s="1155">
        <v>0</v>
      </c>
      <c r="H11" s="1155">
        <f t="shared" si="0"/>
        <v>30000</v>
      </c>
      <c r="I11" s="1155">
        <v>30000</v>
      </c>
      <c r="J11" s="1155">
        <v>0</v>
      </c>
      <c r="K11" s="1154">
        <f t="shared" si="1"/>
        <v>0</v>
      </c>
      <c r="L11" s="1333" t="s">
        <v>1062</v>
      </c>
    </row>
    <row r="12" spans="1:13" ht="111" customHeight="1" x14ac:dyDescent="0.2">
      <c r="A12" s="1160" t="s">
        <v>968</v>
      </c>
      <c r="B12" s="1182" t="s">
        <v>969</v>
      </c>
      <c r="C12" s="1183">
        <v>600</v>
      </c>
      <c r="D12" s="1157" t="s">
        <v>22</v>
      </c>
      <c r="E12" s="1157" t="s">
        <v>232</v>
      </c>
      <c r="F12" s="1155"/>
      <c r="G12" s="1155">
        <v>0</v>
      </c>
      <c r="H12" s="1155">
        <f t="shared" si="0"/>
        <v>4750000</v>
      </c>
      <c r="I12" s="1155">
        <v>4750000</v>
      </c>
      <c r="J12" s="1155">
        <v>0</v>
      </c>
      <c r="K12" s="1154">
        <f t="shared" si="1"/>
        <v>0</v>
      </c>
      <c r="L12" s="1333" t="s">
        <v>1045</v>
      </c>
    </row>
    <row r="13" spans="1:13" ht="63.75" customHeight="1" x14ac:dyDescent="0.2">
      <c r="A13" s="1160" t="s">
        <v>966</v>
      </c>
      <c r="B13" s="1182" t="s">
        <v>967</v>
      </c>
      <c r="C13" s="1183">
        <v>600</v>
      </c>
      <c r="D13" s="1157" t="s">
        <v>22</v>
      </c>
      <c r="E13" s="1157" t="s">
        <v>232</v>
      </c>
      <c r="F13" s="1155"/>
      <c r="G13" s="1155">
        <v>286939.65000000002</v>
      </c>
      <c r="H13" s="1155">
        <f t="shared" si="0"/>
        <v>0</v>
      </c>
      <c r="I13" s="1155">
        <v>286939.65000000002</v>
      </c>
      <c r="J13" s="1155">
        <v>11019.05</v>
      </c>
      <c r="K13" s="1154">
        <f t="shared" si="1"/>
        <v>3.8401977558695698E-2</v>
      </c>
      <c r="L13" s="1333" t="s">
        <v>1066</v>
      </c>
    </row>
    <row r="14" spans="1:13" ht="120" customHeight="1" x14ac:dyDescent="0.2">
      <c r="A14" s="1160" t="s">
        <v>964</v>
      </c>
      <c r="B14" s="1182" t="s">
        <v>965</v>
      </c>
      <c r="C14" s="1183">
        <v>600</v>
      </c>
      <c r="D14" s="1157" t="s">
        <v>22</v>
      </c>
      <c r="E14" s="1157" t="s">
        <v>232</v>
      </c>
      <c r="F14" s="1155"/>
      <c r="G14" s="1155">
        <v>0</v>
      </c>
      <c r="H14" s="1155">
        <f t="shared" si="0"/>
        <v>141819</v>
      </c>
      <c r="I14" s="1155">
        <v>141819</v>
      </c>
      <c r="J14" s="1155">
        <v>0</v>
      </c>
      <c r="K14" s="1154">
        <f t="shared" si="1"/>
        <v>0</v>
      </c>
      <c r="L14" s="1333" t="s">
        <v>1046</v>
      </c>
    </row>
    <row r="15" spans="1:13" ht="260.25" customHeight="1" x14ac:dyDescent="0.2">
      <c r="A15" s="1160" t="s">
        <v>962</v>
      </c>
      <c r="B15" s="1182" t="s">
        <v>963</v>
      </c>
      <c r="C15" s="1183">
        <v>600</v>
      </c>
      <c r="D15" s="1157" t="s">
        <v>22</v>
      </c>
      <c r="E15" s="1157" t="s">
        <v>232</v>
      </c>
      <c r="F15" s="1155"/>
      <c r="G15" s="1155">
        <v>0</v>
      </c>
      <c r="H15" s="1155">
        <f t="shared" si="0"/>
        <v>74514</v>
      </c>
      <c r="I15" s="1155">
        <v>74514</v>
      </c>
      <c r="J15" s="1155">
        <v>0</v>
      </c>
      <c r="K15" s="1154">
        <f t="shared" si="1"/>
        <v>0</v>
      </c>
      <c r="L15" s="1333" t="s">
        <v>1047</v>
      </c>
    </row>
    <row r="16" spans="1:13" ht="52.5" customHeight="1" x14ac:dyDescent="0.2">
      <c r="A16" s="1160" t="s">
        <v>960</v>
      </c>
      <c r="B16" s="1182" t="s">
        <v>961</v>
      </c>
      <c r="C16" s="1183">
        <v>600</v>
      </c>
      <c r="D16" s="1157" t="s">
        <v>22</v>
      </c>
      <c r="E16" s="1157" t="s">
        <v>232</v>
      </c>
      <c r="F16" s="1155"/>
      <c r="G16" s="1155">
        <v>0</v>
      </c>
      <c r="H16" s="1155">
        <f t="shared" si="0"/>
        <v>60000</v>
      </c>
      <c r="I16" s="1155">
        <v>60000</v>
      </c>
      <c r="J16" s="1155">
        <v>0</v>
      </c>
      <c r="K16" s="1154">
        <f t="shared" si="1"/>
        <v>0</v>
      </c>
      <c r="L16" s="1333" t="s">
        <v>1048</v>
      </c>
    </row>
    <row r="17" spans="1:12" ht="72" customHeight="1" x14ac:dyDescent="0.2">
      <c r="A17" s="1160" t="s">
        <v>959</v>
      </c>
      <c r="B17" s="1182" t="s">
        <v>958</v>
      </c>
      <c r="C17" s="1181">
        <v>600</v>
      </c>
      <c r="D17" s="1157" t="s">
        <v>22</v>
      </c>
      <c r="E17" s="1157" t="s">
        <v>232</v>
      </c>
      <c r="F17" s="1155">
        <v>130000</v>
      </c>
      <c r="G17" s="1155">
        <v>0</v>
      </c>
      <c r="H17" s="1155">
        <f t="shared" si="0"/>
        <v>89200</v>
      </c>
      <c r="I17" s="1155">
        <v>89200</v>
      </c>
      <c r="J17" s="1155">
        <v>2500</v>
      </c>
      <c r="K17" s="1154">
        <f>J17/I17</f>
        <v>2.8026905829596414E-2</v>
      </c>
      <c r="L17" s="1333" t="s">
        <v>1049</v>
      </c>
    </row>
    <row r="18" spans="1:12" ht="51" customHeight="1" x14ac:dyDescent="0.2">
      <c r="A18" s="1160" t="s">
        <v>957</v>
      </c>
      <c r="B18" s="1180" t="s">
        <v>991</v>
      </c>
      <c r="C18" s="1158">
        <v>600</v>
      </c>
      <c r="D18" s="1157" t="s">
        <v>22</v>
      </c>
      <c r="E18" s="1157" t="s">
        <v>232</v>
      </c>
      <c r="F18" s="1155"/>
      <c r="G18" s="1155">
        <v>0</v>
      </c>
      <c r="H18" s="1155">
        <f>I18-G18</f>
        <v>46000</v>
      </c>
      <c r="I18" s="1155">
        <v>46000</v>
      </c>
      <c r="J18" s="1155">
        <v>0</v>
      </c>
      <c r="K18" s="1154">
        <f>J18/I18</f>
        <v>0</v>
      </c>
      <c r="L18" s="1333" t="s">
        <v>1050</v>
      </c>
    </row>
    <row r="19" spans="1:12" ht="43.5" customHeight="1" x14ac:dyDescent="0.2">
      <c r="A19" s="1160" t="s">
        <v>955</v>
      </c>
      <c r="B19" s="1180" t="s">
        <v>992</v>
      </c>
      <c r="C19" s="1158">
        <v>600</v>
      </c>
      <c r="D19" s="1157" t="s">
        <v>22</v>
      </c>
      <c r="E19" s="1157" t="s">
        <v>232</v>
      </c>
      <c r="F19" s="1155"/>
      <c r="G19" s="1155">
        <v>0</v>
      </c>
      <c r="H19" s="1155">
        <f>I19-G19</f>
        <v>10000</v>
      </c>
      <c r="I19" s="1155">
        <v>10000</v>
      </c>
      <c r="J19" s="1155">
        <v>0</v>
      </c>
      <c r="K19" s="1154">
        <f>J19/I19</f>
        <v>0</v>
      </c>
      <c r="L19" s="1333" t="s">
        <v>1051</v>
      </c>
    </row>
    <row r="20" spans="1:12" ht="85.5" customHeight="1" x14ac:dyDescent="0.2">
      <c r="A20" s="1160" t="s">
        <v>953</v>
      </c>
      <c r="B20" s="1180" t="s">
        <v>956</v>
      </c>
      <c r="C20" s="1158">
        <v>600</v>
      </c>
      <c r="D20" s="1157" t="s">
        <v>22</v>
      </c>
      <c r="E20" s="1157" t="s">
        <v>232</v>
      </c>
      <c r="F20" s="1155">
        <v>20000</v>
      </c>
      <c r="G20" s="1155">
        <v>0</v>
      </c>
      <c r="H20" s="1155">
        <f t="shared" si="0"/>
        <v>1078048.3999999999</v>
      </c>
      <c r="I20" s="1155">
        <v>1078048.3999999999</v>
      </c>
      <c r="J20" s="1155">
        <v>0</v>
      </c>
      <c r="K20" s="1154">
        <f>J20/I20</f>
        <v>0</v>
      </c>
      <c r="L20" s="1333" t="s">
        <v>1052</v>
      </c>
    </row>
    <row r="21" spans="1:12" ht="88.5" customHeight="1" x14ac:dyDescent="0.2">
      <c r="A21" s="1160" t="s">
        <v>951</v>
      </c>
      <c r="B21" s="1180" t="s">
        <v>954</v>
      </c>
      <c r="C21" s="1158">
        <v>600</v>
      </c>
      <c r="D21" s="1157" t="s">
        <v>22</v>
      </c>
      <c r="E21" s="1157" t="s">
        <v>232</v>
      </c>
      <c r="F21" s="1155"/>
      <c r="G21" s="1155">
        <v>0</v>
      </c>
      <c r="H21" s="1155">
        <f t="shared" si="0"/>
        <v>718698.94</v>
      </c>
      <c r="I21" s="1155">
        <v>718698.94</v>
      </c>
      <c r="J21" s="1155">
        <v>0</v>
      </c>
      <c r="K21" s="1154">
        <f>J21/I21</f>
        <v>0</v>
      </c>
      <c r="L21" s="1333" t="s">
        <v>1053</v>
      </c>
    </row>
    <row r="22" spans="1:12" ht="256.5" customHeight="1" x14ac:dyDescent="0.2">
      <c r="A22" s="1160" t="s">
        <v>949</v>
      </c>
      <c r="B22" s="1179" t="s">
        <v>952</v>
      </c>
      <c r="C22" s="1158">
        <v>630</v>
      </c>
      <c r="D22" s="1157" t="s">
        <v>236</v>
      </c>
      <c r="E22" s="1157" t="s">
        <v>232</v>
      </c>
      <c r="F22" s="1155">
        <v>900000</v>
      </c>
      <c r="G22" s="1155">
        <v>193425</v>
      </c>
      <c r="H22" s="1155">
        <f t="shared" si="0"/>
        <v>0</v>
      </c>
      <c r="I22" s="1155">
        <v>193425</v>
      </c>
      <c r="J22" s="1155">
        <v>0</v>
      </c>
      <c r="K22" s="1154">
        <v>0</v>
      </c>
      <c r="L22" s="1333" t="s">
        <v>1067</v>
      </c>
    </row>
    <row r="23" spans="1:12" ht="237.75" customHeight="1" x14ac:dyDescent="0.2">
      <c r="A23" s="1160" t="s">
        <v>947</v>
      </c>
      <c r="B23" s="1179" t="s">
        <v>950</v>
      </c>
      <c r="C23" s="1158">
        <v>630</v>
      </c>
      <c r="D23" s="1157" t="s">
        <v>236</v>
      </c>
      <c r="E23" s="1157" t="s">
        <v>232</v>
      </c>
      <c r="F23" s="1155">
        <v>80000</v>
      </c>
      <c r="G23" s="1155">
        <v>73387</v>
      </c>
      <c r="H23" s="1155">
        <f t="shared" si="0"/>
        <v>87500</v>
      </c>
      <c r="I23" s="1155">
        <v>160887</v>
      </c>
      <c r="J23" s="1155">
        <v>0</v>
      </c>
      <c r="K23" s="1154">
        <v>0</v>
      </c>
      <c r="L23" s="1333" t="s">
        <v>1054</v>
      </c>
    </row>
    <row r="24" spans="1:12" ht="25.5" customHeight="1" x14ac:dyDescent="0.2">
      <c r="A24" s="1160" t="s">
        <v>946</v>
      </c>
      <c r="B24" s="1178" t="s">
        <v>948</v>
      </c>
      <c r="C24" s="1170">
        <v>700</v>
      </c>
      <c r="D24" s="1157" t="s">
        <v>28</v>
      </c>
      <c r="E24" s="1157" t="s">
        <v>239</v>
      </c>
      <c r="F24" s="1155"/>
      <c r="G24" s="1155">
        <v>70000</v>
      </c>
      <c r="H24" s="1155">
        <f t="shared" si="0"/>
        <v>0</v>
      </c>
      <c r="I24" s="1155">
        <v>70000</v>
      </c>
      <c r="J24" s="1155">
        <v>1655.03</v>
      </c>
      <c r="K24" s="1154">
        <f t="shared" ref="K24:K63" si="2">J24/I24</f>
        <v>2.3643285714285714E-2</v>
      </c>
      <c r="L24" s="1333" t="s">
        <v>1062</v>
      </c>
    </row>
    <row r="25" spans="1:12" ht="42" customHeight="1" x14ac:dyDescent="0.2">
      <c r="A25" s="1160" t="s">
        <v>944</v>
      </c>
      <c r="B25" s="1177" t="s">
        <v>897</v>
      </c>
      <c r="C25" s="1176">
        <v>750</v>
      </c>
      <c r="D25" s="1157" t="s">
        <v>44</v>
      </c>
      <c r="E25" s="1157" t="s">
        <v>239</v>
      </c>
      <c r="F25" s="1155"/>
      <c r="G25" s="1155">
        <v>0</v>
      </c>
      <c r="H25" s="1155">
        <f t="shared" si="0"/>
        <v>9065</v>
      </c>
      <c r="I25" s="1155">
        <v>9065</v>
      </c>
      <c r="J25" s="1155">
        <v>9065</v>
      </c>
      <c r="K25" s="1154">
        <f t="shared" si="2"/>
        <v>1</v>
      </c>
      <c r="L25" s="1333" t="s">
        <v>1062</v>
      </c>
    </row>
    <row r="26" spans="1:12" ht="30" customHeight="1" x14ac:dyDescent="0.2">
      <c r="A26" s="1160" t="s">
        <v>942</v>
      </c>
      <c r="B26" s="1175" t="s">
        <v>945</v>
      </c>
      <c r="C26" s="1170">
        <v>750</v>
      </c>
      <c r="D26" s="1157" t="s">
        <v>291</v>
      </c>
      <c r="E26" s="1157" t="s">
        <v>824</v>
      </c>
      <c r="F26" s="1155"/>
      <c r="G26" s="1155">
        <v>0</v>
      </c>
      <c r="H26" s="1155">
        <f t="shared" si="0"/>
        <v>60000</v>
      </c>
      <c r="I26" s="1155">
        <v>60000</v>
      </c>
      <c r="J26" s="1155">
        <v>0</v>
      </c>
      <c r="K26" s="1154">
        <f t="shared" si="2"/>
        <v>0</v>
      </c>
      <c r="L26" s="1333" t="s">
        <v>1062</v>
      </c>
    </row>
    <row r="27" spans="1:12" x14ac:dyDescent="0.2">
      <c r="A27" s="1160" t="s">
        <v>940</v>
      </c>
      <c r="B27" s="1174" t="s">
        <v>943</v>
      </c>
      <c r="C27" s="1170">
        <v>750</v>
      </c>
      <c r="D27" s="1157" t="s">
        <v>291</v>
      </c>
      <c r="E27" s="1157" t="s">
        <v>825</v>
      </c>
      <c r="F27" s="1155"/>
      <c r="G27" s="1155">
        <v>0</v>
      </c>
      <c r="H27" s="1155">
        <f t="shared" si="0"/>
        <v>307160</v>
      </c>
      <c r="I27" s="1155">
        <v>307160</v>
      </c>
      <c r="J27" s="1155">
        <v>0</v>
      </c>
      <c r="K27" s="1154">
        <f t="shared" si="2"/>
        <v>0</v>
      </c>
      <c r="L27" s="1333" t="s">
        <v>1062</v>
      </c>
    </row>
    <row r="28" spans="1:12" ht="88.5" customHeight="1" x14ac:dyDescent="0.2">
      <c r="A28" s="1160" t="s">
        <v>938</v>
      </c>
      <c r="B28" s="1173" t="s">
        <v>941</v>
      </c>
      <c r="C28" s="1172">
        <v>750</v>
      </c>
      <c r="D28" s="1157" t="s">
        <v>291</v>
      </c>
      <c r="E28" s="1157" t="s">
        <v>825</v>
      </c>
      <c r="F28" s="1155"/>
      <c r="G28" s="1155">
        <v>0</v>
      </c>
      <c r="H28" s="1155">
        <f t="shared" si="0"/>
        <v>863000</v>
      </c>
      <c r="I28" s="1155">
        <v>863000</v>
      </c>
      <c r="J28" s="1155">
        <v>0</v>
      </c>
      <c r="K28" s="1154">
        <f t="shared" si="2"/>
        <v>0</v>
      </c>
      <c r="L28" s="1333" t="s">
        <v>1068</v>
      </c>
    </row>
    <row r="29" spans="1:12" ht="75" customHeight="1" x14ac:dyDescent="0.2">
      <c r="A29" s="1160" t="s">
        <v>936</v>
      </c>
      <c r="B29" s="1171" t="s">
        <v>939</v>
      </c>
      <c r="C29" s="1170">
        <v>750</v>
      </c>
      <c r="D29" s="1157" t="s">
        <v>291</v>
      </c>
      <c r="E29" s="1157" t="s">
        <v>232</v>
      </c>
      <c r="F29" s="1155"/>
      <c r="G29" s="1155">
        <v>0</v>
      </c>
      <c r="H29" s="1155">
        <f t="shared" si="0"/>
        <v>4551</v>
      </c>
      <c r="I29" s="1155">
        <v>4551</v>
      </c>
      <c r="J29" s="1155">
        <v>4551</v>
      </c>
      <c r="K29" s="1154">
        <f t="shared" si="2"/>
        <v>1</v>
      </c>
      <c r="L29" s="1333"/>
    </row>
    <row r="30" spans="1:12" ht="57.75" customHeight="1" x14ac:dyDescent="0.2">
      <c r="A30" s="1160" t="s">
        <v>934</v>
      </c>
      <c r="B30" s="1169" t="s">
        <v>937</v>
      </c>
      <c r="C30" s="1168" t="s">
        <v>54</v>
      </c>
      <c r="D30" s="1157" t="s">
        <v>56</v>
      </c>
      <c r="E30" s="1157" t="s">
        <v>232</v>
      </c>
      <c r="F30" s="1155"/>
      <c r="G30" s="1155">
        <v>23549.05</v>
      </c>
      <c r="H30" s="1155">
        <f t="shared" si="0"/>
        <v>6000</v>
      </c>
      <c r="I30" s="1155">
        <v>29549.05</v>
      </c>
      <c r="J30" s="1155">
        <v>18310.599999999999</v>
      </c>
      <c r="K30" s="1154">
        <f t="shared" si="2"/>
        <v>0.6196679757894078</v>
      </c>
      <c r="L30" s="1333" t="s">
        <v>1062</v>
      </c>
    </row>
    <row r="31" spans="1:12" ht="50.25" customHeight="1" x14ac:dyDescent="0.2">
      <c r="A31" s="1160" t="s">
        <v>932</v>
      </c>
      <c r="B31" s="1167" t="s">
        <v>935</v>
      </c>
      <c r="C31" s="1157" t="s">
        <v>54</v>
      </c>
      <c r="D31" s="1157" t="s">
        <v>56</v>
      </c>
      <c r="E31" s="1157" t="s">
        <v>375</v>
      </c>
      <c r="F31" s="1155">
        <v>0</v>
      </c>
      <c r="G31" s="1155">
        <v>0</v>
      </c>
      <c r="H31" s="1155">
        <f t="shared" si="0"/>
        <v>120000</v>
      </c>
      <c r="I31" s="1155">
        <v>120000</v>
      </c>
      <c r="J31" s="1155">
        <v>120000</v>
      </c>
      <c r="K31" s="1154">
        <f t="shared" si="2"/>
        <v>1</v>
      </c>
      <c r="L31" s="1333"/>
    </row>
    <row r="32" spans="1:12" ht="227.25" customHeight="1" x14ac:dyDescent="0.2">
      <c r="A32" s="1160" t="s">
        <v>930</v>
      </c>
      <c r="B32" s="1164" t="s">
        <v>933</v>
      </c>
      <c r="C32" s="1158">
        <v>801</v>
      </c>
      <c r="D32" s="1157" t="s">
        <v>119</v>
      </c>
      <c r="E32" s="1157" t="s">
        <v>232</v>
      </c>
      <c r="F32" s="1155"/>
      <c r="G32" s="1155">
        <v>200000</v>
      </c>
      <c r="H32" s="1155">
        <f t="shared" si="0"/>
        <v>0</v>
      </c>
      <c r="I32" s="1155">
        <v>200000</v>
      </c>
      <c r="J32" s="1155">
        <v>124494.74</v>
      </c>
      <c r="K32" s="1154">
        <f t="shared" si="2"/>
        <v>0.62247370000000002</v>
      </c>
      <c r="L32" s="1333" t="s">
        <v>1069</v>
      </c>
    </row>
    <row r="33" spans="1:12" ht="101.25" customHeight="1" x14ac:dyDescent="0.2">
      <c r="A33" s="1160" t="s">
        <v>928</v>
      </c>
      <c r="B33" s="1164" t="s">
        <v>931</v>
      </c>
      <c r="C33" s="1158">
        <v>801</v>
      </c>
      <c r="D33" s="1157" t="s">
        <v>119</v>
      </c>
      <c r="E33" s="1157" t="s">
        <v>232</v>
      </c>
      <c r="F33" s="1155"/>
      <c r="G33" s="1155">
        <v>250000</v>
      </c>
      <c r="H33" s="1155">
        <f t="shared" si="0"/>
        <v>0</v>
      </c>
      <c r="I33" s="1155">
        <v>250000</v>
      </c>
      <c r="J33" s="1155">
        <v>8610</v>
      </c>
      <c r="K33" s="1154">
        <f t="shared" si="2"/>
        <v>3.4439999999999998E-2</v>
      </c>
      <c r="L33" s="1333" t="s">
        <v>1070</v>
      </c>
    </row>
    <row r="34" spans="1:12" ht="243.75" customHeight="1" x14ac:dyDescent="0.2">
      <c r="A34" s="1160" t="s">
        <v>926</v>
      </c>
      <c r="B34" s="1164" t="s">
        <v>929</v>
      </c>
      <c r="C34" s="1158">
        <v>801</v>
      </c>
      <c r="D34" s="1157" t="s">
        <v>119</v>
      </c>
      <c r="E34" s="1157" t="s">
        <v>232</v>
      </c>
      <c r="F34" s="1156">
        <f>I34</f>
        <v>400000</v>
      </c>
      <c r="G34" s="1155">
        <v>400000</v>
      </c>
      <c r="H34" s="1155">
        <f t="shared" si="0"/>
        <v>0</v>
      </c>
      <c r="I34" s="1155">
        <v>400000</v>
      </c>
      <c r="J34" s="1155">
        <v>87065.26</v>
      </c>
      <c r="K34" s="1154">
        <f t="shared" si="2"/>
        <v>0.21766315</v>
      </c>
      <c r="L34" s="1333" t="s">
        <v>1071</v>
      </c>
    </row>
    <row r="35" spans="1:12" ht="100.5" customHeight="1" x14ac:dyDescent="0.2">
      <c r="A35" s="1160" t="s">
        <v>924</v>
      </c>
      <c r="B35" s="1164" t="s">
        <v>927</v>
      </c>
      <c r="C35" s="1158">
        <v>801</v>
      </c>
      <c r="D35" s="1157" t="s">
        <v>119</v>
      </c>
      <c r="E35" s="1157" t="s">
        <v>232</v>
      </c>
      <c r="F35" s="1156"/>
      <c r="G35" s="1155">
        <v>106248.35</v>
      </c>
      <c r="H35" s="1155">
        <f t="shared" si="0"/>
        <v>0</v>
      </c>
      <c r="I35" s="1155">
        <v>106248.35</v>
      </c>
      <c r="J35" s="1155">
        <v>0</v>
      </c>
      <c r="K35" s="1154">
        <f t="shared" si="2"/>
        <v>0</v>
      </c>
      <c r="L35" s="1333" t="s">
        <v>1062</v>
      </c>
    </row>
    <row r="36" spans="1:12" ht="160.5" customHeight="1" x14ac:dyDescent="0.2">
      <c r="A36" s="1160" t="s">
        <v>922</v>
      </c>
      <c r="B36" s="1166" t="s">
        <v>925</v>
      </c>
      <c r="C36" s="1158">
        <v>801</v>
      </c>
      <c r="D36" s="1157" t="s">
        <v>119</v>
      </c>
      <c r="E36" s="1157" t="s">
        <v>232</v>
      </c>
      <c r="F36" s="1156"/>
      <c r="G36" s="1155">
        <v>0</v>
      </c>
      <c r="H36" s="1155">
        <f t="shared" si="0"/>
        <v>35670</v>
      </c>
      <c r="I36" s="1155">
        <v>35670</v>
      </c>
      <c r="J36" s="1155">
        <v>0</v>
      </c>
      <c r="K36" s="1154">
        <f t="shared" si="2"/>
        <v>0</v>
      </c>
      <c r="L36" s="1333" t="s">
        <v>1072</v>
      </c>
    </row>
    <row r="37" spans="1:12" ht="66" customHeight="1" x14ac:dyDescent="0.2">
      <c r="A37" s="1160" t="s">
        <v>920</v>
      </c>
      <c r="B37" s="1165" t="s">
        <v>923</v>
      </c>
      <c r="C37" s="1158">
        <v>801</v>
      </c>
      <c r="D37" s="1157" t="s">
        <v>119</v>
      </c>
      <c r="E37" s="1157" t="s">
        <v>232</v>
      </c>
      <c r="F37" s="1156"/>
      <c r="G37" s="1155">
        <v>0</v>
      </c>
      <c r="H37" s="1155">
        <f t="shared" si="0"/>
        <v>162359.6</v>
      </c>
      <c r="I37" s="1155">
        <v>162359.6</v>
      </c>
      <c r="J37" s="1155">
        <v>0</v>
      </c>
      <c r="K37" s="1154">
        <f t="shared" si="2"/>
        <v>0</v>
      </c>
      <c r="L37" s="1333" t="s">
        <v>1073</v>
      </c>
    </row>
    <row r="38" spans="1:12" ht="50.25" customHeight="1" x14ac:dyDescent="0.2">
      <c r="A38" s="1160" t="s">
        <v>919</v>
      </c>
      <c r="B38" s="1164" t="s">
        <v>921</v>
      </c>
      <c r="C38" s="1158">
        <v>801</v>
      </c>
      <c r="D38" s="1157" t="s">
        <v>119</v>
      </c>
      <c r="E38" s="1157" t="s">
        <v>232</v>
      </c>
      <c r="F38" s="1163">
        <f>I38</f>
        <v>78280</v>
      </c>
      <c r="G38" s="1163">
        <v>0</v>
      </c>
      <c r="H38" s="1155">
        <f t="shared" si="0"/>
        <v>78280</v>
      </c>
      <c r="I38" s="1163">
        <v>78280</v>
      </c>
      <c r="J38" s="1163">
        <v>0</v>
      </c>
      <c r="K38" s="1154">
        <f t="shared" si="2"/>
        <v>0</v>
      </c>
      <c r="L38" s="1333" t="s">
        <v>1062</v>
      </c>
    </row>
    <row r="39" spans="1:12" ht="33.75" customHeight="1" x14ac:dyDescent="0.2">
      <c r="A39" s="1160" t="s">
        <v>918</v>
      </c>
      <c r="B39" s="1162" t="s">
        <v>917</v>
      </c>
      <c r="C39" s="1158">
        <v>801</v>
      </c>
      <c r="D39" s="1157" t="s">
        <v>119</v>
      </c>
      <c r="E39" s="1157" t="s">
        <v>829</v>
      </c>
      <c r="F39" s="1156">
        <v>383650</v>
      </c>
      <c r="G39" s="1155">
        <v>0</v>
      </c>
      <c r="H39" s="1155">
        <f t="shared" ref="H39:H63" si="3">I39-G39</f>
        <v>158448.53</v>
      </c>
      <c r="I39" s="1155">
        <v>158448.53</v>
      </c>
      <c r="J39" s="1155">
        <v>0</v>
      </c>
      <c r="K39" s="1154">
        <f t="shared" si="2"/>
        <v>0</v>
      </c>
      <c r="L39" s="1333" t="s">
        <v>1074</v>
      </c>
    </row>
    <row r="40" spans="1:12" ht="37.5" customHeight="1" x14ac:dyDescent="0.2">
      <c r="A40" s="1160" t="s">
        <v>916</v>
      </c>
      <c r="B40" s="1161" t="s">
        <v>917</v>
      </c>
      <c r="C40" s="1158">
        <v>801</v>
      </c>
      <c r="D40" s="1157" t="s">
        <v>119</v>
      </c>
      <c r="E40" s="1157" t="s">
        <v>824</v>
      </c>
      <c r="F40" s="1156">
        <v>20000</v>
      </c>
      <c r="G40" s="1155">
        <v>0</v>
      </c>
      <c r="H40" s="1155">
        <f t="shared" si="3"/>
        <v>897872.45</v>
      </c>
      <c r="I40" s="1155">
        <v>897872.45</v>
      </c>
      <c r="J40" s="1155">
        <v>0</v>
      </c>
      <c r="K40" s="1154">
        <f t="shared" si="2"/>
        <v>0</v>
      </c>
      <c r="L40" s="1333" t="s">
        <v>1074</v>
      </c>
    </row>
    <row r="41" spans="1:12" ht="42.75" customHeight="1" x14ac:dyDescent="0.2">
      <c r="A41" s="1160" t="s">
        <v>914</v>
      </c>
      <c r="B41" s="1159" t="s">
        <v>917</v>
      </c>
      <c r="C41" s="1158">
        <v>801</v>
      </c>
      <c r="D41" s="1157" t="s">
        <v>119</v>
      </c>
      <c r="E41" s="1157" t="s">
        <v>830</v>
      </c>
      <c r="F41" s="1156">
        <f>I41</f>
        <v>452709</v>
      </c>
      <c r="G41" s="1155">
        <v>0</v>
      </c>
      <c r="H41" s="1155">
        <f t="shared" si="3"/>
        <v>452709</v>
      </c>
      <c r="I41" s="1155">
        <v>452709</v>
      </c>
      <c r="J41" s="1155">
        <v>184.5</v>
      </c>
      <c r="K41" s="1154">
        <f t="shared" si="2"/>
        <v>4.0754656965070275E-4</v>
      </c>
      <c r="L41" s="1333" t="s">
        <v>1074</v>
      </c>
    </row>
    <row r="42" spans="1:12" ht="42.75" customHeight="1" x14ac:dyDescent="0.2">
      <c r="A42" s="1160" t="s">
        <v>912</v>
      </c>
      <c r="B42" s="1159" t="s">
        <v>915</v>
      </c>
      <c r="C42" s="1158">
        <v>801</v>
      </c>
      <c r="D42" s="1157" t="s">
        <v>119</v>
      </c>
      <c r="E42" s="1157" t="s">
        <v>239</v>
      </c>
      <c r="F42" s="1156"/>
      <c r="G42" s="1155">
        <v>0</v>
      </c>
      <c r="H42" s="1155">
        <f t="shared" si="3"/>
        <v>438753.89</v>
      </c>
      <c r="I42" s="1155">
        <v>438753.89</v>
      </c>
      <c r="J42" s="1155">
        <v>0</v>
      </c>
      <c r="K42" s="1154">
        <f t="shared" si="2"/>
        <v>0</v>
      </c>
      <c r="L42" s="1333" t="s">
        <v>1062</v>
      </c>
    </row>
    <row r="43" spans="1:12" ht="42.75" customHeight="1" x14ac:dyDescent="0.2">
      <c r="A43" s="1160" t="s">
        <v>910</v>
      </c>
      <c r="B43" s="1159" t="s">
        <v>913</v>
      </c>
      <c r="C43" s="1158">
        <v>801</v>
      </c>
      <c r="D43" s="1157" t="s">
        <v>125</v>
      </c>
      <c r="E43" s="1157" t="s">
        <v>232</v>
      </c>
      <c r="F43" s="1156"/>
      <c r="G43" s="1155">
        <v>0</v>
      </c>
      <c r="H43" s="1155">
        <f t="shared" si="3"/>
        <v>15000</v>
      </c>
      <c r="I43" s="1155">
        <v>15000</v>
      </c>
      <c r="J43" s="1155">
        <v>0</v>
      </c>
      <c r="K43" s="1154">
        <f t="shared" si="2"/>
        <v>0</v>
      </c>
      <c r="L43" s="1333" t="s">
        <v>1062</v>
      </c>
    </row>
    <row r="44" spans="1:12" ht="42.75" customHeight="1" x14ac:dyDescent="0.2">
      <c r="A44" s="1160" t="s">
        <v>908</v>
      </c>
      <c r="B44" s="1159" t="s">
        <v>911</v>
      </c>
      <c r="C44" s="1158">
        <v>801</v>
      </c>
      <c r="D44" s="1157" t="s">
        <v>125</v>
      </c>
      <c r="E44" s="1157" t="s">
        <v>239</v>
      </c>
      <c r="F44" s="1156">
        <v>30000</v>
      </c>
      <c r="G44" s="1155">
        <v>0</v>
      </c>
      <c r="H44" s="1155">
        <f t="shared" si="3"/>
        <v>35000</v>
      </c>
      <c r="I44" s="1155">
        <v>35000</v>
      </c>
      <c r="J44" s="1155">
        <v>0</v>
      </c>
      <c r="K44" s="1154">
        <f t="shared" si="2"/>
        <v>0</v>
      </c>
      <c r="L44" s="1333" t="s">
        <v>1062</v>
      </c>
    </row>
    <row r="45" spans="1:12" ht="42.75" customHeight="1" x14ac:dyDescent="0.2">
      <c r="A45" s="1160" t="s">
        <v>906</v>
      </c>
      <c r="B45" s="1159" t="s">
        <v>996</v>
      </c>
      <c r="C45" s="1158">
        <v>801</v>
      </c>
      <c r="D45" s="1157" t="s">
        <v>125</v>
      </c>
      <c r="E45" s="1157" t="s">
        <v>232</v>
      </c>
      <c r="F45" s="1156"/>
      <c r="G45" s="1155">
        <v>0</v>
      </c>
      <c r="H45" s="1155">
        <f>I45-G45</f>
        <v>34500</v>
      </c>
      <c r="I45" s="1155">
        <v>34500</v>
      </c>
      <c r="J45" s="1155">
        <v>0</v>
      </c>
      <c r="K45" s="1154">
        <f t="shared" si="2"/>
        <v>0</v>
      </c>
      <c r="L45" s="1333" t="s">
        <v>1062</v>
      </c>
    </row>
    <row r="46" spans="1:12" ht="42.75" customHeight="1" x14ac:dyDescent="0.2">
      <c r="A46" s="1160" t="s">
        <v>904</v>
      </c>
      <c r="B46" s="1159" t="s">
        <v>909</v>
      </c>
      <c r="C46" s="1158">
        <v>852</v>
      </c>
      <c r="D46" s="1157" t="s">
        <v>155</v>
      </c>
      <c r="E46" s="1157" t="s">
        <v>239</v>
      </c>
      <c r="F46" s="1156">
        <f>I46</f>
        <v>50000</v>
      </c>
      <c r="G46" s="1155">
        <v>50000</v>
      </c>
      <c r="H46" s="1155">
        <f t="shared" si="3"/>
        <v>0</v>
      </c>
      <c r="I46" s="1155">
        <v>50000</v>
      </c>
      <c r="J46" s="1155">
        <v>0</v>
      </c>
      <c r="K46" s="1154">
        <f t="shared" si="2"/>
        <v>0</v>
      </c>
      <c r="L46" s="1333" t="s">
        <v>1062</v>
      </c>
    </row>
    <row r="47" spans="1:12" ht="42.75" customHeight="1" x14ac:dyDescent="0.2">
      <c r="A47" s="1160" t="s">
        <v>902</v>
      </c>
      <c r="B47" s="1159" t="s">
        <v>907</v>
      </c>
      <c r="C47" s="1158">
        <v>853</v>
      </c>
      <c r="D47" s="1157" t="s">
        <v>722</v>
      </c>
      <c r="E47" s="1157" t="s">
        <v>8</v>
      </c>
      <c r="F47" s="1156"/>
      <c r="G47" s="1155">
        <v>30000</v>
      </c>
      <c r="H47" s="1155">
        <f t="shared" si="3"/>
        <v>0</v>
      </c>
      <c r="I47" s="1155">
        <v>30000</v>
      </c>
      <c r="J47" s="1155">
        <v>0</v>
      </c>
      <c r="K47" s="1154">
        <f t="shared" si="2"/>
        <v>0</v>
      </c>
      <c r="L47" s="1333" t="s">
        <v>1062</v>
      </c>
    </row>
    <row r="48" spans="1:12" ht="44.25" customHeight="1" x14ac:dyDescent="0.2">
      <c r="A48" s="1160" t="s">
        <v>900</v>
      </c>
      <c r="B48" s="1159" t="s">
        <v>905</v>
      </c>
      <c r="C48" s="1158">
        <v>855</v>
      </c>
      <c r="D48" s="1157" t="s">
        <v>626</v>
      </c>
      <c r="E48" s="1157" t="s">
        <v>239</v>
      </c>
      <c r="F48" s="1156"/>
      <c r="G48" s="1155">
        <v>0</v>
      </c>
      <c r="H48" s="1155">
        <f t="shared" si="3"/>
        <v>21760</v>
      </c>
      <c r="I48" s="1155">
        <v>21760</v>
      </c>
      <c r="J48" s="1155">
        <v>20920</v>
      </c>
      <c r="K48" s="1154">
        <f t="shared" si="2"/>
        <v>0.96139705882352944</v>
      </c>
      <c r="L48" s="1333" t="s">
        <v>1061</v>
      </c>
    </row>
    <row r="49" spans="1:13" ht="125.25" customHeight="1" x14ac:dyDescent="0.2">
      <c r="A49" s="1160" t="s">
        <v>898</v>
      </c>
      <c r="B49" s="1159" t="s">
        <v>903</v>
      </c>
      <c r="C49" s="1158">
        <v>900</v>
      </c>
      <c r="D49" s="1157" t="s">
        <v>373</v>
      </c>
      <c r="E49" s="1157" t="s">
        <v>232</v>
      </c>
      <c r="F49" s="1156"/>
      <c r="G49" s="1155">
        <v>120000</v>
      </c>
      <c r="H49" s="1155">
        <f t="shared" si="3"/>
        <v>160980</v>
      </c>
      <c r="I49" s="1155">
        <v>280980</v>
      </c>
      <c r="J49" s="1155">
        <v>235975.5</v>
      </c>
      <c r="K49" s="1154">
        <f t="shared" si="2"/>
        <v>0.83983023702754644</v>
      </c>
      <c r="L49" s="1333" t="s">
        <v>1055</v>
      </c>
    </row>
    <row r="50" spans="1:13" ht="84.75" customHeight="1" x14ac:dyDescent="0.2">
      <c r="A50" s="1160" t="s">
        <v>896</v>
      </c>
      <c r="B50" s="1159" t="s">
        <v>901</v>
      </c>
      <c r="C50" s="1158">
        <v>900</v>
      </c>
      <c r="D50" s="1157" t="s">
        <v>373</v>
      </c>
      <c r="E50" s="1157" t="s">
        <v>232</v>
      </c>
      <c r="F50" s="1156"/>
      <c r="G50" s="1155">
        <v>150000</v>
      </c>
      <c r="H50" s="1155">
        <f t="shared" si="3"/>
        <v>150000</v>
      </c>
      <c r="I50" s="1155">
        <v>300000</v>
      </c>
      <c r="J50" s="1155">
        <v>0</v>
      </c>
      <c r="K50" s="1154">
        <f t="shared" si="2"/>
        <v>0</v>
      </c>
      <c r="L50" s="1333" t="s">
        <v>1062</v>
      </c>
    </row>
    <row r="51" spans="1:13" ht="31.5" customHeight="1" x14ac:dyDescent="0.2">
      <c r="A51" s="1160" t="s">
        <v>894</v>
      </c>
      <c r="B51" s="1159" t="s">
        <v>899</v>
      </c>
      <c r="C51" s="1158">
        <v>900</v>
      </c>
      <c r="D51" s="1157" t="s">
        <v>373</v>
      </c>
      <c r="E51" s="1157" t="s">
        <v>375</v>
      </c>
      <c r="F51" s="1156"/>
      <c r="G51" s="1155">
        <v>30000</v>
      </c>
      <c r="H51" s="1155">
        <f t="shared" si="3"/>
        <v>0</v>
      </c>
      <c r="I51" s="1155">
        <v>30000</v>
      </c>
      <c r="J51" s="1155">
        <v>0</v>
      </c>
      <c r="K51" s="1154">
        <f t="shared" si="2"/>
        <v>0</v>
      </c>
      <c r="L51" s="1333" t="s">
        <v>1062</v>
      </c>
    </row>
    <row r="52" spans="1:13" ht="36.75" customHeight="1" x14ac:dyDescent="0.2">
      <c r="A52" s="1160" t="s">
        <v>892</v>
      </c>
      <c r="B52" s="1159" t="s">
        <v>897</v>
      </c>
      <c r="C52" s="1158">
        <v>900</v>
      </c>
      <c r="D52" s="1157" t="s">
        <v>183</v>
      </c>
      <c r="E52" s="1157" t="s">
        <v>239</v>
      </c>
      <c r="F52" s="1156"/>
      <c r="G52" s="1155">
        <v>0</v>
      </c>
      <c r="H52" s="1155">
        <f t="shared" si="3"/>
        <v>10000</v>
      </c>
      <c r="I52" s="1155">
        <v>10000</v>
      </c>
      <c r="J52" s="1155">
        <v>10000</v>
      </c>
      <c r="K52" s="1154">
        <f t="shared" si="2"/>
        <v>1</v>
      </c>
      <c r="L52" s="1333" t="s">
        <v>1064</v>
      </c>
    </row>
    <row r="53" spans="1:13" ht="32.25" customHeight="1" x14ac:dyDescent="0.2">
      <c r="A53" s="1160" t="s">
        <v>890</v>
      </c>
      <c r="B53" s="1159" t="s">
        <v>895</v>
      </c>
      <c r="C53" s="1158">
        <v>900</v>
      </c>
      <c r="D53" s="1157" t="s">
        <v>381</v>
      </c>
      <c r="E53" s="1157" t="s">
        <v>375</v>
      </c>
      <c r="F53" s="1156"/>
      <c r="G53" s="1155">
        <v>90000</v>
      </c>
      <c r="H53" s="1155">
        <f t="shared" si="3"/>
        <v>0</v>
      </c>
      <c r="I53" s="1155">
        <v>90000</v>
      </c>
      <c r="J53" s="1155">
        <v>3000</v>
      </c>
      <c r="K53" s="1154">
        <f t="shared" si="2"/>
        <v>3.3333333333333333E-2</v>
      </c>
      <c r="L53" s="1333" t="s">
        <v>1062</v>
      </c>
    </row>
    <row r="54" spans="1:13" ht="95.25" customHeight="1" x14ac:dyDescent="0.2">
      <c r="A54" s="1160" t="s">
        <v>888</v>
      </c>
      <c r="B54" s="1159" t="s">
        <v>893</v>
      </c>
      <c r="C54" s="1158">
        <v>900</v>
      </c>
      <c r="D54" s="1157" t="s">
        <v>385</v>
      </c>
      <c r="E54" s="1157" t="s">
        <v>232</v>
      </c>
      <c r="F54" s="1156"/>
      <c r="G54" s="1155">
        <v>0</v>
      </c>
      <c r="H54" s="1155">
        <f t="shared" si="3"/>
        <v>15500</v>
      </c>
      <c r="I54" s="1155">
        <v>15500</v>
      </c>
      <c r="J54" s="1155">
        <v>15366.51</v>
      </c>
      <c r="K54" s="1154">
        <f t="shared" si="2"/>
        <v>0.99138774193548385</v>
      </c>
      <c r="L54" s="1333" t="s">
        <v>1056</v>
      </c>
    </row>
    <row r="55" spans="1:13" ht="113.25" customHeight="1" x14ac:dyDescent="0.2">
      <c r="A55" s="1160" t="s">
        <v>886</v>
      </c>
      <c r="B55" s="1159" t="s">
        <v>891</v>
      </c>
      <c r="C55" s="1158">
        <v>900</v>
      </c>
      <c r="D55" s="1157" t="s">
        <v>385</v>
      </c>
      <c r="E55" s="1157" t="s">
        <v>232</v>
      </c>
      <c r="F55" s="1156"/>
      <c r="G55" s="1155">
        <v>0</v>
      </c>
      <c r="H55" s="1155">
        <f t="shared" si="3"/>
        <v>60000</v>
      </c>
      <c r="I55" s="1155">
        <v>60000</v>
      </c>
      <c r="J55" s="1155">
        <v>0</v>
      </c>
      <c r="K55" s="1154">
        <f t="shared" si="2"/>
        <v>0</v>
      </c>
      <c r="L55" s="1333" t="s">
        <v>1075</v>
      </c>
    </row>
    <row r="56" spans="1:13" ht="127.5" customHeight="1" x14ac:dyDescent="0.2">
      <c r="A56" s="1160" t="s">
        <v>884</v>
      </c>
      <c r="B56" s="1159" t="s">
        <v>999</v>
      </c>
      <c r="C56" s="1158">
        <v>900</v>
      </c>
      <c r="D56" s="1157" t="s">
        <v>385</v>
      </c>
      <c r="E56" s="1157" t="s">
        <v>232</v>
      </c>
      <c r="F56" s="1156"/>
      <c r="G56" s="1155">
        <v>0</v>
      </c>
      <c r="H56" s="1155">
        <f>I56-G56</f>
        <v>85300</v>
      </c>
      <c r="I56" s="1155">
        <v>85300</v>
      </c>
      <c r="J56" s="1155">
        <v>0</v>
      </c>
      <c r="K56" s="1154">
        <f t="shared" si="2"/>
        <v>0</v>
      </c>
      <c r="L56" s="1333" t="s">
        <v>1057</v>
      </c>
    </row>
    <row r="57" spans="1:13" ht="37.5" customHeight="1" x14ac:dyDescent="0.2">
      <c r="A57" s="1160" t="s">
        <v>882</v>
      </c>
      <c r="B57" s="1159" t="s">
        <v>889</v>
      </c>
      <c r="C57" s="1158">
        <v>900</v>
      </c>
      <c r="D57" s="1157" t="s">
        <v>557</v>
      </c>
      <c r="E57" s="1157" t="s">
        <v>232</v>
      </c>
      <c r="F57" s="1156"/>
      <c r="G57" s="1155">
        <v>25000</v>
      </c>
      <c r="H57" s="1155">
        <f t="shared" si="3"/>
        <v>0</v>
      </c>
      <c r="I57" s="1155">
        <v>25000</v>
      </c>
      <c r="J57" s="1155">
        <v>0</v>
      </c>
      <c r="K57" s="1154">
        <f t="shared" si="2"/>
        <v>0</v>
      </c>
      <c r="L57" s="1333" t="s">
        <v>1062</v>
      </c>
    </row>
    <row r="58" spans="1:13" ht="36" customHeight="1" x14ac:dyDescent="0.2">
      <c r="A58" s="1160" t="s">
        <v>880</v>
      </c>
      <c r="B58" s="1159" t="s">
        <v>995</v>
      </c>
      <c r="C58" s="1158">
        <v>900</v>
      </c>
      <c r="D58" s="1157" t="s">
        <v>187</v>
      </c>
      <c r="E58" s="1157" t="s">
        <v>375</v>
      </c>
      <c r="F58" s="1156"/>
      <c r="G58" s="1155">
        <v>0</v>
      </c>
      <c r="H58" s="1155">
        <f>I58-G58</f>
        <v>15000</v>
      </c>
      <c r="I58" s="1155">
        <v>15000</v>
      </c>
      <c r="J58" s="1155">
        <v>0</v>
      </c>
      <c r="K58" s="1154">
        <f t="shared" si="2"/>
        <v>0</v>
      </c>
      <c r="L58" s="1333" t="s">
        <v>1062</v>
      </c>
    </row>
    <row r="59" spans="1:13" ht="54" customHeight="1" x14ac:dyDescent="0.2">
      <c r="A59" s="1160" t="s">
        <v>993</v>
      </c>
      <c r="B59" s="1159" t="s">
        <v>887</v>
      </c>
      <c r="C59" s="1158">
        <v>921</v>
      </c>
      <c r="D59" s="1157" t="s">
        <v>190</v>
      </c>
      <c r="E59" s="1157" t="s">
        <v>232</v>
      </c>
      <c r="F59" s="1156"/>
      <c r="G59" s="1155">
        <v>9590.92</v>
      </c>
      <c r="H59" s="1155">
        <f t="shared" si="3"/>
        <v>0</v>
      </c>
      <c r="I59" s="1155">
        <v>9590.92</v>
      </c>
      <c r="J59" s="1155">
        <v>0</v>
      </c>
      <c r="K59" s="1154">
        <f t="shared" si="2"/>
        <v>0</v>
      </c>
      <c r="L59" s="1333" t="s">
        <v>1062</v>
      </c>
    </row>
    <row r="60" spans="1:13" ht="54" customHeight="1" x14ac:dyDescent="0.2">
      <c r="A60" s="1160" t="s">
        <v>994</v>
      </c>
      <c r="B60" s="1159" t="s">
        <v>885</v>
      </c>
      <c r="C60" s="1158">
        <v>926</v>
      </c>
      <c r="D60" s="1157" t="s">
        <v>194</v>
      </c>
      <c r="E60" s="1157" t="s">
        <v>232</v>
      </c>
      <c r="F60" s="1156">
        <v>0</v>
      </c>
      <c r="G60" s="1155">
        <v>22000</v>
      </c>
      <c r="H60" s="1155">
        <f t="shared" si="3"/>
        <v>0</v>
      </c>
      <c r="I60" s="1155">
        <v>22000</v>
      </c>
      <c r="J60" s="1155">
        <v>0</v>
      </c>
      <c r="K60" s="1154">
        <f t="shared" si="2"/>
        <v>0</v>
      </c>
      <c r="L60" s="1333" t="s">
        <v>1077</v>
      </c>
    </row>
    <row r="61" spans="1:13" ht="384.75" customHeight="1" x14ac:dyDescent="0.2">
      <c r="A61" s="1160" t="s">
        <v>997</v>
      </c>
      <c r="B61" s="1159" t="s">
        <v>883</v>
      </c>
      <c r="C61" s="1158">
        <v>926</v>
      </c>
      <c r="D61" s="1157" t="s">
        <v>194</v>
      </c>
      <c r="E61" s="1157" t="s">
        <v>232</v>
      </c>
      <c r="F61" s="1156"/>
      <c r="G61" s="1155">
        <v>0</v>
      </c>
      <c r="H61" s="1155">
        <f t="shared" si="3"/>
        <v>423644</v>
      </c>
      <c r="I61" s="1155">
        <v>423644</v>
      </c>
      <c r="J61" s="1155">
        <v>0</v>
      </c>
      <c r="K61" s="1154">
        <f t="shared" si="2"/>
        <v>0</v>
      </c>
      <c r="L61" s="1333" t="s">
        <v>1076</v>
      </c>
    </row>
    <row r="62" spans="1:13" ht="83.25" customHeight="1" x14ac:dyDescent="0.2">
      <c r="A62" s="1160" t="s">
        <v>998</v>
      </c>
      <c r="B62" s="1159" t="s">
        <v>881</v>
      </c>
      <c r="C62" s="1158">
        <v>926</v>
      </c>
      <c r="D62" s="1157" t="s">
        <v>194</v>
      </c>
      <c r="E62" s="1157" t="s">
        <v>232</v>
      </c>
      <c r="F62" s="1156"/>
      <c r="G62" s="1155">
        <v>12000</v>
      </c>
      <c r="H62" s="1155">
        <f t="shared" si="3"/>
        <v>0</v>
      </c>
      <c r="I62" s="1155">
        <v>12000</v>
      </c>
      <c r="J62" s="1155">
        <v>11303.4</v>
      </c>
      <c r="K62" s="1154">
        <f t="shared" si="2"/>
        <v>0.94194999999999995</v>
      </c>
      <c r="L62" s="1333" t="s">
        <v>1062</v>
      </c>
    </row>
    <row r="63" spans="1:13" ht="85.5" customHeight="1" x14ac:dyDescent="0.2">
      <c r="A63" s="1160" t="s">
        <v>1000</v>
      </c>
      <c r="B63" s="1159" t="s">
        <v>879</v>
      </c>
      <c r="C63" s="1158">
        <v>926</v>
      </c>
      <c r="D63" s="1157" t="s">
        <v>194</v>
      </c>
      <c r="E63" s="1157" t="s">
        <v>232</v>
      </c>
      <c r="F63" s="1156"/>
      <c r="G63" s="1155">
        <v>0</v>
      </c>
      <c r="H63" s="1155">
        <f t="shared" si="3"/>
        <v>14300</v>
      </c>
      <c r="I63" s="1155">
        <v>14300</v>
      </c>
      <c r="J63" s="1155">
        <v>0</v>
      </c>
      <c r="K63" s="1154">
        <f t="shared" si="2"/>
        <v>0</v>
      </c>
      <c r="L63" s="1333" t="s">
        <v>1062</v>
      </c>
    </row>
    <row r="64" spans="1:13" ht="13.5" thickBot="1" x14ac:dyDescent="0.25">
      <c r="A64" s="1397" t="s">
        <v>414</v>
      </c>
      <c r="B64" s="1398"/>
      <c r="C64" s="1398"/>
      <c r="D64" s="1398"/>
      <c r="E64" s="1399"/>
      <c r="F64" s="1153" t="e">
        <f>#REF!+#REF!+#REF!+#REF!+#REF!+#REF!+#REF!+#REF!+#REF!+#REF!+#REF!+F46+F40+F34+F31+F11+#REF!+#REF!+F38+F20+F7+#REF!+F44+F23+F22+F17+#REF!+F10+F8+#REF!+F41+#REF!+#REF!+F60+#REF!+F39</f>
        <v>#REF!</v>
      </c>
      <c r="G64" s="1153">
        <f>SUM(G6:G63)</f>
        <v>2142139.9700000002</v>
      </c>
      <c r="H64" s="1153">
        <f>SUM(H6:H63)</f>
        <v>11845083.809999999</v>
      </c>
      <c r="I64" s="1153">
        <f>SUM(I6:I63)</f>
        <v>13987223.779999999</v>
      </c>
      <c r="J64" s="1153">
        <f>SUM(J6:J63)</f>
        <v>684020.59</v>
      </c>
      <c r="K64" s="1152">
        <f>J64/I64</f>
        <v>4.8903242041359547E-2</v>
      </c>
      <c r="L64" s="1151"/>
      <c r="M64" s="1148"/>
    </row>
    <row r="66" spans="2:12" x14ac:dyDescent="0.2">
      <c r="B66" s="1150"/>
      <c r="F66" s="1148"/>
      <c r="G66" s="1148"/>
      <c r="H66" s="1148"/>
      <c r="I66" s="1148"/>
      <c r="J66" s="1148"/>
      <c r="K66" s="1148"/>
      <c r="L66" s="1148"/>
    </row>
    <row r="67" spans="2:12" x14ac:dyDescent="0.2">
      <c r="B67" s="1150"/>
      <c r="F67" s="1148"/>
      <c r="G67" s="1148"/>
      <c r="H67" s="1148"/>
      <c r="I67" s="1148"/>
      <c r="J67" s="1148"/>
      <c r="K67" s="1148"/>
      <c r="L67" s="1148"/>
    </row>
    <row r="68" spans="2:12" x14ac:dyDescent="0.2">
      <c r="B68" s="1150"/>
      <c r="F68" s="1148"/>
      <c r="G68" s="1148"/>
      <c r="H68" s="1148"/>
      <c r="I68" s="1148"/>
      <c r="J68" s="1148"/>
      <c r="K68" s="1148"/>
      <c r="L68" s="1148"/>
    </row>
    <row r="69" spans="2:12" x14ac:dyDescent="0.2">
      <c r="B69" s="1150"/>
      <c r="F69" s="1148"/>
      <c r="G69" s="1148"/>
      <c r="H69" s="1148"/>
      <c r="I69" s="1148"/>
      <c r="J69" s="1148"/>
      <c r="K69" s="1148"/>
      <c r="L69" s="1148"/>
    </row>
    <row r="70" spans="2:12" x14ac:dyDescent="0.2">
      <c r="B70" s="1149"/>
      <c r="F70" s="1148"/>
      <c r="G70" s="1148"/>
      <c r="H70" s="1148"/>
      <c r="I70" s="1148"/>
      <c r="J70" s="1148"/>
      <c r="K70" s="1148"/>
      <c r="L70" s="1148"/>
    </row>
    <row r="71" spans="2:12" x14ac:dyDescent="0.2">
      <c r="B71" s="1149"/>
      <c r="F71" s="1148"/>
      <c r="G71" s="1148"/>
      <c r="H71" s="1148"/>
      <c r="I71" s="1148"/>
      <c r="J71" s="1148"/>
      <c r="K71" s="1148"/>
      <c r="L71" s="1148"/>
    </row>
    <row r="72" spans="2:12" x14ac:dyDescent="0.2">
      <c r="F72" s="1148"/>
      <c r="G72" s="1148"/>
      <c r="H72" s="1148"/>
      <c r="I72" s="1148"/>
      <c r="J72" s="1148"/>
      <c r="K72" s="1148"/>
      <c r="L72" s="1148"/>
    </row>
    <row r="73" spans="2:12" x14ac:dyDescent="0.2">
      <c r="L73" s="1148"/>
    </row>
    <row r="74" spans="2:12" x14ac:dyDescent="0.2">
      <c r="L74" s="1148"/>
    </row>
  </sheetData>
  <sheetProtection selectLockedCells="1" selectUnlockedCells="1"/>
  <mergeCells count="13">
    <mergeCell ref="L3:L4"/>
    <mergeCell ref="A64:E64"/>
    <mergeCell ref="C5:E5"/>
    <mergeCell ref="J1:L1"/>
    <mergeCell ref="A2:L2"/>
    <mergeCell ref="A3:A4"/>
    <mergeCell ref="B3:B4"/>
    <mergeCell ref="C3:C4"/>
    <mergeCell ref="D3:D4"/>
    <mergeCell ref="E3:E4"/>
    <mergeCell ref="G3:I3"/>
    <mergeCell ref="J3:J4"/>
    <mergeCell ref="K3:K4"/>
  </mergeCells>
  <pageMargins left="0.19685039370078741" right="0" top="0.78740157480314965" bottom="0.35433070866141736" header="0.59055118110236227" footer="0.19685039370078741"/>
  <pageSetup paperSize="9" scale="89" fitToHeight="0" orientation="landscape" useFirstPageNumber="1" r:id="rId1"/>
  <headerFooter alignWithMargins="0">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selection activeCell="D26" sqref="D26"/>
    </sheetView>
  </sheetViews>
  <sheetFormatPr defaultRowHeight="11.25" x14ac:dyDescent="0.2"/>
  <cols>
    <col min="1" max="2" width="9.33203125" style="6"/>
    <col min="3" max="3" width="10.6640625" style="6" customWidth="1"/>
    <col min="4" max="4" width="61.6640625" style="6" customWidth="1"/>
    <col min="5" max="6" width="19" style="6" customWidth="1"/>
    <col min="7" max="7" width="18" style="6" customWidth="1"/>
  </cols>
  <sheetData>
    <row r="1" spans="1:8" ht="12.75" customHeight="1" x14ac:dyDescent="0.2">
      <c r="A1" s="14"/>
      <c r="B1" s="14"/>
      <c r="C1" s="14"/>
      <c r="D1" s="14"/>
      <c r="E1" s="14"/>
      <c r="F1" s="126" t="s">
        <v>531</v>
      </c>
      <c r="G1" s="13"/>
      <c r="H1" s="13"/>
    </row>
    <row r="2" spans="1:8" ht="11.25" customHeight="1" x14ac:dyDescent="0.2">
      <c r="A2" s="1423"/>
      <c r="B2" s="1424"/>
      <c r="C2" s="1424"/>
      <c r="D2" s="1424"/>
      <c r="E2" s="1424"/>
      <c r="F2" s="1424"/>
      <c r="G2" s="1424"/>
    </row>
    <row r="3" spans="1:8" ht="11.25" customHeight="1" x14ac:dyDescent="0.2">
      <c r="A3" s="1423"/>
      <c r="B3" s="1424"/>
      <c r="C3" s="1424"/>
      <c r="D3" s="1424"/>
      <c r="E3" s="1424"/>
      <c r="F3" s="1424"/>
      <c r="G3" s="1424"/>
    </row>
    <row r="4" spans="1:8" ht="15.75" customHeight="1" x14ac:dyDescent="0.25">
      <c r="A4" s="1425" t="s">
        <v>695</v>
      </c>
      <c r="B4" s="1425"/>
      <c r="C4" s="1425"/>
      <c r="D4" s="1425"/>
      <c r="E4" s="1425"/>
      <c r="F4" s="1425"/>
      <c r="G4" s="1425"/>
    </row>
    <row r="5" spans="1:8" ht="15.75" x14ac:dyDescent="0.25">
      <c r="A5" s="1426" t="s">
        <v>856</v>
      </c>
      <c r="B5" s="1427"/>
      <c r="C5" s="1427"/>
      <c r="D5" s="1427"/>
      <c r="E5" s="1427"/>
      <c r="F5" s="1427"/>
      <c r="G5" s="1427"/>
    </row>
    <row r="6" spans="1:8" ht="12.75" customHeight="1" x14ac:dyDescent="0.2">
      <c r="A6" s="1420" t="s">
        <v>699</v>
      </c>
      <c r="B6" s="1420"/>
      <c r="C6" s="1420"/>
      <c r="D6" s="1420"/>
      <c r="E6" s="1420"/>
      <c r="F6" s="1420"/>
      <c r="G6" s="1420"/>
    </row>
    <row r="7" spans="1:8" ht="36" x14ac:dyDescent="0.2">
      <c r="A7" s="726" t="s">
        <v>0</v>
      </c>
      <c r="B7" s="726" t="s">
        <v>1</v>
      </c>
      <c r="C7" s="727" t="s">
        <v>2</v>
      </c>
      <c r="D7" s="727" t="s">
        <v>3</v>
      </c>
      <c r="E7" s="758" t="s">
        <v>811</v>
      </c>
      <c r="F7" s="758" t="s">
        <v>749</v>
      </c>
      <c r="G7" s="758" t="s">
        <v>516</v>
      </c>
    </row>
    <row r="8" spans="1:8" ht="12" x14ac:dyDescent="0.2">
      <c r="A8" s="728" t="s">
        <v>4</v>
      </c>
      <c r="B8" s="729"/>
      <c r="C8" s="729"/>
      <c r="D8" s="810" t="s">
        <v>5</v>
      </c>
      <c r="E8" s="730">
        <f>E9</f>
        <v>600645.12</v>
      </c>
      <c r="F8" s="730">
        <f>F9</f>
        <v>600645.12</v>
      </c>
      <c r="G8" s="814">
        <f t="shared" ref="G8:G19" si="0">F8/E8</f>
        <v>1</v>
      </c>
    </row>
    <row r="9" spans="1:8" ht="12" x14ac:dyDescent="0.2">
      <c r="A9" s="731"/>
      <c r="B9" s="732" t="s">
        <v>9</v>
      </c>
      <c r="C9" s="733"/>
      <c r="D9" s="811" t="s">
        <v>10</v>
      </c>
      <c r="E9" s="734">
        <f>E10</f>
        <v>600645.12</v>
      </c>
      <c r="F9" s="734">
        <f>F10</f>
        <v>600645.12</v>
      </c>
      <c r="G9" s="815">
        <f t="shared" si="0"/>
        <v>1</v>
      </c>
    </row>
    <row r="10" spans="1:8" ht="45" x14ac:dyDescent="0.2">
      <c r="A10" s="735"/>
      <c r="B10" s="736"/>
      <c r="C10" s="731">
        <v>2010</v>
      </c>
      <c r="D10" s="737" t="s">
        <v>14</v>
      </c>
      <c r="E10" s="738">
        <v>600645.12</v>
      </c>
      <c r="F10" s="176">
        <v>600645.12</v>
      </c>
      <c r="G10" s="818">
        <f t="shared" si="0"/>
        <v>1</v>
      </c>
    </row>
    <row r="11" spans="1:8" ht="11.25" customHeight="1" x14ac:dyDescent="0.2">
      <c r="A11" s="739" t="s">
        <v>40</v>
      </c>
      <c r="B11" s="739" t="s">
        <v>679</v>
      </c>
      <c r="C11" s="740" t="s">
        <v>679</v>
      </c>
      <c r="D11" s="741" t="s">
        <v>41</v>
      </c>
      <c r="E11" s="742">
        <f>E12</f>
        <v>147051</v>
      </c>
      <c r="F11" s="742">
        <f>F12</f>
        <v>74085.98</v>
      </c>
      <c r="G11" s="816">
        <f t="shared" si="0"/>
        <v>0.50381146677003219</v>
      </c>
    </row>
    <row r="12" spans="1:8" ht="12" x14ac:dyDescent="0.2">
      <c r="A12" s="743" t="s">
        <v>679</v>
      </c>
      <c r="B12" s="744" t="s">
        <v>42</v>
      </c>
      <c r="C12" s="745" t="s">
        <v>679</v>
      </c>
      <c r="D12" s="746" t="s">
        <v>43</v>
      </c>
      <c r="E12" s="747">
        <f>E13</f>
        <v>147051</v>
      </c>
      <c r="F12" s="747">
        <f>F13</f>
        <v>74085.98</v>
      </c>
      <c r="G12" s="817">
        <f t="shared" si="0"/>
        <v>0.50381146677003219</v>
      </c>
    </row>
    <row r="13" spans="1:8" ht="45" x14ac:dyDescent="0.2">
      <c r="A13" s="743" t="s">
        <v>679</v>
      </c>
      <c r="B13" s="743" t="s">
        <v>679</v>
      </c>
      <c r="C13" s="748" t="s">
        <v>13</v>
      </c>
      <c r="D13" s="737" t="s">
        <v>14</v>
      </c>
      <c r="E13" s="762">
        <v>147051</v>
      </c>
      <c r="F13" s="806">
        <v>74085.98</v>
      </c>
      <c r="G13" s="818">
        <f t="shared" si="0"/>
        <v>0.50381146677003219</v>
      </c>
    </row>
    <row r="14" spans="1:8" ht="22.5" x14ac:dyDescent="0.2">
      <c r="A14" s="739" t="s">
        <v>50</v>
      </c>
      <c r="B14" s="739" t="s">
        <v>679</v>
      </c>
      <c r="C14" s="740" t="s">
        <v>679</v>
      </c>
      <c r="D14" s="741" t="s">
        <v>51</v>
      </c>
      <c r="E14" s="742">
        <f>E15</f>
        <v>3526</v>
      </c>
      <c r="F14" s="742">
        <f>F15</f>
        <v>1768</v>
      </c>
      <c r="G14" s="816">
        <f>F14/E14</f>
        <v>0.50141803743618829</v>
      </c>
    </row>
    <row r="15" spans="1:8" ht="22.5" x14ac:dyDescent="0.2">
      <c r="A15" s="743" t="s">
        <v>679</v>
      </c>
      <c r="B15" s="744" t="s">
        <v>52</v>
      </c>
      <c r="C15" s="745" t="s">
        <v>679</v>
      </c>
      <c r="D15" s="746" t="s">
        <v>53</v>
      </c>
      <c r="E15" s="747">
        <f>E16</f>
        <v>3526</v>
      </c>
      <c r="F15" s="747">
        <f>F16</f>
        <v>1768</v>
      </c>
      <c r="G15" s="817">
        <f>F15/E15</f>
        <v>0.50141803743618829</v>
      </c>
    </row>
    <row r="16" spans="1:8" ht="45" x14ac:dyDescent="0.2">
      <c r="A16" s="726" t="s">
        <v>679</v>
      </c>
      <c r="B16" s="726" t="s">
        <v>679</v>
      </c>
      <c r="C16" s="753" t="s">
        <v>13</v>
      </c>
      <c r="D16" s="754" t="s">
        <v>14</v>
      </c>
      <c r="E16" s="762">
        <v>3526</v>
      </c>
      <c r="F16" s="822">
        <v>1768</v>
      </c>
      <c r="G16" s="818">
        <f>F16/E16</f>
        <v>0.50141803743618829</v>
      </c>
    </row>
    <row r="17" spans="1:7" ht="12" x14ac:dyDescent="0.2">
      <c r="A17" s="755">
        <v>801</v>
      </c>
      <c r="B17" s="755"/>
      <c r="C17" s="756"/>
      <c r="D17" s="812" t="s">
        <v>118</v>
      </c>
      <c r="E17" s="757">
        <f>E18</f>
        <v>138673.60999999999</v>
      </c>
      <c r="F17" s="757">
        <f>F18</f>
        <v>138673.60999999999</v>
      </c>
      <c r="G17" s="821">
        <f t="shared" si="0"/>
        <v>1</v>
      </c>
    </row>
    <row r="18" spans="1:7" ht="22.5" x14ac:dyDescent="0.2">
      <c r="A18" s="758"/>
      <c r="B18" s="733">
        <v>80153</v>
      </c>
      <c r="C18" s="759"/>
      <c r="D18" s="813" t="s">
        <v>137</v>
      </c>
      <c r="E18" s="752">
        <f>E19</f>
        <v>138673.60999999999</v>
      </c>
      <c r="F18" s="752">
        <f>F19</f>
        <v>138673.60999999999</v>
      </c>
      <c r="G18" s="820">
        <f t="shared" si="0"/>
        <v>1</v>
      </c>
    </row>
    <row r="19" spans="1:7" ht="45" x14ac:dyDescent="0.2">
      <c r="A19" s="758"/>
      <c r="B19" s="758"/>
      <c r="C19" s="760">
        <v>2010</v>
      </c>
      <c r="D19" s="754" t="s">
        <v>14</v>
      </c>
      <c r="E19" s="762">
        <v>138673.60999999999</v>
      </c>
      <c r="F19" s="806">
        <v>138673.60999999999</v>
      </c>
      <c r="G19" s="823">
        <f t="shared" si="0"/>
        <v>1</v>
      </c>
    </row>
    <row r="20" spans="1:7" ht="12" x14ac:dyDescent="0.2">
      <c r="A20" s="763">
        <v>851</v>
      </c>
      <c r="B20" s="763"/>
      <c r="C20" s="764"/>
      <c r="D20" s="765" t="s">
        <v>696</v>
      </c>
      <c r="E20" s="757">
        <v>6000</v>
      </c>
      <c r="F20" s="757">
        <f>F21</f>
        <v>0</v>
      </c>
      <c r="G20" s="821">
        <f>G21</f>
        <v>0</v>
      </c>
    </row>
    <row r="21" spans="1:7" ht="12" x14ac:dyDescent="0.2">
      <c r="A21" s="743"/>
      <c r="B21" s="749">
        <v>85195</v>
      </c>
      <c r="C21" s="750"/>
      <c r="D21" s="751" t="s">
        <v>697</v>
      </c>
      <c r="E21" s="752">
        <v>6000</v>
      </c>
      <c r="F21" s="752">
        <f>F22</f>
        <v>0</v>
      </c>
      <c r="G21" s="820">
        <f>G22</f>
        <v>0</v>
      </c>
    </row>
    <row r="22" spans="1:7" ht="45" x14ac:dyDescent="0.2">
      <c r="A22" s="743"/>
      <c r="B22" s="735"/>
      <c r="C22" s="748">
        <v>2010</v>
      </c>
      <c r="D22" s="737" t="s">
        <v>14</v>
      </c>
      <c r="E22" s="762">
        <v>6000</v>
      </c>
      <c r="F22" s="824">
        <v>0</v>
      </c>
      <c r="G22" s="825">
        <f t="shared" ref="G22:G38" si="1">F22/E22</f>
        <v>0</v>
      </c>
    </row>
    <row r="23" spans="1:7" ht="11.25" customHeight="1" x14ac:dyDescent="0.2">
      <c r="A23" s="739" t="s">
        <v>141</v>
      </c>
      <c r="B23" s="739" t="s">
        <v>679</v>
      </c>
      <c r="C23" s="740" t="s">
        <v>679</v>
      </c>
      <c r="D23" s="741" t="s">
        <v>142</v>
      </c>
      <c r="E23" s="742">
        <f>E24+E26+E28+E30+E32</f>
        <v>2628042</v>
      </c>
      <c r="F23" s="742">
        <f>F24+F26+F28+F30+F32</f>
        <v>1925596</v>
      </c>
      <c r="G23" s="816">
        <f t="shared" si="1"/>
        <v>0.73271127325971197</v>
      </c>
    </row>
    <row r="24" spans="1:7" ht="12" x14ac:dyDescent="0.2">
      <c r="A24" s="743" t="s">
        <v>679</v>
      </c>
      <c r="B24" s="744" t="s">
        <v>143</v>
      </c>
      <c r="C24" s="745" t="s">
        <v>679</v>
      </c>
      <c r="D24" s="746" t="s">
        <v>144</v>
      </c>
      <c r="E24" s="747">
        <f>E25</f>
        <v>745542</v>
      </c>
      <c r="F24" s="747">
        <f>F25</f>
        <v>394596</v>
      </c>
      <c r="G24" s="817">
        <f t="shared" si="1"/>
        <v>0.52927400468384078</v>
      </c>
    </row>
    <row r="25" spans="1:7" ht="45" x14ac:dyDescent="0.2">
      <c r="A25" s="743" t="s">
        <v>679</v>
      </c>
      <c r="B25" s="726" t="s">
        <v>679</v>
      </c>
      <c r="C25" s="753" t="s">
        <v>13</v>
      </c>
      <c r="D25" s="754" t="s">
        <v>14</v>
      </c>
      <c r="E25" s="762">
        <v>745542</v>
      </c>
      <c r="F25" s="806">
        <v>394596</v>
      </c>
      <c r="G25" s="823">
        <f t="shared" si="1"/>
        <v>0.52927400468384078</v>
      </c>
    </row>
    <row r="26" spans="1:7" ht="12" x14ac:dyDescent="0.2">
      <c r="A26" s="766"/>
      <c r="B26" s="767">
        <v>85215</v>
      </c>
      <c r="C26" s="759"/>
      <c r="D26" s="813" t="s">
        <v>152</v>
      </c>
      <c r="E26" s="752">
        <f>E27</f>
        <v>5500</v>
      </c>
      <c r="F26" s="752">
        <f>F27</f>
        <v>4000</v>
      </c>
      <c r="G26" s="820">
        <f t="shared" si="1"/>
        <v>0.72727272727272729</v>
      </c>
    </row>
    <row r="27" spans="1:7" ht="45" x14ac:dyDescent="0.2">
      <c r="A27" s="743"/>
      <c r="B27" s="768"/>
      <c r="C27" s="769">
        <v>2010</v>
      </c>
      <c r="D27" s="754" t="s">
        <v>14</v>
      </c>
      <c r="E27" s="762">
        <v>5500</v>
      </c>
      <c r="F27" s="806">
        <v>4000</v>
      </c>
      <c r="G27" s="823">
        <f t="shared" si="1"/>
        <v>0.72727272727272729</v>
      </c>
    </row>
    <row r="28" spans="1:7" ht="12" x14ac:dyDescent="0.2">
      <c r="A28" s="743" t="s">
        <v>679</v>
      </c>
      <c r="B28" s="744" t="s">
        <v>157</v>
      </c>
      <c r="C28" s="745" t="s">
        <v>679</v>
      </c>
      <c r="D28" s="746" t="s">
        <v>158</v>
      </c>
      <c r="E28" s="747">
        <f>E29</f>
        <v>649000</v>
      </c>
      <c r="F28" s="747">
        <f>F29</f>
        <v>299000</v>
      </c>
      <c r="G28" s="817">
        <f t="shared" si="1"/>
        <v>0.46070878274268107</v>
      </c>
    </row>
    <row r="29" spans="1:7" ht="45" x14ac:dyDescent="0.2">
      <c r="A29" s="743" t="s">
        <v>679</v>
      </c>
      <c r="B29" s="743" t="s">
        <v>679</v>
      </c>
      <c r="C29" s="748" t="s">
        <v>13</v>
      </c>
      <c r="D29" s="737" t="s">
        <v>14</v>
      </c>
      <c r="E29" s="762">
        <v>649000</v>
      </c>
      <c r="F29" s="806">
        <v>299000</v>
      </c>
      <c r="G29" s="823">
        <f t="shared" si="1"/>
        <v>0.46070878274268107</v>
      </c>
    </row>
    <row r="30" spans="1:7" s="6" customFormat="1" ht="12" x14ac:dyDescent="0.2">
      <c r="A30" s="743"/>
      <c r="B30" s="744">
        <v>85278</v>
      </c>
      <c r="C30" s="745"/>
      <c r="D30" s="746" t="s">
        <v>834</v>
      </c>
      <c r="E30" s="747">
        <f>E31</f>
        <v>28000</v>
      </c>
      <c r="F30" s="747">
        <f>F31</f>
        <v>28000</v>
      </c>
      <c r="G30" s="817">
        <f>F30/E30</f>
        <v>1</v>
      </c>
    </row>
    <row r="31" spans="1:7" s="6" customFormat="1" ht="45" x14ac:dyDescent="0.2">
      <c r="A31" s="743"/>
      <c r="B31" s="743"/>
      <c r="C31" s="748" t="s">
        <v>13</v>
      </c>
      <c r="D31" s="737" t="s">
        <v>14</v>
      </c>
      <c r="E31" s="762">
        <v>28000</v>
      </c>
      <c r="F31" s="762">
        <v>28000</v>
      </c>
      <c r="G31" s="823">
        <f>F31/E31</f>
        <v>1</v>
      </c>
    </row>
    <row r="32" spans="1:7" s="6" customFormat="1" ht="12" x14ac:dyDescent="0.2">
      <c r="A32" s="743"/>
      <c r="B32" s="744">
        <v>85295</v>
      </c>
      <c r="C32" s="745"/>
      <c r="D32" s="746" t="s">
        <v>564</v>
      </c>
      <c r="E32" s="747">
        <f>E33</f>
        <v>1200000</v>
      </c>
      <c r="F32" s="747">
        <f>F33</f>
        <v>1200000</v>
      </c>
      <c r="G32" s="817">
        <f>F32/E32</f>
        <v>1</v>
      </c>
    </row>
    <row r="33" spans="1:7" s="6" customFormat="1" ht="45" x14ac:dyDescent="0.2">
      <c r="A33" s="743"/>
      <c r="B33" s="743"/>
      <c r="C33" s="748">
        <v>2010</v>
      </c>
      <c r="D33" s="737" t="s">
        <v>14</v>
      </c>
      <c r="E33" s="762">
        <v>1200000</v>
      </c>
      <c r="F33" s="762">
        <v>1200000</v>
      </c>
      <c r="G33" s="823">
        <f>F33/E33</f>
        <v>1</v>
      </c>
    </row>
    <row r="34" spans="1:7" ht="11.25" customHeight="1" x14ac:dyDescent="0.2">
      <c r="A34" s="739" t="s">
        <v>169</v>
      </c>
      <c r="B34" s="739" t="s">
        <v>679</v>
      </c>
      <c r="C34" s="740" t="s">
        <v>679</v>
      </c>
      <c r="D34" s="741" t="s">
        <v>170</v>
      </c>
      <c r="E34" s="742">
        <f>E35+E37+E39+E41</f>
        <v>16040616</v>
      </c>
      <c r="F34" s="742">
        <f>F35+F37+F39+F41</f>
        <v>13377419</v>
      </c>
      <c r="G34" s="816">
        <f t="shared" si="1"/>
        <v>0.83397165046529387</v>
      </c>
    </row>
    <row r="35" spans="1:7" ht="12" x14ac:dyDescent="0.2">
      <c r="A35" s="743" t="s">
        <v>679</v>
      </c>
      <c r="B35" s="744" t="s">
        <v>171</v>
      </c>
      <c r="C35" s="745" t="s">
        <v>679</v>
      </c>
      <c r="D35" s="746" t="s">
        <v>172</v>
      </c>
      <c r="E35" s="747">
        <f>E36</f>
        <v>8936073</v>
      </c>
      <c r="F35" s="747">
        <f>F36</f>
        <v>8936073</v>
      </c>
      <c r="G35" s="817">
        <f t="shared" si="1"/>
        <v>1</v>
      </c>
    </row>
    <row r="36" spans="1:7" ht="56.25" x14ac:dyDescent="0.2">
      <c r="A36" s="743" t="s">
        <v>679</v>
      </c>
      <c r="B36" s="743" t="s">
        <v>679</v>
      </c>
      <c r="C36" s="748" t="s">
        <v>173</v>
      </c>
      <c r="D36" s="737" t="s">
        <v>174</v>
      </c>
      <c r="E36" s="762">
        <v>8936073</v>
      </c>
      <c r="F36" s="826">
        <v>8936073</v>
      </c>
      <c r="G36" s="827">
        <f t="shared" si="1"/>
        <v>1</v>
      </c>
    </row>
    <row r="37" spans="1:7" ht="45" x14ac:dyDescent="0.2">
      <c r="A37" s="743" t="s">
        <v>679</v>
      </c>
      <c r="B37" s="744" t="s">
        <v>175</v>
      </c>
      <c r="C37" s="745" t="s">
        <v>679</v>
      </c>
      <c r="D37" s="770" t="s">
        <v>176</v>
      </c>
      <c r="E37" s="747">
        <f>E38</f>
        <v>6994444</v>
      </c>
      <c r="F37" s="747">
        <f>F38</f>
        <v>4368247</v>
      </c>
      <c r="G37" s="817">
        <f t="shared" si="1"/>
        <v>0.62453098487885528</v>
      </c>
    </row>
    <row r="38" spans="1:7" ht="45" x14ac:dyDescent="0.2">
      <c r="A38" s="743" t="s">
        <v>679</v>
      </c>
      <c r="B38" s="743" t="s">
        <v>679</v>
      </c>
      <c r="C38" s="748" t="s">
        <v>13</v>
      </c>
      <c r="D38" s="737" t="s">
        <v>14</v>
      </c>
      <c r="E38" s="762">
        <v>6994444</v>
      </c>
      <c r="F38" s="806">
        <v>4368247</v>
      </c>
      <c r="G38" s="823">
        <f t="shared" si="1"/>
        <v>0.62453098487885528</v>
      </c>
    </row>
    <row r="39" spans="1:7" ht="12" x14ac:dyDescent="0.2">
      <c r="A39" s="743"/>
      <c r="B39" s="771">
        <v>85503</v>
      </c>
      <c r="C39" s="750"/>
      <c r="D39" s="751" t="s">
        <v>178</v>
      </c>
      <c r="E39" s="752">
        <f>E40</f>
        <v>950</v>
      </c>
      <c r="F39" s="752">
        <f>F40</f>
        <v>950</v>
      </c>
      <c r="G39" s="820">
        <f>G40</f>
        <v>1</v>
      </c>
    </row>
    <row r="40" spans="1:7" ht="45" x14ac:dyDescent="0.2">
      <c r="A40" s="743"/>
      <c r="B40" s="743"/>
      <c r="C40" s="748">
        <v>2010</v>
      </c>
      <c r="D40" s="737" t="s">
        <v>14</v>
      </c>
      <c r="E40" s="762">
        <v>950</v>
      </c>
      <c r="F40" s="806">
        <v>950</v>
      </c>
      <c r="G40" s="823">
        <f t="shared" ref="G40:G42" si="2">F40/E40</f>
        <v>1</v>
      </c>
    </row>
    <row r="41" spans="1:7" ht="33.75" x14ac:dyDescent="0.2">
      <c r="A41" s="743" t="s">
        <v>679</v>
      </c>
      <c r="B41" s="744" t="s">
        <v>555</v>
      </c>
      <c r="C41" s="745" t="s">
        <v>679</v>
      </c>
      <c r="D41" s="746" t="s">
        <v>698</v>
      </c>
      <c r="E41" s="747">
        <f>E42</f>
        <v>109149</v>
      </c>
      <c r="F41" s="747">
        <f>F42</f>
        <v>72149</v>
      </c>
      <c r="G41" s="817">
        <f t="shared" si="2"/>
        <v>0.66101384346169001</v>
      </c>
    </row>
    <row r="42" spans="1:7" ht="45" x14ac:dyDescent="0.2">
      <c r="A42" s="743" t="s">
        <v>679</v>
      </c>
      <c r="B42" s="743" t="s">
        <v>679</v>
      </c>
      <c r="C42" s="748" t="s">
        <v>13</v>
      </c>
      <c r="D42" s="737" t="s">
        <v>14</v>
      </c>
      <c r="E42" s="762">
        <v>109149</v>
      </c>
      <c r="F42" s="828">
        <v>72149</v>
      </c>
      <c r="G42" s="818">
        <f t="shared" si="2"/>
        <v>0.66101384346169001</v>
      </c>
    </row>
    <row r="43" spans="1:7" ht="12" customHeight="1" x14ac:dyDescent="0.2">
      <c r="A43" s="1418" t="s">
        <v>197</v>
      </c>
      <c r="B43" s="1419"/>
      <c r="C43" s="1419"/>
      <c r="D43" s="1419"/>
      <c r="E43" s="685">
        <f>E8+E11+E14+E17+E20+E23+E34</f>
        <v>19564553.73</v>
      </c>
      <c r="F43" s="685">
        <f>F8+F11+F14+F17+F20+F23+F34</f>
        <v>16118187.710000001</v>
      </c>
      <c r="G43" s="819">
        <f>F43/E43</f>
        <v>0.82384642821086218</v>
      </c>
    </row>
    <row r="44" spans="1:7" s="6" customFormat="1" x14ac:dyDescent="0.2">
      <c r="A44" s="803"/>
      <c r="B44" s="804"/>
      <c r="C44" s="804"/>
      <c r="D44" s="804"/>
      <c r="E44" s="805"/>
      <c r="F44" s="805"/>
      <c r="G44" s="805"/>
    </row>
    <row r="45" spans="1:7" s="6" customFormat="1" x14ac:dyDescent="0.2">
      <c r="A45" s="803"/>
      <c r="B45" s="804"/>
      <c r="C45" s="804"/>
      <c r="D45" s="804"/>
      <c r="E45" s="805"/>
      <c r="F45" s="805"/>
      <c r="G45" s="805"/>
    </row>
    <row r="46" spans="1:7" s="6" customFormat="1" x14ac:dyDescent="0.2">
      <c r="A46" s="803"/>
      <c r="B46" s="804"/>
      <c r="C46" s="804"/>
      <c r="D46" s="804"/>
      <c r="E46" s="805"/>
      <c r="F46" s="805"/>
      <c r="G46" s="805"/>
    </row>
    <row r="47" spans="1:7" ht="12.75" customHeight="1" x14ac:dyDescent="0.2">
      <c r="A47" s="1420" t="s">
        <v>1009</v>
      </c>
      <c r="B47" s="1420"/>
      <c r="C47" s="1420"/>
      <c r="D47" s="1420"/>
      <c r="E47" s="1420"/>
      <c r="F47" s="1420"/>
      <c r="G47" s="1420"/>
    </row>
    <row r="48" spans="1:7" ht="36" x14ac:dyDescent="0.2">
      <c r="A48" s="743" t="s">
        <v>0</v>
      </c>
      <c r="B48" s="743" t="s">
        <v>1</v>
      </c>
      <c r="C48" s="766" t="s">
        <v>2</v>
      </c>
      <c r="D48" s="766" t="s">
        <v>3</v>
      </c>
      <c r="E48" s="758" t="s">
        <v>811</v>
      </c>
      <c r="F48" s="758" t="s">
        <v>749</v>
      </c>
      <c r="G48" s="758" t="s">
        <v>516</v>
      </c>
    </row>
    <row r="49" spans="1:7" ht="12" x14ac:dyDescent="0.2">
      <c r="A49" s="772" t="s">
        <v>4</v>
      </c>
      <c r="B49" s="773"/>
      <c r="C49" s="774"/>
      <c r="D49" s="775" t="s">
        <v>5</v>
      </c>
      <c r="E49" s="776">
        <f>E50</f>
        <v>600645.12</v>
      </c>
      <c r="F49" s="776">
        <f>F50</f>
        <v>600645.12</v>
      </c>
      <c r="G49" s="829">
        <f>G50</f>
        <v>1</v>
      </c>
    </row>
    <row r="50" spans="1:7" ht="12" x14ac:dyDescent="0.2">
      <c r="A50" s="777"/>
      <c r="B50" s="778" t="s">
        <v>9</v>
      </c>
      <c r="C50" s="779"/>
      <c r="D50" s="780" t="s">
        <v>10</v>
      </c>
      <c r="E50" s="734">
        <f>SUM(E51:E56)</f>
        <v>600645.12</v>
      </c>
      <c r="F50" s="734">
        <f>SUM(F51:F56)</f>
        <v>600645.12</v>
      </c>
      <c r="G50" s="815">
        <f t="shared" ref="G50:G75" si="3">F50/E50</f>
        <v>1</v>
      </c>
    </row>
    <row r="51" spans="1:7" ht="12.75" x14ac:dyDescent="0.2">
      <c r="A51" s="777"/>
      <c r="B51" s="777"/>
      <c r="C51" s="781">
        <v>4010</v>
      </c>
      <c r="D51" s="737" t="s">
        <v>207</v>
      </c>
      <c r="E51" s="9">
        <v>5574.04</v>
      </c>
      <c r="F51" s="9">
        <v>5574.04</v>
      </c>
      <c r="G51" s="830">
        <f t="shared" si="3"/>
        <v>1</v>
      </c>
    </row>
    <row r="52" spans="1:7" ht="12.75" x14ac:dyDescent="0.2">
      <c r="A52" s="777"/>
      <c r="B52" s="777"/>
      <c r="C52" s="781">
        <v>4110</v>
      </c>
      <c r="D52" s="737" t="s">
        <v>209</v>
      </c>
      <c r="E52" s="9">
        <v>953.16</v>
      </c>
      <c r="F52" s="9">
        <v>953.16</v>
      </c>
      <c r="G52" s="830">
        <f t="shared" si="3"/>
        <v>1</v>
      </c>
    </row>
    <row r="53" spans="1:7" ht="12.75" x14ac:dyDescent="0.2">
      <c r="A53" s="777"/>
      <c r="B53" s="777"/>
      <c r="C53" s="781">
        <v>4120</v>
      </c>
      <c r="D53" s="737" t="s">
        <v>694</v>
      </c>
      <c r="E53" s="9">
        <v>136.56</v>
      </c>
      <c r="F53" s="9">
        <v>136.56</v>
      </c>
      <c r="G53" s="830">
        <f t="shared" si="3"/>
        <v>1</v>
      </c>
    </row>
    <row r="54" spans="1:7" ht="12.75" x14ac:dyDescent="0.2">
      <c r="A54" s="777"/>
      <c r="B54" s="777"/>
      <c r="C54" s="781">
        <v>4210</v>
      </c>
      <c r="D54" s="737" t="s">
        <v>213</v>
      </c>
      <c r="E54" s="9">
        <v>3200</v>
      </c>
      <c r="F54" s="9">
        <v>3200</v>
      </c>
      <c r="G54" s="830">
        <f t="shared" si="3"/>
        <v>1</v>
      </c>
    </row>
    <row r="55" spans="1:7" ht="12.75" x14ac:dyDescent="0.2">
      <c r="A55" s="777"/>
      <c r="B55" s="777"/>
      <c r="C55" s="781">
        <v>4300</v>
      </c>
      <c r="D55" s="737" t="s">
        <v>215</v>
      </c>
      <c r="E55" s="466">
        <v>1913.6</v>
      </c>
      <c r="F55" s="466">
        <v>1913.6</v>
      </c>
      <c r="G55" s="831">
        <f t="shared" si="3"/>
        <v>1</v>
      </c>
    </row>
    <row r="56" spans="1:7" ht="12.75" x14ac:dyDescent="0.2">
      <c r="A56" s="777"/>
      <c r="B56" s="777"/>
      <c r="C56" s="781">
        <v>4430</v>
      </c>
      <c r="D56" s="737" t="s">
        <v>217</v>
      </c>
      <c r="E56" s="9">
        <v>588867.76</v>
      </c>
      <c r="F56" s="9">
        <v>588867.76</v>
      </c>
      <c r="G56" s="830">
        <f t="shared" si="3"/>
        <v>1</v>
      </c>
    </row>
    <row r="57" spans="1:7" x14ac:dyDescent="0.2">
      <c r="A57" s="739" t="s">
        <v>40</v>
      </c>
      <c r="B57" s="739" t="s">
        <v>679</v>
      </c>
      <c r="C57" s="740" t="s">
        <v>679</v>
      </c>
      <c r="D57" s="741" t="s">
        <v>41</v>
      </c>
      <c r="E57" s="742">
        <f>E58</f>
        <v>147051</v>
      </c>
      <c r="F57" s="742">
        <f>F58</f>
        <v>74085.98</v>
      </c>
      <c r="G57" s="816">
        <f t="shared" si="3"/>
        <v>0.50381146677003219</v>
      </c>
    </row>
    <row r="58" spans="1:7" ht="12" x14ac:dyDescent="0.2">
      <c r="A58" s="743" t="s">
        <v>679</v>
      </c>
      <c r="B58" s="744" t="s">
        <v>42</v>
      </c>
      <c r="C58" s="745" t="s">
        <v>679</v>
      </c>
      <c r="D58" s="746" t="s">
        <v>43</v>
      </c>
      <c r="E58" s="747">
        <f>SUM(E59:E61)</f>
        <v>147051</v>
      </c>
      <c r="F58" s="747">
        <f>SUM(F59:F61)</f>
        <v>74085.98</v>
      </c>
      <c r="G58" s="817">
        <f t="shared" si="3"/>
        <v>0.50381146677003219</v>
      </c>
    </row>
    <row r="59" spans="1:7" ht="12" x14ac:dyDescent="0.2">
      <c r="A59" s="743" t="s">
        <v>679</v>
      </c>
      <c r="B59" s="743" t="s">
        <v>679</v>
      </c>
      <c r="C59" s="748" t="s">
        <v>206</v>
      </c>
      <c r="D59" s="737" t="s">
        <v>207</v>
      </c>
      <c r="E59" s="11">
        <v>123003.76</v>
      </c>
      <c r="F59" s="8">
        <v>61970.78</v>
      </c>
      <c r="G59" s="832">
        <f>F59/E59</f>
        <v>0.5038120785901179</v>
      </c>
    </row>
    <row r="60" spans="1:7" ht="12" x14ac:dyDescent="0.2">
      <c r="A60" s="743" t="s">
        <v>679</v>
      </c>
      <c r="B60" s="743" t="s">
        <v>679</v>
      </c>
      <c r="C60" s="748" t="s">
        <v>208</v>
      </c>
      <c r="D60" s="737" t="s">
        <v>209</v>
      </c>
      <c r="E60" s="11">
        <v>21033.65</v>
      </c>
      <c r="F60" s="8">
        <v>10596.98</v>
      </c>
      <c r="G60" s="832">
        <f>F60/E60</f>
        <v>0.50381079841111742</v>
      </c>
    </row>
    <row r="61" spans="1:7" ht="12" x14ac:dyDescent="0.2">
      <c r="A61" s="743" t="s">
        <v>679</v>
      </c>
      <c r="B61" s="743" t="s">
        <v>679</v>
      </c>
      <c r="C61" s="748" t="s">
        <v>210</v>
      </c>
      <c r="D61" s="737" t="s">
        <v>694</v>
      </c>
      <c r="E61" s="806">
        <v>3013.59</v>
      </c>
      <c r="F61" s="463">
        <v>1518.22</v>
      </c>
      <c r="G61" s="833">
        <f>F61/E61</f>
        <v>0.5037911593813359</v>
      </c>
    </row>
    <row r="62" spans="1:7" ht="22.5" x14ac:dyDescent="0.2">
      <c r="A62" s="739" t="s">
        <v>50</v>
      </c>
      <c r="B62" s="739" t="s">
        <v>679</v>
      </c>
      <c r="C62" s="740" t="s">
        <v>679</v>
      </c>
      <c r="D62" s="741" t="s">
        <v>51</v>
      </c>
      <c r="E62" s="742">
        <f>E63</f>
        <v>3526</v>
      </c>
      <c r="F62" s="742">
        <f>F63</f>
        <v>1768</v>
      </c>
      <c r="G62" s="816">
        <f>F62/E62</f>
        <v>0.50141803743618829</v>
      </c>
    </row>
    <row r="63" spans="1:7" ht="22.5" x14ac:dyDescent="0.2">
      <c r="A63" s="743" t="s">
        <v>679</v>
      </c>
      <c r="B63" s="744" t="s">
        <v>52</v>
      </c>
      <c r="C63" s="745" t="s">
        <v>679</v>
      </c>
      <c r="D63" s="746" t="s">
        <v>53</v>
      </c>
      <c r="E63" s="747">
        <f>SUM(E64:E66)</f>
        <v>3526</v>
      </c>
      <c r="F63" s="747">
        <f>SUM(F64:F66)</f>
        <v>1768</v>
      </c>
      <c r="G63" s="817">
        <f>F63/E63</f>
        <v>0.50141803743618829</v>
      </c>
    </row>
    <row r="64" spans="1:7" ht="12" x14ac:dyDescent="0.2">
      <c r="A64" s="743" t="s">
        <v>679</v>
      </c>
      <c r="B64" s="743" t="s">
        <v>679</v>
      </c>
      <c r="C64" s="748" t="s">
        <v>206</v>
      </c>
      <c r="D64" s="737" t="s">
        <v>207</v>
      </c>
      <c r="E64" s="807">
        <v>2949.39</v>
      </c>
      <c r="F64" s="8">
        <v>1478.9</v>
      </c>
      <c r="G64" s="832">
        <f t="shared" ref="G64:G65" si="4">F64/E64</f>
        <v>0.50142571853840967</v>
      </c>
    </row>
    <row r="65" spans="1:7" ht="12" x14ac:dyDescent="0.2">
      <c r="A65" s="743" t="s">
        <v>679</v>
      </c>
      <c r="B65" s="743" t="s">
        <v>679</v>
      </c>
      <c r="C65" s="748" t="s">
        <v>208</v>
      </c>
      <c r="D65" s="737" t="s">
        <v>209</v>
      </c>
      <c r="E65" s="807">
        <v>504.35</v>
      </c>
      <c r="F65" s="8">
        <v>252.89</v>
      </c>
      <c r="G65" s="832">
        <f t="shared" si="4"/>
        <v>0.50141766630316242</v>
      </c>
    </row>
    <row r="66" spans="1:7" ht="12" x14ac:dyDescent="0.2">
      <c r="A66" s="743" t="s">
        <v>679</v>
      </c>
      <c r="B66" s="743" t="s">
        <v>679</v>
      </c>
      <c r="C66" s="748" t="s">
        <v>210</v>
      </c>
      <c r="D66" s="737" t="s">
        <v>694</v>
      </c>
      <c r="E66" s="807">
        <v>72.260000000000005</v>
      </c>
      <c r="F66" s="8">
        <v>36.21</v>
      </c>
      <c r="G66" s="832">
        <f>F66/E66</f>
        <v>0.50110711320232493</v>
      </c>
    </row>
    <row r="67" spans="1:7" ht="12" x14ac:dyDescent="0.2">
      <c r="A67" s="782">
        <v>801</v>
      </c>
      <c r="B67" s="782"/>
      <c r="C67" s="783"/>
      <c r="D67" s="784" t="s">
        <v>118</v>
      </c>
      <c r="E67" s="757">
        <f>E68</f>
        <v>138673.61000000002</v>
      </c>
      <c r="F67" s="757">
        <f>F68</f>
        <v>0</v>
      </c>
      <c r="G67" s="821">
        <f t="shared" si="3"/>
        <v>0</v>
      </c>
    </row>
    <row r="68" spans="1:7" ht="22.5" x14ac:dyDescent="0.2">
      <c r="A68" s="743"/>
      <c r="B68" s="749">
        <v>80153</v>
      </c>
      <c r="C68" s="750"/>
      <c r="D68" s="751" t="s">
        <v>137</v>
      </c>
      <c r="E68" s="752">
        <f>SUM(E69:E70)</f>
        <v>138673.61000000002</v>
      </c>
      <c r="F68" s="752">
        <f>SUM(F69:F70)</f>
        <v>0</v>
      </c>
      <c r="G68" s="820">
        <f t="shared" si="3"/>
        <v>0</v>
      </c>
    </row>
    <row r="69" spans="1:7" ht="12" x14ac:dyDescent="0.2">
      <c r="A69" s="743"/>
      <c r="B69" s="743"/>
      <c r="C69" s="748">
        <v>4210</v>
      </c>
      <c r="D69" s="737" t="s">
        <v>213</v>
      </c>
      <c r="E69" s="8">
        <v>1372.98</v>
      </c>
      <c r="F69" s="8">
        <v>0</v>
      </c>
      <c r="G69" s="832">
        <f t="shared" si="3"/>
        <v>0</v>
      </c>
    </row>
    <row r="70" spans="1:7" ht="12" x14ac:dyDescent="0.2">
      <c r="A70" s="743"/>
      <c r="B70" s="743"/>
      <c r="C70" s="748">
        <v>4240</v>
      </c>
      <c r="D70" s="737" t="s">
        <v>318</v>
      </c>
      <c r="E70" s="8">
        <v>137300.63</v>
      </c>
      <c r="F70" s="8">
        <v>0</v>
      </c>
      <c r="G70" s="832">
        <f t="shared" si="3"/>
        <v>0</v>
      </c>
    </row>
    <row r="71" spans="1:7" ht="12" x14ac:dyDescent="0.2">
      <c r="A71" s="782">
        <v>851</v>
      </c>
      <c r="B71" s="782"/>
      <c r="C71" s="783"/>
      <c r="D71" s="784" t="s">
        <v>696</v>
      </c>
      <c r="E71" s="757">
        <f>E72</f>
        <v>6000</v>
      </c>
      <c r="F71" s="757">
        <f>F72</f>
        <v>0</v>
      </c>
      <c r="G71" s="821">
        <f t="shared" si="3"/>
        <v>0</v>
      </c>
    </row>
    <row r="72" spans="1:7" ht="12" x14ac:dyDescent="0.2">
      <c r="A72" s="743"/>
      <c r="B72" s="749">
        <v>85195</v>
      </c>
      <c r="C72" s="750"/>
      <c r="D72" s="751" t="s">
        <v>10</v>
      </c>
      <c r="E72" s="752">
        <f>SUM(E73:E75)</f>
        <v>6000</v>
      </c>
      <c r="F72" s="752">
        <f>SUM(F73:F75)</f>
        <v>0</v>
      </c>
      <c r="G72" s="820">
        <f t="shared" si="3"/>
        <v>0</v>
      </c>
    </row>
    <row r="73" spans="1:7" ht="12" x14ac:dyDescent="0.2">
      <c r="A73" s="743"/>
      <c r="B73" s="743"/>
      <c r="C73" s="748">
        <v>4010</v>
      </c>
      <c r="D73" s="737" t="s">
        <v>207</v>
      </c>
      <c r="E73" s="624">
        <v>5040</v>
      </c>
      <c r="F73" s="624">
        <v>0</v>
      </c>
      <c r="G73" s="834">
        <f t="shared" si="3"/>
        <v>0</v>
      </c>
    </row>
    <row r="74" spans="1:7" ht="12" x14ac:dyDescent="0.2">
      <c r="A74" s="743"/>
      <c r="B74" s="743"/>
      <c r="C74" s="748">
        <v>4110</v>
      </c>
      <c r="D74" s="737" t="s">
        <v>209</v>
      </c>
      <c r="E74" s="624">
        <v>867.89</v>
      </c>
      <c r="F74" s="624">
        <v>0</v>
      </c>
      <c r="G74" s="834">
        <f t="shared" si="3"/>
        <v>0</v>
      </c>
    </row>
    <row r="75" spans="1:7" ht="12" x14ac:dyDescent="0.2">
      <c r="A75" s="743"/>
      <c r="B75" s="743"/>
      <c r="C75" s="748">
        <v>4120</v>
      </c>
      <c r="D75" s="737" t="s">
        <v>694</v>
      </c>
      <c r="E75" s="624">
        <v>92.11</v>
      </c>
      <c r="F75" s="624">
        <v>0</v>
      </c>
      <c r="G75" s="834">
        <f t="shared" si="3"/>
        <v>0</v>
      </c>
    </row>
    <row r="76" spans="1:7" x14ac:dyDescent="0.2">
      <c r="A76" s="739" t="s">
        <v>141</v>
      </c>
      <c r="B76" s="739" t="s">
        <v>679</v>
      </c>
      <c r="C76" s="740" t="s">
        <v>679</v>
      </c>
      <c r="D76" s="741" t="s">
        <v>142</v>
      </c>
      <c r="E76" s="742">
        <f>E77+E95+E98+E100+E102</f>
        <v>2628042</v>
      </c>
      <c r="F76" s="742">
        <f>F77+F95+F98+F100+F102</f>
        <v>1887976.9300000002</v>
      </c>
      <c r="G76" s="816">
        <f>F76/E76</f>
        <v>0.7183967874181616</v>
      </c>
    </row>
    <row r="77" spans="1:7" ht="12" x14ac:dyDescent="0.2">
      <c r="A77" s="743" t="s">
        <v>679</v>
      </c>
      <c r="B77" s="744" t="s">
        <v>143</v>
      </c>
      <c r="C77" s="745" t="s">
        <v>679</v>
      </c>
      <c r="D77" s="746" t="s">
        <v>144</v>
      </c>
      <c r="E77" s="747">
        <f>SUM(E78:E94)</f>
        <v>745542</v>
      </c>
      <c r="F77" s="747">
        <f>SUM(F78:F94)</f>
        <v>363331.82000000007</v>
      </c>
      <c r="G77" s="817">
        <f>F77/E77</f>
        <v>0.48733917069729144</v>
      </c>
    </row>
    <row r="78" spans="1:7" ht="12" x14ac:dyDescent="0.2">
      <c r="A78" s="743" t="s">
        <v>679</v>
      </c>
      <c r="B78" s="743" t="s">
        <v>679</v>
      </c>
      <c r="C78" s="748" t="s">
        <v>271</v>
      </c>
      <c r="D78" s="737" t="s">
        <v>272</v>
      </c>
      <c r="E78" s="11">
        <v>2000</v>
      </c>
      <c r="F78" s="12">
        <v>0</v>
      </c>
      <c r="G78" s="835">
        <f>F78/E78</f>
        <v>0</v>
      </c>
    </row>
    <row r="79" spans="1:7" ht="12" x14ac:dyDescent="0.2">
      <c r="A79" s="743" t="s">
        <v>679</v>
      </c>
      <c r="B79" s="743" t="s">
        <v>679</v>
      </c>
      <c r="C79" s="748" t="s">
        <v>206</v>
      </c>
      <c r="D79" s="737" t="s">
        <v>207</v>
      </c>
      <c r="E79" s="8">
        <v>356346.57</v>
      </c>
      <c r="F79" s="8">
        <v>170561.22</v>
      </c>
      <c r="G79" s="832">
        <f t="shared" ref="G79:G110" si="5">F79/E79</f>
        <v>0.47863859051596874</v>
      </c>
    </row>
    <row r="80" spans="1:7" ht="12" x14ac:dyDescent="0.2">
      <c r="A80" s="743" t="s">
        <v>679</v>
      </c>
      <c r="B80" s="743" t="s">
        <v>679</v>
      </c>
      <c r="C80" s="748" t="s">
        <v>261</v>
      </c>
      <c r="D80" s="737" t="s">
        <v>262</v>
      </c>
      <c r="E80" s="8">
        <v>27635.43</v>
      </c>
      <c r="F80" s="625">
        <v>27635.43</v>
      </c>
      <c r="G80" s="836">
        <f t="shared" si="5"/>
        <v>1</v>
      </c>
    </row>
    <row r="81" spans="1:7" ht="12" x14ac:dyDescent="0.2">
      <c r="A81" s="743" t="s">
        <v>679</v>
      </c>
      <c r="B81" s="743" t="s">
        <v>679</v>
      </c>
      <c r="C81" s="748" t="s">
        <v>208</v>
      </c>
      <c r="D81" s="737" t="s">
        <v>209</v>
      </c>
      <c r="E81" s="8">
        <v>68154</v>
      </c>
      <c r="F81" s="8">
        <v>33397.15</v>
      </c>
      <c r="G81" s="832">
        <f t="shared" si="5"/>
        <v>0.49002479678375443</v>
      </c>
    </row>
    <row r="82" spans="1:7" ht="12" x14ac:dyDescent="0.2">
      <c r="A82" s="743" t="s">
        <v>679</v>
      </c>
      <c r="B82" s="743" t="s">
        <v>679</v>
      </c>
      <c r="C82" s="748" t="s">
        <v>210</v>
      </c>
      <c r="D82" s="737" t="s">
        <v>694</v>
      </c>
      <c r="E82" s="8">
        <v>10265</v>
      </c>
      <c r="F82" s="8">
        <v>2511.71</v>
      </c>
      <c r="G82" s="832">
        <f t="shared" si="5"/>
        <v>0.24468679980516317</v>
      </c>
    </row>
    <row r="83" spans="1:7" ht="12" x14ac:dyDescent="0.2">
      <c r="A83" s="743" t="s">
        <v>679</v>
      </c>
      <c r="B83" s="743" t="s">
        <v>679</v>
      </c>
      <c r="C83" s="748" t="s">
        <v>218</v>
      </c>
      <c r="D83" s="737" t="s">
        <v>219</v>
      </c>
      <c r="E83" s="8">
        <v>40000</v>
      </c>
      <c r="F83" s="8">
        <v>24231.03</v>
      </c>
      <c r="G83" s="832">
        <f t="shared" si="5"/>
        <v>0.60577574999999995</v>
      </c>
    </row>
    <row r="84" spans="1:7" ht="12" x14ac:dyDescent="0.2">
      <c r="A84" s="743" t="s">
        <v>679</v>
      </c>
      <c r="B84" s="743" t="s">
        <v>679</v>
      </c>
      <c r="C84" s="748" t="s">
        <v>212</v>
      </c>
      <c r="D84" s="737" t="s">
        <v>213</v>
      </c>
      <c r="E84" s="8">
        <v>82582</v>
      </c>
      <c r="F84" s="8">
        <v>30527.95</v>
      </c>
      <c r="G84" s="832">
        <f t="shared" si="5"/>
        <v>0.36966832966021651</v>
      </c>
    </row>
    <row r="85" spans="1:7" ht="12" x14ac:dyDescent="0.2">
      <c r="A85" s="743" t="s">
        <v>679</v>
      </c>
      <c r="B85" s="743" t="s">
        <v>679</v>
      </c>
      <c r="C85" s="748" t="s">
        <v>220</v>
      </c>
      <c r="D85" s="737" t="s">
        <v>221</v>
      </c>
      <c r="E85" s="807">
        <v>39000</v>
      </c>
      <c r="F85" s="8">
        <v>25716.84</v>
      </c>
      <c r="G85" s="832">
        <f t="shared" si="5"/>
        <v>0.65940615384615386</v>
      </c>
    </row>
    <row r="86" spans="1:7" s="6" customFormat="1" ht="12" x14ac:dyDescent="0.2">
      <c r="A86" s="743"/>
      <c r="B86" s="743"/>
      <c r="C86" s="748">
        <v>4270</v>
      </c>
      <c r="D86" s="737" t="s">
        <v>231</v>
      </c>
      <c r="E86" s="807">
        <v>1000</v>
      </c>
      <c r="F86" s="8">
        <v>0</v>
      </c>
      <c r="G86" s="832">
        <f t="shared" si="5"/>
        <v>0</v>
      </c>
    </row>
    <row r="87" spans="1:7" ht="12" x14ac:dyDescent="0.2">
      <c r="A87" s="743" t="s">
        <v>679</v>
      </c>
      <c r="B87" s="743" t="s">
        <v>679</v>
      </c>
      <c r="C87" s="748" t="s">
        <v>275</v>
      </c>
      <c r="D87" s="737" t="s">
        <v>276</v>
      </c>
      <c r="E87" s="807">
        <v>3000</v>
      </c>
      <c r="F87" s="8">
        <v>169.4</v>
      </c>
      <c r="G87" s="832">
        <f t="shared" si="5"/>
        <v>5.6466666666666672E-2</v>
      </c>
    </row>
    <row r="88" spans="1:7" ht="12" x14ac:dyDescent="0.2">
      <c r="A88" s="743" t="s">
        <v>679</v>
      </c>
      <c r="B88" s="743" t="s">
        <v>679</v>
      </c>
      <c r="C88" s="748" t="s">
        <v>214</v>
      </c>
      <c r="D88" s="737" t="s">
        <v>215</v>
      </c>
      <c r="E88" s="807">
        <v>94618</v>
      </c>
      <c r="F88" s="8">
        <v>37244.89</v>
      </c>
      <c r="G88" s="832">
        <f t="shared" si="5"/>
        <v>0.39363429791371618</v>
      </c>
    </row>
    <row r="89" spans="1:7" ht="12" x14ac:dyDescent="0.2">
      <c r="A89" s="743" t="s">
        <v>679</v>
      </c>
      <c r="B89" s="743" t="s">
        <v>679</v>
      </c>
      <c r="C89" s="748" t="s">
        <v>237</v>
      </c>
      <c r="D89" s="737" t="s">
        <v>238</v>
      </c>
      <c r="E89" s="807">
        <v>2500</v>
      </c>
      <c r="F89" s="8">
        <v>765.71</v>
      </c>
      <c r="G89" s="832">
        <f>F89/E89</f>
        <v>0.306284</v>
      </c>
    </row>
    <row r="90" spans="1:7" ht="12" x14ac:dyDescent="0.2">
      <c r="A90" s="743" t="s">
        <v>679</v>
      </c>
      <c r="B90" s="743" t="s">
        <v>679</v>
      </c>
      <c r="C90" s="748" t="s">
        <v>281</v>
      </c>
      <c r="D90" s="737" t="s">
        <v>282</v>
      </c>
      <c r="E90" s="807">
        <v>1000</v>
      </c>
      <c r="F90" s="8">
        <v>988.16</v>
      </c>
      <c r="G90" s="832">
        <f>F90/E90</f>
        <v>0.98815999999999993</v>
      </c>
    </row>
    <row r="91" spans="1:7" s="6" customFormat="1" ht="12" x14ac:dyDescent="0.2">
      <c r="A91" s="743"/>
      <c r="B91" s="743"/>
      <c r="C91" s="748">
        <v>4430</v>
      </c>
      <c r="D91" s="737" t="s">
        <v>217</v>
      </c>
      <c r="E91" s="807">
        <v>300</v>
      </c>
      <c r="F91" s="8">
        <v>0</v>
      </c>
      <c r="G91" s="832">
        <f t="shared" si="5"/>
        <v>0</v>
      </c>
    </row>
    <row r="92" spans="1:7" ht="12" x14ac:dyDescent="0.2">
      <c r="A92" s="743" t="s">
        <v>679</v>
      </c>
      <c r="B92" s="743" t="s">
        <v>679</v>
      </c>
      <c r="C92" s="748" t="s">
        <v>283</v>
      </c>
      <c r="D92" s="737" t="s">
        <v>284</v>
      </c>
      <c r="E92" s="807">
        <v>11641</v>
      </c>
      <c r="F92" s="8">
        <v>8731</v>
      </c>
      <c r="G92" s="832">
        <f t="shared" si="5"/>
        <v>0.75002147581822864</v>
      </c>
    </row>
    <row r="93" spans="1:7" ht="12" x14ac:dyDescent="0.2">
      <c r="A93" s="743" t="s">
        <v>679</v>
      </c>
      <c r="B93" s="743" t="s">
        <v>679</v>
      </c>
      <c r="C93" s="748" t="s">
        <v>285</v>
      </c>
      <c r="D93" s="737" t="s">
        <v>286</v>
      </c>
      <c r="E93" s="807">
        <v>3500</v>
      </c>
      <c r="F93" s="8">
        <v>300</v>
      </c>
      <c r="G93" s="832">
        <f t="shared" si="5"/>
        <v>8.5714285714285715E-2</v>
      </c>
    </row>
    <row r="94" spans="1:7" ht="12" x14ac:dyDescent="0.2">
      <c r="A94" s="743" t="s">
        <v>679</v>
      </c>
      <c r="B94" s="743" t="s">
        <v>679</v>
      </c>
      <c r="C94" s="748" t="s">
        <v>614</v>
      </c>
      <c r="D94" s="737" t="s">
        <v>700</v>
      </c>
      <c r="E94" s="807">
        <v>2000</v>
      </c>
      <c r="F94" s="8">
        <v>551.33000000000004</v>
      </c>
      <c r="G94" s="832">
        <f t="shared" si="5"/>
        <v>0.27566499999999999</v>
      </c>
    </row>
    <row r="95" spans="1:7" ht="12" x14ac:dyDescent="0.2">
      <c r="A95" s="743"/>
      <c r="B95" s="771">
        <v>85215</v>
      </c>
      <c r="C95" s="750"/>
      <c r="D95" s="751" t="s">
        <v>152</v>
      </c>
      <c r="E95" s="752">
        <f>SUM(E96:E97)</f>
        <v>5500</v>
      </c>
      <c r="F95" s="752">
        <f>F96+F97</f>
        <v>2993.27</v>
      </c>
      <c r="G95" s="820">
        <f t="shared" si="5"/>
        <v>0.5442309090909091</v>
      </c>
    </row>
    <row r="96" spans="1:7" ht="12" x14ac:dyDescent="0.2">
      <c r="A96" s="743"/>
      <c r="B96" s="743"/>
      <c r="C96" s="748">
        <v>3110</v>
      </c>
      <c r="D96" s="737" t="s">
        <v>358</v>
      </c>
      <c r="E96" s="10">
        <v>5392.16</v>
      </c>
      <c r="F96" s="10">
        <v>2993.27</v>
      </c>
      <c r="G96" s="837">
        <f t="shared" si="5"/>
        <v>0.55511520429660843</v>
      </c>
    </row>
    <row r="97" spans="1:7" ht="12" x14ac:dyDescent="0.2">
      <c r="A97" s="743"/>
      <c r="B97" s="743"/>
      <c r="C97" s="748">
        <v>4210</v>
      </c>
      <c r="D97" s="737" t="s">
        <v>213</v>
      </c>
      <c r="E97" s="10">
        <v>107.84</v>
      </c>
      <c r="F97" s="10">
        <v>0</v>
      </c>
      <c r="G97" s="837">
        <f t="shared" si="5"/>
        <v>0</v>
      </c>
    </row>
    <row r="98" spans="1:7" ht="12" x14ac:dyDescent="0.2">
      <c r="A98" s="743" t="s">
        <v>679</v>
      </c>
      <c r="B98" s="744" t="s">
        <v>157</v>
      </c>
      <c r="C98" s="745" t="s">
        <v>679</v>
      </c>
      <c r="D98" s="746" t="s">
        <v>158</v>
      </c>
      <c r="E98" s="747">
        <f>E99</f>
        <v>649000</v>
      </c>
      <c r="F98" s="747">
        <f>F99</f>
        <v>293870</v>
      </c>
      <c r="G98" s="817">
        <f t="shared" si="5"/>
        <v>0.45280431432973806</v>
      </c>
    </row>
    <row r="99" spans="1:7" ht="12" x14ac:dyDescent="0.2">
      <c r="A99" s="743" t="s">
        <v>679</v>
      </c>
      <c r="B99" s="743" t="s">
        <v>679</v>
      </c>
      <c r="C99" s="748" t="s">
        <v>214</v>
      </c>
      <c r="D99" s="737" t="s">
        <v>215</v>
      </c>
      <c r="E99" s="808">
        <v>649000</v>
      </c>
      <c r="F99" s="1292">
        <v>293870</v>
      </c>
      <c r="G99" s="837">
        <f t="shared" si="5"/>
        <v>0.45280431432973806</v>
      </c>
    </row>
    <row r="100" spans="1:7" s="6" customFormat="1" ht="12" x14ac:dyDescent="0.2">
      <c r="A100" s="743"/>
      <c r="B100" s="744">
        <v>85278</v>
      </c>
      <c r="C100" s="745"/>
      <c r="D100" s="746" t="s">
        <v>834</v>
      </c>
      <c r="E100" s="747">
        <f>E101</f>
        <v>28000</v>
      </c>
      <c r="F100" s="747">
        <f>F101</f>
        <v>28000</v>
      </c>
      <c r="G100" s="817">
        <f>F100/E100</f>
        <v>1</v>
      </c>
    </row>
    <row r="101" spans="1:7" s="6" customFormat="1" ht="12" x14ac:dyDescent="0.2">
      <c r="A101" s="743"/>
      <c r="B101" s="743"/>
      <c r="C101" s="748">
        <v>3110</v>
      </c>
      <c r="D101" s="737" t="s">
        <v>358</v>
      </c>
      <c r="E101" s="808">
        <v>28000</v>
      </c>
      <c r="F101" s="10">
        <v>28000</v>
      </c>
      <c r="G101" s="837">
        <f>F101/E101</f>
        <v>1</v>
      </c>
    </row>
    <row r="102" spans="1:7" s="6" customFormat="1" ht="12" x14ac:dyDescent="0.2">
      <c r="A102" s="743"/>
      <c r="B102" s="744">
        <v>85295</v>
      </c>
      <c r="C102" s="745"/>
      <c r="D102" s="746" t="s">
        <v>10</v>
      </c>
      <c r="E102" s="747">
        <f>SUM(E103:E108)</f>
        <v>1200000</v>
      </c>
      <c r="F102" s="747">
        <f>SUM(F103:F108)</f>
        <v>1199781.8400000001</v>
      </c>
      <c r="G102" s="817">
        <f t="shared" ref="G102:G108" si="6">F102/E102</f>
        <v>0.9998182000000001</v>
      </c>
    </row>
    <row r="103" spans="1:7" s="6" customFormat="1" ht="12" x14ac:dyDescent="0.2">
      <c r="A103" s="743"/>
      <c r="B103" s="743"/>
      <c r="C103" s="748">
        <v>3110</v>
      </c>
      <c r="D103" s="737" t="s">
        <v>358</v>
      </c>
      <c r="E103" s="824">
        <v>1180000</v>
      </c>
      <c r="F103" s="1292">
        <v>1179802.54</v>
      </c>
      <c r="G103" s="837">
        <f t="shared" si="6"/>
        <v>0.99983266101694923</v>
      </c>
    </row>
    <row r="104" spans="1:7" s="6" customFormat="1" ht="12" x14ac:dyDescent="0.2">
      <c r="A104" s="743"/>
      <c r="B104" s="743"/>
      <c r="C104" s="748">
        <v>4010</v>
      </c>
      <c r="D104" s="737" t="s">
        <v>207</v>
      </c>
      <c r="E104" s="824">
        <v>15000</v>
      </c>
      <c r="F104" s="1292">
        <v>15000</v>
      </c>
      <c r="G104" s="837">
        <f t="shared" si="6"/>
        <v>1</v>
      </c>
    </row>
    <row r="105" spans="1:7" s="6" customFormat="1" ht="12" x14ac:dyDescent="0.2">
      <c r="A105" s="743"/>
      <c r="B105" s="743"/>
      <c r="C105" s="748">
        <v>4110</v>
      </c>
      <c r="D105" s="737" t="s">
        <v>209</v>
      </c>
      <c r="E105" s="824">
        <v>2619</v>
      </c>
      <c r="F105" s="1292">
        <v>2619</v>
      </c>
      <c r="G105" s="837">
        <f t="shared" si="6"/>
        <v>1</v>
      </c>
    </row>
    <row r="106" spans="1:7" s="6" customFormat="1" ht="12" x14ac:dyDescent="0.2">
      <c r="A106" s="743"/>
      <c r="B106" s="743"/>
      <c r="C106" s="748">
        <v>4120</v>
      </c>
      <c r="D106" s="737" t="s">
        <v>694</v>
      </c>
      <c r="E106" s="824">
        <v>300</v>
      </c>
      <c r="F106" s="1292">
        <v>279.3</v>
      </c>
      <c r="G106" s="837">
        <f t="shared" si="6"/>
        <v>0.93100000000000005</v>
      </c>
    </row>
    <row r="107" spans="1:7" s="6" customFormat="1" ht="12" x14ac:dyDescent="0.2">
      <c r="A107" s="743"/>
      <c r="B107" s="743"/>
      <c r="C107" s="748">
        <v>4210</v>
      </c>
      <c r="D107" s="737" t="s">
        <v>213</v>
      </c>
      <c r="E107" s="824">
        <v>1081</v>
      </c>
      <c r="F107" s="1292">
        <v>1081</v>
      </c>
      <c r="G107" s="837">
        <f t="shared" si="6"/>
        <v>1</v>
      </c>
    </row>
    <row r="108" spans="1:7" s="6" customFormat="1" ht="12" x14ac:dyDescent="0.2">
      <c r="A108" s="743"/>
      <c r="B108" s="743"/>
      <c r="C108" s="748">
        <v>4300</v>
      </c>
      <c r="D108" s="737" t="s">
        <v>215</v>
      </c>
      <c r="E108" s="824">
        <v>1000</v>
      </c>
      <c r="F108" s="1292">
        <v>1000</v>
      </c>
      <c r="G108" s="837">
        <f t="shared" si="6"/>
        <v>1</v>
      </c>
    </row>
    <row r="109" spans="1:7" x14ac:dyDescent="0.2">
      <c r="A109" s="739" t="s">
        <v>169</v>
      </c>
      <c r="B109" s="739" t="s">
        <v>679</v>
      </c>
      <c r="C109" s="740" t="s">
        <v>679</v>
      </c>
      <c r="D109" s="741" t="s">
        <v>170</v>
      </c>
      <c r="E109" s="742">
        <f>E110+E116+E129+E133</f>
        <v>16040616</v>
      </c>
      <c r="F109" s="742">
        <f>F110+F116+F129+F133</f>
        <v>13354885.33</v>
      </c>
      <c r="G109" s="816">
        <f t="shared" si="5"/>
        <v>0.83256686214544384</v>
      </c>
    </row>
    <row r="110" spans="1:7" ht="12" x14ac:dyDescent="0.2">
      <c r="A110" s="743" t="s">
        <v>679</v>
      </c>
      <c r="B110" s="744" t="s">
        <v>171</v>
      </c>
      <c r="C110" s="745" t="s">
        <v>679</v>
      </c>
      <c r="D110" s="746" t="s">
        <v>172</v>
      </c>
      <c r="E110" s="747">
        <f>SUM(E111:E115)</f>
        <v>8936073</v>
      </c>
      <c r="F110" s="747">
        <f>F111+F112+F113+F114+F115</f>
        <v>8920266.3000000007</v>
      </c>
      <c r="G110" s="817">
        <f t="shared" si="5"/>
        <v>0.99823113575728406</v>
      </c>
    </row>
    <row r="111" spans="1:7" ht="12" x14ac:dyDescent="0.2">
      <c r="A111" s="743" t="s">
        <v>679</v>
      </c>
      <c r="B111" s="743" t="s">
        <v>679</v>
      </c>
      <c r="C111" s="748" t="s">
        <v>357</v>
      </c>
      <c r="D111" s="737" t="s">
        <v>358</v>
      </c>
      <c r="E111" s="761">
        <v>8905603</v>
      </c>
      <c r="F111" s="761">
        <v>8890830.3000000007</v>
      </c>
      <c r="G111" s="838">
        <f>F111/E111</f>
        <v>0.99834119037194902</v>
      </c>
    </row>
    <row r="112" spans="1:7" ht="12" x14ac:dyDescent="0.2">
      <c r="A112" s="743" t="s">
        <v>679</v>
      </c>
      <c r="B112" s="743" t="s">
        <v>679</v>
      </c>
      <c r="C112" s="748" t="s">
        <v>206</v>
      </c>
      <c r="D112" s="737" t="s">
        <v>207</v>
      </c>
      <c r="E112" s="761">
        <v>20500</v>
      </c>
      <c r="F112" s="761">
        <v>20500</v>
      </c>
      <c r="G112" s="838">
        <f t="shared" ref="G112:G115" si="7">F112/E112</f>
        <v>1</v>
      </c>
    </row>
    <row r="113" spans="1:7" ht="12" x14ac:dyDescent="0.2">
      <c r="A113" s="743" t="s">
        <v>679</v>
      </c>
      <c r="B113" s="743" t="s">
        <v>679</v>
      </c>
      <c r="C113" s="748" t="s">
        <v>208</v>
      </c>
      <c r="D113" s="737" t="s">
        <v>209</v>
      </c>
      <c r="E113" s="761">
        <v>3500</v>
      </c>
      <c r="F113" s="761">
        <v>3500</v>
      </c>
      <c r="G113" s="838">
        <f t="shared" si="7"/>
        <v>1</v>
      </c>
    </row>
    <row r="114" spans="1:7" ht="12" x14ac:dyDescent="0.2">
      <c r="A114" s="743" t="s">
        <v>679</v>
      </c>
      <c r="B114" s="743" t="s">
        <v>679</v>
      </c>
      <c r="C114" s="748" t="s">
        <v>210</v>
      </c>
      <c r="D114" s="737" t="s">
        <v>694</v>
      </c>
      <c r="E114" s="761">
        <v>470</v>
      </c>
      <c r="F114" s="761">
        <v>470</v>
      </c>
      <c r="G114" s="838">
        <f t="shared" si="7"/>
        <v>1</v>
      </c>
    </row>
    <row r="115" spans="1:7" ht="12.75" x14ac:dyDescent="0.2">
      <c r="A115" s="743" t="s">
        <v>679</v>
      </c>
      <c r="B115" s="743" t="s">
        <v>679</v>
      </c>
      <c r="C115" s="748" t="s">
        <v>214</v>
      </c>
      <c r="D115" s="737" t="s">
        <v>215</v>
      </c>
      <c r="E115" s="464">
        <v>6000</v>
      </c>
      <c r="F115" s="8">
        <v>4966</v>
      </c>
      <c r="G115" s="838">
        <f t="shared" si="7"/>
        <v>0.82766666666666666</v>
      </c>
    </row>
    <row r="116" spans="1:7" ht="45" x14ac:dyDescent="0.2">
      <c r="A116" s="743" t="s">
        <v>679</v>
      </c>
      <c r="B116" s="744" t="s">
        <v>175</v>
      </c>
      <c r="C116" s="745" t="s">
        <v>679</v>
      </c>
      <c r="D116" s="770" t="s">
        <v>176</v>
      </c>
      <c r="E116" s="747">
        <f>E117+E118+E119+E120+E121+E122+E123+E124+E125+E126+E127+E128</f>
        <v>6994444</v>
      </c>
      <c r="F116" s="747">
        <f>F117+F118+F119+F120+F121+F122+F123+F124+F125+F126+F127+F128</f>
        <v>4363440.4999999991</v>
      </c>
      <c r="G116" s="817">
        <f t="shared" ref="G116:G132" si="8">F116/E116</f>
        <v>0.62384379659055089</v>
      </c>
    </row>
    <row r="117" spans="1:7" ht="12" x14ac:dyDescent="0.2">
      <c r="A117" s="743" t="s">
        <v>679</v>
      </c>
      <c r="B117" s="743" t="s">
        <v>679</v>
      </c>
      <c r="C117" s="748" t="s">
        <v>357</v>
      </c>
      <c r="D117" s="737" t="s">
        <v>358</v>
      </c>
      <c r="E117" s="1291">
        <v>6326044</v>
      </c>
      <c r="F117" s="1291">
        <v>3856226.65</v>
      </c>
      <c r="G117" s="838">
        <f t="shared" si="8"/>
        <v>0.60957948601053047</v>
      </c>
    </row>
    <row r="118" spans="1:7" ht="12" x14ac:dyDescent="0.2">
      <c r="A118" s="743" t="s">
        <v>679</v>
      </c>
      <c r="B118" s="743" t="s">
        <v>679</v>
      </c>
      <c r="C118" s="748" t="s">
        <v>206</v>
      </c>
      <c r="D118" s="737" t="s">
        <v>207</v>
      </c>
      <c r="E118" s="1291">
        <v>150000</v>
      </c>
      <c r="F118" s="1291">
        <v>88976.26</v>
      </c>
      <c r="G118" s="838">
        <f t="shared" si="8"/>
        <v>0.59317506666666664</v>
      </c>
    </row>
    <row r="119" spans="1:7" ht="12" x14ac:dyDescent="0.2">
      <c r="A119" s="743" t="s">
        <v>679</v>
      </c>
      <c r="B119" s="743" t="s">
        <v>679</v>
      </c>
      <c r="C119" s="748" t="s">
        <v>261</v>
      </c>
      <c r="D119" s="737" t="s">
        <v>262</v>
      </c>
      <c r="E119" s="1291">
        <v>20000</v>
      </c>
      <c r="F119" s="1291">
        <v>19572.96</v>
      </c>
      <c r="G119" s="838">
        <f t="shared" si="8"/>
        <v>0.97864799999999996</v>
      </c>
    </row>
    <row r="120" spans="1:7" ht="12" x14ac:dyDescent="0.2">
      <c r="A120" s="743" t="s">
        <v>679</v>
      </c>
      <c r="B120" s="743" t="s">
        <v>679</v>
      </c>
      <c r="C120" s="748" t="s">
        <v>208</v>
      </c>
      <c r="D120" s="737" t="s">
        <v>209</v>
      </c>
      <c r="E120" s="1291">
        <v>450000</v>
      </c>
      <c r="F120" s="1291">
        <v>357118.55</v>
      </c>
      <c r="G120" s="838">
        <f t="shared" si="8"/>
        <v>0.79359677777777771</v>
      </c>
    </row>
    <row r="121" spans="1:7" ht="12" x14ac:dyDescent="0.2">
      <c r="A121" s="743" t="s">
        <v>679</v>
      </c>
      <c r="B121" s="743" t="s">
        <v>679</v>
      </c>
      <c r="C121" s="748" t="s">
        <v>210</v>
      </c>
      <c r="D121" s="737" t="s">
        <v>694</v>
      </c>
      <c r="E121" s="1291">
        <v>4000</v>
      </c>
      <c r="F121" s="1291">
        <v>1585.69</v>
      </c>
      <c r="G121" s="838">
        <f t="shared" si="8"/>
        <v>0.39642250000000001</v>
      </c>
    </row>
    <row r="122" spans="1:7" ht="12" x14ac:dyDescent="0.2">
      <c r="A122" s="743" t="s">
        <v>679</v>
      </c>
      <c r="B122" s="743" t="s">
        <v>679</v>
      </c>
      <c r="C122" s="748" t="s">
        <v>212</v>
      </c>
      <c r="D122" s="737" t="s">
        <v>213</v>
      </c>
      <c r="E122" s="1291">
        <v>8000</v>
      </c>
      <c r="F122" s="761">
        <v>7968</v>
      </c>
      <c r="G122" s="838">
        <f t="shared" si="8"/>
        <v>0.996</v>
      </c>
    </row>
    <row r="123" spans="1:7" ht="12" x14ac:dyDescent="0.2">
      <c r="A123" s="743" t="s">
        <v>679</v>
      </c>
      <c r="B123" s="743" t="s">
        <v>679</v>
      </c>
      <c r="C123" s="748" t="s">
        <v>220</v>
      </c>
      <c r="D123" s="737" t="s">
        <v>221</v>
      </c>
      <c r="E123" s="1291">
        <v>3000</v>
      </c>
      <c r="F123" s="761">
        <v>2000.27</v>
      </c>
      <c r="G123" s="838">
        <f t="shared" si="8"/>
        <v>0.66675666666666666</v>
      </c>
    </row>
    <row r="124" spans="1:7" ht="12" x14ac:dyDescent="0.2">
      <c r="A124" s="743" t="s">
        <v>679</v>
      </c>
      <c r="B124" s="743" t="s">
        <v>679</v>
      </c>
      <c r="C124" s="748" t="s">
        <v>214</v>
      </c>
      <c r="D124" s="737" t="s">
        <v>215</v>
      </c>
      <c r="E124" s="761">
        <v>25000</v>
      </c>
      <c r="F124" s="761">
        <v>24478.26</v>
      </c>
      <c r="G124" s="838">
        <f t="shared" si="8"/>
        <v>0.97913039999999996</v>
      </c>
    </row>
    <row r="125" spans="1:7" ht="12" x14ac:dyDescent="0.2">
      <c r="A125" s="743" t="s">
        <v>679</v>
      </c>
      <c r="B125" s="743" t="s">
        <v>679</v>
      </c>
      <c r="C125" s="748" t="s">
        <v>237</v>
      </c>
      <c r="D125" s="737" t="s">
        <v>238</v>
      </c>
      <c r="E125" s="761">
        <v>700</v>
      </c>
      <c r="F125" s="761">
        <v>265.68</v>
      </c>
      <c r="G125" s="838">
        <f t="shared" si="8"/>
        <v>0.37954285714285713</v>
      </c>
    </row>
    <row r="126" spans="1:7" ht="12" x14ac:dyDescent="0.2">
      <c r="A126" s="743" t="s">
        <v>679</v>
      </c>
      <c r="B126" s="743" t="s">
        <v>679</v>
      </c>
      <c r="C126" s="748" t="s">
        <v>216</v>
      </c>
      <c r="D126" s="737" t="s">
        <v>217</v>
      </c>
      <c r="E126" s="761">
        <v>200</v>
      </c>
      <c r="F126" s="761">
        <v>0</v>
      </c>
      <c r="G126" s="838">
        <f t="shared" si="8"/>
        <v>0</v>
      </c>
    </row>
    <row r="127" spans="1:7" ht="12" x14ac:dyDescent="0.2">
      <c r="A127" s="743" t="s">
        <v>679</v>
      </c>
      <c r="B127" s="743" t="s">
        <v>679</v>
      </c>
      <c r="C127" s="748" t="s">
        <v>283</v>
      </c>
      <c r="D127" s="737" t="s">
        <v>284</v>
      </c>
      <c r="E127" s="761">
        <v>5000</v>
      </c>
      <c r="F127" s="761">
        <v>3750</v>
      </c>
      <c r="G127" s="838">
        <f t="shared" si="8"/>
        <v>0.75</v>
      </c>
    </row>
    <row r="128" spans="1:7" ht="12" x14ac:dyDescent="0.2">
      <c r="A128" s="743" t="s">
        <v>679</v>
      </c>
      <c r="B128" s="743" t="s">
        <v>679</v>
      </c>
      <c r="C128" s="748" t="s">
        <v>285</v>
      </c>
      <c r="D128" s="737" t="s">
        <v>286</v>
      </c>
      <c r="E128" s="761">
        <v>2500</v>
      </c>
      <c r="F128" s="761">
        <v>1498.18</v>
      </c>
      <c r="G128" s="838">
        <f t="shared" si="8"/>
        <v>0.59927200000000003</v>
      </c>
    </row>
    <row r="129" spans="1:7" ht="12" x14ac:dyDescent="0.2">
      <c r="A129" s="743"/>
      <c r="B129" s="771">
        <v>85503</v>
      </c>
      <c r="C129" s="750"/>
      <c r="D129" s="751" t="s">
        <v>178</v>
      </c>
      <c r="E129" s="752">
        <f>E130+E131+E132</f>
        <v>950</v>
      </c>
      <c r="F129" s="752">
        <f>F130+F131+F132</f>
        <v>500</v>
      </c>
      <c r="G129" s="820">
        <f t="shared" si="8"/>
        <v>0.52631578947368418</v>
      </c>
    </row>
    <row r="130" spans="1:7" ht="12" x14ac:dyDescent="0.2">
      <c r="A130" s="743"/>
      <c r="B130" s="743"/>
      <c r="C130" s="748">
        <v>4010</v>
      </c>
      <c r="D130" s="737" t="s">
        <v>207</v>
      </c>
      <c r="E130" s="761">
        <v>793.11</v>
      </c>
      <c r="F130" s="761">
        <v>417.81</v>
      </c>
      <c r="G130" s="838">
        <f t="shared" si="8"/>
        <v>0.52679956122101601</v>
      </c>
    </row>
    <row r="131" spans="1:7" ht="12" x14ac:dyDescent="0.2">
      <c r="A131" s="743"/>
      <c r="B131" s="743"/>
      <c r="C131" s="748">
        <v>4110</v>
      </c>
      <c r="D131" s="737" t="s">
        <v>209</v>
      </c>
      <c r="E131" s="761">
        <v>137.47</v>
      </c>
      <c r="F131" s="761">
        <v>71.95</v>
      </c>
      <c r="G131" s="838">
        <f t="shared" si="8"/>
        <v>0.5233869207827162</v>
      </c>
    </row>
    <row r="132" spans="1:7" ht="12" x14ac:dyDescent="0.2">
      <c r="A132" s="743"/>
      <c r="B132" s="743"/>
      <c r="C132" s="748">
        <v>4120</v>
      </c>
      <c r="D132" s="737" t="s">
        <v>694</v>
      </c>
      <c r="E132" s="761">
        <v>19.420000000000002</v>
      </c>
      <c r="F132" s="761">
        <v>10.24</v>
      </c>
      <c r="G132" s="838">
        <f t="shared" si="8"/>
        <v>0.52729145211122552</v>
      </c>
    </row>
    <row r="133" spans="1:7" ht="33.75" x14ac:dyDescent="0.2">
      <c r="A133" s="743" t="s">
        <v>679</v>
      </c>
      <c r="B133" s="744" t="s">
        <v>555</v>
      </c>
      <c r="C133" s="745" t="s">
        <v>679</v>
      </c>
      <c r="D133" s="746" t="s">
        <v>698</v>
      </c>
      <c r="E133" s="747">
        <f>E134</f>
        <v>109149</v>
      </c>
      <c r="F133" s="747">
        <f>F134</f>
        <v>70678.53</v>
      </c>
      <c r="G133" s="817">
        <f>G134</f>
        <v>0.64754170903993624</v>
      </c>
    </row>
    <row r="134" spans="1:7" ht="12.75" x14ac:dyDescent="0.2">
      <c r="A134" s="743" t="s">
        <v>679</v>
      </c>
      <c r="B134" s="743" t="s">
        <v>679</v>
      </c>
      <c r="C134" s="748" t="s">
        <v>355</v>
      </c>
      <c r="D134" s="737" t="s">
        <v>356</v>
      </c>
      <c r="E134" s="628">
        <v>109149</v>
      </c>
      <c r="F134" s="465">
        <v>70678.53</v>
      </c>
      <c r="G134" s="839">
        <f>F134/E134</f>
        <v>0.64754170903993624</v>
      </c>
    </row>
    <row r="135" spans="1:7" x14ac:dyDescent="0.2">
      <c r="A135" s="1418" t="s">
        <v>197</v>
      </c>
      <c r="B135" s="1421"/>
      <c r="C135" s="1421"/>
      <c r="D135" s="1421"/>
      <c r="E135" s="685">
        <f>E49+E57+E62+E67+E71+E76+E109</f>
        <v>19564553.73</v>
      </c>
      <c r="F135" s="685">
        <f>F49+F57+F62+F67+F71+F76+F109</f>
        <v>15919361.359999999</v>
      </c>
      <c r="G135" s="840">
        <f>F135/E135</f>
        <v>0.81368384782472614</v>
      </c>
    </row>
    <row r="137" spans="1:7" hidden="1" x14ac:dyDescent="0.2"/>
    <row r="138" spans="1:7" hidden="1" x14ac:dyDescent="0.2"/>
    <row r="139" spans="1:7" hidden="1" x14ac:dyDescent="0.2"/>
    <row r="140" spans="1:7" hidden="1" x14ac:dyDescent="0.2"/>
    <row r="141" spans="1:7" hidden="1" x14ac:dyDescent="0.2"/>
    <row r="143" spans="1:7" x14ac:dyDescent="0.2">
      <c r="A143" s="6" t="s">
        <v>701</v>
      </c>
    </row>
    <row r="144" spans="1:7" ht="36" x14ac:dyDescent="0.2">
      <c r="A144" s="743" t="s">
        <v>0</v>
      </c>
      <c r="B144" s="743" t="s">
        <v>1</v>
      </c>
      <c r="C144" s="766" t="s">
        <v>2</v>
      </c>
      <c r="D144" s="766" t="s">
        <v>3</v>
      </c>
      <c r="E144" s="758" t="s">
        <v>811</v>
      </c>
      <c r="F144" s="758" t="s">
        <v>749</v>
      </c>
      <c r="G144" s="758" t="s">
        <v>516</v>
      </c>
    </row>
    <row r="145" spans="1:7" s="6" customFormat="1" ht="15" x14ac:dyDescent="0.25">
      <c r="A145" s="785">
        <v>750</v>
      </c>
      <c r="B145" s="786"/>
      <c r="C145" s="786"/>
      <c r="D145" s="787"/>
      <c r="E145" s="788">
        <f>E146</f>
        <v>375</v>
      </c>
      <c r="F145" s="788">
        <f>F146</f>
        <v>62</v>
      </c>
      <c r="G145" s="841">
        <f>F145/E145</f>
        <v>0.16533333333333333</v>
      </c>
    </row>
    <row r="146" spans="1:7" s="6" customFormat="1" x14ac:dyDescent="0.2">
      <c r="A146" s="626"/>
      <c r="B146" s="789">
        <v>75011</v>
      </c>
      <c r="C146" s="790"/>
      <c r="D146" s="1082" t="s">
        <v>857</v>
      </c>
      <c r="E146" s="792">
        <f>E147</f>
        <v>375</v>
      </c>
      <c r="F146" s="792">
        <f>F147</f>
        <v>62</v>
      </c>
      <c r="G146" s="842">
        <f>F146/E146</f>
        <v>0.16533333333333333</v>
      </c>
    </row>
    <row r="147" spans="1:7" s="6" customFormat="1" x14ac:dyDescent="0.2">
      <c r="A147" s="626"/>
      <c r="B147" s="626"/>
      <c r="C147" s="793" t="s">
        <v>18</v>
      </c>
      <c r="D147" s="1083" t="s">
        <v>595</v>
      </c>
      <c r="E147" s="794">
        <v>375</v>
      </c>
      <c r="F147" s="794">
        <v>62</v>
      </c>
      <c r="G147" s="843">
        <f>F147/E147</f>
        <v>0.16533333333333333</v>
      </c>
    </row>
    <row r="148" spans="1:7" ht="15" x14ac:dyDescent="0.25">
      <c r="A148" s="785">
        <v>852</v>
      </c>
      <c r="B148" s="786"/>
      <c r="C148" s="786"/>
      <c r="D148" s="787" t="s">
        <v>142</v>
      </c>
      <c r="E148" s="788">
        <f>E149+E151</f>
        <v>60000</v>
      </c>
      <c r="F148" s="788">
        <f>F149+F151</f>
        <v>27994.84</v>
      </c>
      <c r="G148" s="841">
        <f t="shared" ref="G148:G157" si="9">F148/E148</f>
        <v>0.46658066666666664</v>
      </c>
    </row>
    <row r="149" spans="1:7" x14ac:dyDescent="0.2">
      <c r="A149" s="626"/>
      <c r="B149" s="789">
        <v>85203</v>
      </c>
      <c r="C149" s="790"/>
      <c r="D149" s="791" t="s">
        <v>144</v>
      </c>
      <c r="E149" s="792">
        <f>E150</f>
        <v>10000</v>
      </c>
      <c r="F149" s="792">
        <f>F150</f>
        <v>0</v>
      </c>
      <c r="G149" s="842">
        <f t="shared" si="9"/>
        <v>0</v>
      </c>
    </row>
    <row r="150" spans="1:7" x14ac:dyDescent="0.2">
      <c r="A150" s="626"/>
      <c r="B150" s="626"/>
      <c r="C150" s="793" t="s">
        <v>58</v>
      </c>
      <c r="D150" s="725" t="s">
        <v>59</v>
      </c>
      <c r="E150" s="794">
        <v>10000</v>
      </c>
      <c r="F150" s="794">
        <v>0</v>
      </c>
      <c r="G150" s="843">
        <f t="shared" si="9"/>
        <v>0</v>
      </c>
    </row>
    <row r="151" spans="1:7" x14ac:dyDescent="0.2">
      <c r="A151" s="626"/>
      <c r="B151" s="789">
        <v>85228</v>
      </c>
      <c r="C151" s="790"/>
      <c r="D151" s="791" t="s">
        <v>158</v>
      </c>
      <c r="E151" s="792">
        <f>E152</f>
        <v>50000</v>
      </c>
      <c r="F151" s="792">
        <f>F152</f>
        <v>27994.84</v>
      </c>
      <c r="G151" s="842">
        <f t="shared" si="9"/>
        <v>0.55989679999999997</v>
      </c>
    </row>
    <row r="152" spans="1:7" x14ac:dyDescent="0.2">
      <c r="A152" s="626"/>
      <c r="B152" s="626"/>
      <c r="C152" s="793" t="s">
        <v>58</v>
      </c>
      <c r="D152" s="725" t="s">
        <v>59</v>
      </c>
      <c r="E152" s="794">
        <v>50000</v>
      </c>
      <c r="F152" s="794">
        <v>27994.84</v>
      </c>
      <c r="G152" s="843">
        <f t="shared" si="9"/>
        <v>0.55989679999999997</v>
      </c>
    </row>
    <row r="153" spans="1:7" ht="15" x14ac:dyDescent="0.25">
      <c r="A153" s="785">
        <v>855</v>
      </c>
      <c r="B153" s="786"/>
      <c r="C153" s="786"/>
      <c r="D153" s="787" t="s">
        <v>170</v>
      </c>
      <c r="E153" s="788">
        <f>E154</f>
        <v>300000</v>
      </c>
      <c r="F153" s="788">
        <f>F154</f>
        <v>250769.24</v>
      </c>
      <c r="G153" s="841">
        <f t="shared" si="9"/>
        <v>0.83589746666666664</v>
      </c>
    </row>
    <row r="154" spans="1:7" ht="33.75" x14ac:dyDescent="0.2">
      <c r="A154" s="626"/>
      <c r="B154" s="795">
        <v>85502</v>
      </c>
      <c r="C154" s="796"/>
      <c r="D154" s="797" t="s">
        <v>702</v>
      </c>
      <c r="E154" s="798">
        <f>SUM(E155:E157)</f>
        <v>300000</v>
      </c>
      <c r="F154" s="798">
        <f>SUM(F155:F157)</f>
        <v>250769.24</v>
      </c>
      <c r="G154" s="844">
        <f t="shared" si="9"/>
        <v>0.83589746666666664</v>
      </c>
    </row>
    <row r="155" spans="1:7" s="6" customFormat="1" x14ac:dyDescent="0.2">
      <c r="A155" s="626"/>
      <c r="B155" s="626"/>
      <c r="C155" s="793" t="s">
        <v>109</v>
      </c>
      <c r="D155" s="715" t="s">
        <v>585</v>
      </c>
      <c r="E155" s="799">
        <v>0</v>
      </c>
      <c r="F155" s="799">
        <v>108813.3</v>
      </c>
      <c r="G155" s="845">
        <v>0</v>
      </c>
    </row>
    <row r="156" spans="1:7" s="6" customFormat="1" x14ac:dyDescent="0.2">
      <c r="A156" s="626"/>
      <c r="B156" s="626"/>
      <c r="C156" s="793" t="s">
        <v>48</v>
      </c>
      <c r="D156" s="715" t="s">
        <v>600</v>
      </c>
      <c r="E156" s="799">
        <v>0</v>
      </c>
      <c r="F156" s="799">
        <v>13023.48</v>
      </c>
      <c r="G156" s="845">
        <v>0</v>
      </c>
    </row>
    <row r="157" spans="1:7" ht="22.5" x14ac:dyDescent="0.2">
      <c r="A157" s="626"/>
      <c r="B157" s="626"/>
      <c r="C157" s="793" t="s">
        <v>401</v>
      </c>
      <c r="D157" s="715" t="s">
        <v>703</v>
      </c>
      <c r="E157" s="799">
        <v>300000</v>
      </c>
      <c r="F157" s="799">
        <v>128932.46</v>
      </c>
      <c r="G157" s="845">
        <f t="shared" si="9"/>
        <v>0.4297748666666667</v>
      </c>
    </row>
    <row r="158" spans="1:7" ht="15" x14ac:dyDescent="0.25">
      <c r="A158" s="1422" t="s">
        <v>704</v>
      </c>
      <c r="B158" s="1422"/>
      <c r="C158" s="1422"/>
      <c r="D158" s="1422"/>
      <c r="E158" s="800">
        <f>E148+E153+E145</f>
        <v>360375</v>
      </c>
      <c r="F158" s="800">
        <f>F148+F153+F145</f>
        <v>278826.08</v>
      </c>
      <c r="G158" s="846">
        <f>F158/E158</f>
        <v>0.77371093999306284</v>
      </c>
    </row>
    <row r="159" spans="1:7" x14ac:dyDescent="0.2">
      <c r="A159" s="627"/>
      <c r="B159" s="627"/>
      <c r="C159" s="627"/>
      <c r="D159" s="627"/>
      <c r="E159" s="627"/>
      <c r="F159" s="627"/>
      <c r="G159" s="801"/>
    </row>
    <row r="160" spans="1:7" x14ac:dyDescent="0.2">
      <c r="A160" s="627"/>
      <c r="B160" s="627"/>
      <c r="C160" s="627"/>
      <c r="D160" s="627"/>
      <c r="E160" s="627"/>
      <c r="F160" s="627"/>
      <c r="G160" s="801"/>
    </row>
    <row r="161" spans="1:7" x14ac:dyDescent="0.2">
      <c r="A161" s="627"/>
      <c r="B161" s="627"/>
      <c r="C161" s="627"/>
      <c r="D161" s="627"/>
      <c r="E161" s="627"/>
      <c r="F161" s="627"/>
      <c r="G161" s="801"/>
    </row>
    <row r="162" spans="1:7" x14ac:dyDescent="0.2">
      <c r="A162" s="627"/>
      <c r="B162" s="627"/>
      <c r="C162" s="627"/>
      <c r="D162" s="627"/>
      <c r="E162" s="627"/>
      <c r="F162" s="627"/>
      <c r="G162" s="801"/>
    </row>
    <row r="163" spans="1:7" x14ac:dyDescent="0.2">
      <c r="A163" s="627"/>
      <c r="B163" s="627"/>
      <c r="C163" s="627"/>
      <c r="D163" s="627"/>
      <c r="E163" s="627"/>
      <c r="F163" s="627"/>
      <c r="G163" s="801"/>
    </row>
    <row r="164" spans="1:7" x14ac:dyDescent="0.2">
      <c r="A164" s="627"/>
      <c r="B164" s="627"/>
      <c r="C164" s="627"/>
      <c r="D164" s="627"/>
      <c r="E164" s="627"/>
      <c r="F164" s="627"/>
      <c r="G164" s="801"/>
    </row>
    <row r="165" spans="1:7" x14ac:dyDescent="0.2">
      <c r="A165" s="627"/>
      <c r="B165" s="627"/>
      <c r="C165" s="627"/>
      <c r="D165" s="627"/>
      <c r="E165" s="627"/>
      <c r="F165" s="627"/>
      <c r="G165" s="801"/>
    </row>
    <row r="166" spans="1:7" x14ac:dyDescent="0.2">
      <c r="A166" s="627"/>
      <c r="B166" s="627"/>
      <c r="C166" s="627"/>
      <c r="D166" s="627"/>
      <c r="E166" s="627"/>
      <c r="F166" s="627"/>
      <c r="G166" s="801"/>
    </row>
    <row r="167" spans="1:7" x14ac:dyDescent="0.2">
      <c r="A167" s="627"/>
      <c r="B167" s="627"/>
      <c r="C167" s="627"/>
      <c r="D167" s="627"/>
      <c r="E167" s="627"/>
      <c r="F167" s="627"/>
      <c r="G167" s="801"/>
    </row>
    <row r="178" spans="7:7" x14ac:dyDescent="0.2">
      <c r="G178" s="802"/>
    </row>
    <row r="180" spans="7:7" x14ac:dyDescent="0.2">
      <c r="G180" s="802"/>
    </row>
  </sheetData>
  <mergeCells count="9">
    <mergeCell ref="A43:D43"/>
    <mergeCell ref="A47:G47"/>
    <mergeCell ref="A135:D135"/>
    <mergeCell ref="A158:D158"/>
    <mergeCell ref="A2:G2"/>
    <mergeCell ref="A3:G3"/>
    <mergeCell ref="A4:G4"/>
    <mergeCell ref="A5:G5"/>
    <mergeCell ref="A6:G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B1" workbookViewId="0">
      <selection activeCell="G26" sqref="G26"/>
    </sheetView>
  </sheetViews>
  <sheetFormatPr defaultRowHeight="15" x14ac:dyDescent="0.25"/>
  <cols>
    <col min="1" max="1" width="7.33203125" style="1084" customWidth="1"/>
    <col min="2" max="2" width="9.1640625" style="1084" customWidth="1"/>
    <col min="3" max="3" width="9.33203125" style="1084" customWidth="1"/>
    <col min="4" max="4" width="43.33203125" style="1084" customWidth="1"/>
    <col min="5" max="9" width="16" style="1084" customWidth="1"/>
    <col min="10" max="10" width="16.5" style="1084" customWidth="1"/>
    <col min="11" max="16384" width="9.33203125" style="1084"/>
  </cols>
  <sheetData>
    <row r="1" spans="1:10" x14ac:dyDescent="0.25">
      <c r="A1" s="1430"/>
      <c r="B1" s="1431"/>
      <c r="C1" s="1431"/>
      <c r="D1" s="1431"/>
      <c r="E1" s="1431"/>
      <c r="F1" s="1431"/>
      <c r="G1" s="1431"/>
      <c r="H1" s="1431"/>
      <c r="I1" s="1431"/>
      <c r="J1" s="1431"/>
    </row>
    <row r="2" spans="1:10" x14ac:dyDescent="0.25">
      <c r="A2" s="45"/>
      <c r="B2" s="45"/>
      <c r="C2" s="45"/>
      <c r="D2" s="15" t="s">
        <v>437</v>
      </c>
      <c r="E2" s="125"/>
      <c r="F2" s="46"/>
      <c r="G2" s="46"/>
      <c r="H2" s="125" t="s">
        <v>500</v>
      </c>
      <c r="I2" s="45"/>
      <c r="J2" s="45"/>
    </row>
    <row r="3" spans="1:10" x14ac:dyDescent="0.25">
      <c r="A3" s="45"/>
      <c r="B3" s="45"/>
      <c r="C3" s="45"/>
      <c r="D3" s="45"/>
      <c r="E3" s="15"/>
      <c r="F3" s="15"/>
      <c r="G3" s="15"/>
      <c r="H3" s="15"/>
      <c r="I3" s="45"/>
      <c r="J3" s="45"/>
    </row>
    <row r="4" spans="1:10" x14ac:dyDescent="0.25">
      <c r="A4" s="45"/>
      <c r="B4" s="45"/>
      <c r="C4" s="45"/>
      <c r="D4" s="45"/>
      <c r="E4" s="45"/>
      <c r="F4" s="45"/>
      <c r="G4" s="45"/>
      <c r="H4" s="45"/>
      <c r="I4" s="45"/>
      <c r="J4" s="45"/>
    </row>
    <row r="5" spans="1:10" x14ac:dyDescent="0.25">
      <c r="A5" s="1436" t="s">
        <v>501</v>
      </c>
      <c r="B5" s="1436"/>
      <c r="C5" s="1436"/>
      <c r="D5" s="1436"/>
      <c r="E5" s="1436"/>
      <c r="F5" s="1436"/>
      <c r="G5" s="1436"/>
      <c r="H5" s="1436"/>
      <c r="I5" s="1436"/>
      <c r="J5" s="1436"/>
    </row>
    <row r="6" spans="1:10" x14ac:dyDescent="0.25">
      <c r="A6" s="1436" t="s">
        <v>869</v>
      </c>
      <c r="B6" s="1436"/>
      <c r="C6" s="1436"/>
      <c r="D6" s="1436"/>
      <c r="E6" s="1436"/>
      <c r="F6" s="1436"/>
      <c r="G6" s="1436"/>
      <c r="H6" s="1436"/>
      <c r="I6" s="1436"/>
      <c r="J6" s="1436"/>
    </row>
    <row r="7" spans="1:10" x14ac:dyDescent="0.25">
      <c r="A7" s="1081"/>
      <c r="B7" s="1081"/>
      <c r="C7" s="1081"/>
      <c r="D7" s="1081"/>
      <c r="E7" s="1081"/>
      <c r="F7" s="1081"/>
      <c r="G7" s="1081"/>
      <c r="H7" s="1081"/>
      <c r="I7" s="1081"/>
      <c r="J7" s="1081"/>
    </row>
    <row r="8" spans="1:10" s="45" customFormat="1" ht="15" customHeight="1" x14ac:dyDescent="0.25">
      <c r="A8" s="1434" t="s">
        <v>0</v>
      </c>
      <c r="B8" s="1434" t="s">
        <v>1</v>
      </c>
      <c r="C8" s="1434" t="s">
        <v>2</v>
      </c>
      <c r="D8" s="1434" t="s">
        <v>402</v>
      </c>
      <c r="E8" s="1439" t="s">
        <v>425</v>
      </c>
      <c r="F8" s="1440"/>
      <c r="G8" s="1441" t="s">
        <v>499</v>
      </c>
      <c r="H8" s="1439" t="s">
        <v>406</v>
      </c>
      <c r="I8" s="1440"/>
      <c r="J8" s="1444" t="s">
        <v>499</v>
      </c>
    </row>
    <row r="9" spans="1:10" s="7" customFormat="1" ht="15" customHeight="1" x14ac:dyDescent="0.2">
      <c r="A9" s="1437"/>
      <c r="B9" s="1437"/>
      <c r="C9" s="1437"/>
      <c r="D9" s="1437"/>
      <c r="E9" s="1428" t="s">
        <v>866</v>
      </c>
      <c r="F9" s="1428" t="s">
        <v>867</v>
      </c>
      <c r="G9" s="1442"/>
      <c r="H9" s="1428" t="s">
        <v>868</v>
      </c>
      <c r="I9" s="1428" t="s">
        <v>867</v>
      </c>
      <c r="J9" s="1445"/>
    </row>
    <row r="10" spans="1:10" s="7" customFormat="1" ht="33.75" customHeight="1" x14ac:dyDescent="0.2">
      <c r="A10" s="1438"/>
      <c r="B10" s="1438"/>
      <c r="C10" s="1438"/>
      <c r="D10" s="1438"/>
      <c r="E10" s="1429"/>
      <c r="F10" s="1429"/>
      <c r="G10" s="1443"/>
      <c r="H10" s="1429"/>
      <c r="I10" s="1429"/>
      <c r="J10" s="1446"/>
    </row>
    <row r="11" spans="1:10" s="7" customFormat="1" ht="15" customHeight="1" x14ac:dyDescent="0.2">
      <c r="A11" s="1085" t="s">
        <v>4</v>
      </c>
      <c r="B11" s="1086"/>
      <c r="C11" s="1086"/>
      <c r="D11" s="1087" t="s">
        <v>858</v>
      </c>
      <c r="E11" s="1088">
        <f>E12</f>
        <v>18360</v>
      </c>
      <c r="F11" s="1088">
        <f t="shared" ref="F11:I12" si="0">F12</f>
        <v>0</v>
      </c>
      <c r="G11" s="1132">
        <f>F11/E11</f>
        <v>0</v>
      </c>
      <c r="H11" s="1088">
        <f t="shared" si="0"/>
        <v>18360</v>
      </c>
      <c r="I11" s="1088">
        <f t="shared" si="0"/>
        <v>0</v>
      </c>
      <c r="J11" s="1132">
        <f>J12</f>
        <v>0</v>
      </c>
    </row>
    <row r="12" spans="1:10" s="7" customFormat="1" ht="15" customHeight="1" x14ac:dyDescent="0.2">
      <c r="A12" s="1089"/>
      <c r="B12" s="1090" t="s">
        <v>814</v>
      </c>
      <c r="C12" s="718"/>
      <c r="D12" s="1091" t="s">
        <v>859</v>
      </c>
      <c r="E12" s="719">
        <f>E13</f>
        <v>18360</v>
      </c>
      <c r="F12" s="719">
        <f t="shared" si="0"/>
        <v>0</v>
      </c>
      <c r="G12" s="1133">
        <f t="shared" si="0"/>
        <v>0</v>
      </c>
      <c r="H12" s="719">
        <f>H14</f>
        <v>18360</v>
      </c>
      <c r="I12" s="719">
        <f>I14</f>
        <v>0</v>
      </c>
      <c r="J12" s="1133">
        <f>J14</f>
        <v>0</v>
      </c>
    </row>
    <row r="13" spans="1:10" s="7" customFormat="1" ht="57.75" customHeight="1" x14ac:dyDescent="0.2">
      <c r="A13" s="1089"/>
      <c r="B13" s="1089"/>
      <c r="C13" s="1089">
        <v>2710</v>
      </c>
      <c r="D13" s="1092" t="s">
        <v>860</v>
      </c>
      <c r="E13" s="48">
        <v>18360</v>
      </c>
      <c r="F13" s="48">
        <v>0</v>
      </c>
      <c r="G13" s="1134">
        <f>F13/E13</f>
        <v>0</v>
      </c>
      <c r="H13" s="48"/>
      <c r="I13" s="48"/>
      <c r="J13" s="1134"/>
    </row>
    <row r="14" spans="1:10" s="7" customFormat="1" ht="15" customHeight="1" x14ac:dyDescent="0.2">
      <c r="A14" s="1089"/>
      <c r="B14" s="1089"/>
      <c r="C14" s="1089">
        <v>4210</v>
      </c>
      <c r="D14" s="1092" t="s">
        <v>213</v>
      </c>
      <c r="E14" s="48"/>
      <c r="F14" s="48"/>
      <c r="G14" s="48"/>
      <c r="H14" s="48">
        <v>18360</v>
      </c>
      <c r="I14" s="48">
        <v>0</v>
      </c>
      <c r="J14" s="1134">
        <f>I14/H14</f>
        <v>0</v>
      </c>
    </row>
    <row r="15" spans="1:10" s="7" customFormat="1" ht="15" customHeight="1" x14ac:dyDescent="0.2">
      <c r="A15" s="1086">
        <v>600</v>
      </c>
      <c r="B15" s="1086"/>
      <c r="C15" s="1086"/>
      <c r="D15" s="1087" t="s">
        <v>21</v>
      </c>
      <c r="E15" s="1093">
        <f>E16</f>
        <v>13000</v>
      </c>
      <c r="F15" s="1093">
        <f t="shared" ref="F15:J16" si="1">F16</f>
        <v>13000</v>
      </c>
      <c r="G15" s="1132">
        <f t="shared" si="1"/>
        <v>1</v>
      </c>
      <c r="H15" s="1093">
        <f t="shared" si="1"/>
        <v>13000</v>
      </c>
      <c r="I15" s="1093">
        <f t="shared" si="1"/>
        <v>1830</v>
      </c>
      <c r="J15" s="1132">
        <f t="shared" si="1"/>
        <v>0.14076923076923076</v>
      </c>
    </row>
    <row r="16" spans="1:10" s="7" customFormat="1" ht="15" customHeight="1" x14ac:dyDescent="0.2">
      <c r="A16" s="1432"/>
      <c r="B16" s="1094">
        <v>60013</v>
      </c>
      <c r="C16" s="1094"/>
      <c r="D16" s="1095" t="s">
        <v>861</v>
      </c>
      <c r="E16" s="1096">
        <f>E17</f>
        <v>13000</v>
      </c>
      <c r="F16" s="1096">
        <f t="shared" si="1"/>
        <v>13000</v>
      </c>
      <c r="G16" s="1135">
        <f>F16/E16</f>
        <v>1</v>
      </c>
      <c r="H16" s="1096">
        <f>H18</f>
        <v>13000</v>
      </c>
      <c r="I16" s="1096">
        <f>I18</f>
        <v>1830</v>
      </c>
      <c r="J16" s="1135">
        <f>J18</f>
        <v>0.14076923076923076</v>
      </c>
    </row>
    <row r="17" spans="1:10" s="7" customFormat="1" ht="57" customHeight="1" x14ac:dyDescent="0.2">
      <c r="A17" s="1432"/>
      <c r="B17" s="717"/>
      <c r="C17" s="1089">
        <v>2330</v>
      </c>
      <c r="D17" s="47" t="s">
        <v>863</v>
      </c>
      <c r="E17" s="1097">
        <v>13000</v>
      </c>
      <c r="F17" s="1097">
        <v>13000</v>
      </c>
      <c r="G17" s="1134">
        <f>F17/E17</f>
        <v>1</v>
      </c>
      <c r="H17" s="1097"/>
      <c r="I17" s="1097"/>
      <c r="J17" s="1134"/>
    </row>
    <row r="18" spans="1:10" s="7" customFormat="1" ht="15" customHeight="1" x14ac:dyDescent="0.2">
      <c r="A18" s="1433"/>
      <c r="B18" s="717"/>
      <c r="C18" s="1089">
        <v>4300</v>
      </c>
      <c r="D18" s="1092" t="s">
        <v>215</v>
      </c>
      <c r="E18" s="1097"/>
      <c r="F18" s="1097"/>
      <c r="G18" s="1097"/>
      <c r="H18" s="1097">
        <v>13000</v>
      </c>
      <c r="I18" s="1097">
        <v>1830</v>
      </c>
      <c r="J18" s="1134">
        <f>I18/H18</f>
        <v>0.14076923076923076</v>
      </c>
    </row>
    <row r="19" spans="1:10" s="7" customFormat="1" ht="32.25" customHeight="1" x14ac:dyDescent="0.2">
      <c r="A19" s="1086">
        <v>710</v>
      </c>
      <c r="B19" s="1086"/>
      <c r="C19" s="1086"/>
      <c r="D19" s="1087" t="s">
        <v>256</v>
      </c>
      <c r="E19" s="1093">
        <f>E20</f>
        <v>33930</v>
      </c>
      <c r="F19" s="1093">
        <f t="shared" ref="F19:G20" si="2">F20</f>
        <v>33930</v>
      </c>
      <c r="G19" s="1132">
        <f t="shared" si="2"/>
        <v>1</v>
      </c>
      <c r="H19" s="1093">
        <f>H20</f>
        <v>33930</v>
      </c>
      <c r="I19" s="1093">
        <f>I20</f>
        <v>0</v>
      </c>
      <c r="J19" s="1132">
        <f>J20</f>
        <v>0</v>
      </c>
    </row>
    <row r="20" spans="1:10" s="7" customFormat="1" ht="15" customHeight="1" x14ac:dyDescent="0.2">
      <c r="A20" s="717"/>
      <c r="B20" s="1094">
        <v>71035</v>
      </c>
      <c r="C20" s="1094"/>
      <c r="D20" s="1095" t="s">
        <v>260</v>
      </c>
      <c r="E20" s="1096">
        <f>E21</f>
        <v>33930</v>
      </c>
      <c r="F20" s="1096">
        <f t="shared" si="2"/>
        <v>33930</v>
      </c>
      <c r="G20" s="1135">
        <f t="shared" si="2"/>
        <v>1</v>
      </c>
      <c r="H20" s="1096">
        <f>H22+H23</f>
        <v>33930</v>
      </c>
      <c r="I20" s="1096">
        <f>I22+I23</f>
        <v>0</v>
      </c>
      <c r="J20" s="1135">
        <f>J22+J23</f>
        <v>0</v>
      </c>
    </row>
    <row r="21" spans="1:10" s="7" customFormat="1" ht="54.75" customHeight="1" x14ac:dyDescent="0.2">
      <c r="A21" s="717"/>
      <c r="B21" s="1089"/>
      <c r="C21" s="1089">
        <v>2020</v>
      </c>
      <c r="D21" s="1092" t="s">
        <v>864</v>
      </c>
      <c r="E21" s="1097">
        <v>33930</v>
      </c>
      <c r="F21" s="1097">
        <v>33930</v>
      </c>
      <c r="G21" s="1134">
        <f>F21/E21</f>
        <v>1</v>
      </c>
      <c r="H21" s="1097"/>
      <c r="I21" s="1097"/>
      <c r="J21" s="1134"/>
    </row>
    <row r="22" spans="1:10" s="7" customFormat="1" ht="15" customHeight="1" x14ac:dyDescent="0.2">
      <c r="A22" s="717"/>
      <c r="B22" s="1089"/>
      <c r="C22" s="1089">
        <v>4210</v>
      </c>
      <c r="D22" s="1092" t="s">
        <v>213</v>
      </c>
      <c r="E22" s="1097"/>
      <c r="F22" s="1097"/>
      <c r="G22" s="1097"/>
      <c r="H22" s="1097">
        <v>3930</v>
      </c>
      <c r="I22" s="1097">
        <v>0</v>
      </c>
      <c r="J22" s="1134">
        <f>I22/H22</f>
        <v>0</v>
      </c>
    </row>
    <row r="23" spans="1:10" s="7" customFormat="1" ht="15" customHeight="1" x14ac:dyDescent="0.2">
      <c r="A23" s="717"/>
      <c r="B23" s="1089"/>
      <c r="C23" s="1089">
        <v>4300</v>
      </c>
      <c r="D23" s="1092" t="s">
        <v>215</v>
      </c>
      <c r="E23" s="1097"/>
      <c r="F23" s="1097"/>
      <c r="G23" s="1097"/>
      <c r="H23" s="1097">
        <v>30000</v>
      </c>
      <c r="I23" s="1097">
        <v>0</v>
      </c>
      <c r="J23" s="1134">
        <f>I23/H23</f>
        <v>0</v>
      </c>
    </row>
    <row r="24" spans="1:10" s="7" customFormat="1" ht="29.25" customHeight="1" x14ac:dyDescent="0.2">
      <c r="A24" s="1086">
        <v>754</v>
      </c>
      <c r="B24" s="1086"/>
      <c r="C24" s="1086"/>
      <c r="D24" s="1087" t="s">
        <v>55</v>
      </c>
      <c r="E24" s="1093">
        <f>E25</f>
        <v>299380</v>
      </c>
      <c r="F24" s="1093">
        <f t="shared" ref="F24:J25" si="3">F25</f>
        <v>299380</v>
      </c>
      <c r="G24" s="1132">
        <f t="shared" si="3"/>
        <v>1</v>
      </c>
      <c r="H24" s="1093">
        <f t="shared" si="3"/>
        <v>299380</v>
      </c>
      <c r="I24" s="1093">
        <f t="shared" si="3"/>
        <v>286435</v>
      </c>
      <c r="J24" s="1132">
        <f t="shared" si="3"/>
        <v>0.9567606386532167</v>
      </c>
    </row>
    <row r="25" spans="1:10" s="7" customFormat="1" ht="15" customHeight="1" x14ac:dyDescent="0.2">
      <c r="A25" s="1434"/>
      <c r="B25" s="1094">
        <v>75421</v>
      </c>
      <c r="C25" s="1094"/>
      <c r="D25" s="1095" t="s">
        <v>847</v>
      </c>
      <c r="E25" s="1096">
        <f>E26</f>
        <v>299380</v>
      </c>
      <c r="F25" s="1096">
        <f t="shared" si="3"/>
        <v>299380</v>
      </c>
      <c r="G25" s="1135">
        <f t="shared" si="3"/>
        <v>1</v>
      </c>
      <c r="H25" s="1096">
        <f>H27+H28</f>
        <v>299380</v>
      </c>
      <c r="I25" s="1096">
        <f>I27+I28</f>
        <v>286435</v>
      </c>
      <c r="J25" s="1135">
        <f>I25/H25</f>
        <v>0.9567606386532167</v>
      </c>
    </row>
    <row r="26" spans="1:10" s="7" customFormat="1" ht="53.25" customHeight="1" x14ac:dyDescent="0.2">
      <c r="A26" s="1432"/>
      <c r="B26" s="1434"/>
      <c r="C26" s="1089">
        <v>2020</v>
      </c>
      <c r="D26" s="1092" t="s">
        <v>864</v>
      </c>
      <c r="E26" s="1097">
        <v>299380</v>
      </c>
      <c r="F26" s="1097">
        <v>299380</v>
      </c>
      <c r="G26" s="1134">
        <f>F26/E26</f>
        <v>1</v>
      </c>
      <c r="H26" s="1097"/>
      <c r="I26" s="1097"/>
      <c r="J26" s="1097"/>
    </row>
    <row r="27" spans="1:10" s="7" customFormat="1" ht="15" customHeight="1" x14ac:dyDescent="0.2">
      <c r="A27" s="1432"/>
      <c r="B27" s="1432"/>
      <c r="C27" s="1089">
        <v>4210</v>
      </c>
      <c r="D27" s="1092" t="s">
        <v>213</v>
      </c>
      <c r="E27" s="1097"/>
      <c r="F27" s="1097"/>
      <c r="G27" s="1097"/>
      <c r="H27" s="1097">
        <v>3000</v>
      </c>
      <c r="I27" s="1097">
        <v>3920</v>
      </c>
      <c r="J27" s="1134">
        <f>I27/H27</f>
        <v>1.3066666666666666</v>
      </c>
    </row>
    <row r="28" spans="1:10" s="7" customFormat="1" ht="15" customHeight="1" x14ac:dyDescent="0.2">
      <c r="A28" s="1433"/>
      <c r="B28" s="1433"/>
      <c r="C28" s="1089">
        <v>4300</v>
      </c>
      <c r="D28" s="1092" t="s">
        <v>215</v>
      </c>
      <c r="E28" s="1097"/>
      <c r="F28" s="1097"/>
      <c r="G28" s="1097"/>
      <c r="H28" s="1097">
        <v>296380</v>
      </c>
      <c r="I28" s="1097">
        <v>282515</v>
      </c>
      <c r="J28" s="1134">
        <f>I28/H28</f>
        <v>0.95321884067750862</v>
      </c>
    </row>
    <row r="29" spans="1:10" s="7" customFormat="1" ht="26.25" customHeight="1" x14ac:dyDescent="0.2">
      <c r="A29" s="716">
        <v>801</v>
      </c>
      <c r="B29" s="1098"/>
      <c r="C29" s="1098"/>
      <c r="D29" s="1099" t="s">
        <v>118</v>
      </c>
      <c r="E29" s="1100">
        <f>E30</f>
        <v>66000</v>
      </c>
      <c r="F29" s="1100">
        <f t="shared" ref="F29:I30" si="4">F30</f>
        <v>3210.2</v>
      </c>
      <c r="G29" s="1136">
        <f t="shared" si="4"/>
        <v>4.8639393939393934E-2</v>
      </c>
      <c r="H29" s="1100">
        <f t="shared" si="4"/>
        <v>66000</v>
      </c>
      <c r="I29" s="1100">
        <f t="shared" si="4"/>
        <v>0</v>
      </c>
      <c r="J29" s="1136">
        <f>I29/H29</f>
        <v>0</v>
      </c>
    </row>
    <row r="30" spans="1:10" s="7" customFormat="1" ht="17.25" customHeight="1" x14ac:dyDescent="0.2">
      <c r="A30" s="1101"/>
      <c r="B30" s="1102">
        <v>80104</v>
      </c>
      <c r="C30" s="1102"/>
      <c r="D30" s="1103" t="s">
        <v>409</v>
      </c>
      <c r="E30" s="1104">
        <f>E31</f>
        <v>66000</v>
      </c>
      <c r="F30" s="1104">
        <f t="shared" si="4"/>
        <v>3210.2</v>
      </c>
      <c r="G30" s="1137">
        <f t="shared" si="4"/>
        <v>4.8639393939393934E-2</v>
      </c>
      <c r="H30" s="1104">
        <f>H32</f>
        <v>66000</v>
      </c>
      <c r="I30" s="1104">
        <f>I32</f>
        <v>0</v>
      </c>
      <c r="J30" s="1137">
        <f>I30/H30</f>
        <v>0</v>
      </c>
    </row>
    <row r="31" spans="1:10" s="7" customFormat="1" ht="51" x14ac:dyDescent="0.2">
      <c r="A31" s="1101"/>
      <c r="B31" s="1105"/>
      <c r="C31" s="21">
        <v>2310</v>
      </c>
      <c r="D31" s="47" t="s">
        <v>862</v>
      </c>
      <c r="E31" s="48">
        <v>66000</v>
      </c>
      <c r="F31" s="48">
        <v>3210.2</v>
      </c>
      <c r="G31" s="1134">
        <f>F31/E31</f>
        <v>4.8639393939393934E-2</v>
      </c>
      <c r="H31" s="48"/>
      <c r="I31" s="48"/>
      <c r="J31" s="48"/>
    </row>
    <row r="32" spans="1:10" ht="25.5" x14ac:dyDescent="0.25">
      <c r="A32" s="1106"/>
      <c r="B32" s="1106"/>
      <c r="C32" s="1107">
        <v>2540</v>
      </c>
      <c r="D32" s="1108" t="s">
        <v>324</v>
      </c>
      <c r="E32" s="1109"/>
      <c r="F32" s="1109"/>
      <c r="G32" s="1109"/>
      <c r="H32" s="1110">
        <v>66000</v>
      </c>
      <c r="I32" s="1126">
        <v>0</v>
      </c>
      <c r="J32" s="1262">
        <f>I32/H32</f>
        <v>0</v>
      </c>
    </row>
    <row r="33" spans="1:10" hidden="1" x14ac:dyDescent="0.25">
      <c r="A33" s="1111">
        <v>926</v>
      </c>
      <c r="B33" s="1112"/>
      <c r="C33" s="1113"/>
      <c r="D33" s="1114" t="s">
        <v>193</v>
      </c>
      <c r="E33" s="1115">
        <f>E34</f>
        <v>0</v>
      </c>
      <c r="F33" s="1115"/>
      <c r="G33" s="1115"/>
      <c r="H33" s="1115"/>
      <c r="I33" s="1115"/>
      <c r="J33" s="1116">
        <f>J34</f>
        <v>0</v>
      </c>
    </row>
    <row r="34" spans="1:10" ht="20.25" hidden="1" customHeight="1" x14ac:dyDescent="0.25">
      <c r="A34" s="1117"/>
      <c r="B34" s="1118">
        <v>92601</v>
      </c>
      <c r="C34" s="1118"/>
      <c r="D34" s="1119" t="s">
        <v>195</v>
      </c>
      <c r="E34" s="1120">
        <f>E35</f>
        <v>0</v>
      </c>
      <c r="F34" s="1120"/>
      <c r="G34" s="1120"/>
      <c r="H34" s="1120"/>
      <c r="I34" s="1120"/>
      <c r="J34" s="1121">
        <f>J36</f>
        <v>0</v>
      </c>
    </row>
    <row r="35" spans="1:10" ht="51" hidden="1" x14ac:dyDescent="0.25">
      <c r="A35" s="1122"/>
      <c r="B35" s="1123"/>
      <c r="C35" s="1124">
        <v>6320</v>
      </c>
      <c r="D35" s="1125" t="s">
        <v>865</v>
      </c>
      <c r="E35" s="1126">
        <v>0</v>
      </c>
      <c r="F35" s="1126"/>
      <c r="G35" s="1126"/>
      <c r="H35" s="1126"/>
      <c r="I35" s="1126"/>
      <c r="J35" s="1126"/>
    </row>
    <row r="36" spans="1:10" ht="25.5" hidden="1" x14ac:dyDescent="0.25">
      <c r="A36" s="1106"/>
      <c r="B36" s="1106"/>
      <c r="C36" s="1127">
        <v>6050</v>
      </c>
      <c r="D36" s="1128" t="s">
        <v>233</v>
      </c>
      <c r="E36" s="1129"/>
      <c r="F36" s="1129"/>
      <c r="G36" s="1129"/>
      <c r="H36" s="1129"/>
      <c r="I36" s="1129"/>
      <c r="J36" s="1110">
        <v>0</v>
      </c>
    </row>
    <row r="37" spans="1:10" ht="24" customHeight="1" x14ac:dyDescent="0.25">
      <c r="A37" s="1435" t="s">
        <v>404</v>
      </c>
      <c r="B37" s="1435"/>
      <c r="C37" s="1435"/>
      <c r="D37" s="1435"/>
      <c r="E37" s="1130">
        <f>E15+E19+E24+E29</f>
        <v>412310</v>
      </c>
      <c r="F37" s="1130">
        <f>F15+F19+F24+F29</f>
        <v>349520.2</v>
      </c>
      <c r="G37" s="1138">
        <f>F37/E37</f>
        <v>0.84771215832747204</v>
      </c>
      <c r="H37" s="1130">
        <f>H15+H19+H24+H29</f>
        <v>412310</v>
      </c>
      <c r="I37" s="1130">
        <f>I15+I19+I24+I29</f>
        <v>288265</v>
      </c>
      <c r="J37" s="1138">
        <f>I37/H37</f>
        <v>0.69914627343503677</v>
      </c>
    </row>
    <row r="38" spans="1:10" x14ac:dyDescent="0.25">
      <c r="C38" s="1131"/>
      <c r="D38" s="1131"/>
      <c r="E38" s="1131"/>
      <c r="F38" s="1131"/>
      <c r="G38" s="1131"/>
      <c r="H38" s="1131"/>
      <c r="I38" s="1131"/>
      <c r="J38" s="1131"/>
    </row>
  </sheetData>
  <mergeCells count="19">
    <mergeCell ref="A25:A28"/>
    <mergeCell ref="B26:B28"/>
    <mergeCell ref="A37:D37"/>
    <mergeCell ref="A5:J5"/>
    <mergeCell ref="A6:J6"/>
    <mergeCell ref="A8:A10"/>
    <mergeCell ref="B8:B10"/>
    <mergeCell ref="C8:C10"/>
    <mergeCell ref="D8:D10"/>
    <mergeCell ref="E8:F8"/>
    <mergeCell ref="G8:G10"/>
    <mergeCell ref="H8:I8"/>
    <mergeCell ref="J8:J10"/>
    <mergeCell ref="E9:E10"/>
    <mergeCell ref="F9:F10"/>
    <mergeCell ref="H9:H10"/>
    <mergeCell ref="I9:I10"/>
    <mergeCell ref="A1:J1"/>
    <mergeCell ref="A16:A18"/>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selection activeCell="I21" sqref="I21"/>
    </sheetView>
  </sheetViews>
  <sheetFormatPr defaultRowHeight="11.25" x14ac:dyDescent="0.2"/>
  <cols>
    <col min="1" max="1" width="5.5" customWidth="1"/>
    <col min="2" max="2" width="8.6640625" customWidth="1"/>
    <col min="3" max="3" width="9.1640625" customWidth="1"/>
    <col min="4" max="4" width="49.1640625" customWidth="1"/>
    <col min="5" max="5" width="12.83203125" customWidth="1"/>
    <col min="6" max="6" width="13.1640625" customWidth="1"/>
    <col min="7" max="7" width="12.1640625" customWidth="1"/>
    <col min="8" max="8" width="15.6640625" customWidth="1"/>
  </cols>
  <sheetData>
    <row r="1" spans="1:7" ht="12" x14ac:dyDescent="0.2">
      <c r="E1" s="1449" t="s">
        <v>1008</v>
      </c>
      <c r="F1" s="1449"/>
      <c r="G1" s="1449"/>
    </row>
    <row r="4" spans="1:7" s="6" customFormat="1" ht="18" customHeight="1" x14ac:dyDescent="0.2">
      <c r="A4" s="1458" t="s">
        <v>741</v>
      </c>
      <c r="B4" s="1458"/>
      <c r="C4" s="1458"/>
      <c r="D4" s="1458"/>
      <c r="E4" s="1458"/>
      <c r="F4" s="1458"/>
      <c r="G4" s="1458"/>
    </row>
    <row r="5" spans="1:7" s="6" customFormat="1" ht="13.5" customHeight="1" x14ac:dyDescent="0.2">
      <c r="A5" s="1459" t="s">
        <v>740</v>
      </c>
      <c r="B5" s="1459"/>
      <c r="C5" s="1459"/>
      <c r="D5" s="1459"/>
      <c r="E5" s="1459"/>
      <c r="F5" s="1459"/>
      <c r="G5" s="1459"/>
    </row>
    <row r="6" spans="1:7" s="6" customFormat="1" ht="37.5" customHeight="1" x14ac:dyDescent="0.2">
      <c r="A6" s="645" t="s">
        <v>0</v>
      </c>
      <c r="B6" s="645" t="s">
        <v>1</v>
      </c>
      <c r="C6" s="645" t="s">
        <v>2</v>
      </c>
      <c r="D6" s="646" t="s">
        <v>3</v>
      </c>
      <c r="E6" s="647" t="s">
        <v>743</v>
      </c>
      <c r="F6" s="1199" t="s">
        <v>747</v>
      </c>
      <c r="G6" s="127" t="s">
        <v>503</v>
      </c>
    </row>
    <row r="7" spans="1:7" s="6" customFormat="1" ht="17.25" hidden="1" customHeight="1" x14ac:dyDescent="0.2">
      <c r="A7" s="648"/>
      <c r="B7" s="648"/>
      <c r="C7" s="648"/>
      <c r="E7" s="648"/>
      <c r="F7" s="648"/>
    </row>
    <row r="8" spans="1:7" s="6" customFormat="1" ht="12" customHeight="1" x14ac:dyDescent="0.2">
      <c r="A8" s="649" t="s">
        <v>4</v>
      </c>
      <c r="B8" s="650" t="s">
        <v>679</v>
      </c>
      <c r="C8" s="651" t="s">
        <v>679</v>
      </c>
      <c r="D8" s="652" t="s">
        <v>5</v>
      </c>
      <c r="E8" s="678">
        <f>E9</f>
        <v>20000</v>
      </c>
      <c r="F8" s="678">
        <f>F9</f>
        <v>0</v>
      </c>
      <c r="G8" s="692">
        <f>F8/E8</f>
        <v>0</v>
      </c>
    </row>
    <row r="9" spans="1:7" s="6" customFormat="1" ht="12" customHeight="1" x14ac:dyDescent="0.2">
      <c r="A9" s="654" t="s">
        <v>679</v>
      </c>
      <c r="B9" s="655" t="s">
        <v>198</v>
      </c>
      <c r="C9" s="656" t="s">
        <v>679</v>
      </c>
      <c r="D9" s="657" t="s">
        <v>199</v>
      </c>
      <c r="E9" s="658">
        <f>E10</f>
        <v>20000</v>
      </c>
      <c r="F9" s="658">
        <f>F10</f>
        <v>0</v>
      </c>
      <c r="G9" s="689">
        <f>F9/E9</f>
        <v>0</v>
      </c>
    </row>
    <row r="10" spans="1:7" s="6" customFormat="1" ht="42" customHeight="1" x14ac:dyDescent="0.2">
      <c r="A10" s="654" t="s">
        <v>679</v>
      </c>
      <c r="B10" s="654" t="s">
        <v>679</v>
      </c>
      <c r="C10" s="659" t="s">
        <v>200</v>
      </c>
      <c r="D10" s="660" t="s">
        <v>201</v>
      </c>
      <c r="E10" s="667">
        <v>20000</v>
      </c>
      <c r="F10" s="667">
        <v>0</v>
      </c>
      <c r="G10" s="693">
        <f t="shared" ref="G10:G80" si="0">F10/E10</f>
        <v>0</v>
      </c>
    </row>
    <row r="11" spans="1:7" s="6" customFormat="1" ht="12" customHeight="1" x14ac:dyDescent="0.2">
      <c r="A11" s="649" t="s">
        <v>20</v>
      </c>
      <c r="B11" s="650" t="s">
        <v>679</v>
      </c>
      <c r="C11" s="651" t="s">
        <v>679</v>
      </c>
      <c r="D11" s="652" t="s">
        <v>21</v>
      </c>
      <c r="E11" s="653">
        <f>E12+E14</f>
        <v>911847.74</v>
      </c>
      <c r="F11" s="653">
        <f>F12+F14</f>
        <v>265663.89</v>
      </c>
      <c r="G11" s="692">
        <f t="shared" si="0"/>
        <v>0.29134676585369396</v>
      </c>
    </row>
    <row r="12" spans="1:7" s="6" customFormat="1" ht="12" customHeight="1" x14ac:dyDescent="0.2">
      <c r="A12" s="654"/>
      <c r="B12" s="655">
        <v>60001</v>
      </c>
      <c r="C12" s="656"/>
      <c r="D12" s="861" t="s">
        <v>742</v>
      </c>
      <c r="E12" s="658">
        <f>E13</f>
        <v>255923.87</v>
      </c>
      <c r="F12" s="658">
        <f>F13</f>
        <v>127961.94</v>
      </c>
      <c r="G12" s="689">
        <f>F12/E12</f>
        <v>0.50000001953705997</v>
      </c>
    </row>
    <row r="13" spans="1:7" s="6" customFormat="1" ht="42" customHeight="1" x14ac:dyDescent="0.2">
      <c r="A13" s="654"/>
      <c r="B13" s="654"/>
      <c r="C13" s="659">
        <v>2710</v>
      </c>
      <c r="D13" s="666" t="s">
        <v>337</v>
      </c>
      <c r="E13" s="667">
        <v>255923.87</v>
      </c>
      <c r="F13" s="667">
        <v>127961.94</v>
      </c>
      <c r="G13" s="693">
        <f>F13/E13</f>
        <v>0.50000001953705997</v>
      </c>
    </row>
    <row r="14" spans="1:7" s="6" customFormat="1" ht="12" customHeight="1" x14ac:dyDescent="0.2">
      <c r="A14" s="654" t="s">
        <v>679</v>
      </c>
      <c r="B14" s="655" t="s">
        <v>222</v>
      </c>
      <c r="C14" s="656" t="s">
        <v>679</v>
      </c>
      <c r="D14" s="657" t="s">
        <v>223</v>
      </c>
      <c r="E14" s="658">
        <f>E15</f>
        <v>655923.87</v>
      </c>
      <c r="F14" s="658">
        <f>F15</f>
        <v>137701.95000000001</v>
      </c>
      <c r="G14" s="689">
        <f t="shared" si="0"/>
        <v>0.20993587258838439</v>
      </c>
    </row>
    <row r="15" spans="1:7" s="6" customFormat="1" ht="40.5" customHeight="1" x14ac:dyDescent="0.2">
      <c r="A15" s="654" t="s">
        <v>679</v>
      </c>
      <c r="B15" s="654" t="s">
        <v>679</v>
      </c>
      <c r="C15" s="659" t="s">
        <v>131</v>
      </c>
      <c r="D15" s="660" t="s">
        <v>224</v>
      </c>
      <c r="E15" s="667">
        <v>655923.87</v>
      </c>
      <c r="F15" s="667">
        <v>137701.95000000001</v>
      </c>
      <c r="G15" s="693">
        <f t="shared" si="0"/>
        <v>0.20993587258838439</v>
      </c>
    </row>
    <row r="16" spans="1:7" s="6" customFormat="1" ht="12" customHeight="1" x14ac:dyDescent="0.2">
      <c r="A16" s="649" t="s">
        <v>26</v>
      </c>
      <c r="B16" s="650" t="s">
        <v>679</v>
      </c>
      <c r="C16" s="651" t="s">
        <v>679</v>
      </c>
      <c r="D16" s="652" t="s">
        <v>27</v>
      </c>
      <c r="E16" s="653">
        <f>E17</f>
        <v>531056.4</v>
      </c>
      <c r="F16" s="653">
        <f>F17</f>
        <v>291056.40000000002</v>
      </c>
      <c r="G16" s="692">
        <f t="shared" si="0"/>
        <v>0.5480706004108038</v>
      </c>
    </row>
    <row r="17" spans="1:7" s="6" customFormat="1" ht="12" customHeight="1" x14ac:dyDescent="0.2">
      <c r="A17" s="654" t="s">
        <v>679</v>
      </c>
      <c r="B17" s="655" t="s">
        <v>241</v>
      </c>
      <c r="C17" s="656" t="s">
        <v>679</v>
      </c>
      <c r="D17" s="657" t="s">
        <v>242</v>
      </c>
      <c r="E17" s="658">
        <f>E18</f>
        <v>531056.4</v>
      </c>
      <c r="F17" s="658">
        <f>F18</f>
        <v>291056.40000000002</v>
      </c>
      <c r="G17" s="689">
        <f t="shared" si="0"/>
        <v>0.5480706004108038</v>
      </c>
    </row>
    <row r="18" spans="1:7" s="6" customFormat="1" ht="25.5" customHeight="1" x14ac:dyDescent="0.2">
      <c r="A18" s="654" t="s">
        <v>679</v>
      </c>
      <c r="B18" s="654" t="s">
        <v>679</v>
      </c>
      <c r="C18" s="659" t="s">
        <v>243</v>
      </c>
      <c r="D18" s="660" t="s">
        <v>244</v>
      </c>
      <c r="E18" s="667">
        <v>531056.4</v>
      </c>
      <c r="F18" s="690">
        <v>291056.40000000002</v>
      </c>
      <c r="G18" s="695">
        <f t="shared" si="0"/>
        <v>0.5480706004108038</v>
      </c>
    </row>
    <row r="19" spans="1:7" s="6" customFormat="1" ht="22.5" customHeight="1" x14ac:dyDescent="0.2">
      <c r="A19" s="649" t="s">
        <v>54</v>
      </c>
      <c r="B19" s="650" t="s">
        <v>679</v>
      </c>
      <c r="C19" s="651" t="s">
        <v>679</v>
      </c>
      <c r="D19" s="652" t="s">
        <v>55</v>
      </c>
      <c r="E19" s="653">
        <f>E20+E23</f>
        <v>280000</v>
      </c>
      <c r="F19" s="653">
        <f>F20+F23</f>
        <v>145000</v>
      </c>
      <c r="G19" s="692">
        <f t="shared" si="0"/>
        <v>0.5178571428571429</v>
      </c>
    </row>
    <row r="20" spans="1:7" s="6" customFormat="1" ht="14.25" customHeight="1" x14ac:dyDescent="0.2">
      <c r="A20" s="654" t="s">
        <v>679</v>
      </c>
      <c r="B20" s="655" t="s">
        <v>56</v>
      </c>
      <c r="C20" s="656" t="s">
        <v>679</v>
      </c>
      <c r="D20" s="657" t="s">
        <v>57</v>
      </c>
      <c r="E20" s="658">
        <f>E21+E22</f>
        <v>160000</v>
      </c>
      <c r="F20" s="658">
        <f>F21+F22</f>
        <v>120000</v>
      </c>
      <c r="G20" s="689">
        <f t="shared" si="0"/>
        <v>0.75</v>
      </c>
    </row>
    <row r="21" spans="1:7" s="6" customFormat="1" ht="35.25" customHeight="1" x14ac:dyDescent="0.2">
      <c r="A21" s="654" t="s">
        <v>679</v>
      </c>
      <c r="B21" s="654" t="s">
        <v>679</v>
      </c>
      <c r="C21" s="659" t="s">
        <v>225</v>
      </c>
      <c r="D21" s="660" t="s">
        <v>226</v>
      </c>
      <c r="E21" s="667">
        <v>40000</v>
      </c>
      <c r="F21" s="667">
        <v>0</v>
      </c>
      <c r="G21" s="693">
        <f t="shared" si="0"/>
        <v>0</v>
      </c>
    </row>
    <row r="22" spans="1:7" s="6" customFormat="1" ht="39.75" customHeight="1" x14ac:dyDescent="0.2">
      <c r="A22" s="654"/>
      <c r="B22" s="654"/>
      <c r="C22" s="659">
        <v>6230</v>
      </c>
      <c r="D22" s="660" t="s">
        <v>376</v>
      </c>
      <c r="E22" s="667">
        <v>120000</v>
      </c>
      <c r="F22" s="667">
        <v>120000</v>
      </c>
      <c r="G22" s="693">
        <f t="shared" si="0"/>
        <v>1</v>
      </c>
    </row>
    <row r="23" spans="1:7" s="6" customFormat="1" ht="16.5" customHeight="1" x14ac:dyDescent="0.2">
      <c r="A23" s="654"/>
      <c r="B23" s="668">
        <v>75415</v>
      </c>
      <c r="C23" s="661"/>
      <c r="D23" s="662" t="s">
        <v>303</v>
      </c>
      <c r="E23" s="663">
        <f>E24</f>
        <v>120000</v>
      </c>
      <c r="F23" s="663">
        <f>F24</f>
        <v>25000</v>
      </c>
      <c r="G23" s="694">
        <f t="shared" si="0"/>
        <v>0.20833333333333334</v>
      </c>
    </row>
    <row r="24" spans="1:7" s="6" customFormat="1" ht="60.75" customHeight="1" x14ac:dyDescent="0.2">
      <c r="A24" s="654"/>
      <c r="B24" s="654"/>
      <c r="C24" s="659">
        <v>2360</v>
      </c>
      <c r="D24" s="660" t="s">
        <v>304</v>
      </c>
      <c r="E24" s="667">
        <v>120000</v>
      </c>
      <c r="F24" s="667">
        <v>25000</v>
      </c>
      <c r="G24" s="693">
        <f t="shared" si="0"/>
        <v>0.20833333333333334</v>
      </c>
    </row>
    <row r="25" spans="1:7" s="6" customFormat="1" ht="16.5" customHeight="1" x14ac:dyDescent="0.2">
      <c r="A25" s="649" t="s">
        <v>117</v>
      </c>
      <c r="B25" s="650" t="s">
        <v>679</v>
      </c>
      <c r="C25" s="651" t="s">
        <v>679</v>
      </c>
      <c r="D25" s="652" t="s">
        <v>118</v>
      </c>
      <c r="E25" s="653">
        <f>E26+E30+E32</f>
        <v>2083269.92</v>
      </c>
      <c r="F25" s="653">
        <f>F26+F30+F32</f>
        <v>1208408.2</v>
      </c>
      <c r="G25" s="692">
        <f t="shared" si="0"/>
        <v>0.58005359190325179</v>
      </c>
    </row>
    <row r="26" spans="1:7" s="6" customFormat="1" ht="18.75" customHeight="1" x14ac:dyDescent="0.2">
      <c r="A26" s="654" t="s">
        <v>679</v>
      </c>
      <c r="B26" s="655" t="s">
        <v>125</v>
      </c>
      <c r="C26" s="656" t="s">
        <v>679</v>
      </c>
      <c r="D26" s="657" t="s">
        <v>126</v>
      </c>
      <c r="E26" s="658">
        <f>E27+E28+E29</f>
        <v>2055877.92</v>
      </c>
      <c r="F26" s="658">
        <f>F27+F28+F29</f>
        <v>1182628.48</v>
      </c>
      <c r="G26" s="689">
        <f t="shared" si="0"/>
        <v>0.57524256109526195</v>
      </c>
    </row>
    <row r="27" spans="1:7" s="6" customFormat="1" ht="37.5" customHeight="1" x14ac:dyDescent="0.2">
      <c r="A27" s="654"/>
      <c r="B27" s="664"/>
      <c r="C27" s="665">
        <v>2310</v>
      </c>
      <c r="D27" s="660" t="s">
        <v>224</v>
      </c>
      <c r="E27" s="667">
        <v>20376</v>
      </c>
      <c r="F27" s="667">
        <v>8581.01</v>
      </c>
      <c r="G27" s="693">
        <f t="shared" si="0"/>
        <v>0.42113319591676485</v>
      </c>
    </row>
    <row r="28" spans="1:7" s="6" customFormat="1" ht="21.6" customHeight="1" x14ac:dyDescent="0.2">
      <c r="A28" s="654" t="s">
        <v>679</v>
      </c>
      <c r="B28" s="654" t="s">
        <v>679</v>
      </c>
      <c r="C28" s="659" t="s">
        <v>323</v>
      </c>
      <c r="D28" s="660" t="s">
        <v>324</v>
      </c>
      <c r="E28" s="667">
        <v>1666780.92</v>
      </c>
      <c r="F28" s="667">
        <v>970014.29</v>
      </c>
      <c r="G28" s="693">
        <f t="shared" si="0"/>
        <v>0.5819686788831252</v>
      </c>
    </row>
    <row r="29" spans="1:7" s="6" customFormat="1" ht="36.75" customHeight="1" x14ac:dyDescent="0.2">
      <c r="A29" s="654"/>
      <c r="B29" s="654"/>
      <c r="C29" s="659">
        <v>2590</v>
      </c>
      <c r="D29" s="666" t="s">
        <v>680</v>
      </c>
      <c r="E29" s="667">
        <v>368721</v>
      </c>
      <c r="F29" s="667">
        <v>204033.18</v>
      </c>
      <c r="G29" s="693">
        <f t="shared" si="0"/>
        <v>0.55335383664071203</v>
      </c>
    </row>
    <row r="30" spans="1:7" s="6" customFormat="1" ht="18.75" customHeight="1" x14ac:dyDescent="0.2">
      <c r="A30" s="654"/>
      <c r="B30" s="655">
        <v>80106</v>
      </c>
      <c r="C30" s="656"/>
      <c r="D30" s="861" t="s">
        <v>744</v>
      </c>
      <c r="E30" s="658">
        <f>E31</f>
        <v>2392</v>
      </c>
      <c r="F30" s="658">
        <f>F31</f>
        <v>779.72</v>
      </c>
      <c r="G30" s="689">
        <f>F30/E30</f>
        <v>0.32596989966555184</v>
      </c>
    </row>
    <row r="31" spans="1:7" s="6" customFormat="1" ht="37.5" customHeight="1" x14ac:dyDescent="0.2">
      <c r="A31" s="654"/>
      <c r="B31" s="664"/>
      <c r="C31" s="665">
        <v>2310</v>
      </c>
      <c r="D31" s="666" t="s">
        <v>224</v>
      </c>
      <c r="E31" s="667">
        <v>2392</v>
      </c>
      <c r="F31" s="667">
        <v>779.72</v>
      </c>
      <c r="G31" s="693">
        <f>F31/E31</f>
        <v>0.32596989966555184</v>
      </c>
    </row>
    <row r="32" spans="1:7" s="6" customFormat="1" ht="37.5" customHeight="1" x14ac:dyDescent="0.2">
      <c r="A32" s="654"/>
      <c r="B32" s="655">
        <v>80195</v>
      </c>
      <c r="C32" s="656"/>
      <c r="D32" s="861" t="s">
        <v>745</v>
      </c>
      <c r="E32" s="658">
        <f>E33</f>
        <v>25000</v>
      </c>
      <c r="F32" s="658">
        <f>F33</f>
        <v>25000</v>
      </c>
      <c r="G32" s="689">
        <f>F32/E32</f>
        <v>1</v>
      </c>
    </row>
    <row r="33" spans="1:7" s="6" customFormat="1" ht="60" customHeight="1" x14ac:dyDescent="0.2">
      <c r="A33" s="654"/>
      <c r="B33" s="664"/>
      <c r="C33" s="665">
        <v>2360</v>
      </c>
      <c r="D33" s="660" t="s">
        <v>304</v>
      </c>
      <c r="E33" s="667">
        <v>25000</v>
      </c>
      <c r="F33" s="667">
        <v>25000</v>
      </c>
      <c r="G33" s="693">
        <f>F33/E33</f>
        <v>1</v>
      </c>
    </row>
    <row r="34" spans="1:7" s="6" customFormat="1" ht="16.5" customHeight="1" x14ac:dyDescent="0.2">
      <c r="A34" s="649" t="s">
        <v>341</v>
      </c>
      <c r="B34" s="650" t="s">
        <v>679</v>
      </c>
      <c r="C34" s="651" t="s">
        <v>679</v>
      </c>
      <c r="D34" s="652" t="s">
        <v>342</v>
      </c>
      <c r="E34" s="653">
        <f>E35+E37</f>
        <v>80000</v>
      </c>
      <c r="F34" s="653">
        <f>F35+F37</f>
        <v>45000</v>
      </c>
      <c r="G34" s="692">
        <f t="shared" si="0"/>
        <v>0.5625</v>
      </c>
    </row>
    <row r="35" spans="1:7" s="6" customFormat="1" ht="15.75" customHeight="1" x14ac:dyDescent="0.2">
      <c r="A35" s="654" t="s">
        <v>679</v>
      </c>
      <c r="B35" s="655" t="s">
        <v>347</v>
      </c>
      <c r="C35" s="656" t="s">
        <v>679</v>
      </c>
      <c r="D35" s="657" t="s">
        <v>348</v>
      </c>
      <c r="E35" s="658">
        <f>E36</f>
        <v>70000</v>
      </c>
      <c r="F35" s="658">
        <f>F36</f>
        <v>35000</v>
      </c>
      <c r="G35" s="689">
        <f t="shared" si="0"/>
        <v>0.5</v>
      </c>
    </row>
    <row r="36" spans="1:7" s="6" customFormat="1" ht="63" customHeight="1" x14ac:dyDescent="0.2">
      <c r="A36" s="654" t="s">
        <v>679</v>
      </c>
      <c r="B36" s="654" t="s">
        <v>679</v>
      </c>
      <c r="C36" s="659" t="s">
        <v>159</v>
      </c>
      <c r="D36" s="660" t="s">
        <v>304</v>
      </c>
      <c r="E36" s="667">
        <v>70000</v>
      </c>
      <c r="F36" s="667">
        <v>35000</v>
      </c>
      <c r="G36" s="693">
        <f t="shared" si="0"/>
        <v>0.5</v>
      </c>
    </row>
    <row r="37" spans="1:7" s="6" customFormat="1" ht="22.5" customHeight="1" x14ac:dyDescent="0.2">
      <c r="A37" s="654" t="s">
        <v>679</v>
      </c>
      <c r="B37" s="655" t="s">
        <v>349</v>
      </c>
      <c r="C37" s="656" t="s">
        <v>679</v>
      </c>
      <c r="D37" s="657" t="s">
        <v>10</v>
      </c>
      <c r="E37" s="658">
        <f>E38</f>
        <v>10000</v>
      </c>
      <c r="F37" s="658">
        <f>F38</f>
        <v>10000</v>
      </c>
      <c r="G37" s="689">
        <f t="shared" si="0"/>
        <v>1</v>
      </c>
    </row>
    <row r="38" spans="1:7" s="6" customFormat="1" ht="45" customHeight="1" x14ac:dyDescent="0.2">
      <c r="A38" s="654" t="s">
        <v>679</v>
      </c>
      <c r="B38" s="654" t="s">
        <v>679</v>
      </c>
      <c r="C38" s="659" t="s">
        <v>159</v>
      </c>
      <c r="D38" s="660" t="s">
        <v>304</v>
      </c>
      <c r="E38" s="667">
        <v>10000</v>
      </c>
      <c r="F38" s="667">
        <v>10000</v>
      </c>
      <c r="G38" s="693">
        <f t="shared" si="0"/>
        <v>1</v>
      </c>
    </row>
    <row r="39" spans="1:7" s="6" customFormat="1" ht="15" customHeight="1" x14ac:dyDescent="0.2">
      <c r="A39" s="649" t="s">
        <v>141</v>
      </c>
      <c r="B39" s="650" t="s">
        <v>679</v>
      </c>
      <c r="C39" s="651" t="s">
        <v>679</v>
      </c>
      <c r="D39" s="652" t="s">
        <v>142</v>
      </c>
      <c r="E39" s="653">
        <f>E40+E42</f>
        <v>298000</v>
      </c>
      <c r="F39" s="653">
        <f>F40+F42</f>
        <v>144690</v>
      </c>
      <c r="G39" s="692">
        <f t="shared" si="0"/>
        <v>0.48553691275167787</v>
      </c>
    </row>
    <row r="40" spans="1:7" s="6" customFormat="1" ht="21.6" customHeight="1" x14ac:dyDescent="0.2">
      <c r="A40" s="654" t="s">
        <v>679</v>
      </c>
      <c r="B40" s="655" t="s">
        <v>149</v>
      </c>
      <c r="C40" s="656" t="s">
        <v>679</v>
      </c>
      <c r="D40" s="657" t="s">
        <v>150</v>
      </c>
      <c r="E40" s="658">
        <f>E41</f>
        <v>148000</v>
      </c>
      <c r="F40" s="658">
        <f>F41</f>
        <v>69690</v>
      </c>
      <c r="G40" s="689">
        <f t="shared" si="0"/>
        <v>0.47087837837837837</v>
      </c>
    </row>
    <row r="41" spans="1:7" s="6" customFormat="1" ht="45" customHeight="1" x14ac:dyDescent="0.2">
      <c r="A41" s="654" t="s">
        <v>679</v>
      </c>
      <c r="B41" s="654" t="s">
        <v>679</v>
      </c>
      <c r="C41" s="659" t="s">
        <v>159</v>
      </c>
      <c r="D41" s="660" t="s">
        <v>304</v>
      </c>
      <c r="E41" s="667">
        <v>148000</v>
      </c>
      <c r="F41" s="667">
        <v>69690</v>
      </c>
      <c r="G41" s="693">
        <f t="shared" si="0"/>
        <v>0.47087837837837837</v>
      </c>
    </row>
    <row r="42" spans="1:7" s="6" customFormat="1" ht="16.5" customHeight="1" x14ac:dyDescent="0.2">
      <c r="A42" s="654" t="s">
        <v>679</v>
      </c>
      <c r="B42" s="655" t="s">
        <v>359</v>
      </c>
      <c r="C42" s="656" t="s">
        <v>679</v>
      </c>
      <c r="D42" s="657" t="s">
        <v>360</v>
      </c>
      <c r="E42" s="658">
        <f>E43</f>
        <v>150000</v>
      </c>
      <c r="F42" s="658">
        <f>F43</f>
        <v>75000</v>
      </c>
      <c r="G42" s="689">
        <f t="shared" si="0"/>
        <v>0.5</v>
      </c>
    </row>
    <row r="43" spans="1:7" s="6" customFormat="1" ht="21.6" customHeight="1" x14ac:dyDescent="0.2">
      <c r="A43" s="654" t="s">
        <v>679</v>
      </c>
      <c r="B43" s="654" t="s">
        <v>679</v>
      </c>
      <c r="C43" s="659" t="s">
        <v>553</v>
      </c>
      <c r="D43" s="660" t="s">
        <v>681</v>
      </c>
      <c r="E43" s="667">
        <v>150000</v>
      </c>
      <c r="F43" s="667">
        <v>75000</v>
      </c>
      <c r="G43" s="693">
        <f t="shared" si="0"/>
        <v>0.5</v>
      </c>
    </row>
    <row r="44" spans="1:7" s="6" customFormat="1" ht="15" customHeight="1" x14ac:dyDescent="0.2">
      <c r="A44" s="649">
        <v>853</v>
      </c>
      <c r="B44" s="650"/>
      <c r="C44" s="651"/>
      <c r="D44" s="862" t="s">
        <v>636</v>
      </c>
      <c r="E44" s="653">
        <f>E45+E47</f>
        <v>40000</v>
      </c>
      <c r="F44" s="653">
        <f>F45+F47</f>
        <v>5500</v>
      </c>
      <c r="G44" s="692">
        <f>F44/E44</f>
        <v>0.13750000000000001</v>
      </c>
    </row>
    <row r="45" spans="1:7" s="6" customFormat="1" ht="27" customHeight="1" x14ac:dyDescent="0.2">
      <c r="A45" s="654"/>
      <c r="B45" s="655">
        <v>85311</v>
      </c>
      <c r="C45" s="671"/>
      <c r="D45" s="861" t="s">
        <v>723</v>
      </c>
      <c r="E45" s="658">
        <f>E46</f>
        <v>30000</v>
      </c>
      <c r="F45" s="658">
        <f>F46</f>
        <v>0</v>
      </c>
      <c r="G45" s="689">
        <f>F45/E45</f>
        <v>0</v>
      </c>
    </row>
    <row r="46" spans="1:7" s="6" customFormat="1" ht="58.5" customHeight="1" x14ac:dyDescent="0.2">
      <c r="A46" s="654"/>
      <c r="B46" s="654"/>
      <c r="C46" s="673">
        <v>6300</v>
      </c>
      <c r="D46" s="869" t="s">
        <v>746</v>
      </c>
      <c r="E46" s="667">
        <v>30000</v>
      </c>
      <c r="F46" s="667">
        <v>0</v>
      </c>
      <c r="G46" s="693">
        <f>F46/E46</f>
        <v>0</v>
      </c>
    </row>
    <row r="47" spans="1:7" s="6" customFormat="1" ht="27" customHeight="1" x14ac:dyDescent="0.2">
      <c r="A47" s="654"/>
      <c r="B47" s="655">
        <v>85395</v>
      </c>
      <c r="C47" s="671"/>
      <c r="D47" s="861" t="s">
        <v>10</v>
      </c>
      <c r="E47" s="658">
        <f>E48</f>
        <v>10000</v>
      </c>
      <c r="F47" s="658">
        <f>F48</f>
        <v>5500</v>
      </c>
      <c r="G47" s="689">
        <f>F47/E47</f>
        <v>0.55000000000000004</v>
      </c>
    </row>
    <row r="48" spans="1:7" s="6" customFormat="1" ht="66" customHeight="1" x14ac:dyDescent="0.2">
      <c r="A48" s="654"/>
      <c r="B48" s="654"/>
      <c r="C48" s="673">
        <v>2360</v>
      </c>
      <c r="D48" s="660" t="s">
        <v>304</v>
      </c>
      <c r="E48" s="667">
        <v>10000</v>
      </c>
      <c r="F48" s="667">
        <v>5500</v>
      </c>
      <c r="G48" s="693">
        <f>F48/E48</f>
        <v>0.55000000000000004</v>
      </c>
    </row>
    <row r="49" spans="1:7" s="6" customFormat="1" ht="21.6" hidden="1" customHeight="1" x14ac:dyDescent="0.2">
      <c r="A49" s="654"/>
      <c r="B49" s="654"/>
      <c r="C49" s="673"/>
      <c r="D49" s="868"/>
      <c r="E49" s="667"/>
      <c r="F49" s="667"/>
      <c r="G49" s="693"/>
    </row>
    <row r="50" spans="1:7" s="6" customFormat="1" ht="19.5" customHeight="1" x14ac:dyDescent="0.2">
      <c r="A50" s="863" t="s">
        <v>181</v>
      </c>
      <c r="B50" s="864" t="s">
        <v>679</v>
      </c>
      <c r="C50" s="670" t="s">
        <v>679</v>
      </c>
      <c r="D50" s="865" t="s">
        <v>182</v>
      </c>
      <c r="E50" s="866">
        <f>E51+E55+E57+E59+E61</f>
        <v>315000</v>
      </c>
      <c r="F50" s="866">
        <f>F51+F55+F57+F59+F61</f>
        <v>167800</v>
      </c>
      <c r="G50" s="867">
        <f t="shared" si="0"/>
        <v>0.53269841269841267</v>
      </c>
    </row>
    <row r="51" spans="1:7" s="6" customFormat="1" ht="27" customHeight="1" x14ac:dyDescent="0.2">
      <c r="A51" s="654" t="s">
        <v>679</v>
      </c>
      <c r="B51" s="655" t="s">
        <v>373</v>
      </c>
      <c r="C51" s="671" t="s">
        <v>679</v>
      </c>
      <c r="D51" s="657" t="s">
        <v>374</v>
      </c>
      <c r="E51" s="658">
        <f>E54</f>
        <v>30000</v>
      </c>
      <c r="F51" s="658">
        <f>F54</f>
        <v>0</v>
      </c>
      <c r="G51" s="689">
        <f t="shared" si="0"/>
        <v>0</v>
      </c>
    </row>
    <row r="52" spans="1:7" s="6" customFormat="1" ht="14.25" hidden="1" customHeight="1" x14ac:dyDescent="0.2">
      <c r="E52" s="679"/>
      <c r="F52" s="672"/>
      <c r="G52" s="696" t="e">
        <f t="shared" si="0"/>
        <v>#DIV/0!</v>
      </c>
    </row>
    <row r="53" spans="1:7" s="6" customFormat="1" ht="18" hidden="1" customHeight="1" x14ac:dyDescent="0.2">
      <c r="A53" s="1460" t="s">
        <v>682</v>
      </c>
      <c r="B53" s="1460"/>
      <c r="E53" s="679"/>
      <c r="F53" s="672"/>
      <c r="G53" s="696" t="e">
        <f t="shared" si="0"/>
        <v>#DIV/0!</v>
      </c>
    </row>
    <row r="54" spans="1:7" s="6" customFormat="1" ht="48.75" customHeight="1" x14ac:dyDescent="0.2">
      <c r="A54" s="654" t="s">
        <v>679</v>
      </c>
      <c r="B54" s="654" t="s">
        <v>679</v>
      </c>
      <c r="C54" s="673" t="s">
        <v>375</v>
      </c>
      <c r="D54" s="660" t="s">
        <v>376</v>
      </c>
      <c r="E54" s="669">
        <v>30000</v>
      </c>
      <c r="F54" s="669">
        <v>0</v>
      </c>
      <c r="G54" s="697">
        <f t="shared" si="0"/>
        <v>0</v>
      </c>
    </row>
    <row r="55" spans="1:7" s="6" customFormat="1" ht="12" customHeight="1" x14ac:dyDescent="0.2">
      <c r="A55" s="654" t="s">
        <v>679</v>
      </c>
      <c r="B55" s="655" t="s">
        <v>381</v>
      </c>
      <c r="C55" s="655" t="s">
        <v>679</v>
      </c>
      <c r="D55" s="657" t="s">
        <v>382</v>
      </c>
      <c r="E55" s="658">
        <f>E56</f>
        <v>90000</v>
      </c>
      <c r="F55" s="658">
        <f>F56</f>
        <v>3000</v>
      </c>
      <c r="G55" s="689">
        <f t="shared" si="0"/>
        <v>3.3333333333333333E-2</v>
      </c>
    </row>
    <row r="56" spans="1:7" s="6" customFormat="1" ht="42" customHeight="1" x14ac:dyDescent="0.2">
      <c r="A56" s="654" t="s">
        <v>679</v>
      </c>
      <c r="B56" s="654" t="s">
        <v>679</v>
      </c>
      <c r="C56" s="673" t="s">
        <v>375</v>
      </c>
      <c r="D56" s="660" t="s">
        <v>376</v>
      </c>
      <c r="E56" s="667">
        <v>90000</v>
      </c>
      <c r="F56" s="667">
        <v>3000</v>
      </c>
      <c r="G56" s="693">
        <f t="shared" si="0"/>
        <v>3.3333333333333333E-2</v>
      </c>
    </row>
    <row r="57" spans="1:7" s="6" customFormat="1" ht="12" customHeight="1" x14ac:dyDescent="0.2">
      <c r="A57" s="654" t="s">
        <v>679</v>
      </c>
      <c r="B57" s="655" t="s">
        <v>383</v>
      </c>
      <c r="C57" s="655" t="s">
        <v>679</v>
      </c>
      <c r="D57" s="657" t="s">
        <v>384</v>
      </c>
      <c r="E57" s="658">
        <f>E58</f>
        <v>120000</v>
      </c>
      <c r="F57" s="658">
        <f>F58</f>
        <v>104800</v>
      </c>
      <c r="G57" s="689">
        <f t="shared" si="0"/>
        <v>0.87333333333333329</v>
      </c>
    </row>
    <row r="58" spans="1:7" s="6" customFormat="1" ht="35.25" customHeight="1" x14ac:dyDescent="0.2">
      <c r="A58" s="654" t="s">
        <v>679</v>
      </c>
      <c r="B58" s="654" t="s">
        <v>679</v>
      </c>
      <c r="C58" s="673" t="s">
        <v>131</v>
      </c>
      <c r="D58" s="660" t="s">
        <v>224</v>
      </c>
      <c r="E58" s="667">
        <v>120000</v>
      </c>
      <c r="F58" s="667">
        <v>104800</v>
      </c>
      <c r="G58" s="693">
        <f t="shared" si="0"/>
        <v>0.87333333333333329</v>
      </c>
    </row>
    <row r="59" spans="1:7" s="6" customFormat="1" ht="17.25" customHeight="1" x14ac:dyDescent="0.2">
      <c r="A59" s="654" t="s">
        <v>679</v>
      </c>
      <c r="B59" s="655" t="s">
        <v>557</v>
      </c>
      <c r="C59" s="655" t="s">
        <v>679</v>
      </c>
      <c r="D59" s="657" t="s">
        <v>667</v>
      </c>
      <c r="E59" s="658">
        <f>E60</f>
        <v>60000</v>
      </c>
      <c r="F59" s="658">
        <f>F60</f>
        <v>60000</v>
      </c>
      <c r="G59" s="689">
        <f t="shared" si="0"/>
        <v>1</v>
      </c>
    </row>
    <row r="60" spans="1:7" s="6" customFormat="1" ht="35.25" customHeight="1" x14ac:dyDescent="0.2">
      <c r="A60" s="654" t="s">
        <v>679</v>
      </c>
      <c r="B60" s="654" t="s">
        <v>679</v>
      </c>
      <c r="C60" s="673" t="s">
        <v>327</v>
      </c>
      <c r="D60" s="660" t="s">
        <v>328</v>
      </c>
      <c r="E60" s="667">
        <v>60000</v>
      </c>
      <c r="F60" s="667">
        <v>60000</v>
      </c>
      <c r="G60" s="693">
        <f t="shared" si="0"/>
        <v>1</v>
      </c>
    </row>
    <row r="61" spans="1:7" s="6" customFormat="1" ht="17.25" customHeight="1" x14ac:dyDescent="0.2">
      <c r="A61" s="654"/>
      <c r="B61" s="655">
        <v>90095</v>
      </c>
      <c r="C61" s="655"/>
      <c r="D61" s="861" t="s">
        <v>564</v>
      </c>
      <c r="E61" s="658">
        <f>E62</f>
        <v>15000</v>
      </c>
      <c r="F61" s="658">
        <f>F62</f>
        <v>0</v>
      </c>
      <c r="G61" s="689">
        <f>F61/E61</f>
        <v>0</v>
      </c>
    </row>
    <row r="62" spans="1:7" s="6" customFormat="1" ht="57" customHeight="1" x14ac:dyDescent="0.2">
      <c r="A62" s="654"/>
      <c r="B62" s="654"/>
      <c r="C62" s="673">
        <v>6230</v>
      </c>
      <c r="D62" s="660" t="s">
        <v>376</v>
      </c>
      <c r="E62" s="667">
        <v>15000</v>
      </c>
      <c r="F62" s="667">
        <v>0</v>
      </c>
      <c r="G62" s="693">
        <f>F62/E62</f>
        <v>0</v>
      </c>
    </row>
    <row r="63" spans="1:7" s="6" customFormat="1" ht="18.75" customHeight="1" x14ac:dyDescent="0.2">
      <c r="A63" s="649" t="s">
        <v>188</v>
      </c>
      <c r="B63" s="650" t="s">
        <v>679</v>
      </c>
      <c r="C63" s="650" t="s">
        <v>679</v>
      </c>
      <c r="D63" s="652" t="s">
        <v>189</v>
      </c>
      <c r="E63" s="653">
        <f>E64+E66+E68+E70+E72</f>
        <v>2313780</v>
      </c>
      <c r="F63" s="653">
        <f>F64+F66+F68+F70+F72</f>
        <v>1153244</v>
      </c>
      <c r="G63" s="692">
        <f t="shared" si="0"/>
        <v>0.49842422356490246</v>
      </c>
    </row>
    <row r="64" spans="1:7" s="6" customFormat="1" ht="17.25" customHeight="1" x14ac:dyDescent="0.2">
      <c r="A64" s="654" t="s">
        <v>679</v>
      </c>
      <c r="B64" s="655" t="s">
        <v>387</v>
      </c>
      <c r="C64" s="655" t="s">
        <v>679</v>
      </c>
      <c r="D64" s="657" t="s">
        <v>388</v>
      </c>
      <c r="E64" s="658">
        <f>E65</f>
        <v>10000</v>
      </c>
      <c r="F64" s="658">
        <f>F65</f>
        <v>1500</v>
      </c>
      <c r="G64" s="689">
        <f t="shared" si="0"/>
        <v>0.15</v>
      </c>
    </row>
    <row r="65" spans="1:7" s="6" customFormat="1" ht="56.25" customHeight="1" x14ac:dyDescent="0.2">
      <c r="A65" s="654" t="s">
        <v>679</v>
      </c>
      <c r="B65" s="654" t="s">
        <v>679</v>
      </c>
      <c r="C65" s="673" t="s">
        <v>159</v>
      </c>
      <c r="D65" s="660" t="s">
        <v>304</v>
      </c>
      <c r="E65" s="667">
        <v>10000</v>
      </c>
      <c r="F65" s="667">
        <v>1500</v>
      </c>
      <c r="G65" s="693">
        <f t="shared" si="0"/>
        <v>0.15</v>
      </c>
    </row>
    <row r="66" spans="1:7" s="6" customFormat="1" ht="13.5" customHeight="1" x14ac:dyDescent="0.2">
      <c r="A66" s="654" t="s">
        <v>679</v>
      </c>
      <c r="B66" s="655" t="s">
        <v>190</v>
      </c>
      <c r="C66" s="655" t="s">
        <v>679</v>
      </c>
      <c r="D66" s="657" t="s">
        <v>191</v>
      </c>
      <c r="E66" s="658">
        <f>E67</f>
        <v>1180296</v>
      </c>
      <c r="F66" s="658">
        <f>F67</f>
        <v>540000</v>
      </c>
      <c r="G66" s="689">
        <f t="shared" si="0"/>
        <v>0.45751235283352648</v>
      </c>
    </row>
    <row r="67" spans="1:7" s="6" customFormat="1" ht="24" customHeight="1" x14ac:dyDescent="0.2">
      <c r="A67" s="654" t="s">
        <v>679</v>
      </c>
      <c r="B67" s="654" t="s">
        <v>679</v>
      </c>
      <c r="C67" s="673" t="s">
        <v>389</v>
      </c>
      <c r="D67" s="660" t="s">
        <v>390</v>
      </c>
      <c r="E67" s="667">
        <v>1180296</v>
      </c>
      <c r="F67" s="667">
        <v>540000</v>
      </c>
      <c r="G67" s="693">
        <f t="shared" si="0"/>
        <v>0.45751235283352648</v>
      </c>
    </row>
    <row r="68" spans="1:7" s="6" customFormat="1" ht="15.75" customHeight="1" x14ac:dyDescent="0.2">
      <c r="A68" s="654" t="s">
        <v>679</v>
      </c>
      <c r="B68" s="655" t="s">
        <v>391</v>
      </c>
      <c r="C68" s="655" t="s">
        <v>679</v>
      </c>
      <c r="D68" s="657" t="s">
        <v>392</v>
      </c>
      <c r="E68" s="658">
        <f>E69</f>
        <v>420836</v>
      </c>
      <c r="F68" s="658">
        <f>F69</f>
        <v>210416</v>
      </c>
      <c r="G68" s="689">
        <f t="shared" si="0"/>
        <v>0.49999524755486696</v>
      </c>
    </row>
    <row r="69" spans="1:7" s="6" customFormat="1" ht="21" customHeight="1" x14ac:dyDescent="0.2">
      <c r="A69" s="654" t="s">
        <v>679</v>
      </c>
      <c r="B69" s="654" t="s">
        <v>679</v>
      </c>
      <c r="C69" s="673" t="s">
        <v>389</v>
      </c>
      <c r="D69" s="660" t="s">
        <v>390</v>
      </c>
      <c r="E69" s="667">
        <v>420836</v>
      </c>
      <c r="F69" s="667">
        <v>210416</v>
      </c>
      <c r="G69" s="693">
        <f t="shared" si="0"/>
        <v>0.49999524755486696</v>
      </c>
    </row>
    <row r="70" spans="1:7" s="6" customFormat="1" ht="12" customHeight="1" x14ac:dyDescent="0.2">
      <c r="A70" s="654" t="s">
        <v>679</v>
      </c>
      <c r="B70" s="655" t="s">
        <v>393</v>
      </c>
      <c r="C70" s="655" t="s">
        <v>679</v>
      </c>
      <c r="D70" s="657" t="s">
        <v>394</v>
      </c>
      <c r="E70" s="658">
        <f>E71</f>
        <v>602648</v>
      </c>
      <c r="F70" s="658">
        <f>F71</f>
        <v>301328</v>
      </c>
      <c r="G70" s="689">
        <f t="shared" si="0"/>
        <v>0.50000663737372397</v>
      </c>
    </row>
    <row r="71" spans="1:7" s="6" customFormat="1" ht="24" customHeight="1" x14ac:dyDescent="0.2">
      <c r="A71" s="654" t="s">
        <v>679</v>
      </c>
      <c r="B71" s="654" t="s">
        <v>679</v>
      </c>
      <c r="C71" s="673" t="s">
        <v>389</v>
      </c>
      <c r="D71" s="660" t="s">
        <v>390</v>
      </c>
      <c r="E71" s="667">
        <v>602648</v>
      </c>
      <c r="F71" s="667">
        <v>301328</v>
      </c>
      <c r="G71" s="693">
        <f t="shared" si="0"/>
        <v>0.50000663737372397</v>
      </c>
    </row>
    <row r="72" spans="1:7" s="6" customFormat="1" ht="12" customHeight="1" x14ac:dyDescent="0.2">
      <c r="A72" s="654" t="s">
        <v>679</v>
      </c>
      <c r="B72" s="655" t="s">
        <v>395</v>
      </c>
      <c r="C72" s="655" t="s">
        <v>679</v>
      </c>
      <c r="D72" s="657" t="s">
        <v>396</v>
      </c>
      <c r="E72" s="658">
        <f>E73</f>
        <v>100000</v>
      </c>
      <c r="F72" s="658">
        <f>F73</f>
        <v>100000</v>
      </c>
      <c r="G72" s="689">
        <f t="shared" si="0"/>
        <v>1</v>
      </c>
    </row>
    <row r="73" spans="1:7" s="6" customFormat="1" ht="45" customHeight="1" x14ac:dyDescent="0.2">
      <c r="A73" s="654" t="s">
        <v>679</v>
      </c>
      <c r="B73" s="654" t="s">
        <v>679</v>
      </c>
      <c r="C73" s="673" t="s">
        <v>397</v>
      </c>
      <c r="D73" s="660" t="s">
        <v>398</v>
      </c>
      <c r="E73" s="667">
        <v>100000</v>
      </c>
      <c r="F73" s="667">
        <v>100000</v>
      </c>
      <c r="G73" s="693">
        <f t="shared" si="0"/>
        <v>1</v>
      </c>
    </row>
    <row r="74" spans="1:7" s="6" customFormat="1" ht="19.5" customHeight="1" x14ac:dyDescent="0.2">
      <c r="A74" s="649" t="s">
        <v>192</v>
      </c>
      <c r="B74" s="650" t="s">
        <v>679</v>
      </c>
      <c r="C74" s="650" t="s">
        <v>679</v>
      </c>
      <c r="D74" s="652" t="s">
        <v>193</v>
      </c>
      <c r="E74" s="653">
        <f>E75+E78</f>
        <v>624757</v>
      </c>
      <c r="F74" s="653">
        <f>F75+F78</f>
        <v>618257</v>
      </c>
      <c r="G74" s="692">
        <f t="shared" si="0"/>
        <v>0.98959595490726793</v>
      </c>
    </row>
    <row r="75" spans="1:7" s="6" customFormat="1" ht="12" customHeight="1" x14ac:dyDescent="0.2">
      <c r="A75" s="654" t="s">
        <v>679</v>
      </c>
      <c r="B75" s="655" t="s">
        <v>194</v>
      </c>
      <c r="C75" s="655" t="s">
        <v>679</v>
      </c>
      <c r="D75" s="657" t="s">
        <v>195</v>
      </c>
      <c r="E75" s="658">
        <f>E76+E77</f>
        <v>465757</v>
      </c>
      <c r="F75" s="658">
        <f>F76+F77</f>
        <v>465757</v>
      </c>
      <c r="G75" s="689">
        <f t="shared" si="0"/>
        <v>1</v>
      </c>
    </row>
    <row r="76" spans="1:7" s="6" customFormat="1" ht="51.75" hidden="1" customHeight="1" x14ac:dyDescent="0.2">
      <c r="A76" s="654"/>
      <c r="B76" s="664"/>
      <c r="C76" s="664">
        <v>2360</v>
      </c>
      <c r="D76" s="660" t="s">
        <v>304</v>
      </c>
      <c r="E76" s="674">
        <v>0</v>
      </c>
      <c r="F76" s="674">
        <v>0</v>
      </c>
      <c r="G76" s="698" t="e">
        <f t="shared" si="0"/>
        <v>#DIV/0!</v>
      </c>
    </row>
    <row r="77" spans="1:7" s="6" customFormat="1" ht="21.6" customHeight="1" x14ac:dyDescent="0.2">
      <c r="A77" s="654" t="s">
        <v>679</v>
      </c>
      <c r="B77" s="654" t="s">
        <v>679</v>
      </c>
      <c r="C77" s="673" t="s">
        <v>243</v>
      </c>
      <c r="D77" s="660" t="s">
        <v>244</v>
      </c>
      <c r="E77" s="667">
        <v>465757</v>
      </c>
      <c r="F77" s="667">
        <v>465757</v>
      </c>
      <c r="G77" s="693">
        <f t="shared" si="0"/>
        <v>1</v>
      </c>
    </row>
    <row r="78" spans="1:7" s="6" customFormat="1" ht="16.5" customHeight="1" x14ac:dyDescent="0.2">
      <c r="A78" s="654" t="s">
        <v>679</v>
      </c>
      <c r="B78" s="655" t="s">
        <v>400</v>
      </c>
      <c r="C78" s="655" t="s">
        <v>679</v>
      </c>
      <c r="D78" s="657" t="s">
        <v>10</v>
      </c>
      <c r="E78" s="681">
        <f>E79</f>
        <v>159000</v>
      </c>
      <c r="F78" s="681">
        <f>F79</f>
        <v>152500</v>
      </c>
      <c r="G78" s="691">
        <f t="shared" si="0"/>
        <v>0.95911949685534592</v>
      </c>
    </row>
    <row r="79" spans="1:7" s="6" customFormat="1" ht="57.75" customHeight="1" x14ac:dyDescent="0.2">
      <c r="A79" s="654" t="s">
        <v>679</v>
      </c>
      <c r="B79" s="654" t="s">
        <v>679</v>
      </c>
      <c r="C79" s="673" t="s">
        <v>159</v>
      </c>
      <c r="D79" s="660" t="s">
        <v>304</v>
      </c>
      <c r="E79" s="682">
        <v>159000</v>
      </c>
      <c r="F79" s="682">
        <v>152500</v>
      </c>
      <c r="G79" s="699">
        <f t="shared" si="0"/>
        <v>0.95911949685534592</v>
      </c>
    </row>
    <row r="80" spans="1:7" s="6" customFormat="1" ht="19.5" customHeight="1" x14ac:dyDescent="0.2">
      <c r="A80" s="1461" t="s">
        <v>197</v>
      </c>
      <c r="B80" s="1462"/>
      <c r="C80" s="1462"/>
      <c r="D80" s="1462"/>
      <c r="E80" s="683">
        <f>E74+E63+E50+E39+E34+E25+E19+E16+E11+E8+E44</f>
        <v>7497711.0600000005</v>
      </c>
      <c r="F80" s="683">
        <f>F74+F63+F50+F39+F34+F25+F19+F16+F11+F8+F44</f>
        <v>4044619.49</v>
      </c>
      <c r="G80" s="700">
        <f t="shared" si="0"/>
        <v>0.53944723364679781</v>
      </c>
    </row>
    <row r="81" spans="1:7" s="6" customFormat="1" ht="14.25" customHeight="1" x14ac:dyDescent="0.2">
      <c r="A81" s="1454" t="s">
        <v>429</v>
      </c>
      <c r="B81" s="1455"/>
      <c r="C81" s="1455"/>
      <c r="D81" s="1455"/>
      <c r="E81" s="684"/>
      <c r="F81" s="675"/>
      <c r="G81" s="701"/>
    </row>
    <row r="82" spans="1:7" s="6" customFormat="1" ht="18.75" customHeight="1" x14ac:dyDescent="0.2">
      <c r="A82" s="1454" t="s">
        <v>683</v>
      </c>
      <c r="B82" s="1455"/>
      <c r="C82" s="1455"/>
      <c r="D82" s="1455"/>
      <c r="E82" s="685">
        <f>E80-E83</f>
        <v>7212711.0600000005</v>
      </c>
      <c r="F82" s="685">
        <f>F80-F83</f>
        <v>3921619.49</v>
      </c>
      <c r="G82" s="702">
        <f>F82/E82</f>
        <v>0.54370949527541446</v>
      </c>
    </row>
    <row r="83" spans="1:7" s="6" customFormat="1" ht="17.25" customHeight="1" x14ac:dyDescent="0.2">
      <c r="A83" s="1454" t="s">
        <v>684</v>
      </c>
      <c r="B83" s="1455"/>
      <c r="C83" s="1455"/>
      <c r="D83" s="1455"/>
      <c r="E83" s="685">
        <f>E54+E56+E46+E22+E62</f>
        <v>285000</v>
      </c>
      <c r="F83" s="685">
        <f>F54+F56+F46+F22+F62</f>
        <v>123000</v>
      </c>
      <c r="G83" s="702">
        <f>F83/E83</f>
        <v>0.43157894736842106</v>
      </c>
    </row>
    <row r="84" spans="1:7" s="6" customFormat="1" ht="12.75" customHeight="1" x14ac:dyDescent="0.2">
      <c r="A84" s="1456" t="s">
        <v>685</v>
      </c>
      <c r="B84" s="1457"/>
      <c r="C84" s="1457"/>
      <c r="D84" s="1457"/>
      <c r="E84" s="680">
        <f>E85+E86+E87</f>
        <v>4495209.1400000006</v>
      </c>
      <c r="F84" s="680">
        <f>F85+F86+F87</f>
        <v>2323382.02</v>
      </c>
      <c r="G84" s="703">
        <f t="shared" ref="G84:G90" si="1">F84/E84</f>
        <v>0.51685738029977391</v>
      </c>
    </row>
    <row r="85" spans="1:7" s="6" customFormat="1" ht="14.45" customHeight="1" x14ac:dyDescent="0.2">
      <c r="A85" s="1450" t="s">
        <v>686</v>
      </c>
      <c r="B85" s="1451"/>
      <c r="C85" s="1451"/>
      <c r="D85" s="1451"/>
      <c r="E85" s="687">
        <f>E67+E69+E71+E43</f>
        <v>2353780</v>
      </c>
      <c r="F85" s="687">
        <f>F67+F69+F71+F43</f>
        <v>1126744</v>
      </c>
      <c r="G85" s="704">
        <f t="shared" si="1"/>
        <v>0.47869554503819389</v>
      </c>
    </row>
    <row r="86" spans="1:7" s="6" customFormat="1" ht="14.45" customHeight="1" x14ac:dyDescent="0.2">
      <c r="A86" s="1450" t="s">
        <v>687</v>
      </c>
      <c r="B86" s="1451"/>
      <c r="C86" s="1451"/>
      <c r="D86" s="1451"/>
      <c r="E86" s="687">
        <f>E13+E15+E27+E31++E46+E58+E60</f>
        <v>1144615.74</v>
      </c>
      <c r="F86" s="687">
        <f>F13+F15+F27+F31++F46+F58+F60</f>
        <v>439824.62</v>
      </c>
      <c r="G86" s="704">
        <f t="shared" si="1"/>
        <v>0.38425526107128316</v>
      </c>
    </row>
    <row r="87" spans="1:7" s="6" customFormat="1" ht="14.45" customHeight="1" x14ac:dyDescent="0.2">
      <c r="A87" s="1450" t="s">
        <v>688</v>
      </c>
      <c r="B87" s="1451"/>
      <c r="C87" s="1451"/>
      <c r="D87" s="1451"/>
      <c r="E87" s="687">
        <f>E18+E77</f>
        <v>996813.4</v>
      </c>
      <c r="F87" s="687">
        <f>F18+F77</f>
        <v>756813.4</v>
      </c>
      <c r="G87" s="704">
        <f t="shared" si="1"/>
        <v>0.75923277114854193</v>
      </c>
    </row>
    <row r="88" spans="1:7" s="6" customFormat="1" ht="14.25" customHeight="1" x14ac:dyDescent="0.2">
      <c r="A88" s="1452" t="s">
        <v>689</v>
      </c>
      <c r="B88" s="1453"/>
      <c r="C88" s="1453"/>
      <c r="D88" s="1453"/>
      <c r="E88" s="680">
        <f>E89+E90</f>
        <v>3002501.92</v>
      </c>
      <c r="F88" s="680">
        <f>F89+F90</f>
        <v>1721237.47</v>
      </c>
      <c r="G88" s="705">
        <f t="shared" si="1"/>
        <v>0.573267733330875</v>
      </c>
    </row>
    <row r="89" spans="1:7" s="6" customFormat="1" ht="14.45" customHeight="1" x14ac:dyDescent="0.2">
      <c r="A89" s="1450" t="s">
        <v>686</v>
      </c>
      <c r="B89" s="1451"/>
      <c r="C89" s="1451"/>
      <c r="D89" s="1451"/>
      <c r="E89" s="687">
        <f>E28+E29</f>
        <v>2035501.92</v>
      </c>
      <c r="F89" s="687">
        <f>F28+F29</f>
        <v>1174047.47</v>
      </c>
      <c r="G89" s="704">
        <f t="shared" si="1"/>
        <v>0.5767852432190288</v>
      </c>
    </row>
    <row r="90" spans="1:7" s="6" customFormat="1" ht="14.45" customHeight="1" x14ac:dyDescent="0.2">
      <c r="A90" s="1450" t="s">
        <v>690</v>
      </c>
      <c r="B90" s="1451"/>
      <c r="C90" s="1451"/>
      <c r="D90" s="1451"/>
      <c r="E90" s="688">
        <f>E10+E21+E38+E41+E65+E79+E56+E36+E54+E73+E24+E22+E33+E48+E62</f>
        <v>967000</v>
      </c>
      <c r="F90" s="688">
        <f>F10+F21+F38+F41+F65+F79+F56+F36+F54+F73+F24+F22+F33+F48+F62</f>
        <v>547190</v>
      </c>
      <c r="G90" s="706">
        <f t="shared" si="1"/>
        <v>0.56586349534643221</v>
      </c>
    </row>
    <row r="91" spans="1:7" s="6" customFormat="1" ht="21" customHeight="1" x14ac:dyDescent="0.2">
      <c r="A91" s="1447" t="s">
        <v>691</v>
      </c>
      <c r="B91" s="1448"/>
      <c r="C91" s="1448"/>
      <c r="D91" s="1448"/>
      <c r="E91" s="686">
        <f>E84+E88</f>
        <v>7497711.0600000005</v>
      </c>
      <c r="F91" s="686">
        <f>F84+F88</f>
        <v>4044619.49</v>
      </c>
      <c r="G91" s="707">
        <f>F91/E91</f>
        <v>0.53944723364679781</v>
      </c>
    </row>
  </sheetData>
  <mergeCells count="16">
    <mergeCell ref="A91:D91"/>
    <mergeCell ref="E1:G1"/>
    <mergeCell ref="A86:D86"/>
    <mergeCell ref="A87:D87"/>
    <mergeCell ref="A88:D88"/>
    <mergeCell ref="A89:D89"/>
    <mergeCell ref="A90:D90"/>
    <mergeCell ref="A81:D81"/>
    <mergeCell ref="A82:D82"/>
    <mergeCell ref="A83:D83"/>
    <mergeCell ref="A84:D84"/>
    <mergeCell ref="A85:D85"/>
    <mergeCell ref="A4:G4"/>
    <mergeCell ref="A5:G5"/>
    <mergeCell ref="A53:B53"/>
    <mergeCell ref="A80:D8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G22" sqref="G22"/>
    </sheetView>
  </sheetViews>
  <sheetFormatPr defaultRowHeight="12.75" x14ac:dyDescent="0.2"/>
  <cols>
    <col min="1" max="1" width="4.83203125" style="22" customWidth="1"/>
    <col min="2" max="2" width="70.33203125" style="22" customWidth="1"/>
    <col min="3" max="3" width="20.1640625" style="22" customWidth="1"/>
    <col min="4" max="4" width="20" style="22" customWidth="1"/>
    <col min="5" max="6" width="19" style="22" customWidth="1"/>
    <col min="7" max="7" width="21.1640625" style="22" customWidth="1"/>
    <col min="8" max="16384" width="9.33203125" style="22"/>
  </cols>
  <sheetData>
    <row r="1" spans="1:7" x14ac:dyDescent="0.2">
      <c r="F1" s="1473" t="s">
        <v>502</v>
      </c>
      <c r="G1" s="1473"/>
    </row>
    <row r="3" spans="1:7" ht="15.75" x14ac:dyDescent="0.2">
      <c r="A3" s="1474" t="s">
        <v>872</v>
      </c>
      <c r="B3" s="1474"/>
      <c r="C3" s="1474"/>
      <c r="D3" s="1474"/>
      <c r="E3" s="1474"/>
      <c r="F3" s="1474"/>
      <c r="G3" s="1474"/>
    </row>
    <row r="4" spans="1:7" s="23" customFormat="1" ht="13.5" customHeight="1" x14ac:dyDescent="0.2">
      <c r="A4" s="1475" t="s">
        <v>417</v>
      </c>
      <c r="B4" s="1472" t="s">
        <v>426</v>
      </c>
      <c r="C4" s="1476" t="s">
        <v>427</v>
      </c>
      <c r="D4" s="1476" t="s">
        <v>428</v>
      </c>
      <c r="E4" s="1477" t="s">
        <v>429</v>
      </c>
      <c r="F4" s="1477"/>
      <c r="G4" s="1477"/>
    </row>
    <row r="5" spans="1:7" s="23" customFormat="1" ht="13.5" customHeight="1" x14ac:dyDescent="0.2">
      <c r="A5" s="1475"/>
      <c r="B5" s="1472"/>
      <c r="C5" s="1476"/>
      <c r="D5" s="1476"/>
      <c r="E5" s="1472" t="s">
        <v>430</v>
      </c>
      <c r="F5" s="1472"/>
      <c r="G5" s="1472" t="s">
        <v>431</v>
      </c>
    </row>
    <row r="6" spans="1:7" s="23" customFormat="1" ht="45" x14ac:dyDescent="0.2">
      <c r="A6" s="1475"/>
      <c r="B6" s="1472"/>
      <c r="C6" s="1476"/>
      <c r="D6" s="1476"/>
      <c r="E6" s="24" t="s">
        <v>432</v>
      </c>
      <c r="F6" s="25" t="s">
        <v>433</v>
      </c>
      <c r="G6" s="1472"/>
    </row>
    <row r="7" spans="1:7" s="23" customFormat="1" x14ac:dyDescent="0.2">
      <c r="A7" s="538">
        <v>1</v>
      </c>
      <c r="B7" s="26">
        <v>2</v>
      </c>
      <c r="C7" s="27">
        <v>4</v>
      </c>
      <c r="D7" s="27">
        <v>6</v>
      </c>
      <c r="E7" s="26">
        <v>7</v>
      </c>
      <c r="F7" s="26">
        <v>8</v>
      </c>
      <c r="G7" s="26">
        <v>9</v>
      </c>
    </row>
    <row r="8" spans="1:7" s="23" customFormat="1" x14ac:dyDescent="0.2">
      <c r="A8" s="539" t="s">
        <v>412</v>
      </c>
      <c r="B8" s="540" t="s">
        <v>434</v>
      </c>
      <c r="C8" s="128">
        <v>2661056.4</v>
      </c>
      <c r="D8" s="128">
        <v>2665056.4</v>
      </c>
      <c r="E8" s="129">
        <v>2650056.4</v>
      </c>
      <c r="F8" s="129">
        <v>508600</v>
      </c>
      <c r="G8" s="130">
        <v>15000</v>
      </c>
    </row>
    <row r="9" spans="1:7" s="23" customFormat="1" x14ac:dyDescent="0.2">
      <c r="A9" s="541"/>
      <c r="B9" s="542" t="s">
        <v>429</v>
      </c>
      <c r="C9" s="28"/>
      <c r="D9" s="28"/>
      <c r="E9" s="29"/>
      <c r="F9" s="29"/>
      <c r="G9" s="30"/>
    </row>
    <row r="10" spans="1:7" s="23" customFormat="1" x14ac:dyDescent="0.2">
      <c r="A10" s="541"/>
      <c r="B10" s="542" t="s">
        <v>435</v>
      </c>
      <c r="C10" s="491">
        <f>C11+C12+C13+C14</f>
        <v>531731.28</v>
      </c>
      <c r="D10" s="28"/>
      <c r="E10" s="29"/>
      <c r="F10" s="29"/>
      <c r="G10" s="30"/>
    </row>
    <row r="11" spans="1:7" s="23" customFormat="1" ht="26.25" x14ac:dyDescent="0.2">
      <c r="A11" s="541"/>
      <c r="B11" s="32" t="s">
        <v>1001</v>
      </c>
      <c r="C11" s="31">
        <v>432060</v>
      </c>
      <c r="D11" s="28"/>
      <c r="E11" s="29"/>
      <c r="F11" s="29"/>
      <c r="G11" s="30"/>
    </row>
    <row r="12" spans="1:7" s="23" customFormat="1" x14ac:dyDescent="0.2">
      <c r="A12" s="541"/>
      <c r="B12" s="33" t="s">
        <v>1002</v>
      </c>
      <c r="C12" s="31">
        <v>40670</v>
      </c>
      <c r="D12" s="28"/>
      <c r="E12" s="28"/>
      <c r="F12" s="28"/>
      <c r="G12" s="34"/>
    </row>
    <row r="13" spans="1:7" s="23" customFormat="1" x14ac:dyDescent="0.2">
      <c r="A13" s="541"/>
      <c r="B13" s="35" t="s">
        <v>1003</v>
      </c>
      <c r="C13" s="31">
        <v>23783.88</v>
      </c>
      <c r="D13" s="28"/>
      <c r="E13" s="28"/>
      <c r="F13" s="28"/>
      <c r="G13" s="34"/>
    </row>
    <row r="14" spans="1:7" s="23" customFormat="1" x14ac:dyDescent="0.2">
      <c r="A14" s="541"/>
      <c r="B14" s="35" t="s">
        <v>1004</v>
      </c>
      <c r="C14" s="31">
        <v>35217.4</v>
      </c>
      <c r="D14" s="28"/>
      <c r="E14" s="28"/>
      <c r="F14" s="28"/>
      <c r="G14" s="34"/>
    </row>
    <row r="15" spans="1:7" s="23" customFormat="1" ht="19.5" customHeight="1" x14ac:dyDescent="0.2">
      <c r="A15" s="543"/>
      <c r="B15" s="561" t="s">
        <v>505</v>
      </c>
      <c r="C15" s="1200">
        <f>C8</f>
        <v>2661056.4</v>
      </c>
      <c r="D15" s="1200">
        <v>2665056.4</v>
      </c>
      <c r="E15" s="1200">
        <f>E8</f>
        <v>2650056.4</v>
      </c>
      <c r="F15" s="1200">
        <f>F8</f>
        <v>508600</v>
      </c>
      <c r="G15" s="1201">
        <f>G8</f>
        <v>15000</v>
      </c>
    </row>
    <row r="16" spans="1:7" s="23" customFormat="1" ht="31.5" customHeight="1" x14ac:dyDescent="0.2">
      <c r="A16" s="544"/>
      <c r="B16" s="562" t="s">
        <v>506</v>
      </c>
      <c r="C16" s="563">
        <v>1249115.21</v>
      </c>
      <c r="D16" s="563">
        <v>1228567.68</v>
      </c>
      <c r="E16" s="563">
        <v>1228567.68</v>
      </c>
      <c r="F16" s="563">
        <v>243849.59</v>
      </c>
      <c r="G16" s="713">
        <v>0</v>
      </c>
    </row>
    <row r="17" spans="1:7" s="23" customFormat="1" ht="19.5" customHeight="1" x14ac:dyDescent="0.2">
      <c r="A17" s="1467" t="s">
        <v>471</v>
      </c>
      <c r="B17" s="1468"/>
      <c r="C17" s="133">
        <f>C16/C15</f>
        <v>0.4694057630646235</v>
      </c>
      <c r="D17" s="133">
        <f>D16/D15</f>
        <v>0.46099124956605048</v>
      </c>
      <c r="E17" s="133">
        <f>E16/E15</f>
        <v>0.46360057846316027</v>
      </c>
      <c r="F17" s="133">
        <f>F16/F15</f>
        <v>0.47945259535981122</v>
      </c>
      <c r="G17" s="498">
        <v>0</v>
      </c>
    </row>
    <row r="18" spans="1:7" s="23" customFormat="1" x14ac:dyDescent="0.2">
      <c r="A18" s="545" t="s">
        <v>408</v>
      </c>
      <c r="B18" s="540" t="s">
        <v>436</v>
      </c>
      <c r="C18" s="128">
        <v>1721100</v>
      </c>
      <c r="D18" s="128">
        <v>1721100</v>
      </c>
      <c r="E18" s="131">
        <v>1721100</v>
      </c>
      <c r="F18" s="131">
        <v>472600</v>
      </c>
      <c r="G18" s="132">
        <v>0</v>
      </c>
    </row>
    <row r="19" spans="1:7" s="23" customFormat="1" x14ac:dyDescent="0.2">
      <c r="A19" s="543"/>
      <c r="B19" s="542" t="s">
        <v>429</v>
      </c>
      <c r="C19" s="36"/>
      <c r="D19" s="28"/>
      <c r="E19" s="29"/>
      <c r="F19" s="29"/>
      <c r="G19" s="30"/>
    </row>
    <row r="20" spans="1:7" s="23" customFormat="1" x14ac:dyDescent="0.2">
      <c r="A20" s="543"/>
      <c r="B20" s="546" t="s">
        <v>692</v>
      </c>
      <c r="C20" s="37">
        <f>C21</f>
        <v>150000</v>
      </c>
      <c r="D20" s="38"/>
      <c r="E20" s="39"/>
      <c r="F20" s="39"/>
      <c r="G20" s="40"/>
    </row>
    <row r="21" spans="1:7" s="23" customFormat="1" x14ac:dyDescent="0.2">
      <c r="A21" s="543"/>
      <c r="B21" s="547" t="s">
        <v>1005</v>
      </c>
      <c r="C21" s="41">
        <v>150000</v>
      </c>
      <c r="D21" s="42"/>
      <c r="E21" s="43"/>
      <c r="F21" s="43"/>
      <c r="G21" s="44"/>
    </row>
    <row r="22" spans="1:7" s="23" customFormat="1" ht="22.5" customHeight="1" x14ac:dyDescent="0.2">
      <c r="A22" s="543"/>
      <c r="B22" s="564" t="s">
        <v>520</v>
      </c>
      <c r="C22" s="565">
        <f>C18</f>
        <v>1721100</v>
      </c>
      <c r="D22" s="565">
        <f>D18</f>
        <v>1721100</v>
      </c>
      <c r="E22" s="566">
        <f>E18</f>
        <v>1721100</v>
      </c>
      <c r="F22" s="566">
        <f>F18</f>
        <v>472600</v>
      </c>
      <c r="G22" s="714">
        <f>G18</f>
        <v>0</v>
      </c>
    </row>
    <row r="23" spans="1:7" s="23" customFormat="1" ht="44.25" customHeight="1" x14ac:dyDescent="0.2">
      <c r="A23" s="543"/>
      <c r="B23" s="567" t="s">
        <v>508</v>
      </c>
      <c r="C23" s="568">
        <v>692025.74</v>
      </c>
      <c r="D23" s="568">
        <v>699947.36</v>
      </c>
      <c r="E23" s="569">
        <v>699947.36</v>
      </c>
      <c r="F23" s="569">
        <v>211075.23</v>
      </c>
      <c r="G23" s="712">
        <v>0</v>
      </c>
    </row>
    <row r="24" spans="1:7" s="23" customFormat="1" ht="19.5" customHeight="1" x14ac:dyDescent="0.2">
      <c r="A24" s="1467" t="s">
        <v>578</v>
      </c>
      <c r="B24" s="1468"/>
      <c r="C24" s="498">
        <f>C23/C22</f>
        <v>0.40208340015106619</v>
      </c>
      <c r="D24" s="498">
        <f>D23/D22</f>
        <v>0.40668604961942945</v>
      </c>
      <c r="E24" s="498">
        <f>E23/E22</f>
        <v>0.40668604961942945</v>
      </c>
      <c r="F24" s="498">
        <f>F23/F22</f>
        <v>0.44662553956834533</v>
      </c>
      <c r="G24" s="498">
        <v>0</v>
      </c>
    </row>
    <row r="25" spans="1:7" s="23" customFormat="1" x14ac:dyDescent="0.2">
      <c r="A25" s="548" t="s">
        <v>411</v>
      </c>
      <c r="B25" s="496" t="s">
        <v>576</v>
      </c>
      <c r="C25" s="495">
        <v>1906758</v>
      </c>
      <c r="D25" s="495">
        <v>1906758</v>
      </c>
      <c r="E25" s="495">
        <v>1614319</v>
      </c>
      <c r="F25" s="495">
        <v>908454</v>
      </c>
      <c r="G25" s="497">
        <v>0</v>
      </c>
    </row>
    <row r="26" spans="1:7" s="23" customFormat="1" x14ac:dyDescent="0.2">
      <c r="A26" s="548"/>
      <c r="B26" s="494" t="s">
        <v>515</v>
      </c>
      <c r="C26" s="493"/>
      <c r="D26" s="493"/>
      <c r="E26" s="493"/>
      <c r="F26" s="493"/>
      <c r="G26" s="708"/>
    </row>
    <row r="27" spans="1:7" s="23" customFormat="1" x14ac:dyDescent="0.2">
      <c r="A27" s="548"/>
      <c r="B27" s="492" t="s">
        <v>1006</v>
      </c>
      <c r="C27" s="709">
        <v>465757</v>
      </c>
      <c r="D27" s="493"/>
      <c r="E27" s="493"/>
      <c r="F27" s="493"/>
      <c r="G27" s="493"/>
    </row>
    <row r="28" spans="1:7" s="23" customFormat="1" ht="22.5" customHeight="1" x14ac:dyDescent="0.2">
      <c r="A28" s="549"/>
      <c r="B28" s="570" t="s">
        <v>577</v>
      </c>
      <c r="C28" s="571">
        <f>C25</f>
        <v>1906758</v>
      </c>
      <c r="D28" s="571">
        <f>D25</f>
        <v>1906758</v>
      </c>
      <c r="E28" s="571">
        <f>E25</f>
        <v>1614319</v>
      </c>
      <c r="F28" s="571">
        <f>F25</f>
        <v>908454</v>
      </c>
      <c r="G28" s="571">
        <f>G25</f>
        <v>0</v>
      </c>
    </row>
    <row r="29" spans="1:7" s="23" customFormat="1" ht="44.25" customHeight="1" x14ac:dyDescent="0.2">
      <c r="A29" s="549"/>
      <c r="B29" s="721" t="s">
        <v>1007</v>
      </c>
      <c r="C29" s="722">
        <v>2142659.21</v>
      </c>
      <c r="D29" s="722">
        <v>1133614.24</v>
      </c>
      <c r="E29" s="722">
        <v>1133614.24</v>
      </c>
      <c r="F29" s="722">
        <v>512379.4</v>
      </c>
      <c r="G29" s="723">
        <v>0</v>
      </c>
    </row>
    <row r="30" spans="1:7" s="23" customFormat="1" ht="22.5" customHeight="1" x14ac:dyDescent="0.2">
      <c r="A30" s="1467" t="s">
        <v>471</v>
      </c>
      <c r="B30" s="1469"/>
      <c r="C30" s="720">
        <f>C29/C28</f>
        <v>1.1237184844642056</v>
      </c>
      <c r="D30" s="720">
        <f>D29/D28</f>
        <v>0.59452444410879624</v>
      </c>
      <c r="E30" s="720">
        <f>E29/E28</f>
        <v>0.70222443023962422</v>
      </c>
      <c r="F30" s="720">
        <f>F29/F28</f>
        <v>0.56401248714849628</v>
      </c>
      <c r="G30" s="1231">
        <v>0</v>
      </c>
    </row>
    <row r="31" spans="1:7" s="23" customFormat="1" ht="24.75" customHeight="1" x14ac:dyDescent="0.2">
      <c r="A31" s="1470" t="s">
        <v>507</v>
      </c>
      <c r="B31" s="1471"/>
      <c r="C31" s="724">
        <f t="shared" ref="C31:G32" si="0">C15+C22+C28</f>
        <v>6288914.4000000004</v>
      </c>
      <c r="D31" s="724">
        <f t="shared" si="0"/>
        <v>6292914.4000000004</v>
      </c>
      <c r="E31" s="724">
        <f t="shared" si="0"/>
        <v>5985475.4000000004</v>
      </c>
      <c r="F31" s="724">
        <f t="shared" si="0"/>
        <v>1889654</v>
      </c>
      <c r="G31" s="724">
        <f t="shared" si="0"/>
        <v>15000</v>
      </c>
    </row>
    <row r="32" spans="1:7" ht="15" x14ac:dyDescent="0.25">
      <c r="A32" s="1463" t="s">
        <v>509</v>
      </c>
      <c r="B32" s="1464"/>
      <c r="C32" s="724">
        <f>C16+C23+C29</f>
        <v>4083800.16</v>
      </c>
      <c r="D32" s="724">
        <f t="shared" si="0"/>
        <v>3062129.2800000003</v>
      </c>
      <c r="E32" s="724">
        <f t="shared" si="0"/>
        <v>3062129.2800000003</v>
      </c>
      <c r="F32" s="724">
        <f t="shared" si="0"/>
        <v>967304.22</v>
      </c>
      <c r="G32" s="724">
        <f t="shared" si="0"/>
        <v>0</v>
      </c>
    </row>
    <row r="33" spans="1:7" ht="15" x14ac:dyDescent="0.25">
      <c r="A33" s="1465" t="s">
        <v>471</v>
      </c>
      <c r="B33" s="1466"/>
      <c r="C33" s="134">
        <f>C32/C31</f>
        <v>0.64936488243503521</v>
      </c>
      <c r="D33" s="134">
        <f>D32/D31</f>
        <v>0.48659954440187525</v>
      </c>
      <c r="E33" s="134">
        <f>E32/E31</f>
        <v>0.51159332807549418</v>
      </c>
      <c r="F33" s="134">
        <f>F32/F31</f>
        <v>0.51189488657711935</v>
      </c>
      <c r="G33" s="134">
        <f>G32/G31</f>
        <v>0</v>
      </c>
    </row>
  </sheetData>
  <sheetProtection selectLockedCells="1" selectUnlockedCells="1"/>
  <mergeCells count="15">
    <mergeCell ref="G5:G6"/>
    <mergeCell ref="F1:G1"/>
    <mergeCell ref="A3:G3"/>
    <mergeCell ref="A4:A6"/>
    <mergeCell ref="B4:B6"/>
    <mergeCell ref="C4:C6"/>
    <mergeCell ref="D4:D6"/>
    <mergeCell ref="E4:G4"/>
    <mergeCell ref="E5:F5"/>
    <mergeCell ref="A32:B32"/>
    <mergeCell ref="A33:B33"/>
    <mergeCell ref="A17:B17"/>
    <mergeCell ref="A30:B30"/>
    <mergeCell ref="A31:B31"/>
    <mergeCell ref="A24:B24"/>
  </mergeCells>
  <pageMargins left="0.47244094488188981" right="0.31496062992125984" top="0.98425196850393704" bottom="0.98425196850393704" header="0.51181102362204722" footer="0.51181102362204722"/>
  <pageSetup paperSize="9" firstPageNumber="0" fitToHeight="0" orientation="landscape" r:id="rId1"/>
  <headerFooter alignWithMargins="0">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140" zoomScaleNormal="140" workbookViewId="0">
      <selection activeCell="I14" sqref="I14"/>
    </sheetView>
  </sheetViews>
  <sheetFormatPr defaultRowHeight="12.75" x14ac:dyDescent="0.2"/>
  <cols>
    <col min="1" max="1" width="5.5" style="54" customWidth="1"/>
    <col min="2" max="2" width="8.83203125" style="54" customWidth="1"/>
    <col min="3" max="3" width="9" style="54" customWidth="1"/>
    <col min="4" max="4" width="43" style="54" customWidth="1"/>
    <col min="5" max="5" width="15.1640625" style="54" customWidth="1"/>
    <col min="6" max="6" width="17" style="54" customWidth="1"/>
    <col min="7" max="7" width="11.1640625" style="54" customWidth="1"/>
    <col min="8" max="16384" width="9.33203125" style="54"/>
  </cols>
  <sheetData>
    <row r="1" spans="1:7" x14ac:dyDescent="0.2">
      <c r="D1" s="55" t="s">
        <v>476</v>
      </c>
      <c r="E1" s="141" t="s">
        <v>504</v>
      </c>
    </row>
    <row r="2" spans="1:7" x14ac:dyDescent="0.2">
      <c r="D2" s="55"/>
      <c r="E2" s="55"/>
    </row>
    <row r="4" spans="1:7" ht="30.75" customHeight="1" x14ac:dyDescent="0.2">
      <c r="A4" s="1480" t="s">
        <v>871</v>
      </c>
      <c r="B4" s="1480"/>
      <c r="C4" s="1480"/>
      <c r="D4" s="1480"/>
      <c r="E4" s="1480"/>
      <c r="F4" s="1480"/>
      <c r="G4" s="1480"/>
    </row>
    <row r="5" spans="1:7" ht="38.25" customHeight="1" x14ac:dyDescent="0.2">
      <c r="A5" s="1478" t="s">
        <v>477</v>
      </c>
      <c r="B5" s="1478"/>
      <c r="C5" s="1478"/>
      <c r="D5" s="1478"/>
      <c r="E5" s="56"/>
    </row>
    <row r="6" spans="1:7" ht="53.25" customHeight="1" x14ac:dyDescent="0.2">
      <c r="A6" s="57" t="s">
        <v>0</v>
      </c>
      <c r="B6" s="57" t="s">
        <v>1</v>
      </c>
      <c r="C6" s="57" t="s">
        <v>2</v>
      </c>
      <c r="D6" s="58" t="s">
        <v>3</v>
      </c>
      <c r="E6" s="642" t="s">
        <v>866</v>
      </c>
      <c r="F6" s="59" t="s">
        <v>873</v>
      </c>
      <c r="G6" s="135" t="s">
        <v>503</v>
      </c>
    </row>
    <row r="7" spans="1:7" ht="30" customHeight="1" x14ac:dyDescent="0.2">
      <c r="A7" s="60">
        <v>900</v>
      </c>
      <c r="B7" s="247"/>
      <c r="C7" s="61"/>
      <c r="D7" s="62" t="s">
        <v>182</v>
      </c>
      <c r="E7" s="63">
        <f>E8</f>
        <v>50000</v>
      </c>
      <c r="F7" s="63">
        <f>F8</f>
        <v>10259.709999999999</v>
      </c>
      <c r="G7" s="139">
        <f>F7/E7</f>
        <v>0.20519419999999999</v>
      </c>
    </row>
    <row r="8" spans="1:7" ht="40.5" customHeight="1" x14ac:dyDescent="0.2">
      <c r="A8" s="489"/>
      <c r="B8" s="64">
        <v>90019</v>
      </c>
      <c r="C8" s="64"/>
      <c r="D8" s="65" t="s">
        <v>186</v>
      </c>
      <c r="E8" s="66">
        <f>SUM(E9:E9)</f>
        <v>50000</v>
      </c>
      <c r="F8" s="66">
        <f>SUM(F9:F9)</f>
        <v>10259.709999999999</v>
      </c>
      <c r="G8" s="140">
        <f>F8/E8</f>
        <v>0.20519419999999999</v>
      </c>
    </row>
    <row r="9" spans="1:7" ht="18.75" customHeight="1" x14ac:dyDescent="0.2">
      <c r="A9" s="482"/>
      <c r="B9" s="483"/>
      <c r="C9" s="484" t="s">
        <v>18</v>
      </c>
      <c r="D9" s="485" t="s">
        <v>19</v>
      </c>
      <c r="E9" s="486">
        <v>50000</v>
      </c>
      <c r="F9" s="487">
        <v>10259.709999999999</v>
      </c>
      <c r="G9" s="488">
        <f>F9/E9</f>
        <v>0.20519419999999999</v>
      </c>
    </row>
    <row r="10" spans="1:7" ht="27" customHeight="1" x14ac:dyDescent="0.2">
      <c r="A10" s="1481" t="s">
        <v>414</v>
      </c>
      <c r="B10" s="1482"/>
      <c r="C10" s="1482"/>
      <c r="D10" s="1483"/>
      <c r="E10" s="250">
        <f>E7</f>
        <v>50000</v>
      </c>
      <c r="F10" s="250">
        <f>F7</f>
        <v>10259.709999999999</v>
      </c>
      <c r="G10" s="251">
        <f>F10/E10</f>
        <v>0.20519419999999999</v>
      </c>
    </row>
    <row r="11" spans="1:7" ht="27" customHeight="1" x14ac:dyDescent="0.2">
      <c r="A11" s="1569"/>
      <c r="B11" s="1569"/>
      <c r="C11" s="1569"/>
      <c r="D11" s="1569"/>
      <c r="E11" s="1570"/>
      <c r="F11" s="1570"/>
      <c r="G11" s="1571"/>
    </row>
    <row r="12" spans="1:7" ht="72" customHeight="1" x14ac:dyDescent="0.2">
      <c r="A12" s="1572" t="s">
        <v>1078</v>
      </c>
      <c r="B12" s="1573"/>
      <c r="C12" s="1573"/>
      <c r="D12" s="1573"/>
      <c r="E12" s="1573"/>
      <c r="F12" s="1573"/>
      <c r="G12" s="1573"/>
    </row>
    <row r="13" spans="1:7" ht="27" customHeight="1" x14ac:dyDescent="0.2">
      <c r="A13" s="1569"/>
      <c r="B13" s="1569"/>
      <c r="C13" s="1569"/>
      <c r="D13" s="1569"/>
      <c r="E13" s="1570"/>
      <c r="F13" s="1570"/>
      <c r="G13" s="1571"/>
    </row>
    <row r="14" spans="1:7" ht="39.75" customHeight="1" x14ac:dyDescent="0.2">
      <c r="A14" s="1479" t="s">
        <v>478</v>
      </c>
      <c r="B14" s="1479"/>
      <c r="C14" s="1479"/>
      <c r="D14" s="1479"/>
      <c r="E14" s="68"/>
    </row>
    <row r="15" spans="1:7" ht="48" customHeight="1" x14ac:dyDescent="0.2">
      <c r="A15" s="69" t="s">
        <v>0</v>
      </c>
      <c r="B15" s="57" t="s">
        <v>1</v>
      </c>
      <c r="C15" s="57" t="s">
        <v>2</v>
      </c>
      <c r="D15" s="58" t="s">
        <v>3</v>
      </c>
      <c r="E15" s="642" t="s">
        <v>875</v>
      </c>
      <c r="F15" s="59" t="s">
        <v>874</v>
      </c>
      <c r="G15" s="135" t="s">
        <v>503</v>
      </c>
    </row>
    <row r="16" spans="1:7" ht="33.75" customHeight="1" x14ac:dyDescent="0.2">
      <c r="A16" s="60">
        <v>900</v>
      </c>
      <c r="B16" s="247"/>
      <c r="C16" s="61"/>
      <c r="D16" s="70" t="s">
        <v>182</v>
      </c>
      <c r="E16" s="71">
        <f>E17+E19</f>
        <v>80000</v>
      </c>
      <c r="F16" s="71">
        <f>F17+F19</f>
        <v>69236.34</v>
      </c>
      <c r="G16" s="136">
        <f t="shared" ref="G16:G23" si="0">F16/E16</f>
        <v>0.86545424999999998</v>
      </c>
    </row>
    <row r="17" spans="1:7" ht="24" x14ac:dyDescent="0.2">
      <c r="A17" s="72"/>
      <c r="B17" s="64">
        <v>90001</v>
      </c>
      <c r="C17" s="64"/>
      <c r="D17" s="73" t="s">
        <v>479</v>
      </c>
      <c r="E17" s="74">
        <f>E18</f>
        <v>5000</v>
      </c>
      <c r="F17" s="74">
        <f>F18</f>
        <v>0</v>
      </c>
      <c r="G17" s="137">
        <f t="shared" si="0"/>
        <v>0</v>
      </c>
    </row>
    <row r="18" spans="1:7" ht="15.75" customHeight="1" x14ac:dyDescent="0.2">
      <c r="A18" s="75"/>
      <c r="B18" s="499"/>
      <c r="C18" s="77">
        <v>4300</v>
      </c>
      <c r="D18" s="76" t="s">
        <v>215</v>
      </c>
      <c r="E18" s="513">
        <v>5000</v>
      </c>
      <c r="F18" s="514">
        <v>0</v>
      </c>
      <c r="G18" s="515">
        <f t="shared" si="0"/>
        <v>0</v>
      </c>
    </row>
    <row r="19" spans="1:7" ht="24" x14ac:dyDescent="0.2">
      <c r="A19" s="75"/>
      <c r="B19" s="500">
        <v>90026</v>
      </c>
      <c r="C19" s="500"/>
      <c r="D19" s="501" t="s">
        <v>558</v>
      </c>
      <c r="E19" s="502">
        <f>E20+E21+E22</f>
        <v>75000</v>
      </c>
      <c r="F19" s="502">
        <f>F20+F21+F22</f>
        <v>69236.34</v>
      </c>
      <c r="G19" s="503">
        <f t="shared" si="0"/>
        <v>0.92315119999999995</v>
      </c>
    </row>
    <row r="20" spans="1:7" ht="48" x14ac:dyDescent="0.2">
      <c r="A20" s="75"/>
      <c r="B20" s="504"/>
      <c r="C20" s="505">
        <v>2320</v>
      </c>
      <c r="D20" s="506" t="s">
        <v>410</v>
      </c>
      <c r="E20" s="507">
        <v>60000</v>
      </c>
      <c r="F20" s="508">
        <v>60000</v>
      </c>
      <c r="G20" s="509">
        <f t="shared" si="0"/>
        <v>1</v>
      </c>
    </row>
    <row r="21" spans="1:7" x14ac:dyDescent="0.2">
      <c r="A21" s="75"/>
      <c r="B21" s="511"/>
      <c r="C21" s="505">
        <v>4210</v>
      </c>
      <c r="D21" s="76" t="s">
        <v>213</v>
      </c>
      <c r="E21" s="507">
        <v>5000</v>
      </c>
      <c r="F21" s="508">
        <v>2235.7800000000002</v>
      </c>
      <c r="G21" s="509">
        <f t="shared" si="0"/>
        <v>0.44715600000000005</v>
      </c>
    </row>
    <row r="22" spans="1:7" x14ac:dyDescent="0.2">
      <c r="A22" s="75"/>
      <c r="B22" s="510"/>
      <c r="C22" s="505">
        <v>4300</v>
      </c>
      <c r="D22" s="76" t="s">
        <v>215</v>
      </c>
      <c r="E22" s="507">
        <v>10000</v>
      </c>
      <c r="F22" s="508">
        <v>7000.56</v>
      </c>
      <c r="G22" s="509">
        <f t="shared" si="0"/>
        <v>0.70005600000000001</v>
      </c>
    </row>
    <row r="23" spans="1:7" ht="33" customHeight="1" x14ac:dyDescent="0.2">
      <c r="A23" s="1481" t="s">
        <v>414</v>
      </c>
      <c r="B23" s="1482"/>
      <c r="C23" s="1482"/>
      <c r="D23" s="1483"/>
      <c r="E23" s="536">
        <f>E16</f>
        <v>80000</v>
      </c>
      <c r="F23" s="248">
        <f>F16</f>
        <v>69236.34</v>
      </c>
      <c r="G23" s="249">
        <f t="shared" si="0"/>
        <v>0.86545424999999998</v>
      </c>
    </row>
    <row r="24" spans="1:7" x14ac:dyDescent="0.2">
      <c r="A24" s="79"/>
      <c r="B24" s="80"/>
      <c r="C24" s="80"/>
      <c r="D24" s="80"/>
      <c r="E24" s="80"/>
    </row>
    <row r="25" spans="1:7" x14ac:dyDescent="0.2">
      <c r="A25" s="79"/>
      <c r="B25" s="80"/>
      <c r="C25" s="80"/>
      <c r="D25" s="80"/>
      <c r="E25" s="80"/>
    </row>
    <row r="26" spans="1:7" x14ac:dyDescent="0.2">
      <c r="A26" s="79"/>
      <c r="B26" s="80"/>
      <c r="C26" s="80"/>
      <c r="D26" s="80"/>
      <c r="E26" s="80"/>
    </row>
    <row r="27" spans="1:7" x14ac:dyDescent="0.2">
      <c r="A27" s="79"/>
      <c r="B27" s="80"/>
      <c r="C27" s="80"/>
      <c r="D27" s="80"/>
      <c r="E27" s="80"/>
    </row>
    <row r="28" spans="1:7" x14ac:dyDescent="0.2">
      <c r="A28" s="79"/>
      <c r="B28" s="80"/>
      <c r="C28" s="80"/>
      <c r="D28" s="80"/>
      <c r="E28" s="80"/>
    </row>
    <row r="29" spans="1:7" x14ac:dyDescent="0.2">
      <c r="A29" s="79"/>
      <c r="B29" s="80"/>
      <c r="C29" s="80"/>
      <c r="D29" s="80"/>
      <c r="E29" s="80"/>
    </row>
    <row r="30" spans="1:7" x14ac:dyDescent="0.2">
      <c r="A30" s="79"/>
      <c r="B30" s="80"/>
      <c r="C30" s="80"/>
      <c r="D30" s="80"/>
      <c r="E30" s="80"/>
    </row>
    <row r="31" spans="1:7" x14ac:dyDescent="0.2">
      <c r="A31" s="79"/>
      <c r="B31" s="80"/>
      <c r="C31" s="80"/>
      <c r="D31" s="80"/>
      <c r="E31" s="80"/>
    </row>
    <row r="32" spans="1:7" x14ac:dyDescent="0.2">
      <c r="A32" s="79"/>
      <c r="B32" s="80"/>
      <c r="C32" s="80"/>
      <c r="D32" s="80"/>
      <c r="E32" s="80"/>
    </row>
    <row r="33" spans="1:5" x14ac:dyDescent="0.2">
      <c r="A33" s="79"/>
      <c r="B33" s="80"/>
      <c r="C33" s="80"/>
      <c r="D33" s="80"/>
      <c r="E33" s="80"/>
    </row>
    <row r="34" spans="1:5" x14ac:dyDescent="0.2">
      <c r="A34" s="79"/>
      <c r="B34" s="80"/>
      <c r="C34" s="80"/>
      <c r="D34" s="80"/>
      <c r="E34" s="80"/>
    </row>
    <row r="35" spans="1:5" x14ac:dyDescent="0.2">
      <c r="A35" s="79"/>
      <c r="B35" s="79"/>
      <c r="C35" s="79"/>
      <c r="D35" s="79"/>
      <c r="E35" s="79"/>
    </row>
    <row r="36" spans="1:5" x14ac:dyDescent="0.2">
      <c r="A36" s="79"/>
      <c r="B36" s="79"/>
      <c r="C36" s="79"/>
      <c r="D36" s="79"/>
      <c r="E36" s="79"/>
    </row>
    <row r="37" spans="1:5" x14ac:dyDescent="0.2">
      <c r="A37" s="79"/>
      <c r="B37" s="79"/>
      <c r="C37" s="79"/>
      <c r="D37" s="79"/>
      <c r="E37" s="79"/>
    </row>
    <row r="38" spans="1:5" x14ac:dyDescent="0.2">
      <c r="A38" s="79"/>
      <c r="B38" s="79"/>
      <c r="C38" s="79"/>
      <c r="D38" s="79"/>
      <c r="E38" s="79"/>
    </row>
    <row r="39" spans="1:5" x14ac:dyDescent="0.2">
      <c r="A39" s="79"/>
      <c r="B39" s="79"/>
      <c r="C39" s="79"/>
      <c r="D39" s="79"/>
      <c r="E39" s="79"/>
    </row>
    <row r="40" spans="1:5" x14ac:dyDescent="0.2">
      <c r="A40" s="79"/>
      <c r="B40" s="79"/>
      <c r="C40" s="79"/>
      <c r="D40" s="79"/>
      <c r="E40" s="79"/>
    </row>
  </sheetData>
  <mergeCells count="6">
    <mergeCell ref="A5:D5"/>
    <mergeCell ref="A14:D14"/>
    <mergeCell ref="A4:G4"/>
    <mergeCell ref="A23:D23"/>
    <mergeCell ref="A10:D10"/>
    <mergeCell ref="A12:G12"/>
  </mergeCells>
  <pageMargins left="0.98425196850393704" right="0"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8</vt:i4>
      </vt:variant>
    </vt:vector>
  </HeadingPairs>
  <TitlesOfParts>
    <vt:vector size="23" baseType="lpstr">
      <vt:lpstr>Zał. nr 1</vt:lpstr>
      <vt:lpstr>Zał. nr 2 </vt:lpstr>
      <vt:lpstr>Zał. nr 3 </vt:lpstr>
      <vt:lpstr>Zał. nr 4.</vt:lpstr>
      <vt:lpstr>Zał. nr 5</vt:lpstr>
      <vt:lpstr>Zał.Nr 6.</vt:lpstr>
      <vt:lpstr>Zał. nr 7.</vt:lpstr>
      <vt:lpstr>zał.nr 8</vt:lpstr>
      <vt:lpstr>Zał. nr 9</vt:lpstr>
      <vt:lpstr>Zał. nr 10</vt:lpstr>
      <vt:lpstr>Zał. nr 11</vt:lpstr>
      <vt:lpstr>Zał.Nr 12</vt:lpstr>
      <vt:lpstr>Zał. nr 13</vt:lpstr>
      <vt:lpstr>Zał. 14</vt:lpstr>
      <vt:lpstr>Zał. nr 15</vt:lpstr>
      <vt:lpstr>'Zał. nr 1'!Obszar_wydruku</vt:lpstr>
      <vt:lpstr>'zał.nr 8'!Obszar_wydruku</vt:lpstr>
      <vt:lpstr>'Zał. 14'!Tytuły_wydruku</vt:lpstr>
      <vt:lpstr>'Zał. nr 1'!Tytuły_wydruku</vt:lpstr>
      <vt:lpstr>'Zał. nr 15'!Tytuły_wydruku</vt:lpstr>
      <vt:lpstr>'Zał. nr 2 '!Tytuły_wydruku</vt:lpstr>
      <vt:lpstr>'Zał. nr 4.'!Tytuły_wydruku</vt:lpstr>
      <vt:lpstr>'zał.nr 8'!Tytuły_wydruku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mkachlicka</dc:creator>
  <cp:lastModifiedBy>B02-Skarbnik</cp:lastModifiedBy>
  <cp:lastPrinted>2022-08-31T06:52:21Z</cp:lastPrinted>
  <dcterms:created xsi:type="dcterms:W3CDTF">2018-07-02T10:44:05Z</dcterms:created>
  <dcterms:modified xsi:type="dcterms:W3CDTF">2022-08-31T06:55:41Z</dcterms:modified>
</cp:coreProperties>
</file>