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Zał. nr 2" sheetId="14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_xlnm.Print_Titles" localSheetId="0">'Zał. nr 2'!$7:$8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F610" i="14" l="1"/>
  <c r="E610" i="14"/>
  <c r="F615" i="14"/>
  <c r="G615" i="14"/>
  <c r="H615" i="14"/>
  <c r="I615" i="14"/>
  <c r="E615" i="14"/>
  <c r="F618" i="14"/>
  <c r="G618" i="14"/>
  <c r="H618" i="14"/>
  <c r="I618" i="14"/>
  <c r="E618" i="14"/>
  <c r="F617" i="14"/>
  <c r="G617" i="14"/>
  <c r="H617" i="14"/>
  <c r="I617" i="14"/>
  <c r="E617" i="14"/>
  <c r="F613" i="14"/>
  <c r="G613" i="14"/>
  <c r="H613" i="14"/>
  <c r="I613" i="14"/>
  <c r="E613" i="14"/>
  <c r="F612" i="14"/>
  <c r="G612" i="14"/>
  <c r="H612" i="14"/>
  <c r="I612" i="14"/>
  <c r="E612" i="14"/>
  <c r="F611" i="14"/>
  <c r="G611" i="14"/>
  <c r="H611" i="14"/>
  <c r="I611" i="14"/>
  <c r="E611" i="14"/>
  <c r="J610" i="14"/>
  <c r="K610" i="14"/>
  <c r="L610" i="14"/>
  <c r="I610" i="14"/>
  <c r="H610" i="14"/>
  <c r="G610" i="14"/>
  <c r="F614" i="14" l="1"/>
  <c r="G614" i="14"/>
  <c r="H614" i="14"/>
  <c r="I614" i="14"/>
  <c r="E614" i="14"/>
  <c r="F626" i="14"/>
  <c r="G626" i="14"/>
  <c r="H626" i="14"/>
  <c r="I626" i="14"/>
  <c r="E626" i="14"/>
  <c r="F625" i="14"/>
  <c r="G625" i="14"/>
  <c r="H625" i="14"/>
  <c r="I625" i="14"/>
  <c r="E625" i="14"/>
  <c r="F624" i="14"/>
  <c r="G624" i="14"/>
  <c r="H624" i="14"/>
  <c r="I624" i="14"/>
  <c r="E624" i="14"/>
  <c r="F623" i="14"/>
  <c r="G623" i="14"/>
  <c r="H623" i="14"/>
  <c r="I623" i="14"/>
  <c r="E623" i="14"/>
  <c r="E582" i="14" l="1"/>
  <c r="F546" i="14"/>
  <c r="G546" i="14"/>
  <c r="H546" i="14"/>
  <c r="I546" i="14"/>
  <c r="F551" i="14"/>
  <c r="G551" i="14"/>
  <c r="H551" i="14"/>
  <c r="H507" i="14" s="1"/>
  <c r="I551" i="14"/>
  <c r="E551" i="14"/>
  <c r="E546" i="14"/>
  <c r="F465" i="14"/>
  <c r="G465" i="14"/>
  <c r="H465" i="14"/>
  <c r="I465" i="14"/>
  <c r="E465" i="14"/>
  <c r="F445" i="14"/>
  <c r="G445" i="14"/>
  <c r="H445" i="14"/>
  <c r="I445" i="14"/>
  <c r="E445" i="14"/>
  <c r="F430" i="14"/>
  <c r="G430" i="14"/>
  <c r="H430" i="14"/>
  <c r="I430" i="14"/>
  <c r="E430" i="14"/>
  <c r="F370" i="14"/>
  <c r="G370" i="14"/>
  <c r="H370" i="14"/>
  <c r="I370" i="14"/>
  <c r="E370" i="14"/>
  <c r="F336" i="14"/>
  <c r="G336" i="14"/>
  <c r="H336" i="14"/>
  <c r="I336" i="14"/>
  <c r="E336" i="14"/>
  <c r="F298" i="14"/>
  <c r="G298" i="14"/>
  <c r="H298" i="14"/>
  <c r="I298" i="14"/>
  <c r="E298" i="14"/>
  <c r="F261" i="14"/>
  <c r="G261" i="14"/>
  <c r="H261" i="14"/>
  <c r="I261" i="14"/>
  <c r="E261" i="14"/>
  <c r="E216" i="14"/>
  <c r="E166" i="14"/>
  <c r="F150" i="14"/>
  <c r="G150" i="14"/>
  <c r="H150" i="14"/>
  <c r="I150" i="14"/>
  <c r="I149" i="14" s="1"/>
  <c r="E150" i="14"/>
  <c r="F90" i="14"/>
  <c r="G90" i="14"/>
  <c r="H90" i="14"/>
  <c r="I90" i="14"/>
  <c r="E90" i="14"/>
  <c r="F83" i="14"/>
  <c r="G83" i="14"/>
  <c r="H83" i="14"/>
  <c r="I83" i="14"/>
  <c r="E83" i="14"/>
  <c r="F14" i="14"/>
  <c r="G14" i="14"/>
  <c r="H14" i="14"/>
  <c r="I14" i="14"/>
  <c r="E14" i="14"/>
  <c r="F599" i="14"/>
  <c r="F600" i="14"/>
  <c r="F601" i="14"/>
  <c r="F602" i="14"/>
  <c r="F603" i="14"/>
  <c r="F604" i="14"/>
  <c r="F598" i="14"/>
  <c r="F590" i="14"/>
  <c r="F591" i="14"/>
  <c r="F592" i="14"/>
  <c r="F593" i="14"/>
  <c r="F588" i="14" s="1"/>
  <c r="F594" i="14"/>
  <c r="F595" i="14"/>
  <c r="F596" i="14"/>
  <c r="F589" i="14"/>
  <c r="F584" i="14"/>
  <c r="F585" i="14"/>
  <c r="F586" i="14"/>
  <c r="F583" i="14"/>
  <c r="F581" i="14"/>
  <c r="F578" i="14"/>
  <c r="F579" i="14"/>
  <c r="F577" i="14"/>
  <c r="F575" i="14"/>
  <c r="F574" i="14"/>
  <c r="F565" i="14"/>
  <c r="F566" i="14"/>
  <c r="F567" i="14"/>
  <c r="F568" i="14"/>
  <c r="F569" i="14"/>
  <c r="F570" i="14"/>
  <c r="F571" i="14"/>
  <c r="F572" i="14"/>
  <c r="F564" i="14"/>
  <c r="F562" i="14"/>
  <c r="F558" i="14"/>
  <c r="F559" i="14"/>
  <c r="F557" i="14"/>
  <c r="F555" i="14"/>
  <c r="F553" i="14"/>
  <c r="F554" i="14"/>
  <c r="F552" i="14"/>
  <c r="F548" i="14"/>
  <c r="F549" i="14"/>
  <c r="F550" i="14"/>
  <c r="F547" i="14"/>
  <c r="F541" i="14"/>
  <c r="F539" i="14" s="1"/>
  <c r="F542" i="14"/>
  <c r="F543" i="14"/>
  <c r="F544" i="14"/>
  <c r="F545" i="14"/>
  <c r="F540" i="14"/>
  <c r="F534" i="14"/>
  <c r="F535" i="14"/>
  <c r="F536" i="14"/>
  <c r="F537" i="14"/>
  <c r="F538" i="14"/>
  <c r="F533" i="14"/>
  <c r="F529" i="14"/>
  <c r="F530" i="14"/>
  <c r="F531" i="14"/>
  <c r="F528" i="14"/>
  <c r="F526" i="14"/>
  <c r="F525" i="14"/>
  <c r="F515" i="14"/>
  <c r="F516" i="14"/>
  <c r="F517" i="14"/>
  <c r="F518" i="14"/>
  <c r="F519" i="14"/>
  <c r="F520" i="14"/>
  <c r="F521" i="14"/>
  <c r="F522" i="14"/>
  <c r="F523" i="14"/>
  <c r="F514" i="14"/>
  <c r="F510" i="14"/>
  <c r="F511" i="14"/>
  <c r="F512" i="14"/>
  <c r="F509" i="14"/>
  <c r="F487" i="14"/>
  <c r="F488" i="14"/>
  <c r="F489" i="14"/>
  <c r="F490" i="14"/>
  <c r="F491" i="14"/>
  <c r="F492" i="14"/>
  <c r="F493" i="14"/>
  <c r="F494" i="14"/>
  <c r="F495" i="14"/>
  <c r="F496" i="14"/>
  <c r="F497" i="14"/>
  <c r="F498" i="14"/>
  <c r="F499" i="14"/>
  <c r="F500" i="14"/>
  <c r="F501" i="14"/>
  <c r="F502" i="14"/>
  <c r="F503" i="14"/>
  <c r="F504" i="14"/>
  <c r="F505" i="14"/>
  <c r="F506" i="14"/>
  <c r="F486" i="14"/>
  <c r="F484" i="14"/>
  <c r="F482" i="14"/>
  <c r="F480" i="14"/>
  <c r="F478" i="14"/>
  <c r="F467" i="14"/>
  <c r="F468" i="14"/>
  <c r="F469" i="14"/>
  <c r="F470" i="14"/>
  <c r="F471" i="14"/>
  <c r="F472" i="14"/>
  <c r="F473" i="14"/>
  <c r="F474" i="14"/>
  <c r="F475" i="14"/>
  <c r="F476" i="14"/>
  <c r="F477" i="14"/>
  <c r="F466" i="14"/>
  <c r="F463" i="14"/>
  <c r="F464" i="14"/>
  <c r="F462" i="14"/>
  <c r="F460" i="14"/>
  <c r="F447" i="14"/>
  <c r="F448" i="14"/>
  <c r="F449" i="14"/>
  <c r="F450" i="14"/>
  <c r="F451" i="14"/>
  <c r="F452" i="14"/>
  <c r="F453" i="14"/>
  <c r="F454" i="14"/>
  <c r="F455" i="14"/>
  <c r="F456" i="14"/>
  <c r="F457" i="14"/>
  <c r="F458" i="14"/>
  <c r="F459" i="14"/>
  <c r="F446" i="14"/>
  <c r="F444" i="14"/>
  <c r="F432" i="14"/>
  <c r="F433" i="14"/>
  <c r="F434" i="14"/>
  <c r="F435" i="14"/>
  <c r="F436" i="14"/>
  <c r="F437" i="14"/>
  <c r="F438" i="14"/>
  <c r="F439" i="14"/>
  <c r="F440" i="14"/>
  <c r="F441" i="14"/>
  <c r="F442" i="14"/>
  <c r="F443" i="14"/>
  <c r="F431" i="14"/>
  <c r="F428" i="14"/>
  <c r="F426" i="14"/>
  <c r="F425" i="14"/>
  <c r="F414" i="14"/>
  <c r="F415" i="14"/>
  <c r="F416" i="14"/>
  <c r="F417" i="14"/>
  <c r="F418" i="14"/>
  <c r="F419" i="14"/>
  <c r="F420" i="14"/>
  <c r="F421" i="14"/>
  <c r="F422" i="14"/>
  <c r="F423" i="14"/>
  <c r="F413" i="14"/>
  <c r="F408" i="14"/>
  <c r="F409" i="14"/>
  <c r="F410" i="14"/>
  <c r="F407" i="14"/>
  <c r="F400" i="14"/>
  <c r="F401" i="14"/>
  <c r="F402" i="14"/>
  <c r="F403" i="14"/>
  <c r="F404" i="14"/>
  <c r="F399" i="14"/>
  <c r="F397" i="14"/>
  <c r="F396" i="14"/>
  <c r="F394" i="14"/>
  <c r="F392" i="14"/>
  <c r="F390" i="14"/>
  <c r="F376" i="14"/>
  <c r="F372" i="14"/>
  <c r="F373" i="14"/>
  <c r="F374" i="14"/>
  <c r="F375" i="14"/>
  <c r="F377" i="14"/>
  <c r="F378" i="14"/>
  <c r="F379" i="14"/>
  <c r="F380" i="14"/>
  <c r="F381" i="14"/>
  <c r="F382" i="14"/>
  <c r="F383" i="14"/>
  <c r="F384" i="14"/>
  <c r="F385" i="14"/>
  <c r="F386" i="14"/>
  <c r="F387" i="14"/>
  <c r="F388" i="14"/>
  <c r="F389" i="14"/>
  <c r="F371" i="14"/>
  <c r="F369" i="14"/>
  <c r="F368" i="14"/>
  <c r="F366" i="14"/>
  <c r="F365" i="14"/>
  <c r="F363" i="14"/>
  <c r="F362" i="14"/>
  <c r="F360" i="14"/>
  <c r="F359" i="14"/>
  <c r="F356" i="14"/>
  <c r="F357" i="14"/>
  <c r="F355" i="14"/>
  <c r="F338" i="14"/>
  <c r="F339" i="14"/>
  <c r="F340" i="14"/>
  <c r="F341" i="14"/>
  <c r="F342" i="14"/>
  <c r="F343" i="14"/>
  <c r="F344" i="14"/>
  <c r="F345" i="14"/>
  <c r="F346" i="14"/>
  <c r="F347" i="14"/>
  <c r="F348" i="14"/>
  <c r="F349" i="14"/>
  <c r="F350" i="14"/>
  <c r="F351" i="14"/>
  <c r="F352" i="14"/>
  <c r="F353" i="14"/>
  <c r="F337" i="14"/>
  <c r="F335" i="14"/>
  <c r="F327" i="14"/>
  <c r="F328" i="14"/>
  <c r="F329" i="14"/>
  <c r="F330" i="14"/>
  <c r="F331" i="14"/>
  <c r="F332" i="14"/>
  <c r="F326" i="14"/>
  <c r="F314" i="14"/>
  <c r="F315" i="14"/>
  <c r="F316" i="14"/>
  <c r="F317" i="14"/>
  <c r="F318" i="14"/>
  <c r="F319" i="14"/>
  <c r="F320" i="14"/>
  <c r="F321" i="14"/>
  <c r="F322" i="14"/>
  <c r="F323" i="14"/>
  <c r="F324" i="14"/>
  <c r="F313" i="14"/>
  <c r="F308" i="14"/>
  <c r="G308" i="14"/>
  <c r="H308" i="14"/>
  <c r="I308" i="14"/>
  <c r="E308" i="14"/>
  <c r="F311" i="14"/>
  <c r="F310" i="14"/>
  <c r="F309" i="14"/>
  <c r="F307" i="14"/>
  <c r="F304" i="14"/>
  <c r="F301" i="14"/>
  <c r="F300" i="14"/>
  <c r="F302" i="14"/>
  <c r="F303" i="14"/>
  <c r="F299" i="14"/>
  <c r="F297" i="14"/>
  <c r="F296" i="14"/>
  <c r="F286" i="14"/>
  <c r="F287" i="14"/>
  <c r="F288" i="14"/>
  <c r="F289" i="14"/>
  <c r="F290" i="14"/>
  <c r="F291" i="14"/>
  <c r="F292" i="14"/>
  <c r="F293" i="14"/>
  <c r="F294" i="14"/>
  <c r="F285" i="14"/>
  <c r="F276" i="14"/>
  <c r="F277" i="14"/>
  <c r="F278" i="14"/>
  <c r="F279" i="14"/>
  <c r="F280" i="14"/>
  <c r="F281" i="14"/>
  <c r="F282" i="14"/>
  <c r="F283" i="14"/>
  <c r="F275" i="14"/>
  <c r="F273" i="14"/>
  <c r="F263" i="14"/>
  <c r="F264" i="14"/>
  <c r="F265" i="14"/>
  <c r="F266" i="14"/>
  <c r="F267" i="14"/>
  <c r="F268" i="14"/>
  <c r="F269" i="14"/>
  <c r="F270" i="14"/>
  <c r="F271" i="14"/>
  <c r="F272" i="14"/>
  <c r="F262" i="14"/>
  <c r="F260" i="14"/>
  <c r="F259" i="14"/>
  <c r="F257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249" i="14"/>
  <c r="F250" i="14"/>
  <c r="F251" i="14"/>
  <c r="F252" i="14"/>
  <c r="F253" i="14"/>
  <c r="F254" i="14"/>
  <c r="F255" i="14"/>
  <c r="F232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17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193" i="14"/>
  <c r="F190" i="14"/>
  <c r="F184" i="14"/>
  <c r="F183" i="14"/>
  <c r="F178" i="14"/>
  <c r="F179" i="14"/>
  <c r="F180" i="14"/>
  <c r="F177" i="14"/>
  <c r="F174" i="14"/>
  <c r="F175" i="14"/>
  <c r="F173" i="14"/>
  <c r="F171" i="14"/>
  <c r="F168" i="14"/>
  <c r="F169" i="14"/>
  <c r="F170" i="14"/>
  <c r="F167" i="14"/>
  <c r="F156" i="14"/>
  <c r="F152" i="14"/>
  <c r="F153" i="14"/>
  <c r="F154" i="14"/>
  <c r="F155" i="14"/>
  <c r="F157" i="14"/>
  <c r="F158" i="14"/>
  <c r="F159" i="14"/>
  <c r="F160" i="14"/>
  <c r="F161" i="14"/>
  <c r="F162" i="14"/>
  <c r="F163" i="14"/>
  <c r="F164" i="14"/>
  <c r="F165" i="14"/>
  <c r="F151" i="14"/>
  <c r="F147" i="14"/>
  <c r="F148" i="14"/>
  <c r="F146" i="14"/>
  <c r="F142" i="14"/>
  <c r="F143" i="14"/>
  <c r="F141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22" i="14"/>
  <c r="F120" i="14"/>
  <c r="F119" i="14"/>
  <c r="F117" i="14"/>
  <c r="F116" i="14"/>
  <c r="F114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91" i="14"/>
  <c r="F89" i="14"/>
  <c r="F85" i="14"/>
  <c r="F86" i="14"/>
  <c r="F87" i="14"/>
  <c r="F88" i="14"/>
  <c r="F84" i="14"/>
  <c r="F80" i="14"/>
  <c r="F81" i="14"/>
  <c r="F82" i="14"/>
  <c r="F79" i="14"/>
  <c r="F74" i="14"/>
  <c r="F75" i="14"/>
  <c r="F76" i="14"/>
  <c r="F73" i="14"/>
  <c r="F71" i="14"/>
  <c r="F70" i="14"/>
  <c r="F58" i="14"/>
  <c r="F59" i="14"/>
  <c r="F60" i="14"/>
  <c r="F61" i="14"/>
  <c r="F62" i="14"/>
  <c r="F63" i="14"/>
  <c r="F64" i="14"/>
  <c r="F65" i="14"/>
  <c r="F66" i="14"/>
  <c r="F67" i="14"/>
  <c r="F57" i="14"/>
  <c r="F55" i="14"/>
  <c r="F49" i="14"/>
  <c r="F50" i="14"/>
  <c r="F51" i="14"/>
  <c r="F52" i="14"/>
  <c r="F48" i="14"/>
  <c r="F45" i="14"/>
  <c r="F40" i="14"/>
  <c r="F41" i="14"/>
  <c r="F42" i="14"/>
  <c r="F43" i="14"/>
  <c r="F39" i="14"/>
  <c r="F37" i="14"/>
  <c r="F34" i="14"/>
  <c r="F35" i="14"/>
  <c r="F33" i="14"/>
  <c r="F31" i="14"/>
  <c r="F25" i="14"/>
  <c r="F26" i="14"/>
  <c r="F27" i="14"/>
  <c r="F28" i="14"/>
  <c r="F24" i="14"/>
  <c r="F21" i="14"/>
  <c r="F16" i="14"/>
  <c r="F17" i="14"/>
  <c r="F18" i="14"/>
  <c r="F19" i="14"/>
  <c r="F20" i="14"/>
  <c r="F15" i="14"/>
  <c r="F13" i="14"/>
  <c r="F11" i="14"/>
  <c r="L626" i="14"/>
  <c r="K626" i="14"/>
  <c r="L625" i="14"/>
  <c r="K625" i="14"/>
  <c r="L623" i="14"/>
  <c r="K623" i="14"/>
  <c r="L618" i="14"/>
  <c r="K618" i="14"/>
  <c r="L617" i="14"/>
  <c r="K617" i="14"/>
  <c r="L615" i="14"/>
  <c r="K615" i="14"/>
  <c r="L613" i="14"/>
  <c r="K613" i="14"/>
  <c r="L612" i="14"/>
  <c r="K612" i="14"/>
  <c r="L611" i="14"/>
  <c r="K611" i="14"/>
  <c r="L361" i="14"/>
  <c r="K361" i="14"/>
  <c r="F361" i="14"/>
  <c r="G361" i="14"/>
  <c r="H361" i="14"/>
  <c r="I361" i="14"/>
  <c r="E361" i="14"/>
  <c r="G231" i="14"/>
  <c r="H231" i="14"/>
  <c r="I231" i="14"/>
  <c r="E231" i="14"/>
  <c r="H191" i="14"/>
  <c r="L144" i="14"/>
  <c r="K144" i="14"/>
  <c r="G144" i="14"/>
  <c r="H144" i="14"/>
  <c r="I144" i="14"/>
  <c r="L149" i="14"/>
  <c r="G149" i="14"/>
  <c r="H149" i="14"/>
  <c r="L172" i="14"/>
  <c r="K172" i="14"/>
  <c r="G172" i="14"/>
  <c r="H172" i="14"/>
  <c r="I172" i="14"/>
  <c r="E172" i="14"/>
  <c r="L191" i="14"/>
  <c r="L284" i="14"/>
  <c r="K284" i="14"/>
  <c r="K191" i="14" s="1"/>
  <c r="G284" i="14"/>
  <c r="H284" i="14"/>
  <c r="I284" i="14"/>
  <c r="E284" i="14"/>
  <c r="L507" i="14"/>
  <c r="G507" i="14"/>
  <c r="G560" i="14"/>
  <c r="H560" i="14"/>
  <c r="I560" i="14"/>
  <c r="L597" i="14"/>
  <c r="K597" i="14"/>
  <c r="G597" i="14"/>
  <c r="H597" i="14"/>
  <c r="I597" i="14"/>
  <c r="E597" i="14"/>
  <c r="J602" i="14"/>
  <c r="J601" i="14"/>
  <c r="L588" i="14"/>
  <c r="K588" i="14"/>
  <c r="G588" i="14"/>
  <c r="H588" i="14"/>
  <c r="I588" i="14"/>
  <c r="E588" i="14"/>
  <c r="L576" i="14"/>
  <c r="K576" i="14"/>
  <c r="F576" i="14"/>
  <c r="G576" i="14"/>
  <c r="H576" i="14"/>
  <c r="I576" i="14"/>
  <c r="E576" i="14"/>
  <c r="G563" i="14"/>
  <c r="H563" i="14"/>
  <c r="I563" i="14"/>
  <c r="E563" i="14"/>
  <c r="J567" i="14"/>
  <c r="L561" i="14"/>
  <c r="K561" i="14"/>
  <c r="F561" i="14"/>
  <c r="G561" i="14"/>
  <c r="H561" i="14"/>
  <c r="I561" i="14"/>
  <c r="E561" i="14"/>
  <c r="F556" i="14"/>
  <c r="G556" i="14"/>
  <c r="H556" i="14"/>
  <c r="I556" i="14"/>
  <c r="E556" i="14"/>
  <c r="L556" i="14"/>
  <c r="K556" i="14"/>
  <c r="L551" i="14"/>
  <c r="K551" i="14"/>
  <c r="L546" i="14"/>
  <c r="K546" i="14"/>
  <c r="L539" i="14"/>
  <c r="K539" i="14"/>
  <c r="G539" i="14"/>
  <c r="H539" i="14"/>
  <c r="I539" i="14"/>
  <c r="E539" i="14"/>
  <c r="L532" i="14"/>
  <c r="K532" i="14"/>
  <c r="G532" i="14"/>
  <c r="H532" i="14"/>
  <c r="I532" i="14"/>
  <c r="E532" i="14"/>
  <c r="J537" i="14"/>
  <c r="J536" i="14"/>
  <c r="J535" i="14"/>
  <c r="J534" i="14"/>
  <c r="J525" i="14"/>
  <c r="L513" i="14"/>
  <c r="K513" i="14"/>
  <c r="G513" i="14"/>
  <c r="H513" i="14"/>
  <c r="I513" i="14"/>
  <c r="E513" i="14"/>
  <c r="L508" i="14"/>
  <c r="K508" i="14"/>
  <c r="K507" i="14" s="1"/>
  <c r="G508" i="14"/>
  <c r="H508" i="14"/>
  <c r="I508" i="14"/>
  <c r="E508" i="14"/>
  <c r="L465" i="14"/>
  <c r="K465" i="14"/>
  <c r="L485" i="14"/>
  <c r="K485" i="14"/>
  <c r="G485" i="14"/>
  <c r="H485" i="14"/>
  <c r="I485" i="14"/>
  <c r="E485" i="14"/>
  <c r="J506" i="14"/>
  <c r="J505" i="14"/>
  <c r="J504" i="14"/>
  <c r="J503" i="14"/>
  <c r="J502" i="14"/>
  <c r="J499" i="14"/>
  <c r="J495" i="14"/>
  <c r="J492" i="14"/>
  <c r="J489" i="14"/>
  <c r="J486" i="14"/>
  <c r="F483" i="14"/>
  <c r="G483" i="14"/>
  <c r="H483" i="14"/>
  <c r="I483" i="14"/>
  <c r="K483" i="14"/>
  <c r="L483" i="14"/>
  <c r="E483" i="14"/>
  <c r="J477" i="14"/>
  <c r="J466" i="14"/>
  <c r="L445" i="14"/>
  <c r="K445" i="14"/>
  <c r="L430" i="14"/>
  <c r="K430" i="14"/>
  <c r="L427" i="14"/>
  <c r="K427" i="14"/>
  <c r="F427" i="14"/>
  <c r="G427" i="14"/>
  <c r="H427" i="14"/>
  <c r="I427" i="14"/>
  <c r="E427" i="14"/>
  <c r="L412" i="14"/>
  <c r="K412" i="14"/>
  <c r="G412" i="14"/>
  <c r="H412" i="14"/>
  <c r="I412" i="14"/>
  <c r="E412" i="14"/>
  <c r="J423" i="14"/>
  <c r="L406" i="14"/>
  <c r="K406" i="14"/>
  <c r="G406" i="14"/>
  <c r="H406" i="14"/>
  <c r="I406" i="14"/>
  <c r="E406" i="14"/>
  <c r="L398" i="14"/>
  <c r="K398" i="14"/>
  <c r="G398" i="14"/>
  <c r="H398" i="14"/>
  <c r="I398" i="14"/>
  <c r="E398" i="14"/>
  <c r="J399" i="14"/>
  <c r="L395" i="14"/>
  <c r="K395" i="14"/>
  <c r="F395" i="14"/>
  <c r="G395" i="14"/>
  <c r="H395" i="14"/>
  <c r="I395" i="14"/>
  <c r="E395" i="14"/>
  <c r="J397" i="14"/>
  <c r="L391" i="14"/>
  <c r="K391" i="14"/>
  <c r="F391" i="14"/>
  <c r="G391" i="14"/>
  <c r="H391" i="14"/>
  <c r="I391" i="14"/>
  <c r="E391" i="14"/>
  <c r="L370" i="14"/>
  <c r="K370" i="14"/>
  <c r="J362" i="14"/>
  <c r="L354" i="14"/>
  <c r="K354" i="14"/>
  <c r="G354" i="14"/>
  <c r="H354" i="14"/>
  <c r="I354" i="14"/>
  <c r="E354" i="14"/>
  <c r="J357" i="14"/>
  <c r="L336" i="14"/>
  <c r="K336" i="14"/>
  <c r="J350" i="14"/>
  <c r="J349" i="14"/>
  <c r="L325" i="14"/>
  <c r="K325" i="14"/>
  <c r="G325" i="14"/>
  <c r="H325" i="14"/>
  <c r="I325" i="14"/>
  <c r="E325" i="14"/>
  <c r="J330" i="14"/>
  <c r="L312" i="14"/>
  <c r="K312" i="14"/>
  <c r="G312" i="14"/>
  <c r="H312" i="14"/>
  <c r="I312" i="14"/>
  <c r="E312" i="14"/>
  <c r="J318" i="14"/>
  <c r="L308" i="14"/>
  <c r="K308" i="14"/>
  <c r="L306" i="14"/>
  <c r="K306" i="14"/>
  <c r="F306" i="14"/>
  <c r="G306" i="14"/>
  <c r="H306" i="14"/>
  <c r="I306" i="14"/>
  <c r="E306" i="14"/>
  <c r="L298" i="14"/>
  <c r="K298" i="14"/>
  <c r="L295" i="14"/>
  <c r="K295" i="14"/>
  <c r="F295" i="14"/>
  <c r="G295" i="14"/>
  <c r="H295" i="14"/>
  <c r="I295" i="14"/>
  <c r="E295" i="14"/>
  <c r="L274" i="14"/>
  <c r="K274" i="14"/>
  <c r="G274" i="14"/>
  <c r="H274" i="14"/>
  <c r="I274" i="14"/>
  <c r="E274" i="14"/>
  <c r="J283" i="14"/>
  <c r="L261" i="14"/>
  <c r="K261" i="14"/>
  <c r="L231" i="14"/>
  <c r="K231" i="14"/>
  <c r="J255" i="14"/>
  <c r="J254" i="14"/>
  <c r="L216" i="14"/>
  <c r="K216" i="14"/>
  <c r="G216" i="14"/>
  <c r="H216" i="14"/>
  <c r="I216" i="14"/>
  <c r="J230" i="14"/>
  <c r="L192" i="14"/>
  <c r="K192" i="14"/>
  <c r="G192" i="14"/>
  <c r="H192" i="14"/>
  <c r="I192" i="14"/>
  <c r="E192" i="14"/>
  <c r="J215" i="14"/>
  <c r="J213" i="14"/>
  <c r="L176" i="14"/>
  <c r="K176" i="14"/>
  <c r="G176" i="14"/>
  <c r="H176" i="14"/>
  <c r="I176" i="14"/>
  <c r="E176" i="14"/>
  <c r="J175" i="14"/>
  <c r="J174" i="14"/>
  <c r="I507" i="14" l="1"/>
  <c r="I191" i="14"/>
  <c r="F597" i="14"/>
  <c r="F563" i="14"/>
  <c r="F508" i="14"/>
  <c r="F485" i="14"/>
  <c r="F532" i="14"/>
  <c r="F406" i="14"/>
  <c r="F513" i="14"/>
  <c r="F398" i="14"/>
  <c r="F325" i="14"/>
  <c r="F354" i="14"/>
  <c r="F412" i="14"/>
  <c r="F312" i="14"/>
  <c r="F231" i="14"/>
  <c r="F284" i="14"/>
  <c r="F274" i="14"/>
  <c r="F176" i="14"/>
  <c r="F216" i="14"/>
  <c r="F192" i="14"/>
  <c r="F172" i="14"/>
  <c r="G191" i="14"/>
  <c r="J551" i="14"/>
  <c r="J485" i="14"/>
  <c r="L150" i="14"/>
  <c r="K150" i="14"/>
  <c r="K149" i="14" s="1"/>
  <c r="J165" i="14"/>
  <c r="J158" i="14"/>
  <c r="L140" i="14"/>
  <c r="F140" i="14"/>
  <c r="G140" i="14"/>
  <c r="H140" i="14"/>
  <c r="I140" i="14"/>
  <c r="E140" i="14"/>
  <c r="L121" i="14"/>
  <c r="K121" i="14"/>
  <c r="F121" i="14"/>
  <c r="G121" i="14"/>
  <c r="H121" i="14"/>
  <c r="I121" i="14"/>
  <c r="E121" i="14"/>
  <c r="J139" i="14"/>
  <c r="L118" i="14"/>
  <c r="K118" i="14"/>
  <c r="F118" i="14"/>
  <c r="G118" i="14"/>
  <c r="H118" i="14"/>
  <c r="I118" i="14"/>
  <c r="E118" i="14"/>
  <c r="L115" i="14"/>
  <c r="F115" i="14"/>
  <c r="G115" i="14"/>
  <c r="H115" i="14"/>
  <c r="I115" i="14"/>
  <c r="E115" i="14"/>
  <c r="L90" i="14"/>
  <c r="J113" i="14"/>
  <c r="J99" i="14"/>
  <c r="L83" i="14"/>
  <c r="K83" i="14"/>
  <c r="J86" i="14"/>
  <c r="L78" i="14"/>
  <c r="K78" i="14"/>
  <c r="F78" i="14"/>
  <c r="G78" i="14"/>
  <c r="H78" i="14"/>
  <c r="I78" i="14"/>
  <c r="E78" i="14"/>
  <c r="J81" i="14"/>
  <c r="J79" i="14"/>
  <c r="L72" i="14"/>
  <c r="K72" i="14"/>
  <c r="F72" i="14"/>
  <c r="G72" i="14"/>
  <c r="H72" i="14"/>
  <c r="I72" i="14"/>
  <c r="E72" i="14"/>
  <c r="L56" i="14"/>
  <c r="K56" i="14"/>
  <c r="F56" i="14"/>
  <c r="G56" i="14"/>
  <c r="H56" i="14"/>
  <c r="I56" i="14"/>
  <c r="E56" i="14"/>
  <c r="L47" i="14"/>
  <c r="K47" i="14"/>
  <c r="F47" i="14"/>
  <c r="G47" i="14"/>
  <c r="H47" i="14"/>
  <c r="I47" i="14"/>
  <c r="E47" i="14"/>
  <c r="J51" i="14"/>
  <c r="J50" i="14"/>
  <c r="L44" i="14"/>
  <c r="K44" i="14"/>
  <c r="F44" i="14"/>
  <c r="G44" i="14"/>
  <c r="H44" i="14"/>
  <c r="I44" i="14"/>
  <c r="E44" i="14"/>
  <c r="J45" i="14"/>
  <c r="F38" i="14"/>
  <c r="G38" i="14"/>
  <c r="H38" i="14"/>
  <c r="I38" i="14"/>
  <c r="E38" i="14"/>
  <c r="L32" i="14"/>
  <c r="K32" i="14"/>
  <c r="F32" i="14"/>
  <c r="G32" i="14"/>
  <c r="H32" i="14"/>
  <c r="I32" i="14"/>
  <c r="E32" i="14"/>
  <c r="L30" i="14"/>
  <c r="K30" i="14"/>
  <c r="F30" i="14"/>
  <c r="G30" i="14"/>
  <c r="H30" i="14"/>
  <c r="I30" i="14"/>
  <c r="E30" i="14"/>
  <c r="J31" i="14"/>
  <c r="L23" i="14"/>
  <c r="K23" i="14"/>
  <c r="F23" i="14"/>
  <c r="G23" i="14"/>
  <c r="H23" i="14"/>
  <c r="E23" i="14"/>
  <c r="L14" i="14"/>
  <c r="K14" i="14"/>
  <c r="J44" i="14" l="1"/>
  <c r="H182" i="14"/>
  <c r="G182" i="14"/>
  <c r="L563" i="14"/>
  <c r="L560" i="14" s="1"/>
  <c r="K563" i="14"/>
  <c r="K560" i="14" s="1"/>
  <c r="K115" i="14"/>
  <c r="K90" i="14"/>
  <c r="H22" i="14"/>
  <c r="J192" i="14" l="1"/>
  <c r="J589" i="14"/>
  <c r="J579" i="14"/>
  <c r="J578" i="14"/>
  <c r="J554" i="14"/>
  <c r="J552" i="14"/>
  <c r="J547" i="14"/>
  <c r="J520" i="14"/>
  <c r="J510" i="14"/>
  <c r="J509" i="14"/>
  <c r="J484" i="14"/>
  <c r="J483" i="14" s="1"/>
  <c r="J456" i="14"/>
  <c r="J440" i="14"/>
  <c r="J401" i="14"/>
  <c r="J388" i="14"/>
  <c r="J352" i="14"/>
  <c r="J345" i="14"/>
  <c r="J339" i="14"/>
  <c r="J329" i="14"/>
  <c r="J328" i="14"/>
  <c r="J327" i="14"/>
  <c r="J234" i="14"/>
  <c r="J160" i="14"/>
  <c r="J116" i="14" l="1"/>
  <c r="J34" i="14"/>
  <c r="L182" i="14" l="1"/>
  <c r="K182" i="14"/>
  <c r="K181" i="14" s="1"/>
  <c r="E182" i="14"/>
  <c r="K46" i="14"/>
  <c r="I36" i="14" l="1"/>
  <c r="I29" i="14" s="1"/>
  <c r="K614" i="14"/>
  <c r="L614" i="14"/>
  <c r="J617" i="14" l="1"/>
  <c r="J618" i="14"/>
  <c r="J623" i="14"/>
  <c r="J615" i="14"/>
  <c r="J614" i="14"/>
  <c r="J613" i="14"/>
  <c r="J626" i="14"/>
  <c r="J625" i="14"/>
  <c r="J612" i="14"/>
  <c r="H608" i="14"/>
  <c r="E608" i="14"/>
  <c r="J611" i="14"/>
  <c r="L608" i="14"/>
  <c r="E621" i="14"/>
  <c r="K621" i="14"/>
  <c r="G608" i="14"/>
  <c r="K608" i="14"/>
  <c r="I608" i="14"/>
  <c r="I621" i="14"/>
  <c r="H621" i="14"/>
  <c r="L621" i="14"/>
  <c r="G621" i="14"/>
  <c r="J621" i="14" l="1"/>
  <c r="J608" i="14"/>
  <c r="J581" i="14"/>
  <c r="I573" i="14"/>
  <c r="J11" i="14" l="1"/>
  <c r="J13" i="14"/>
  <c r="J15" i="14"/>
  <c r="J16" i="14"/>
  <c r="J17" i="14"/>
  <c r="J18" i="14"/>
  <c r="J19" i="14"/>
  <c r="J20" i="14"/>
  <c r="J24" i="14"/>
  <c r="J25" i="14"/>
  <c r="J26" i="14"/>
  <c r="J27" i="14"/>
  <c r="J28" i="14"/>
  <c r="J33" i="14"/>
  <c r="J35" i="14"/>
  <c r="J37" i="14"/>
  <c r="J39" i="14"/>
  <c r="J40" i="14"/>
  <c r="J41" i="14"/>
  <c r="J42" i="14"/>
  <c r="J43" i="14"/>
  <c r="J48" i="14"/>
  <c r="J49" i="14"/>
  <c r="J55" i="14"/>
  <c r="J57" i="14"/>
  <c r="J58" i="14"/>
  <c r="J59" i="14"/>
  <c r="J60" i="14"/>
  <c r="J61" i="14"/>
  <c r="J62" i="14"/>
  <c r="J63" i="14"/>
  <c r="J64" i="14"/>
  <c r="J65" i="14"/>
  <c r="J66" i="14"/>
  <c r="J67" i="14"/>
  <c r="J70" i="14"/>
  <c r="J71" i="14"/>
  <c r="J75" i="14"/>
  <c r="J80" i="14"/>
  <c r="J82" i="14"/>
  <c r="J84" i="14"/>
  <c r="J85" i="14"/>
  <c r="J87" i="14"/>
  <c r="J88" i="14"/>
  <c r="J91" i="14"/>
  <c r="J92" i="14"/>
  <c r="J93" i="14"/>
  <c r="J94" i="14"/>
  <c r="J95" i="14"/>
  <c r="J96" i="14"/>
  <c r="J97" i="14"/>
  <c r="J98" i="14"/>
  <c r="J100" i="14"/>
  <c r="J101" i="14"/>
  <c r="J102" i="14"/>
  <c r="J103" i="14"/>
  <c r="J104" i="14"/>
  <c r="J106" i="14"/>
  <c r="J107" i="14"/>
  <c r="J109" i="14"/>
  <c r="J110" i="14"/>
  <c r="J111" i="14"/>
  <c r="J112" i="14"/>
  <c r="J117" i="14"/>
  <c r="J119" i="14"/>
  <c r="J120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41" i="14"/>
  <c r="J142" i="14"/>
  <c r="J143" i="14"/>
  <c r="J146" i="14"/>
  <c r="J147" i="14"/>
  <c r="J148" i="14"/>
  <c r="J151" i="14"/>
  <c r="J152" i="14"/>
  <c r="J153" i="14"/>
  <c r="J154" i="14"/>
  <c r="J155" i="14"/>
  <c r="J157" i="14"/>
  <c r="J159" i="14"/>
  <c r="J161" i="14"/>
  <c r="J162" i="14"/>
  <c r="J163" i="14"/>
  <c r="J164" i="14"/>
  <c r="J167" i="14"/>
  <c r="J168" i="14"/>
  <c r="J169" i="14"/>
  <c r="J170" i="14"/>
  <c r="J173" i="14"/>
  <c r="J177" i="14"/>
  <c r="J178" i="14"/>
  <c r="J179" i="14"/>
  <c r="J180" i="14"/>
  <c r="J184" i="14"/>
  <c r="J190" i="14"/>
  <c r="J193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4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2" i="14"/>
  <c r="J233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7" i="14"/>
  <c r="J259" i="14"/>
  <c r="J260" i="14"/>
  <c r="J262" i="14"/>
  <c r="J263" i="14"/>
  <c r="J264" i="14"/>
  <c r="J265" i="14"/>
  <c r="J266" i="14"/>
  <c r="J267" i="14"/>
  <c r="J268" i="14"/>
  <c r="J270" i="14"/>
  <c r="J271" i="14"/>
  <c r="J272" i="14"/>
  <c r="J275" i="14"/>
  <c r="J276" i="14"/>
  <c r="J277" i="14"/>
  <c r="J278" i="14"/>
  <c r="J279" i="14"/>
  <c r="J280" i="14"/>
  <c r="J281" i="14"/>
  <c r="J282" i="14"/>
  <c r="J285" i="14"/>
  <c r="J286" i="14"/>
  <c r="J287" i="14"/>
  <c r="J288" i="14"/>
  <c r="J289" i="14"/>
  <c r="J290" i="14"/>
  <c r="J291" i="14"/>
  <c r="J292" i="14"/>
  <c r="J296" i="14"/>
  <c r="J297" i="14"/>
  <c r="J310" i="14"/>
  <c r="J313" i="14"/>
  <c r="J314" i="14"/>
  <c r="J315" i="14"/>
  <c r="J316" i="14"/>
  <c r="J317" i="14"/>
  <c r="J319" i="14"/>
  <c r="J320" i="14"/>
  <c r="J321" i="14"/>
  <c r="J322" i="14"/>
  <c r="J323" i="14"/>
  <c r="J324" i="14"/>
  <c r="J326" i="14"/>
  <c r="J331" i="14"/>
  <c r="J332" i="14"/>
  <c r="J335" i="14"/>
  <c r="J338" i="14"/>
  <c r="J340" i="14"/>
  <c r="J341" i="14"/>
  <c r="J342" i="14"/>
  <c r="J343" i="14"/>
  <c r="J344" i="14"/>
  <c r="J346" i="14"/>
  <c r="J347" i="14"/>
  <c r="J348" i="14"/>
  <c r="J351" i="14"/>
  <c r="J356" i="14"/>
  <c r="J359" i="14"/>
  <c r="J360" i="14"/>
  <c r="J363" i="14"/>
  <c r="J365" i="14"/>
  <c r="J366" i="14"/>
  <c r="J368" i="14"/>
  <c r="J369" i="14"/>
  <c r="J371" i="14"/>
  <c r="J372" i="14"/>
  <c r="J373" i="14"/>
  <c r="J374" i="14"/>
  <c r="J375" i="14"/>
  <c r="J377" i="14"/>
  <c r="J378" i="14"/>
  <c r="J379" i="14"/>
  <c r="J380" i="14"/>
  <c r="J381" i="14"/>
  <c r="J382" i="14"/>
  <c r="J383" i="14"/>
  <c r="J384" i="14"/>
  <c r="J385" i="14"/>
  <c r="J386" i="14"/>
  <c r="J387" i="14"/>
  <c r="J389" i="14"/>
  <c r="J392" i="14"/>
  <c r="J394" i="14"/>
  <c r="J396" i="14"/>
  <c r="J403" i="14"/>
  <c r="J404" i="14"/>
  <c r="J407" i="14"/>
  <c r="J408" i="14"/>
  <c r="J410" i="14"/>
  <c r="J413" i="14"/>
  <c r="J414" i="14"/>
  <c r="J415" i="14"/>
  <c r="J416" i="14"/>
  <c r="J417" i="14"/>
  <c r="J418" i="14"/>
  <c r="J419" i="14"/>
  <c r="J420" i="14"/>
  <c r="J421" i="14"/>
  <c r="J422" i="14"/>
  <c r="J425" i="14"/>
  <c r="J426" i="14"/>
  <c r="J428" i="14"/>
  <c r="J431" i="14"/>
  <c r="J432" i="14"/>
  <c r="J433" i="14"/>
  <c r="J434" i="14"/>
  <c r="J435" i="14"/>
  <c r="J436" i="14"/>
  <c r="J437" i="14"/>
  <c r="J438" i="14"/>
  <c r="J439" i="14"/>
  <c r="J441" i="14"/>
  <c r="J442" i="14"/>
  <c r="J443" i="14"/>
  <c r="J446" i="14"/>
  <c r="J447" i="14"/>
  <c r="J448" i="14"/>
  <c r="J449" i="14"/>
  <c r="J450" i="14"/>
  <c r="J451" i="14"/>
  <c r="J452" i="14"/>
  <c r="J453" i="14"/>
  <c r="J454" i="14"/>
  <c r="J455" i="14"/>
  <c r="J457" i="14"/>
  <c r="J458" i="14"/>
  <c r="J459" i="14"/>
  <c r="J462" i="14"/>
  <c r="J463" i="14"/>
  <c r="J464" i="14"/>
  <c r="J467" i="14"/>
  <c r="J468" i="14"/>
  <c r="J469" i="14"/>
  <c r="J470" i="14"/>
  <c r="J471" i="14"/>
  <c r="J472" i="14"/>
  <c r="J473" i="14"/>
  <c r="J474" i="14"/>
  <c r="J475" i="14"/>
  <c r="J476" i="14"/>
  <c r="J480" i="14"/>
  <c r="J482" i="14"/>
  <c r="J511" i="14"/>
  <c r="J512" i="14"/>
  <c r="J514" i="14"/>
  <c r="J515" i="14"/>
  <c r="J516" i="14"/>
  <c r="J517" i="14"/>
  <c r="J518" i="14"/>
  <c r="J519" i="14"/>
  <c r="J522" i="14"/>
  <c r="J523" i="14"/>
  <c r="J526" i="14"/>
  <c r="J528" i="14"/>
  <c r="J529" i="14"/>
  <c r="J530" i="14"/>
  <c r="J531" i="14"/>
  <c r="J538" i="14"/>
  <c r="J540" i="14"/>
  <c r="J541" i="14"/>
  <c r="J542" i="14"/>
  <c r="J543" i="14"/>
  <c r="J544" i="14"/>
  <c r="J545" i="14"/>
  <c r="J548" i="14"/>
  <c r="J549" i="14"/>
  <c r="J557" i="14"/>
  <c r="J558" i="14"/>
  <c r="J559" i="14"/>
  <c r="J562" i="14"/>
  <c r="J564" i="14"/>
  <c r="J565" i="14"/>
  <c r="J566" i="14"/>
  <c r="J568" i="14"/>
  <c r="J570" i="14"/>
  <c r="J571" i="14"/>
  <c r="J572" i="14"/>
  <c r="J574" i="14"/>
  <c r="J575" i="14"/>
  <c r="J577" i="14"/>
  <c r="J585" i="14"/>
  <c r="J586" i="14"/>
  <c r="J590" i="14"/>
  <c r="J592" i="14"/>
  <c r="J593" i="14"/>
  <c r="J594" i="14"/>
  <c r="J595" i="14"/>
  <c r="J596" i="14"/>
  <c r="J598" i="14"/>
  <c r="J599" i="14"/>
  <c r="J600" i="14"/>
  <c r="J603" i="14"/>
  <c r="J604" i="14"/>
  <c r="F188" i="14"/>
  <c r="F187" i="14"/>
  <c r="F182" i="14" l="1"/>
  <c r="F608" i="14" l="1"/>
  <c r="F621" i="14"/>
  <c r="K587" i="14" l="1"/>
  <c r="F582" i="14"/>
  <c r="G582" i="14"/>
  <c r="H582" i="14"/>
  <c r="I582" i="14"/>
  <c r="K582" i="14"/>
  <c r="L582" i="14"/>
  <c r="F580" i="14"/>
  <c r="G580" i="14"/>
  <c r="H580" i="14"/>
  <c r="I580" i="14"/>
  <c r="K580" i="14"/>
  <c r="L580" i="14"/>
  <c r="E580" i="14"/>
  <c r="J576" i="14"/>
  <c r="F573" i="14"/>
  <c r="G573" i="14"/>
  <c r="H573" i="14"/>
  <c r="K573" i="14"/>
  <c r="L573" i="14"/>
  <c r="E573" i="14"/>
  <c r="F527" i="14"/>
  <c r="G527" i="14"/>
  <c r="H527" i="14"/>
  <c r="I527" i="14"/>
  <c r="K527" i="14"/>
  <c r="L527" i="14"/>
  <c r="E527" i="14"/>
  <c r="F524" i="14"/>
  <c r="G524" i="14"/>
  <c r="H524" i="14"/>
  <c r="I524" i="14"/>
  <c r="K524" i="14"/>
  <c r="L524" i="14"/>
  <c r="E524" i="14"/>
  <c r="E507" i="14" s="1"/>
  <c r="F481" i="14"/>
  <c r="G481" i="14"/>
  <c r="H481" i="14"/>
  <c r="I481" i="14"/>
  <c r="K481" i="14"/>
  <c r="L481" i="14"/>
  <c r="E481" i="14"/>
  <c r="F479" i="14"/>
  <c r="G479" i="14"/>
  <c r="H479" i="14"/>
  <c r="I479" i="14"/>
  <c r="K479" i="14"/>
  <c r="L479" i="14"/>
  <c r="E479" i="14"/>
  <c r="F461" i="14"/>
  <c r="G461" i="14"/>
  <c r="H461" i="14"/>
  <c r="I461" i="14"/>
  <c r="K461" i="14"/>
  <c r="L461" i="14"/>
  <c r="E461" i="14"/>
  <c r="F424" i="14"/>
  <c r="G424" i="14"/>
  <c r="H424" i="14"/>
  <c r="I424" i="14"/>
  <c r="K424" i="14"/>
  <c r="L424" i="14"/>
  <c r="E424" i="14"/>
  <c r="G405" i="14"/>
  <c r="H405" i="14"/>
  <c r="I405" i="14"/>
  <c r="K405" i="14"/>
  <c r="L405" i="14"/>
  <c r="E405" i="14"/>
  <c r="F393" i="14"/>
  <c r="G393" i="14"/>
  <c r="H393" i="14"/>
  <c r="I393" i="14"/>
  <c r="K393" i="14"/>
  <c r="L393" i="14"/>
  <c r="E393" i="14"/>
  <c r="F367" i="14"/>
  <c r="G367" i="14"/>
  <c r="H367" i="14"/>
  <c r="I367" i="14"/>
  <c r="K367" i="14"/>
  <c r="L367" i="14"/>
  <c r="E367" i="14"/>
  <c r="F364" i="14"/>
  <c r="G364" i="14"/>
  <c r="H364" i="14"/>
  <c r="I364" i="14"/>
  <c r="K364" i="14"/>
  <c r="L364" i="14"/>
  <c r="E364" i="14"/>
  <c r="F358" i="14"/>
  <c r="G358" i="14"/>
  <c r="H358" i="14"/>
  <c r="I358" i="14"/>
  <c r="K358" i="14"/>
  <c r="L358" i="14"/>
  <c r="E358" i="14"/>
  <c r="F334" i="14"/>
  <c r="G334" i="14"/>
  <c r="H334" i="14"/>
  <c r="I334" i="14"/>
  <c r="K334" i="14"/>
  <c r="L334" i="14"/>
  <c r="E334" i="14"/>
  <c r="F258" i="14"/>
  <c r="G258" i="14"/>
  <c r="H258" i="14"/>
  <c r="I258" i="14"/>
  <c r="K258" i="14"/>
  <c r="L258" i="14"/>
  <c r="E258" i="14"/>
  <c r="F256" i="14"/>
  <c r="G256" i="14"/>
  <c r="H256" i="14"/>
  <c r="I256" i="14"/>
  <c r="K256" i="14"/>
  <c r="L256" i="14"/>
  <c r="E256" i="14"/>
  <c r="F560" i="14" l="1"/>
  <c r="E560" i="14"/>
  <c r="F507" i="14"/>
  <c r="F191" i="14"/>
  <c r="E191" i="14"/>
  <c r="J479" i="14"/>
  <c r="I429" i="14"/>
  <c r="E429" i="14"/>
  <c r="L429" i="14"/>
  <c r="G429" i="14"/>
  <c r="H429" i="14"/>
  <c r="K429" i="14"/>
  <c r="F429" i="14"/>
  <c r="H305" i="14"/>
  <c r="J295" i="14"/>
  <c r="J231" i="14"/>
  <c r="J261" i="14"/>
  <c r="J573" i="14"/>
  <c r="J430" i="14"/>
  <c r="E587" i="14"/>
  <c r="F587" i="14"/>
  <c r="I587" i="14"/>
  <c r="F405" i="14"/>
  <c r="J216" i="14"/>
  <c r="G587" i="14"/>
  <c r="G411" i="14"/>
  <c r="J427" i="14"/>
  <c r="J364" i="14"/>
  <c r="J274" i="14"/>
  <c r="J298" i="14"/>
  <c r="J306" i="14"/>
  <c r="J336" i="14"/>
  <c r="J393" i="14"/>
  <c r="I411" i="14"/>
  <c r="J424" i="14"/>
  <c r="J461" i="14"/>
  <c r="J524" i="14"/>
  <c r="J546" i="14"/>
  <c r="J563" i="14"/>
  <c r="J588" i="14"/>
  <c r="G305" i="14"/>
  <c r="J325" i="14"/>
  <c r="J334" i="14"/>
  <c r="G333" i="14"/>
  <c r="J361" i="14"/>
  <c r="J391" i="14"/>
  <c r="J405" i="14"/>
  <c r="E411" i="14"/>
  <c r="F411" i="14"/>
  <c r="J465" i="14"/>
  <c r="J527" i="14"/>
  <c r="J597" i="14"/>
  <c r="L587" i="14"/>
  <c r="L411" i="14"/>
  <c r="K411" i="14"/>
  <c r="I333" i="14"/>
  <c r="K333" i="14"/>
  <c r="L333" i="14"/>
  <c r="K305" i="14"/>
  <c r="I305" i="14"/>
  <c r="L305" i="14"/>
  <c r="H587" i="14"/>
  <c r="J582" i="14"/>
  <c r="J258" i="14"/>
  <c r="J312" i="14"/>
  <c r="J358" i="14"/>
  <c r="J370" i="14"/>
  <c r="J398" i="14"/>
  <c r="J406" i="14"/>
  <c r="J412" i="14"/>
  <c r="H411" i="14"/>
  <c r="J513" i="14"/>
  <c r="J539" i="14"/>
  <c r="H333" i="14"/>
  <c r="J256" i="14"/>
  <c r="J284" i="14"/>
  <c r="J308" i="14"/>
  <c r="F333" i="14"/>
  <c r="J354" i="14"/>
  <c r="J367" i="14"/>
  <c r="J395" i="14"/>
  <c r="J445" i="14"/>
  <c r="J481" i="14"/>
  <c r="J508" i="14"/>
  <c r="J532" i="14"/>
  <c r="J556" i="14"/>
  <c r="J561" i="14"/>
  <c r="J580" i="14"/>
  <c r="F305" i="14"/>
  <c r="E333" i="14"/>
  <c r="E305" i="14"/>
  <c r="F189" i="14"/>
  <c r="G189" i="14"/>
  <c r="H189" i="14"/>
  <c r="I189" i="14"/>
  <c r="K189" i="14"/>
  <c r="L189" i="14"/>
  <c r="E189" i="14"/>
  <c r="F186" i="14"/>
  <c r="G186" i="14"/>
  <c r="H186" i="14"/>
  <c r="I186" i="14"/>
  <c r="K186" i="14"/>
  <c r="L186" i="14"/>
  <c r="E186" i="14"/>
  <c r="F181" i="14"/>
  <c r="G181" i="14"/>
  <c r="H181" i="14"/>
  <c r="I182" i="14"/>
  <c r="I181" i="14" s="1"/>
  <c r="L181" i="14"/>
  <c r="E181" i="14"/>
  <c r="F166" i="14"/>
  <c r="F149" i="14" s="1"/>
  <c r="G166" i="14"/>
  <c r="H166" i="14"/>
  <c r="I166" i="14"/>
  <c r="K166" i="14"/>
  <c r="L166" i="14"/>
  <c r="E149" i="14"/>
  <c r="F145" i="14"/>
  <c r="F144" i="14" s="1"/>
  <c r="G145" i="14"/>
  <c r="H145" i="14"/>
  <c r="I145" i="14"/>
  <c r="K145" i="14"/>
  <c r="L145" i="14"/>
  <c r="E145" i="14"/>
  <c r="E144" i="14" s="1"/>
  <c r="H185" i="14" l="1"/>
  <c r="E185" i="14"/>
  <c r="G185" i="14"/>
  <c r="K185" i="14"/>
  <c r="F185" i="14"/>
  <c r="L185" i="14"/>
  <c r="I185" i="14"/>
  <c r="J560" i="14"/>
  <c r="J507" i="14"/>
  <c r="J333" i="14"/>
  <c r="J191" i="14"/>
  <c r="J411" i="14"/>
  <c r="J145" i="14"/>
  <c r="J305" i="14"/>
  <c r="J182" i="14"/>
  <c r="J429" i="14"/>
  <c r="J176" i="14"/>
  <c r="J189" i="14"/>
  <c r="J150" i="14"/>
  <c r="J172" i="14"/>
  <c r="J587" i="14"/>
  <c r="J166" i="14"/>
  <c r="J181" i="14"/>
  <c r="K140" i="14"/>
  <c r="F69" i="14"/>
  <c r="G69" i="14"/>
  <c r="H69" i="14"/>
  <c r="I69" i="14"/>
  <c r="K69" i="14"/>
  <c r="L69" i="14"/>
  <c r="E69" i="14"/>
  <c r="F54" i="14"/>
  <c r="G54" i="14"/>
  <c r="H54" i="14"/>
  <c r="H53" i="14" s="1"/>
  <c r="I54" i="14"/>
  <c r="K54" i="14"/>
  <c r="L54" i="14"/>
  <c r="E54" i="14"/>
  <c r="F46" i="14"/>
  <c r="G46" i="14"/>
  <c r="H46" i="14"/>
  <c r="I46" i="14"/>
  <c r="L46" i="14"/>
  <c r="E46" i="14"/>
  <c r="K38" i="14"/>
  <c r="L38" i="14"/>
  <c r="F36" i="14"/>
  <c r="F29" i="14" s="1"/>
  <c r="G36" i="14"/>
  <c r="G29" i="14" s="1"/>
  <c r="H36" i="14"/>
  <c r="H29" i="14" s="1"/>
  <c r="K36" i="14"/>
  <c r="L36" i="14"/>
  <c r="E36" i="14"/>
  <c r="E29" i="14" s="1"/>
  <c r="F22" i="14"/>
  <c r="G22" i="14"/>
  <c r="I23" i="14"/>
  <c r="I22" i="14" s="1"/>
  <c r="K22" i="14"/>
  <c r="L22" i="14"/>
  <c r="E22" i="14"/>
  <c r="F12" i="14"/>
  <c r="G12" i="14"/>
  <c r="H12" i="14"/>
  <c r="I12" i="14"/>
  <c r="K12" i="14"/>
  <c r="L12" i="14"/>
  <c r="F10" i="14"/>
  <c r="G10" i="14"/>
  <c r="H10" i="14"/>
  <c r="I10" i="14"/>
  <c r="K10" i="14"/>
  <c r="L10" i="14"/>
  <c r="E12" i="14"/>
  <c r="E10" i="14"/>
  <c r="K29" i="14" l="1"/>
  <c r="L29" i="14"/>
  <c r="J118" i="14"/>
  <c r="G68" i="14"/>
  <c r="I53" i="14"/>
  <c r="J69" i="14"/>
  <c r="J115" i="14"/>
  <c r="J144" i="14"/>
  <c r="J185" i="14"/>
  <c r="J149" i="14"/>
  <c r="G53" i="14"/>
  <c r="J53" i="14" s="1"/>
  <c r="L68" i="14"/>
  <c r="J23" i="14"/>
  <c r="J36" i="14"/>
  <c r="I68" i="14"/>
  <c r="J72" i="14"/>
  <c r="J78" i="14"/>
  <c r="L53" i="14"/>
  <c r="K9" i="14"/>
  <c r="J14" i="14"/>
  <c r="J32" i="14"/>
  <c r="L77" i="14"/>
  <c r="G77" i="14"/>
  <c r="K68" i="14"/>
  <c r="F68" i="14"/>
  <c r="J12" i="14"/>
  <c r="I77" i="14"/>
  <c r="K77" i="14"/>
  <c r="K53" i="14"/>
  <c r="J22" i="14"/>
  <c r="H9" i="14"/>
  <c r="J10" i="14"/>
  <c r="H77" i="14"/>
  <c r="J56" i="14"/>
  <c r="J46" i="14"/>
  <c r="J38" i="14"/>
  <c r="J47" i="14"/>
  <c r="J54" i="14"/>
  <c r="H68" i="14"/>
  <c r="J90" i="14"/>
  <c r="J140" i="14"/>
  <c r="J83" i="14"/>
  <c r="J121" i="14"/>
  <c r="F77" i="14"/>
  <c r="F53" i="14"/>
  <c r="F9" i="14"/>
  <c r="E77" i="14"/>
  <c r="E68" i="14"/>
  <c r="E53" i="14"/>
  <c r="E9" i="14"/>
  <c r="I9" i="14"/>
  <c r="L9" i="14"/>
  <c r="G9" i="14"/>
  <c r="J68" i="14" l="1"/>
  <c r="I605" i="14"/>
  <c r="I607" i="14" s="1"/>
  <c r="G605" i="14"/>
  <c r="H605" i="14"/>
  <c r="F605" i="14"/>
  <c r="F607" i="14" s="1"/>
  <c r="E605" i="14"/>
  <c r="E607" i="14" s="1"/>
  <c r="J77" i="14"/>
  <c r="J29" i="14"/>
  <c r="L605" i="14"/>
  <c r="L607" i="14" s="1"/>
  <c r="J9" i="14"/>
  <c r="K605" i="14"/>
  <c r="K607" i="14" s="1"/>
  <c r="G607" i="14" l="1"/>
  <c r="J605" i="14"/>
  <c r="H607" i="14"/>
  <c r="J607" i="14" l="1"/>
</calcChain>
</file>

<file path=xl/sharedStrings.xml><?xml version="1.0" encoding="utf-8"?>
<sst xmlns="http://schemas.openxmlformats.org/spreadsheetml/2006/main" count="1242" uniqueCount="377">
  <si>
    <t>Dział</t>
  </si>
  <si>
    <t>Rozdział</t>
  </si>
  <si>
    <t>010</t>
  </si>
  <si>
    <t>Rolnictwo i łowiectwo</t>
  </si>
  <si>
    <t>01095</t>
  </si>
  <si>
    <t>Pozostała działalność</t>
  </si>
  <si>
    <t>Wynagrodzenia osobowe pracowników</t>
  </si>
  <si>
    <t>Składki na ubezpieczenia społeczne</t>
  </si>
  <si>
    <t>Składki na Fundusz Pracy</t>
  </si>
  <si>
    <t>Zakup materiałów i wyposażenia</t>
  </si>
  <si>
    <t>Zakup usług pozostałych</t>
  </si>
  <si>
    <t>Różne opłaty i składki</t>
  </si>
  <si>
    <t>Administracja publiczna</t>
  </si>
  <si>
    <t>Urzędy wojewódzkie</t>
  </si>
  <si>
    <t>Podróże służbowe krajowe</t>
  </si>
  <si>
    <t>Różne rozliczenia finansowe</t>
  </si>
  <si>
    <t>Wynagrodzenia bezosobowe</t>
  </si>
  <si>
    <t>Oświata i wychowanie</t>
  </si>
  <si>
    <t>Zapewnienie uczniom prawa do bezpłatnego dostępu do podręczników, materiałów edukacyjnych lub materiałów ćwiczeniowych</t>
  </si>
  <si>
    <t>Zakup środków dydaktycznych i książek</t>
  </si>
  <si>
    <t>Pomoc społeczna</t>
  </si>
  <si>
    <t>Ośrodki wsparcia</t>
  </si>
  <si>
    <t>Zakup środków żywności</t>
  </si>
  <si>
    <t>Zakup energii</t>
  </si>
  <si>
    <t>Zakup usług zdrowotnych</t>
  </si>
  <si>
    <t>Odpisy na zakładowy fundusz świadczeń socjalnych</t>
  </si>
  <si>
    <t>Wydatki inwestycyjne jednostek budżetowych</t>
  </si>
  <si>
    <t>Składki na ubezpieczenie zdrowotne</t>
  </si>
  <si>
    <t>Dodatki mieszkaniowe</t>
  </si>
  <si>
    <t>Usługi opiekuńcze i specjalistyczne usługi opiekuńcze</t>
  </si>
  <si>
    <t>Rodzina</t>
  </si>
  <si>
    <t>Świadczenia społeczne</t>
  </si>
  <si>
    <t>Karta Dużej Rodziny</t>
  </si>
  <si>
    <t>Wspieranie rodziny</t>
  </si>
  <si>
    <t>Różne rozliczenia</t>
  </si>
  <si>
    <t>Gospodarka mieszkaniowa</t>
  </si>
  <si>
    <t>Gospodarka gruntami i nieruchomościami</t>
  </si>
  <si>
    <t>Wydatki na zakupy inwestycyjne jednostek budżetowych</t>
  </si>
  <si>
    <t>Promocja jednostek samorządu terytorialnego</t>
  </si>
  <si>
    <t>Szkoły podstawowe</t>
  </si>
  <si>
    <t>Zakup usług remontowych</t>
  </si>
  <si>
    <t>Zasiłki okresowe, celowe i pomoc w naturze oraz składki na ubezpieczenia emerytalne i rentowe</t>
  </si>
  <si>
    <t>Zasiłki stałe</t>
  </si>
  <si>
    <t>Ośrodki pomocy społecznej</t>
  </si>
  <si>
    <t>Pomoc w zakresie dożywiania</t>
  </si>
  <si>
    <t>Edukacyjna opieka wychowawcza</t>
  </si>
  <si>
    <t>Pomoc materialna dla uczniów o charakterze socjalnym</t>
  </si>
  <si>
    <t>Stypendia dla uczniów</t>
  </si>
  <si>
    <t>% wykonania</t>
  </si>
  <si>
    <t>w tym:</t>
  </si>
  <si>
    <t>1.</t>
  </si>
  <si>
    <t>2.</t>
  </si>
  <si>
    <t>Paragraf</t>
  </si>
  <si>
    <t>600</t>
  </si>
  <si>
    <t>6300</t>
  </si>
  <si>
    <t>60016</t>
  </si>
  <si>
    <t>6050</t>
  </si>
  <si>
    <t>630</t>
  </si>
  <si>
    <t>63095</t>
  </si>
  <si>
    <t>6060</t>
  </si>
  <si>
    <t>700</t>
  </si>
  <si>
    <t>70005</t>
  </si>
  <si>
    <t>750</t>
  </si>
  <si>
    <t>75022</t>
  </si>
  <si>
    <t>75023</t>
  </si>
  <si>
    <t>754</t>
  </si>
  <si>
    <t>75412</t>
  </si>
  <si>
    <t>6230</t>
  </si>
  <si>
    <t>75416</t>
  </si>
  <si>
    <t>801</t>
  </si>
  <si>
    <t>80101</t>
  </si>
  <si>
    <t>80148</t>
  </si>
  <si>
    <t>851</t>
  </si>
  <si>
    <t>85111</t>
  </si>
  <si>
    <t>85195</t>
  </si>
  <si>
    <t>852</t>
  </si>
  <si>
    <t>85203</t>
  </si>
  <si>
    <t>900</t>
  </si>
  <si>
    <t>90001</t>
  </si>
  <si>
    <t>90005</t>
  </si>
  <si>
    <t>90015</t>
  </si>
  <si>
    <t>90013</t>
  </si>
  <si>
    <t>921</t>
  </si>
  <si>
    <t>92109</t>
  </si>
  <si>
    <t>92118</t>
  </si>
  <si>
    <t>6057</t>
  </si>
  <si>
    <t>6059</t>
  </si>
  <si>
    <t>926</t>
  </si>
  <si>
    <t>92601</t>
  </si>
  <si>
    <t>6058</t>
  </si>
  <si>
    <t>Treść</t>
  </si>
  <si>
    <t>Kultura i ochrona dziedzictwa narodowego</t>
  </si>
  <si>
    <t>Domy i ośrodki kultury, świetlice i kluby</t>
  </si>
  <si>
    <t>Dotacja podmiotowa z budżetu dla samorządowej instytucji kultury</t>
  </si>
  <si>
    <t>Biblioteki</t>
  </si>
  <si>
    <t>Muzea</t>
  </si>
  <si>
    <t>Lokalny transport zbiorowy</t>
  </si>
  <si>
    <t>Ochrona zdrowia</t>
  </si>
  <si>
    <t>Przeciwdziałanie alkoholizmowi</t>
  </si>
  <si>
    <t>Gospodarka komunalna i ochrona środowiska</t>
  </si>
  <si>
    <t>Gospodarka odpadami</t>
  </si>
  <si>
    <t>Schroniska dla zwierząt</t>
  </si>
  <si>
    <t>Dotacja przedmiotowa z budżetu dla samorządowego zakładu budżetowego</t>
  </si>
  <si>
    <t>Centra integracji społecznej</t>
  </si>
  <si>
    <t>Dotacja podmiotowa z budżetu dla niepublicznej jednostki systemu oświaty</t>
  </si>
  <si>
    <t>01008</t>
  </si>
  <si>
    <t>Melioracje wodne</t>
  </si>
  <si>
    <t>Dotacja celowa z budżetu na finansowanie lub dofinansowanie zadań zleconych do realizacji stowarzyszeniom</t>
  </si>
  <si>
    <t>Bezpieczeństwo publiczne i ochrona przeciwpożarowa</t>
  </si>
  <si>
    <t>Ochotnicze straże pożarne</t>
  </si>
  <si>
    <t>Zadania ratownictwa górskiego i wodnego</t>
  </si>
  <si>
    <t>Pozostałe zadania w zakresie polityki społecznej</t>
  </si>
  <si>
    <t>Pozostałe zadania w zakresie kultury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</si>
  <si>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</si>
  <si>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</si>
  <si>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Transport i łączność</t>
  </si>
  <si>
    <t>Szpitale ogólne</t>
  </si>
  <si>
    <t>Ochrona powietrza atmosferycznego i klimatu</t>
  </si>
  <si>
    <t>Zwalczanie narkomanii</t>
  </si>
  <si>
    <t>Drogi publiczne wojewódzkie</t>
  </si>
  <si>
    <t>Kultura fizyczna</t>
  </si>
  <si>
    <t>Obiekty sportowe</t>
  </si>
  <si>
    <t>Drogi publiczne gminne</t>
  </si>
  <si>
    <t>4210</t>
  </si>
  <si>
    <t>4300</t>
  </si>
  <si>
    <t>Turystyka</t>
  </si>
  <si>
    <t>80104</t>
  </si>
  <si>
    <t>80195</t>
  </si>
  <si>
    <t>90004</t>
  </si>
  <si>
    <t>Utrzymanie zieleni w miastach i gminach</t>
  </si>
  <si>
    <t>4170</t>
  </si>
  <si>
    <t>Oświetlenie ulic, placów i dróg</t>
  </si>
  <si>
    <t>4110</t>
  </si>
  <si>
    <t>4120</t>
  </si>
  <si>
    <t>4360</t>
  </si>
  <si>
    <t>92116</t>
  </si>
  <si>
    <t>92195</t>
  </si>
  <si>
    <t>92695</t>
  </si>
  <si>
    <t>Razem:</t>
  </si>
  <si>
    <t>z tego:</t>
  </si>
  <si>
    <t>2710</t>
  </si>
  <si>
    <t>0,00</t>
  </si>
  <si>
    <t>050</t>
  </si>
  <si>
    <t>Rybołówstwo i rybactwo</t>
  </si>
  <si>
    <t>05095</t>
  </si>
  <si>
    <t>60013</t>
  </si>
  <si>
    <t>75011</t>
  </si>
  <si>
    <t>Urzędy gmin (miast i miast na prawach powiatu)</t>
  </si>
  <si>
    <t>75075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</si>
  <si>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</si>
  <si>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</si>
  <si>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</si>
  <si>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</si>
  <si>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758</t>
  </si>
  <si>
    <t>75814</t>
  </si>
  <si>
    <t>80103</t>
  </si>
  <si>
    <t>Oddziały przedszkolne w szkołach podstawowych</t>
  </si>
  <si>
    <t xml:space="preserve">Przedszkola </t>
  </si>
  <si>
    <t>2310</t>
  </si>
  <si>
    <t>Stołówki szkolne i przedszkolne</t>
  </si>
  <si>
    <t>80153</t>
  </si>
  <si>
    <t>85213</t>
  </si>
  <si>
    <t>Składki na ubezpieczenie zdrowotne opłacane za osoby pobierające niektóre świadczenia z pomocy społecznej, niektóre świadczenia rodzinne oraz za osoby uczestniczące w zajęciach w centrum integracji społecznej.</t>
  </si>
  <si>
    <t>2910</t>
  </si>
  <si>
    <t>85214</t>
  </si>
  <si>
    <t>85215</t>
  </si>
  <si>
    <t>85216</t>
  </si>
  <si>
    <t>85219</t>
  </si>
  <si>
    <t>85228</t>
  </si>
  <si>
    <t>2360</t>
  </si>
  <si>
    <t>85230</t>
  </si>
  <si>
    <t>853</t>
  </si>
  <si>
    <t>854</t>
  </si>
  <si>
    <t>85415</t>
  </si>
  <si>
    <t>855</t>
  </si>
  <si>
    <t>85501</t>
  </si>
  <si>
    <t>Świadczenie wychowawcze</t>
  </si>
  <si>
    <t>85502</t>
  </si>
  <si>
    <t xml:space="preserve">Świadczenia rodzinne, świadczenie z funduszu alimentacyjnego oraz składki na ubezpieczenia emerytalne i rentowe z ubezpieczenia społecznego
</t>
  </si>
  <si>
    <t>85503</t>
  </si>
  <si>
    <t>85504</t>
  </si>
  <si>
    <t>90002</t>
  </si>
  <si>
    <t>90095</t>
  </si>
  <si>
    <t>2830</t>
  </si>
  <si>
    <t>Dotacja celowa z budżetu na finansowanie lub dofinansowanie zadań zleconych do realizacji pozostałym jednostkom nie zaliczanym do sektora finansów publicznych</t>
  </si>
  <si>
    <t>01030</t>
  </si>
  <si>
    <t>Izby rolnicze</t>
  </si>
  <si>
    <t>2850</t>
  </si>
  <si>
    <t>Wpłaty gmin na rzecz izb rolniczych w wysokości 2% uzyskanych wpływów z podatku rolnego</t>
  </si>
  <si>
    <t>4010</t>
  </si>
  <si>
    <t>4430</t>
  </si>
  <si>
    <t>4260</t>
  </si>
  <si>
    <t>60004</t>
  </si>
  <si>
    <t>Dotacje celowe przekazane gminie na zadania bieżące realizowane na podstawie porozumień (umów) między jednostkami samorządu terytorialnego</t>
  </si>
  <si>
    <t>2820</t>
  </si>
  <si>
    <t>4270</t>
  </si>
  <si>
    <t>Opłaty z tytułu zakupu usług telekomunikacyjnych</t>
  </si>
  <si>
    <t>70001</t>
  </si>
  <si>
    <t>Zakłady gospodarki mieszkaniowej</t>
  </si>
  <si>
    <t>2650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</si>
  <si>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</si>
  <si>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</si>
  <si>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</si>
  <si>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</si>
  <si>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</si>
  <si>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</si>
  <si>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</si>
  <si>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</si>
  <si>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4610</t>
  </si>
  <si>
    <t>Koszty postępowania sądowego i prokuratorskiego</t>
  </si>
  <si>
    <t>710</t>
  </si>
  <si>
    <t>Działalność usługowa</t>
  </si>
  <si>
    <t>71004</t>
  </si>
  <si>
    <t>Plany zagospodarowania przestrzennego</t>
  </si>
  <si>
    <t>71035</t>
  </si>
  <si>
    <t>Cmentarze</t>
  </si>
  <si>
    <t>3020</t>
  </si>
  <si>
    <t>Wydatki osobowe niezaliczone do wynagrodzeń</t>
  </si>
  <si>
    <t>4040</t>
  </si>
  <si>
    <t>Dodatkowe wynagrodzenie roczne</t>
  </si>
  <si>
    <t>4700</t>
  </si>
  <si>
    <t xml:space="preserve">Szkolenia pracowników niebędących członkami korpusu służby cywilnej </t>
  </si>
  <si>
    <t>Rady gmin (miast i miast na prawach powiatu)</t>
  </si>
  <si>
    <t>3030</t>
  </si>
  <si>
    <t xml:space="preserve">Różne wydatki na rzecz osób fizycznych </t>
  </si>
  <si>
    <t>4420</t>
  </si>
  <si>
    <t>Podróże służbowe zagraniczne</t>
  </si>
  <si>
    <t>4140</t>
  </si>
  <si>
    <t>Wpłaty na Państwowy Fundusz Rehabilitacji Osób Niepełnosprawnych</t>
  </si>
  <si>
    <t>4280</t>
  </si>
  <si>
    <t>4380</t>
  </si>
  <si>
    <t>Zakup usług obejmujacych tłumaczenia</t>
  </si>
  <si>
    <t>4390</t>
  </si>
  <si>
    <t>Zakup usług obejmujących wykonanie ekspertyz, analiz i opinii</t>
  </si>
  <si>
    <t>4410</t>
  </si>
  <si>
    <t>4440</t>
  </si>
  <si>
    <t>75085</t>
  </si>
  <si>
    <t>Wspólna obsługa jednostek samorządu terytorialnego</t>
  </si>
  <si>
    <t>75095</t>
  </si>
  <si>
    <t>4100</t>
  </si>
  <si>
    <t>Wynagrodzenia agencyjno-prowizyjne</t>
  </si>
  <si>
    <t>Dotacje celowe z budżetu na finansowanie lub dofinansowanie kosztów realizacji inwestycji i zakupów inwestycyjnych jednostek nie zaliczanych do sektora finansów publicznych</t>
  </si>
  <si>
    <t>75414</t>
  </si>
  <si>
    <t>Obrona cywilna</t>
  </si>
  <si>
    <t>75415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</si>
  <si>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</si>
  <si>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Straż gminna (miejska)</t>
  </si>
  <si>
    <t>757</t>
  </si>
  <si>
    <t>Obsługa długu publicznego</t>
  </si>
  <si>
    <t>75702</t>
  </si>
  <si>
    <t>Obsługa papierów wartościowych, kredytów i pożyczek jednostek samorządu terytorialnego</t>
  </si>
  <si>
    <t>8110</t>
  </si>
  <si>
    <t>Odsetki od samorządowych papierów wartościowych lub zaciągniętych przez jednostkę samorządu terytorialnego kredytów i pożyczek</t>
  </si>
  <si>
    <t>75818</t>
  </si>
  <si>
    <t>Rezerwy ogólne i celowe</t>
  </si>
  <si>
    <t>4810</t>
  </si>
  <si>
    <t>Rezerwy</t>
  </si>
  <si>
    <t>4240</t>
  </si>
  <si>
    <t>4330</t>
  </si>
  <si>
    <t>Zakup usług przez jednostki samorządu terytorialnego od innych jednostek samorządu terytorialnego</t>
  </si>
  <si>
    <t>4480</t>
  </si>
  <si>
    <t>Podatek od nieruchomości</t>
  </si>
  <si>
    <t>2540</t>
  </si>
  <si>
    <t>4220</t>
  </si>
  <si>
    <t>2320</t>
  </si>
  <si>
    <t>Dotacje celowe przekazane dla powiatu na zadania bieżące realizowane na podstawie porozumień (umów) między jednostkami samorządu terytorialnego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</si>
  <si>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</si>
  <si>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</si>
  <si>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</si>
  <si>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</si>
  <si>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</si>
  <si>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</si>
  <si>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</si>
  <si>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</si>
  <si>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Dotacja celowa na pomoc finansową udzielaną między jednostkami samorządu terytorialnego na dofinansowanie własnych zadań bieżących</t>
  </si>
  <si>
    <t>4017</t>
  </si>
  <si>
    <t>4019</t>
  </si>
  <si>
    <t>4117</t>
  </si>
  <si>
    <t>4119</t>
  </si>
  <si>
    <t>4127</t>
  </si>
  <si>
    <t>4129</t>
  </si>
  <si>
    <t>4217</t>
  </si>
  <si>
    <t>4307</t>
  </si>
  <si>
    <t>4309</t>
  </si>
  <si>
    <t>85153</t>
  </si>
  <si>
    <t>85154</t>
  </si>
  <si>
    <t>85202</t>
  </si>
  <si>
    <t>Domy pomocy społecznej</t>
  </si>
  <si>
    <t>85205</t>
  </si>
  <si>
    <t>Zadania w zakresie przeciwdziałania przemocy w rodzinie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</si>
  <si>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</si>
  <si>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</si>
  <si>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3110</t>
  </si>
  <si>
    <t>85232</t>
  </si>
  <si>
    <t>85295</t>
  </si>
  <si>
    <t>85401</t>
  </si>
  <si>
    <t>Świetlice szkolne</t>
  </si>
  <si>
    <t>3240</t>
  </si>
  <si>
    <t>3260</t>
  </si>
  <si>
    <t>Inne formy pomocy dla uczniów</t>
  </si>
  <si>
    <t>85416</t>
  </si>
  <si>
    <t>Pomoc materialna dla uczniów o charakterze motywacyjnym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</si>
  <si>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</si>
  <si>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</si>
  <si>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85508</t>
  </si>
  <si>
    <t>Rodziny zastępcze</t>
  </si>
  <si>
    <t>85510</t>
  </si>
  <si>
    <t>Działalność placówek opiekuńczo-wychowawczych</t>
  </si>
  <si>
    <t>Gospodarka ściekowa i ochrona wód</t>
  </si>
  <si>
    <t>90003</t>
  </si>
  <si>
    <t>Oczyszczanie miast i wsi</t>
  </si>
  <si>
    <t>92105</t>
  </si>
  <si>
    <t>2480</t>
  </si>
  <si>
    <t>92120</t>
  </si>
  <si>
    <t>2720</t>
  </si>
  <si>
    <t>Zmiany</t>
  </si>
  <si>
    <t>Zobowiązania niewymagalne</t>
  </si>
  <si>
    <t>Załącznik nr 2 do sprawozdania opisowego</t>
  </si>
  <si>
    <t>ZMIANY W PLANIE WYDATKÓW GMINY ROGOŹNO ORAZ WYKONANIE WYDATKÓW</t>
  </si>
  <si>
    <t>Wydatki funduszu sołeckiego</t>
  </si>
  <si>
    <t>Wydatki bieżące</t>
  </si>
  <si>
    <t>1)</t>
  </si>
  <si>
    <t>wydatki jednostek budżetowych</t>
  </si>
  <si>
    <t>2)</t>
  </si>
  <si>
    <t>dotacje na zadania bieżace</t>
  </si>
  <si>
    <t>3)</t>
  </si>
  <si>
    <t>świadczenia na rzecz osób fizycznych</t>
  </si>
  <si>
    <t>4)</t>
  </si>
  <si>
    <t>obsługa długu - odsetki od kredytów i pożyczek</t>
  </si>
  <si>
    <t>5)</t>
  </si>
  <si>
    <t>wydatki na programy finansowane z udziałem środków, o których mowa w art. 5 ust.1 pkt 2 i 3 ustawy</t>
  </si>
  <si>
    <t>Wydatki majątkowe</t>
  </si>
  <si>
    <t>dotacje przekazane z budżetu na zadania majątkowe</t>
  </si>
  <si>
    <t xml:space="preserve">     a) wynagrodzenia i składki od nich naliczone</t>
  </si>
  <si>
    <t xml:space="preserve">     b) wydatki związane z realizacją statutowych 
        zadań</t>
  </si>
  <si>
    <t>pozostałe wydatki inwestycyjne</t>
  </si>
  <si>
    <t>wydatki na zakupy inwestycyjne</t>
  </si>
  <si>
    <t xml:space="preserve">     c) dotacje na zadania bieżące</t>
  </si>
  <si>
    <t xml:space="preserve">     d) świadczenia na rzecz osób fizycznych</t>
  </si>
  <si>
    <t>85513</t>
  </si>
  <si>
    <t>75056</t>
  </si>
  <si>
    <t>8090</t>
  </si>
  <si>
    <t>Koszty emisji samorządowych papierów wartościowych oraz innych opłat i prowizji</t>
  </si>
  <si>
    <t>90026</t>
  </si>
  <si>
    <t>Pozostałe działania związane z gospodarką odpadami</t>
  </si>
  <si>
    <t>2590</t>
  </si>
  <si>
    <t>2510</t>
  </si>
  <si>
    <t>za okres od początku roku do dnia 31 grudnia 2021 roku</t>
  </si>
  <si>
    <t>Plan na dzień 01.01.2021r.</t>
  </si>
  <si>
    <t>Plan na dzień 31.12.2021r.</t>
  </si>
  <si>
    <t>Wykonanie wydatków
na dzień:
31.12.2021r.</t>
  </si>
  <si>
    <t>wydatki, które nie wygasają 
z upływem roku 2021</t>
  </si>
  <si>
    <t>60002</t>
  </si>
  <si>
    <t>60095</t>
  </si>
  <si>
    <t>2900</t>
  </si>
  <si>
    <t>4710</t>
  </si>
  <si>
    <t>3040</t>
  </si>
  <si>
    <t>85326</t>
  </si>
  <si>
    <t>85516</t>
  </si>
  <si>
    <t>4267</t>
  </si>
  <si>
    <t>4190</t>
  </si>
  <si>
    <t>Wpływy z wpłat gmin i powiatów na rzecz innych jednostek samorządu terytorialnego oraz związków gmin, związków powiatowo-gminnych, związków powiatów, związków metropolitalnych na dofinansowanie zadan bieżących</t>
  </si>
  <si>
    <t>Wpłaty na PPK finansowane przez podmioty zatrudniające</t>
  </si>
  <si>
    <t>Nagrody konkursowe</t>
  </si>
  <si>
    <t>Spis powszechny i inne</t>
  </si>
  <si>
    <t>Nagrody o charakterze szczgólnymniezaliczane do wynagrodzeń</t>
  </si>
  <si>
    <t>Dotacja podmiotowa z budżetu dla publicznej jednostki systemu oświaty prowadzonej przez osobę prawną inną niż jednostka samorządu yerytorialnego</t>
  </si>
  <si>
    <t>Składki na Fundusz Pracy oraz Fundusz Solidarnościowy</t>
  </si>
  <si>
    <t>Zakup usług obejmujących wykonanie wkspertyz, analiz i opinii</t>
  </si>
  <si>
    <t>Odsetki od dotacji oraz płatności wykorzystanych niezgodnie z przeznaczeniem lub wykorzystanych z naruszeniem procedur, o których mowa w art.. 184 ustawy, pobranych nienależnie lub w nadmiernej wysokości</t>
  </si>
  <si>
    <t>Dotacja podmiotowa z budżetu dla samorządowego zakładu udżetowego</t>
  </si>
  <si>
    <t>Dotacja celowa z budżetu jednostki samorządu terytorialnego, udzielana w trybie art..221 ustawy, na finansowanie lub dofinansowanie zadań zleconych do realizacji organizacjom prowadzącym działalność pozytku publicznego</t>
  </si>
  <si>
    <t>Rózne opłaty i składki</t>
  </si>
  <si>
    <t>Wydatki osobowe niezaliczane do wynagrodzeń</t>
  </si>
  <si>
    <t>Fundusz Solidarnościwy</t>
  </si>
  <si>
    <t>System opieki nad dziećmi w wieku do lat 3</t>
  </si>
  <si>
    <t>Dotacja celowa na pomoc finansową udzielaną między jednostkami samorządu yerytorialnego na dofinansowanie własnych zadań inwestycyjnych i zakupów inwestycyjnych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</si>
</sst>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rgb="FFFF0000"/>
      <name val="Arial"/>
      <family val="2"/>
      <charset val="238"/>
    </font>
    <font>
      <b/>
      <sz val="8.5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7.5"/>
      <color indexed="8"/>
      <name val="Arial"/>
      <family val="2"/>
      <charset val="238"/>
    </font>
    <font>
      <b/>
      <i/>
      <sz val="8.5"/>
      <color rgb="FF00B050"/>
      <name val="Arial"/>
      <family val="2"/>
      <charset val="238"/>
    </font>
    <font>
      <b/>
      <sz val="8.5"/>
      <color rgb="FF0070C0"/>
      <name val="Arial"/>
      <family val="2"/>
      <charset val="238"/>
    </font>
    <font>
      <i/>
      <sz val="7.5"/>
      <color rgb="FF00B050"/>
      <name val="Arial"/>
      <family val="2"/>
      <charset val="238"/>
    </font>
    <font>
      <b/>
      <sz val="8.5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41">
    <xf numFmtId="0" fontId="0" fillId="0" borderId="0"/>
    <xf numFmtId="0" fontId="2" fillId="0" borderId="0" applyNumberFormat="0" applyFill="0" applyBorder="0" applyAlignment="0" applyProtection="0">
      <alignment vertical="top"/>
    </xf>
    <xf numFmtId="0" fontId="4" fillId="2" borderId="0" applyNumberFormat="0" applyBorder="0" applyAlignment="0" applyProtection="0"/>
    <xf numFmtId="0" fontId="6" fillId="0" borderId="0"/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5" fillId="0" borderId="0"/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</xf>
    <xf numFmtId="0" fontId="1" fillId="0" borderId="0"/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5" fillId="0" borderId="0" applyNumberFormat="0" applyFill="0" applyBorder="0" applyAlignment="0" applyProtection="0">
      <alignment vertical="top"/>
    </xf>
  </cellStyleXfs>
  <cellXfs count="256">
    <xf numFmtId="0" fontId="0" fillId="0" borderId="0" xfId="0"/>
    <xf numFmtId="0" fontId="16" fillId="0" borderId="0" xfId="40" applyNumberFormat="1" applyFont="1" applyFill="1" applyBorder="1" applyAlignment="1" applyProtection="1">
      <alignment horizontal="left"/>
      <protection locked="0"/>
    </xf>
    <xf numFmtId="49" fontId="19" fillId="3" borderId="15" xfId="40" applyNumberFormat="1" applyFont="1" applyFill="1" applyBorder="1" applyAlignment="1" applyProtection="1">
      <alignment horizontal="center" vertical="center" wrapText="1"/>
      <protection locked="0"/>
    </xf>
    <xf numFmtId="49" fontId="19" fillId="4" borderId="6" xfId="40" applyNumberFormat="1" applyFont="1" applyFill="1" applyBorder="1" applyAlignment="1" applyProtection="1">
      <alignment horizontal="center" vertical="center" wrapText="1"/>
      <protection locked="0"/>
    </xf>
    <xf numFmtId="49" fontId="20" fillId="3" borderId="15" xfId="40" applyNumberFormat="1" applyFont="1" applyFill="1" applyBorder="1" applyAlignment="1" applyProtection="1">
      <alignment horizontal="center" vertical="center" wrapText="1"/>
      <protection locked="0"/>
    </xf>
    <xf numFmtId="49" fontId="20" fillId="3" borderId="6" xfId="40" applyNumberFormat="1" applyFont="1" applyFill="1" applyBorder="1" applyAlignment="1" applyProtection="1">
      <alignment horizontal="center" vertical="center" wrapText="1"/>
      <protection locked="0"/>
    </xf>
    <xf numFmtId="49" fontId="20" fillId="4" borderId="6" xfId="4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40" applyNumberFormat="1" applyFont="1" applyFill="1" applyBorder="1" applyAlignment="1" applyProtection="1">
      <alignment horizontal="left" vertical="center"/>
      <protection locked="0"/>
    </xf>
    <xf numFmtId="0" fontId="16" fillId="0" borderId="0" xfId="40" applyNumberFormat="1" applyFont="1" applyFill="1" applyBorder="1" applyAlignment="1" applyProtection="1">
      <alignment horizontal="right"/>
      <protection locked="0"/>
    </xf>
    <xf numFmtId="4" fontId="23" fillId="0" borderId="1" xfId="40" applyNumberFormat="1" applyFont="1" applyFill="1" applyBorder="1" applyAlignment="1" applyProtection="1">
      <alignment horizontal="right" vertical="center"/>
      <protection locked="0"/>
    </xf>
    <xf numFmtId="4" fontId="23" fillId="0" borderId="0" xfId="40" applyNumberFormat="1" applyFont="1" applyFill="1" applyBorder="1" applyAlignment="1" applyProtection="1">
      <alignment horizontal="right" vertical="center"/>
      <protection locked="0"/>
    </xf>
    <xf numFmtId="0" fontId="8" fillId="0" borderId="0" xfId="40" applyNumberFormat="1" applyFont="1" applyFill="1" applyBorder="1" applyAlignment="1" applyProtection="1">
      <alignment horizontal="left"/>
      <protection locked="0"/>
    </xf>
    <xf numFmtId="0" fontId="9" fillId="0" borderId="24" xfId="40" applyNumberFormat="1" applyFont="1" applyFill="1" applyBorder="1" applyAlignment="1" applyProtection="1">
      <alignment horizontal="center"/>
      <protection locked="0"/>
    </xf>
    <xf numFmtId="49" fontId="20" fillId="4" borderId="8" xfId="40" applyNumberFormat="1" applyFont="1" applyFill="1" applyBorder="1" applyAlignment="1" applyProtection="1">
      <alignment horizontal="left" vertical="center" wrapText="1"/>
      <protection locked="0"/>
    </xf>
    <xf numFmtId="49" fontId="20" fillId="3" borderId="8" xfId="40" applyNumberFormat="1" applyFont="1" applyFill="1" applyBorder="1" applyAlignment="1" applyProtection="1">
      <alignment horizontal="left" vertical="center" wrapText="1"/>
      <protection locked="0"/>
    </xf>
    <xf numFmtId="4" fontId="23" fillId="4" borderId="11" xfId="40" applyNumberFormat="1" applyFont="1" applyFill="1" applyBorder="1" applyAlignment="1" applyProtection="1">
      <alignment horizontal="right" vertical="center" wrapText="1"/>
      <protection locked="0"/>
    </xf>
    <xf numFmtId="4" fontId="23" fillId="0" borderId="2" xfId="40" applyNumberFormat="1" applyFont="1" applyFill="1" applyBorder="1" applyAlignment="1" applyProtection="1">
      <alignment horizontal="right" vertical="center"/>
      <protection locked="0"/>
    </xf>
    <xf numFmtId="4" fontId="23" fillId="3" borderId="26" xfId="40" applyNumberFormat="1" applyFont="1" applyFill="1" applyBorder="1" applyAlignment="1" applyProtection="1">
      <alignment horizontal="right" vertical="center" wrapText="1"/>
      <protection locked="0"/>
    </xf>
    <xf numFmtId="4" fontId="23" fillId="4" borderId="29" xfId="40" applyNumberFormat="1" applyFont="1" applyFill="1" applyBorder="1" applyAlignment="1" applyProtection="1">
      <alignment horizontal="right" vertical="center" wrapText="1"/>
      <protection locked="0"/>
    </xf>
    <xf numFmtId="4" fontId="23" fillId="3" borderId="29" xfId="40" applyNumberFormat="1" applyFont="1" applyFill="1" applyBorder="1" applyAlignment="1" applyProtection="1">
      <alignment horizontal="right" vertical="center" wrapText="1"/>
      <protection locked="0"/>
    </xf>
    <xf numFmtId="4" fontId="22" fillId="3" borderId="29" xfId="40" applyNumberFormat="1" applyFont="1" applyFill="1" applyBorder="1" applyAlignment="1" applyProtection="1">
      <alignment horizontal="right" vertical="center" wrapText="1"/>
      <protection locked="0"/>
    </xf>
    <xf numFmtId="4" fontId="23" fillId="4" borderId="1" xfId="40" applyNumberFormat="1" applyFont="1" applyFill="1" applyBorder="1" applyAlignment="1" applyProtection="1">
      <alignment horizontal="right" vertical="center" wrapText="1"/>
      <protection locked="0"/>
    </xf>
    <xf numFmtId="4" fontId="23" fillId="3" borderId="1" xfId="40" applyNumberFormat="1" applyFont="1" applyFill="1" applyBorder="1" applyAlignment="1" applyProtection="1">
      <alignment horizontal="right" vertical="center" wrapText="1"/>
      <protection locked="0"/>
    </xf>
    <xf numFmtId="4" fontId="22" fillId="3" borderId="1" xfId="40" applyNumberFormat="1" applyFont="1" applyFill="1" applyBorder="1" applyAlignment="1" applyProtection="1">
      <alignment horizontal="right" vertical="center" wrapText="1"/>
      <protection locked="0"/>
    </xf>
    <xf numFmtId="4" fontId="23" fillId="0" borderId="10" xfId="40" applyNumberFormat="1" applyFont="1" applyFill="1" applyBorder="1" applyAlignment="1" applyProtection="1">
      <alignment horizontal="right" vertical="center"/>
      <protection locked="0"/>
    </xf>
    <xf numFmtId="10" fontId="23" fillId="4" borderId="1" xfId="4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4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40" applyNumberFormat="1" applyFont="1" applyFill="1" applyBorder="1" applyAlignment="1" applyProtection="1">
      <alignment horizontal="left"/>
      <protection locked="0"/>
    </xf>
    <xf numFmtId="49" fontId="20" fillId="3" borderId="15" xfId="40" applyNumberFormat="1" applyFont="1" applyFill="1" applyBorder="1" applyAlignment="1" applyProtection="1">
      <alignment horizontal="center" vertical="center" wrapText="1"/>
      <protection locked="0"/>
    </xf>
    <xf numFmtId="49" fontId="11" fillId="3" borderId="6" xfId="40" applyNumberFormat="1" applyFont="1" applyFill="1" applyBorder="1" applyAlignment="1" applyProtection="1">
      <alignment horizontal="center" vertical="center" wrapText="1"/>
      <protection locked="0"/>
    </xf>
    <xf numFmtId="49" fontId="20" fillId="5" borderId="15" xfId="40" applyNumberFormat="1" applyFont="1" applyFill="1" applyBorder="1" applyAlignment="1" applyProtection="1">
      <alignment horizontal="center" vertical="center" wrapText="1"/>
      <protection locked="0"/>
    </xf>
    <xf numFmtId="10" fontId="23" fillId="5" borderId="1" xfId="40" applyNumberFormat="1" applyFont="1" applyFill="1" applyBorder="1" applyAlignment="1" applyProtection="1">
      <alignment horizontal="right" vertical="center" wrapText="1"/>
      <protection locked="0"/>
    </xf>
    <xf numFmtId="10" fontId="10" fillId="5" borderId="1" xfId="40" applyNumberFormat="1" applyFont="1" applyFill="1" applyBorder="1" applyAlignment="1" applyProtection="1">
      <alignment horizontal="right" vertical="center" wrapText="1"/>
      <protection locked="0"/>
    </xf>
    <xf numFmtId="4" fontId="23" fillId="0" borderId="17" xfId="40" applyNumberFormat="1" applyFont="1" applyFill="1" applyBorder="1" applyAlignment="1" applyProtection="1">
      <alignment horizontal="right" vertical="center"/>
      <protection locked="0"/>
    </xf>
    <xf numFmtId="49" fontId="11" fillId="3" borderId="8" xfId="40" applyNumberFormat="1" applyFont="1" applyFill="1" applyBorder="1" applyAlignment="1" applyProtection="1">
      <alignment horizontal="left" vertical="center" wrapText="1"/>
      <protection locked="0"/>
    </xf>
    <xf numFmtId="4" fontId="14" fillId="3" borderId="1" xfId="4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24" applyNumberFormat="1" applyFont="1" applyFill="1" applyBorder="1" applyAlignment="1" applyProtection="1">
      <alignment horizontal="left"/>
      <protection locked="0"/>
    </xf>
    <xf numFmtId="0" fontId="8" fillId="0" borderId="0" xfId="24" applyNumberFormat="1" applyFont="1" applyFill="1" applyBorder="1" applyAlignment="1" applyProtection="1">
      <alignment horizontal="left"/>
      <protection locked="0"/>
    </xf>
    <xf numFmtId="0" fontId="23" fillId="0" borderId="38" xfId="24" applyNumberFormat="1" applyFont="1" applyFill="1" applyBorder="1" applyAlignment="1" applyProtection="1">
      <alignment horizontal="right" vertical="top"/>
      <protection locked="0"/>
    </xf>
    <xf numFmtId="0" fontId="9" fillId="0" borderId="14" xfId="24" applyNumberFormat="1" applyFont="1" applyFill="1" applyBorder="1" applyAlignment="1" applyProtection="1">
      <alignment horizontal="left"/>
      <protection locked="0"/>
    </xf>
    <xf numFmtId="0" fontId="2" fillId="0" borderId="42" xfId="40" applyNumberFormat="1" applyFont="1" applyFill="1" applyBorder="1" applyAlignment="1" applyProtection="1">
      <alignment horizontal="right"/>
      <protection locked="0"/>
    </xf>
    <xf numFmtId="0" fontId="2" fillId="0" borderId="39" xfId="24" applyNumberFormat="1" applyFont="1" applyFill="1" applyBorder="1" applyAlignment="1" applyProtection="1">
      <alignment horizontal="right" vertical="top" wrapText="1"/>
      <protection locked="0"/>
    </xf>
    <xf numFmtId="0" fontId="23" fillId="0" borderId="43" xfId="24" applyNumberFormat="1" applyFont="1" applyFill="1" applyBorder="1" applyAlignment="1" applyProtection="1">
      <alignment horizontal="right" vertical="top"/>
      <protection locked="0"/>
    </xf>
    <xf numFmtId="0" fontId="27" fillId="0" borderId="1" xfId="24" applyNumberFormat="1" applyFont="1" applyFill="1" applyBorder="1" applyAlignment="1" applyProtection="1">
      <alignment horizontal="left" vertical="center"/>
      <protection locked="0"/>
    </xf>
    <xf numFmtId="4" fontId="23" fillId="0" borderId="18" xfId="40" applyNumberFormat="1" applyFont="1" applyFill="1" applyBorder="1" applyAlignment="1" applyProtection="1">
      <alignment horizontal="right" vertical="center"/>
      <protection locked="0"/>
    </xf>
    <xf numFmtId="4" fontId="23" fillId="0" borderId="31" xfId="40" applyNumberFormat="1" applyFont="1" applyFill="1" applyBorder="1" applyAlignment="1" applyProtection="1">
      <alignment horizontal="right" vertical="center"/>
      <protection locked="0"/>
    </xf>
    <xf numFmtId="4" fontId="23" fillId="0" borderId="54" xfId="40" applyNumberFormat="1" applyFont="1" applyFill="1" applyBorder="1" applyAlignment="1" applyProtection="1">
      <alignment horizontal="right" vertical="center"/>
      <protection locked="0"/>
    </xf>
    <xf numFmtId="4" fontId="23" fillId="0" borderId="35" xfId="40" applyNumberFormat="1" applyFont="1" applyFill="1" applyBorder="1" applyAlignment="1" applyProtection="1">
      <alignment horizontal="right" vertical="center"/>
      <protection locked="0"/>
    </xf>
    <xf numFmtId="4" fontId="23" fillId="0" borderId="56" xfId="40" applyNumberFormat="1" applyFont="1" applyFill="1" applyBorder="1" applyAlignment="1" applyProtection="1">
      <alignment horizontal="right" vertical="top"/>
      <protection locked="0"/>
    </xf>
    <xf numFmtId="4" fontId="23" fillId="0" borderId="58" xfId="40" applyNumberFormat="1" applyFont="1" applyFill="1" applyBorder="1" applyAlignment="1" applyProtection="1">
      <alignment horizontal="right" vertical="center"/>
      <protection locked="0"/>
    </xf>
    <xf numFmtId="4" fontId="23" fillId="0" borderId="33" xfId="40" applyNumberFormat="1" applyFont="1" applyFill="1" applyBorder="1" applyAlignment="1" applyProtection="1">
      <alignment horizontal="right" vertical="center"/>
      <protection locked="0"/>
    </xf>
    <xf numFmtId="4" fontId="23" fillId="0" borderId="4" xfId="40" applyNumberFormat="1" applyFont="1" applyFill="1" applyBorder="1" applyAlignment="1" applyProtection="1">
      <alignment horizontal="right" vertical="center"/>
      <protection locked="0"/>
    </xf>
    <xf numFmtId="4" fontId="23" fillId="0" borderId="49" xfId="40" applyNumberFormat="1" applyFont="1" applyFill="1" applyBorder="1" applyAlignment="1" applyProtection="1">
      <alignment horizontal="right" vertical="top"/>
      <protection locked="0"/>
    </xf>
    <xf numFmtId="4" fontId="23" fillId="0" borderId="60" xfId="40" applyNumberFormat="1" applyFont="1" applyFill="1" applyBorder="1" applyAlignment="1" applyProtection="1">
      <alignment horizontal="right" vertical="center"/>
      <protection locked="0"/>
    </xf>
    <xf numFmtId="4" fontId="31" fillId="0" borderId="10" xfId="40" applyNumberFormat="1" applyFont="1" applyFill="1" applyBorder="1" applyAlignment="1" applyProtection="1">
      <alignment horizontal="right" vertical="center"/>
      <protection locked="0"/>
    </xf>
    <xf numFmtId="4" fontId="31" fillId="0" borderId="1" xfId="40" applyNumberFormat="1" applyFont="1" applyFill="1" applyBorder="1" applyAlignment="1" applyProtection="1">
      <alignment horizontal="right" vertical="center"/>
      <protection locked="0"/>
    </xf>
    <xf numFmtId="4" fontId="31" fillId="0" borderId="27" xfId="40" applyNumberFormat="1" applyFont="1" applyFill="1" applyBorder="1" applyAlignment="1" applyProtection="1">
      <alignment horizontal="right" vertical="center"/>
      <protection locked="0"/>
    </xf>
    <xf numFmtId="4" fontId="23" fillId="0" borderId="34" xfId="40" applyNumberFormat="1" applyFont="1" applyFill="1" applyBorder="1" applyAlignment="1" applyProtection="1">
      <alignment horizontal="right" vertical="center"/>
      <protection locked="0"/>
    </xf>
    <xf numFmtId="4" fontId="13" fillId="0" borderId="0" xfId="40" applyNumberFormat="1" applyFont="1" applyFill="1" applyBorder="1" applyAlignment="1" applyProtection="1">
      <alignment horizontal="right" vertical="center"/>
      <protection locked="0"/>
    </xf>
    <xf numFmtId="4" fontId="29" fillId="0" borderId="33" xfId="40" applyNumberFormat="1" applyFont="1" applyFill="1" applyBorder="1" applyAlignment="1" applyProtection="1">
      <alignment horizontal="right" vertical="center"/>
      <protection locked="0"/>
    </xf>
    <xf numFmtId="4" fontId="12" fillId="0" borderId="54" xfId="40" applyNumberFormat="1" applyFont="1" applyFill="1" applyBorder="1" applyAlignment="1" applyProtection="1">
      <alignment horizontal="right" vertical="center"/>
      <protection locked="0"/>
    </xf>
    <xf numFmtId="4" fontId="12" fillId="0" borderId="61" xfId="40" applyNumberFormat="1" applyFont="1" applyFill="1" applyBorder="1" applyAlignment="1" applyProtection="1">
      <alignment horizontal="right" vertical="center"/>
      <protection locked="0"/>
    </xf>
    <xf numFmtId="4" fontId="12" fillId="0" borderId="62" xfId="40" applyNumberFormat="1" applyFont="1" applyFill="1" applyBorder="1" applyAlignment="1" applyProtection="1">
      <alignment horizontal="right" vertical="center"/>
      <protection locked="0"/>
    </xf>
    <xf numFmtId="0" fontId="26" fillId="0" borderId="40" xfId="24" applyNumberFormat="1" applyFont="1" applyFill="1" applyBorder="1" applyAlignment="1" applyProtection="1">
      <alignment horizontal="left" vertical="top"/>
      <protection locked="0"/>
    </xf>
    <xf numFmtId="0" fontId="26" fillId="0" borderId="43" xfId="24" applyNumberFormat="1" applyFont="1" applyFill="1" applyBorder="1" applyAlignment="1" applyProtection="1">
      <alignment horizontal="left" vertical="top"/>
      <protection locked="0"/>
    </xf>
    <xf numFmtId="0" fontId="26" fillId="0" borderId="41" xfId="24" applyNumberFormat="1" applyFont="1" applyFill="1" applyBorder="1" applyAlignment="1" applyProtection="1">
      <alignment horizontal="left" vertical="top"/>
      <protection locked="0"/>
    </xf>
    <xf numFmtId="10" fontId="31" fillId="0" borderId="10" xfId="40" applyNumberFormat="1" applyFont="1" applyFill="1" applyBorder="1" applyAlignment="1" applyProtection="1">
      <alignment horizontal="right" vertical="center"/>
      <protection locked="0"/>
    </xf>
    <xf numFmtId="10" fontId="12" fillId="0" borderId="61" xfId="40" applyNumberFormat="1" applyFont="1" applyFill="1" applyBorder="1" applyAlignment="1" applyProtection="1">
      <alignment horizontal="right" vertical="center"/>
      <protection locked="0"/>
    </xf>
    <xf numFmtId="10" fontId="23" fillId="0" borderId="34" xfId="40" applyNumberFormat="1" applyFont="1" applyFill="1" applyBorder="1" applyAlignment="1" applyProtection="1">
      <alignment horizontal="right" vertical="center"/>
      <protection locked="0"/>
    </xf>
    <xf numFmtId="10" fontId="29" fillId="0" borderId="34" xfId="40" applyNumberFormat="1" applyFont="1" applyFill="1" applyBorder="1" applyAlignment="1" applyProtection="1">
      <alignment horizontal="right" vertical="center"/>
      <protection locked="0"/>
    </xf>
    <xf numFmtId="10" fontId="23" fillId="0" borderId="0" xfId="40" applyNumberFormat="1" applyFont="1" applyFill="1" applyBorder="1" applyAlignment="1" applyProtection="1">
      <alignment horizontal="right" vertical="center"/>
      <protection locked="0"/>
    </xf>
    <xf numFmtId="10" fontId="23" fillId="0" borderId="49" xfId="40" applyNumberFormat="1" applyFont="1" applyFill="1" applyBorder="1" applyAlignment="1" applyProtection="1">
      <alignment horizontal="right" vertical="center"/>
      <protection locked="0"/>
    </xf>
    <xf numFmtId="4" fontId="32" fillId="0" borderId="59" xfId="40" applyNumberFormat="1" applyFont="1" applyFill="1" applyBorder="1" applyAlignment="1" applyProtection="1">
      <alignment horizontal="right" vertical="center"/>
      <protection locked="0"/>
    </xf>
    <xf numFmtId="10" fontId="32" fillId="0" borderId="48" xfId="40" applyNumberFormat="1" applyFont="1" applyFill="1" applyBorder="1" applyAlignment="1" applyProtection="1">
      <alignment horizontal="right" vertical="center"/>
      <protection locked="0"/>
    </xf>
    <xf numFmtId="4" fontId="32" fillId="0" borderId="35" xfId="40" applyNumberFormat="1" applyFont="1" applyFill="1" applyBorder="1" applyAlignment="1" applyProtection="1">
      <alignment horizontal="right" vertical="center"/>
      <protection locked="0"/>
    </xf>
    <xf numFmtId="4" fontId="32" fillId="0" borderId="33" xfId="40" applyNumberFormat="1" applyFont="1" applyFill="1" applyBorder="1" applyAlignment="1" applyProtection="1">
      <alignment horizontal="right" vertical="center"/>
      <protection locked="0"/>
    </xf>
    <xf numFmtId="4" fontId="32" fillId="0" borderId="4" xfId="40" applyNumberFormat="1" applyFont="1" applyFill="1" applyBorder="1" applyAlignment="1" applyProtection="1">
      <alignment horizontal="right" vertical="center"/>
      <protection locked="0"/>
    </xf>
    <xf numFmtId="0" fontId="33" fillId="0" borderId="40" xfId="24" applyNumberFormat="1" applyFont="1" applyFill="1" applyBorder="1" applyAlignment="1" applyProtection="1">
      <alignment horizontal="right" vertical="top"/>
      <protection locked="0"/>
    </xf>
    <xf numFmtId="4" fontId="33" fillId="0" borderId="35" xfId="40" applyNumberFormat="1" applyFont="1" applyFill="1" applyBorder="1" applyAlignment="1" applyProtection="1">
      <alignment horizontal="right" vertical="center"/>
      <protection locked="0"/>
    </xf>
    <xf numFmtId="4" fontId="33" fillId="0" borderId="33" xfId="40" applyNumberFormat="1" applyFont="1" applyFill="1" applyBorder="1" applyAlignment="1" applyProtection="1">
      <alignment horizontal="right" vertical="center"/>
      <protection locked="0"/>
    </xf>
    <xf numFmtId="4" fontId="33" fillId="0" borderId="34" xfId="40" applyNumberFormat="1" applyFont="1" applyFill="1" applyBorder="1" applyAlignment="1" applyProtection="1">
      <alignment horizontal="right" vertical="center"/>
      <protection locked="0"/>
    </xf>
    <xf numFmtId="10" fontId="33" fillId="0" borderId="34" xfId="40" applyNumberFormat="1" applyFont="1" applyFill="1" applyBorder="1" applyAlignment="1" applyProtection="1">
      <alignment horizontal="right" vertical="center"/>
      <protection locked="0"/>
    </xf>
    <xf numFmtId="0" fontId="33" fillId="0" borderId="41" xfId="24" applyNumberFormat="1" applyFont="1" applyFill="1" applyBorder="1" applyAlignment="1" applyProtection="1">
      <alignment horizontal="right" vertical="top"/>
      <protection locked="0"/>
    </xf>
    <xf numFmtId="0" fontId="33" fillId="0" borderId="43" xfId="24" applyNumberFormat="1" applyFont="1" applyFill="1" applyBorder="1" applyAlignment="1" applyProtection="1">
      <alignment horizontal="right" vertical="top"/>
      <protection locked="0"/>
    </xf>
    <xf numFmtId="0" fontId="34" fillId="0" borderId="39" xfId="24" applyNumberFormat="1" applyFont="1" applyFill="1" applyBorder="1" applyAlignment="1" applyProtection="1">
      <alignment horizontal="right" vertical="top" wrapText="1"/>
      <protection locked="0"/>
    </xf>
    <xf numFmtId="4" fontId="23" fillId="5" borderId="1" xfId="40" applyNumberFormat="1" applyFont="1" applyFill="1" applyBorder="1" applyAlignment="1" applyProtection="1">
      <alignment horizontal="right" vertical="center" wrapText="1"/>
      <protection locked="0"/>
    </xf>
    <xf numFmtId="49" fontId="20" fillId="3" borderId="13" xfId="40" applyNumberFormat="1" applyFont="1" applyFill="1" applyBorder="1" applyAlignment="1" applyProtection="1">
      <alignment horizontal="center" vertical="center" wrapText="1"/>
      <protection locked="0"/>
    </xf>
    <xf numFmtId="0" fontId="27" fillId="0" borderId="36" xfId="24" applyNumberFormat="1" applyFont="1" applyFill="1" applyBorder="1" applyAlignment="1" applyProtection="1">
      <alignment horizontal="left" vertical="center"/>
      <protection locked="0"/>
    </xf>
    <xf numFmtId="4" fontId="31" fillId="0" borderId="32" xfId="40" applyNumberFormat="1" applyFont="1" applyFill="1" applyBorder="1" applyAlignment="1" applyProtection="1">
      <alignment horizontal="right" vertical="center"/>
      <protection locked="0"/>
    </xf>
    <xf numFmtId="4" fontId="31" fillId="0" borderId="36" xfId="40" applyNumberFormat="1" applyFont="1" applyFill="1" applyBorder="1" applyAlignment="1" applyProtection="1">
      <alignment horizontal="right" vertical="center"/>
      <protection locked="0"/>
    </xf>
    <xf numFmtId="4" fontId="31" fillId="0" borderId="24" xfId="40" applyNumberFormat="1" applyFont="1" applyFill="1" applyBorder="1" applyAlignment="1" applyProtection="1">
      <alignment horizontal="right" vertical="center"/>
      <protection locked="0"/>
    </xf>
    <xf numFmtId="10" fontId="31" fillId="0" borderId="24" xfId="40" applyNumberFormat="1" applyFont="1" applyFill="1" applyBorder="1" applyAlignment="1" applyProtection="1">
      <alignment horizontal="right" vertical="center"/>
      <protection locked="0"/>
    </xf>
    <xf numFmtId="0" fontId="16" fillId="0" borderId="61" xfId="40" applyNumberFormat="1" applyFont="1" applyFill="1" applyBorder="1" applyAlignment="1" applyProtection="1">
      <alignment horizontal="left"/>
      <protection locked="0"/>
    </xf>
    <xf numFmtId="10" fontId="32" fillId="0" borderId="34" xfId="40" applyNumberFormat="1" applyFont="1" applyFill="1" applyBorder="1" applyAlignment="1" applyProtection="1">
      <alignment horizontal="right" vertical="center"/>
      <protection locked="0"/>
    </xf>
    <xf numFmtId="10" fontId="23" fillId="5" borderId="3" xfId="40" applyNumberFormat="1" applyFont="1" applyFill="1" applyBorder="1" applyAlignment="1" applyProtection="1">
      <alignment horizontal="right" vertical="center" wrapText="1"/>
      <protection locked="0"/>
    </xf>
    <xf numFmtId="4" fontId="23" fillId="4" borderId="65" xfId="40" applyNumberFormat="1" applyFont="1" applyFill="1" applyBorder="1" applyAlignment="1" applyProtection="1">
      <alignment horizontal="right" vertical="center" wrapText="1"/>
      <protection locked="0"/>
    </xf>
    <xf numFmtId="0" fontId="2" fillId="0" borderId="50" xfId="40" applyNumberFormat="1" applyFont="1" applyFill="1" applyBorder="1" applyAlignment="1" applyProtection="1">
      <alignment horizontal="right" vertical="top"/>
      <protection locked="0"/>
    </xf>
    <xf numFmtId="49" fontId="20" fillId="3" borderId="7" xfId="40" applyNumberFormat="1" applyFont="1" applyFill="1" applyBorder="1" applyAlignment="1" applyProtection="1">
      <alignment horizontal="center" vertical="center" wrapText="1"/>
      <protection locked="0"/>
    </xf>
    <xf numFmtId="49" fontId="11" fillId="3" borderId="21" xfId="40" applyNumberFormat="1" applyFont="1" applyFill="1" applyBorder="1" applyAlignment="1" applyProtection="1">
      <alignment horizontal="center" vertical="center" wrapText="1"/>
      <protection locked="0"/>
    </xf>
    <xf numFmtId="49" fontId="11" fillId="5" borderId="1" xfId="40" applyNumberFormat="1" applyFont="1" applyFill="1" applyBorder="1" applyAlignment="1" applyProtection="1">
      <alignment horizontal="center" vertical="center" wrapText="1"/>
      <protection locked="0"/>
    </xf>
    <xf numFmtId="49" fontId="11" fillId="5" borderId="13" xfId="40" applyNumberFormat="1" applyFont="1" applyFill="1" applyBorder="1" applyAlignment="1" applyProtection="1">
      <alignment horizontal="center" vertical="center" wrapText="1"/>
      <protection locked="0"/>
    </xf>
    <xf numFmtId="49" fontId="20" fillId="3" borderId="21" xfId="40" applyNumberFormat="1" applyFont="1" applyFill="1" applyBorder="1" applyAlignment="1" applyProtection="1">
      <alignment horizontal="center" vertical="center" wrapText="1"/>
      <protection locked="0"/>
    </xf>
    <xf numFmtId="49" fontId="23" fillId="5" borderId="1" xfId="40" applyNumberFormat="1" applyFont="1" applyFill="1" applyBorder="1" applyAlignment="1" applyProtection="1">
      <alignment horizontal="center" vertical="center" wrapText="1"/>
      <protection locked="0"/>
    </xf>
    <xf numFmtId="49" fontId="23" fillId="5" borderId="3" xfId="40" applyNumberFormat="1" applyFont="1" applyFill="1" applyBorder="1" applyAlignment="1" applyProtection="1">
      <alignment horizontal="center" vertical="center" wrapText="1"/>
      <protection locked="0"/>
    </xf>
    <xf numFmtId="49" fontId="20" fillId="5" borderId="13" xfId="40" applyNumberFormat="1" applyFont="1" applyFill="1" applyBorder="1" applyAlignment="1" applyProtection="1">
      <alignment horizontal="center" vertical="center" wrapText="1"/>
      <protection locked="0"/>
    </xf>
    <xf numFmtId="49" fontId="11" fillId="3" borderId="22" xfId="40" applyNumberFormat="1" applyFont="1" applyFill="1" applyBorder="1" applyAlignment="1" applyProtection="1">
      <alignment horizontal="left" vertical="center" wrapText="1"/>
      <protection locked="0"/>
    </xf>
    <xf numFmtId="49" fontId="20" fillId="3" borderId="9" xfId="40" applyNumberFormat="1" applyFont="1" applyFill="1" applyBorder="1" applyAlignment="1" applyProtection="1">
      <alignment horizontal="left" vertical="center" wrapText="1"/>
      <protection locked="0"/>
    </xf>
    <xf numFmtId="49" fontId="20" fillId="3" borderId="22" xfId="40" applyNumberFormat="1" applyFont="1" applyFill="1" applyBorder="1" applyAlignment="1" applyProtection="1">
      <alignment horizontal="left" vertical="center" wrapText="1"/>
      <protection locked="0"/>
    </xf>
    <xf numFmtId="4" fontId="23" fillId="3" borderId="66" xfId="40" applyNumberFormat="1" applyFont="1" applyFill="1" applyBorder="1" applyAlignment="1" applyProtection="1">
      <alignment horizontal="right" vertical="center" wrapText="1"/>
      <protection locked="0"/>
    </xf>
    <xf numFmtId="4" fontId="23" fillId="0" borderId="20" xfId="40" applyNumberFormat="1" applyFont="1" applyFill="1" applyBorder="1" applyAlignment="1" applyProtection="1">
      <alignment horizontal="right" vertical="center"/>
      <protection locked="0"/>
    </xf>
    <xf numFmtId="4" fontId="23" fillId="0" borderId="3" xfId="40" applyNumberFormat="1" applyFont="1" applyFill="1" applyBorder="1" applyAlignment="1" applyProtection="1">
      <alignment horizontal="right" vertical="center"/>
      <protection locked="0"/>
    </xf>
    <xf numFmtId="4" fontId="23" fillId="5" borderId="29" xfId="40" applyNumberFormat="1" applyFont="1" applyFill="1" applyBorder="1" applyAlignment="1" applyProtection="1">
      <alignment horizontal="right" vertical="center" wrapText="1"/>
      <protection locked="0"/>
    </xf>
    <xf numFmtId="4" fontId="23" fillId="5" borderId="0" xfId="40" applyNumberFormat="1" applyFont="1" applyFill="1" applyBorder="1" applyAlignment="1" applyProtection="1">
      <alignment horizontal="right" vertical="center" wrapText="1"/>
      <protection locked="0"/>
    </xf>
    <xf numFmtId="4" fontId="23" fillId="5" borderId="4" xfId="40" applyNumberFormat="1" applyFont="1" applyFill="1" applyBorder="1" applyAlignment="1" applyProtection="1">
      <alignment horizontal="right" vertical="center" wrapText="1"/>
      <protection locked="0"/>
    </xf>
    <xf numFmtId="4" fontId="23" fillId="3" borderId="28" xfId="40" applyNumberFormat="1" applyFont="1" applyFill="1" applyBorder="1" applyAlignment="1" applyProtection="1">
      <alignment horizontal="right" vertical="center" wrapText="1"/>
      <protection locked="0"/>
    </xf>
    <xf numFmtId="4" fontId="23" fillId="3" borderId="36" xfId="40" applyNumberFormat="1" applyFont="1" applyFill="1" applyBorder="1" applyAlignment="1" applyProtection="1">
      <alignment horizontal="right" vertical="center" wrapText="1"/>
      <protection locked="0"/>
    </xf>
    <xf numFmtId="4" fontId="23" fillId="3" borderId="30" xfId="40" applyNumberFormat="1" applyFont="1" applyFill="1" applyBorder="1" applyAlignment="1" applyProtection="1">
      <alignment horizontal="right" vertical="center" wrapText="1"/>
      <protection locked="0"/>
    </xf>
    <xf numFmtId="4" fontId="23" fillId="0" borderId="24" xfId="40" applyNumberFormat="1" applyFont="1" applyFill="1" applyBorder="1" applyAlignment="1" applyProtection="1">
      <alignment horizontal="right" vertical="center"/>
      <protection locked="0"/>
    </xf>
    <xf numFmtId="4" fontId="23" fillId="0" borderId="36" xfId="40" applyNumberFormat="1" applyFont="1" applyFill="1" applyBorder="1" applyAlignment="1" applyProtection="1">
      <alignment horizontal="right" vertical="center"/>
      <protection locked="0"/>
    </xf>
    <xf numFmtId="10" fontId="23" fillId="5" borderId="36" xfId="40" applyNumberFormat="1" applyFont="1" applyFill="1" applyBorder="1" applyAlignment="1" applyProtection="1">
      <alignment horizontal="right" vertical="center" wrapText="1"/>
      <protection locked="0"/>
    </xf>
    <xf numFmtId="49" fontId="23" fillId="5" borderId="1" xfId="40" applyNumberFormat="1" applyFont="1" applyFill="1" applyBorder="1" applyAlignment="1" applyProtection="1">
      <alignment horizontal="left" vertical="center" wrapText="1"/>
      <protection locked="0"/>
    </xf>
    <xf numFmtId="49" fontId="23" fillId="5" borderId="6" xfId="40" applyNumberFormat="1" applyFont="1" applyFill="1" applyBorder="1" applyAlignment="1" applyProtection="1">
      <alignment horizontal="center" vertical="center" wrapText="1"/>
      <protection locked="0"/>
    </xf>
    <xf numFmtId="4" fontId="23" fillId="3" borderId="67" xfId="40" applyNumberFormat="1" applyFont="1" applyFill="1" applyBorder="1" applyAlignment="1" applyProtection="1">
      <alignment horizontal="right" vertical="center" wrapText="1"/>
      <protection locked="0"/>
    </xf>
    <xf numFmtId="4" fontId="23" fillId="3" borderId="3" xfId="40" applyNumberFormat="1" applyFont="1" applyFill="1" applyBorder="1" applyAlignment="1" applyProtection="1">
      <alignment horizontal="right" vertical="center" wrapText="1"/>
      <protection locked="0"/>
    </xf>
    <xf numFmtId="4" fontId="23" fillId="5" borderId="3" xfId="40" applyNumberFormat="1" applyFont="1" applyFill="1" applyBorder="1" applyAlignment="1" applyProtection="1">
      <alignment horizontal="right" vertical="center" wrapText="1"/>
      <protection locked="0"/>
    </xf>
    <xf numFmtId="49" fontId="20" fillId="3" borderId="1" xfId="40" applyNumberFormat="1" applyFont="1" applyFill="1" applyBorder="1" applyAlignment="1" applyProtection="1">
      <alignment horizontal="left" vertical="center" wrapText="1"/>
      <protection locked="0"/>
    </xf>
    <xf numFmtId="4" fontId="23" fillId="3" borderId="16" xfId="40" applyNumberFormat="1" applyFont="1" applyFill="1" applyBorder="1" applyAlignment="1" applyProtection="1">
      <alignment horizontal="right" vertical="center" wrapText="1"/>
      <protection locked="0"/>
    </xf>
    <xf numFmtId="49" fontId="11" fillId="5" borderId="0" xfId="40" applyNumberFormat="1" applyFont="1" applyFill="1" applyBorder="1" applyAlignment="1" applyProtection="1">
      <alignment horizontal="center" vertical="center" wrapText="1"/>
      <protection locked="0"/>
    </xf>
    <xf numFmtId="4" fontId="23" fillId="5" borderId="36" xfId="40" applyNumberFormat="1" applyFont="1" applyFill="1" applyBorder="1" applyAlignment="1" applyProtection="1">
      <alignment horizontal="right" vertical="center" wrapText="1"/>
      <protection locked="0"/>
    </xf>
    <xf numFmtId="10" fontId="23" fillId="5" borderId="4" xfId="40" applyNumberFormat="1" applyFont="1" applyFill="1" applyBorder="1" applyAlignment="1" applyProtection="1">
      <alignment horizontal="right" vertical="center" wrapText="1"/>
      <protection locked="0"/>
    </xf>
    <xf numFmtId="49" fontId="20" fillId="3" borderId="1" xfId="40" applyNumberFormat="1" applyFont="1" applyFill="1" applyBorder="1" applyAlignment="1" applyProtection="1">
      <alignment horizontal="center" vertical="center" wrapText="1"/>
      <protection locked="0"/>
    </xf>
    <xf numFmtId="49" fontId="11" fillId="3" borderId="8" xfId="40" applyNumberFormat="1" applyFont="1" applyFill="1" applyBorder="1" applyAlignment="1" applyProtection="1">
      <alignment horizontal="center" vertical="center" wrapText="1"/>
      <protection locked="0"/>
    </xf>
    <xf numFmtId="4" fontId="23" fillId="5" borderId="31" xfId="40" applyNumberFormat="1" applyFont="1" applyFill="1" applyBorder="1" applyAlignment="1" applyProtection="1">
      <alignment horizontal="right" vertical="center" wrapText="1"/>
      <protection locked="0"/>
    </xf>
    <xf numFmtId="49" fontId="11" fillId="3" borderId="7" xfId="40" applyNumberFormat="1" applyFont="1" applyFill="1" applyBorder="1" applyAlignment="1" applyProtection="1">
      <alignment horizontal="center" vertical="center" wrapText="1"/>
      <protection locked="0"/>
    </xf>
    <xf numFmtId="4" fontId="23" fillId="5" borderId="10" xfId="40" applyNumberFormat="1" applyFont="1" applyFill="1" applyBorder="1" applyAlignment="1" applyProtection="1">
      <alignment horizontal="right" vertical="center" wrapText="1"/>
      <protection locked="0"/>
    </xf>
    <xf numFmtId="4" fontId="23" fillId="5" borderId="24" xfId="40" applyNumberFormat="1" applyFont="1" applyFill="1" applyBorder="1" applyAlignment="1" applyProtection="1">
      <alignment horizontal="right" vertical="center" wrapText="1"/>
      <protection locked="0"/>
    </xf>
    <xf numFmtId="4" fontId="23" fillId="3" borderId="18" xfId="40" applyNumberFormat="1" applyFont="1" applyFill="1" applyBorder="1" applyAlignment="1" applyProtection="1">
      <alignment horizontal="right" vertical="center" wrapText="1"/>
      <protection locked="0"/>
    </xf>
    <xf numFmtId="49" fontId="20" fillId="3" borderId="36" xfId="40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40" applyNumberFormat="1" applyFont="1" applyFill="1" applyBorder="1" applyAlignment="1" applyProtection="1">
      <alignment horizontal="center" vertical="center" wrapText="1"/>
      <protection locked="0"/>
    </xf>
    <xf numFmtId="4" fontId="23" fillId="3" borderId="31" xfId="40" applyNumberFormat="1" applyFont="1" applyFill="1" applyBorder="1" applyAlignment="1" applyProtection="1">
      <alignment horizontal="right" vertical="center" wrapText="1"/>
      <protection locked="0"/>
    </xf>
    <xf numFmtId="49" fontId="11" fillId="3" borderId="9" xfId="40" applyNumberFormat="1" applyFont="1" applyFill="1" applyBorder="1" applyAlignment="1" applyProtection="1">
      <alignment horizontal="left" vertical="center" wrapText="1"/>
      <protection locked="0"/>
    </xf>
    <xf numFmtId="49" fontId="11" fillId="5" borderId="8" xfId="40" applyNumberFormat="1" applyFont="1" applyFill="1" applyBorder="1" applyAlignment="1" applyProtection="1">
      <alignment horizontal="left" vertical="center" wrapText="1"/>
      <protection locked="0"/>
    </xf>
    <xf numFmtId="4" fontId="29" fillId="0" borderId="35" xfId="40" applyNumberFormat="1" applyFont="1" applyFill="1" applyBorder="1" applyAlignment="1" applyProtection="1">
      <alignment horizontal="right" vertical="center" wrapText="1"/>
      <protection locked="0"/>
    </xf>
    <xf numFmtId="4" fontId="23" fillId="0" borderId="35" xfId="40" applyNumberFormat="1" applyFont="1" applyFill="1" applyBorder="1" applyAlignment="1" applyProtection="1">
      <alignment horizontal="right" vertical="center" wrapText="1"/>
      <protection locked="0"/>
    </xf>
    <xf numFmtId="4" fontId="32" fillId="0" borderId="55" xfId="40" applyNumberFormat="1" applyFont="1" applyFill="1" applyBorder="1" applyAlignment="1" applyProtection="1">
      <alignment horizontal="right" vertical="center" wrapText="1"/>
      <protection locked="0"/>
    </xf>
    <xf numFmtId="4" fontId="32" fillId="0" borderId="35" xfId="40" applyNumberFormat="1" applyFont="1" applyFill="1" applyBorder="1" applyAlignment="1" applyProtection="1">
      <alignment horizontal="right" vertical="center" wrapText="1"/>
      <protection locked="0"/>
    </xf>
    <xf numFmtId="4" fontId="32" fillId="0" borderId="31" xfId="40" applyNumberFormat="1" applyFont="1" applyFill="1" applyBorder="1" applyAlignment="1" applyProtection="1">
      <alignment horizontal="right" vertical="center" wrapText="1"/>
      <protection locked="0"/>
    </xf>
    <xf numFmtId="4" fontId="33" fillId="0" borderId="35" xfId="40" applyNumberFormat="1" applyFont="1" applyFill="1" applyBorder="1" applyAlignment="1" applyProtection="1">
      <alignment horizontal="right" vertical="center" wrapText="1"/>
      <protection locked="0"/>
    </xf>
    <xf numFmtId="49" fontId="18" fillId="6" borderId="21" xfId="40" applyNumberFormat="1" applyFont="1" applyFill="1" applyBorder="1" applyAlignment="1" applyProtection="1">
      <alignment horizontal="center" vertical="center" wrapText="1"/>
      <protection locked="0"/>
    </xf>
    <xf numFmtId="49" fontId="18" fillId="6" borderId="22" xfId="40" applyNumberFormat="1" applyFont="1" applyFill="1" applyBorder="1" applyAlignment="1" applyProtection="1">
      <alignment horizontal="left" vertical="center" wrapText="1"/>
      <protection locked="0"/>
    </xf>
    <xf numFmtId="4" fontId="22" fillId="6" borderId="28" xfId="40" applyNumberFormat="1" applyFont="1" applyFill="1" applyBorder="1" applyAlignment="1" applyProtection="1">
      <alignment horizontal="right" vertical="center" wrapText="1"/>
      <protection locked="0"/>
    </xf>
    <xf numFmtId="4" fontId="22" fillId="6" borderId="1" xfId="40" applyNumberFormat="1" applyFont="1" applyFill="1" applyBorder="1" applyAlignment="1" applyProtection="1">
      <alignment horizontal="right" vertical="center" wrapText="1"/>
      <protection locked="0"/>
    </xf>
    <xf numFmtId="4" fontId="22" fillId="6" borderId="30" xfId="40" applyNumberFormat="1" applyFont="1" applyFill="1" applyBorder="1" applyAlignment="1" applyProtection="1">
      <alignment horizontal="right" vertical="center" wrapText="1"/>
      <protection locked="0"/>
    </xf>
    <xf numFmtId="4" fontId="22" fillId="6" borderId="23" xfId="40" applyNumberFormat="1" applyFont="1" applyFill="1" applyBorder="1" applyAlignment="1" applyProtection="1">
      <alignment horizontal="right" vertical="center" wrapText="1"/>
      <protection locked="0"/>
    </xf>
    <xf numFmtId="10" fontId="22" fillId="6" borderId="1" xfId="40" applyNumberFormat="1" applyFont="1" applyFill="1" applyBorder="1" applyAlignment="1" applyProtection="1">
      <alignment horizontal="right" vertical="center" wrapText="1"/>
      <protection locked="0"/>
    </xf>
    <xf numFmtId="4" fontId="22" fillId="6" borderId="64" xfId="40" applyNumberFormat="1" applyFont="1" applyFill="1" applyBorder="1" applyAlignment="1" applyProtection="1">
      <alignment horizontal="right" vertical="center" wrapText="1"/>
      <protection locked="0"/>
    </xf>
    <xf numFmtId="49" fontId="20" fillId="6" borderId="6" xfId="40" applyNumberFormat="1" applyFont="1" applyFill="1" applyBorder="1" applyAlignment="1" applyProtection="1">
      <alignment horizontal="center" vertical="center" wrapText="1"/>
      <protection locked="0"/>
    </xf>
    <xf numFmtId="49" fontId="19" fillId="6" borderId="6" xfId="40" applyNumberFormat="1" applyFont="1" applyFill="1" applyBorder="1" applyAlignment="1" applyProtection="1">
      <alignment horizontal="center" vertical="center" wrapText="1"/>
      <protection locked="0"/>
    </xf>
    <xf numFmtId="49" fontId="20" fillId="6" borderId="8" xfId="40" applyNumberFormat="1" applyFont="1" applyFill="1" applyBorder="1" applyAlignment="1" applyProtection="1">
      <alignment horizontal="left" vertical="center" wrapText="1"/>
      <protection locked="0"/>
    </xf>
    <xf numFmtId="4" fontId="23" fillId="6" borderId="29" xfId="40" applyNumberFormat="1" applyFont="1" applyFill="1" applyBorder="1" applyAlignment="1" applyProtection="1">
      <alignment horizontal="right" vertical="center" wrapText="1"/>
      <protection locked="0"/>
    </xf>
    <xf numFmtId="4" fontId="23" fillId="6" borderId="1" xfId="40" applyNumberFormat="1" applyFont="1" applyFill="1" applyBorder="1" applyAlignment="1" applyProtection="1">
      <alignment horizontal="right" vertical="center" wrapText="1"/>
      <protection locked="0"/>
    </xf>
    <xf numFmtId="4" fontId="23" fillId="6" borderId="26" xfId="40" applyNumberFormat="1" applyFont="1" applyFill="1" applyBorder="1" applyAlignment="1" applyProtection="1">
      <alignment horizontal="right" vertical="center" wrapText="1"/>
      <protection locked="0"/>
    </xf>
    <xf numFmtId="4" fontId="23" fillId="6" borderId="16" xfId="40" applyNumberFormat="1" applyFont="1" applyFill="1" applyBorder="1" applyAlignment="1" applyProtection="1">
      <alignment horizontal="right" vertical="center" wrapText="1"/>
      <protection locked="0"/>
    </xf>
    <xf numFmtId="10" fontId="23" fillId="6" borderId="1" xfId="40" applyNumberFormat="1" applyFont="1" applyFill="1" applyBorder="1" applyAlignment="1" applyProtection="1">
      <alignment horizontal="right" vertical="center" wrapText="1"/>
      <protection locked="0"/>
    </xf>
    <xf numFmtId="4" fontId="23" fillId="6" borderId="65" xfId="40" applyNumberFormat="1" applyFont="1" applyFill="1" applyBorder="1" applyAlignment="1" applyProtection="1">
      <alignment horizontal="right" vertical="center" wrapText="1"/>
      <protection locked="0"/>
    </xf>
    <xf numFmtId="49" fontId="18" fillId="6" borderId="6" xfId="40" applyNumberFormat="1" applyFont="1" applyFill="1" applyBorder="1" applyAlignment="1" applyProtection="1">
      <alignment horizontal="center" vertical="center" wrapText="1"/>
      <protection locked="0"/>
    </xf>
    <xf numFmtId="49" fontId="18" fillId="6" borderId="8" xfId="40" applyNumberFormat="1" applyFont="1" applyFill="1" applyBorder="1" applyAlignment="1" applyProtection="1">
      <alignment horizontal="left" vertical="center" wrapText="1"/>
      <protection locked="0"/>
    </xf>
    <xf numFmtId="4" fontId="22" fillId="6" borderId="29" xfId="40" applyNumberFormat="1" applyFont="1" applyFill="1" applyBorder="1" applyAlignment="1" applyProtection="1">
      <alignment horizontal="right" vertical="center" wrapText="1"/>
      <protection locked="0"/>
    </xf>
    <xf numFmtId="4" fontId="22" fillId="6" borderId="11" xfId="40" applyNumberFormat="1" applyFont="1" applyFill="1" applyBorder="1" applyAlignment="1" applyProtection="1">
      <alignment horizontal="right" vertical="center" wrapText="1"/>
      <protection locked="0"/>
    </xf>
    <xf numFmtId="4" fontId="22" fillId="6" borderId="25" xfId="40" applyNumberFormat="1" applyFont="1" applyFill="1" applyBorder="1" applyAlignment="1" applyProtection="1">
      <alignment horizontal="right" vertical="center" wrapText="1"/>
      <protection locked="0"/>
    </xf>
    <xf numFmtId="4" fontId="22" fillId="6" borderId="65" xfId="40" applyNumberFormat="1" applyFont="1" applyFill="1" applyBorder="1" applyAlignment="1" applyProtection="1">
      <alignment horizontal="right" vertical="center" wrapText="1"/>
      <protection locked="0"/>
    </xf>
    <xf numFmtId="49" fontId="18" fillId="6" borderId="1" xfId="40" applyNumberFormat="1" applyFont="1" applyFill="1" applyBorder="1" applyAlignment="1" applyProtection="1">
      <alignment horizontal="center" vertical="center" wrapText="1"/>
      <protection locked="0"/>
    </xf>
    <xf numFmtId="49" fontId="18" fillId="6" borderId="12" xfId="40" applyNumberFormat="1" applyFont="1" applyFill="1" applyBorder="1" applyAlignment="1" applyProtection="1">
      <alignment horizontal="center" vertical="center" wrapText="1"/>
      <protection locked="0"/>
    </xf>
    <xf numFmtId="49" fontId="18" fillId="6" borderId="7" xfId="40" applyNumberFormat="1" applyFont="1" applyFill="1" applyBorder="1" applyAlignment="1" applyProtection="1">
      <alignment horizontal="center" vertical="center" wrapText="1"/>
      <protection locked="0"/>
    </xf>
    <xf numFmtId="49" fontId="18" fillId="6" borderId="9" xfId="40" applyNumberFormat="1" applyFont="1" applyFill="1" applyBorder="1" applyAlignment="1" applyProtection="1">
      <alignment horizontal="left" vertical="center" wrapText="1"/>
      <protection locked="0"/>
    </xf>
    <xf numFmtId="4" fontId="22" fillId="6" borderId="67" xfId="40" applyNumberFormat="1" applyFont="1" applyFill="1" applyBorder="1" applyAlignment="1" applyProtection="1">
      <alignment horizontal="right" vertical="center" wrapText="1"/>
      <protection locked="0"/>
    </xf>
    <xf numFmtId="10" fontId="22" fillId="6" borderId="3" xfId="40" applyNumberFormat="1" applyFont="1" applyFill="1" applyBorder="1" applyAlignment="1" applyProtection="1">
      <alignment horizontal="right" vertical="center" wrapText="1"/>
      <protection locked="0"/>
    </xf>
    <xf numFmtId="4" fontId="22" fillId="6" borderId="3" xfId="40" applyNumberFormat="1" applyFont="1" applyFill="1" applyBorder="1" applyAlignment="1" applyProtection="1">
      <alignment horizontal="right" vertical="center" wrapText="1"/>
      <protection locked="0"/>
    </xf>
    <xf numFmtId="49" fontId="11" fillId="6" borderId="1" xfId="40" applyNumberFormat="1" applyFont="1" applyFill="1" applyBorder="1" applyAlignment="1" applyProtection="1">
      <alignment horizontal="center" vertical="center" wrapText="1"/>
      <protection locked="0"/>
    </xf>
    <xf numFmtId="49" fontId="11" fillId="6" borderId="1" xfId="40" applyNumberFormat="1" applyFont="1" applyFill="1" applyBorder="1" applyAlignment="1" applyProtection="1">
      <alignment horizontal="left" vertical="center" wrapText="1"/>
      <protection locked="0"/>
    </xf>
    <xf numFmtId="49" fontId="20" fillId="6" borderId="21" xfId="40" applyNumberFormat="1" applyFont="1" applyFill="1" applyBorder="1" applyAlignment="1" applyProtection="1">
      <alignment horizontal="center" vertical="center" wrapText="1"/>
      <protection locked="0"/>
    </xf>
    <xf numFmtId="49" fontId="19" fillId="6" borderId="22" xfId="40" applyNumberFormat="1" applyFont="1" applyFill="1" applyBorder="1" applyAlignment="1" applyProtection="1">
      <alignment horizontal="center" vertical="center" wrapText="1"/>
      <protection locked="0"/>
    </xf>
    <xf numFmtId="49" fontId="20" fillId="6" borderId="36" xfId="40" applyNumberFormat="1" applyFont="1" applyFill="1" applyBorder="1" applyAlignment="1" applyProtection="1">
      <alignment horizontal="left" vertical="center" wrapText="1"/>
      <protection locked="0"/>
    </xf>
    <xf numFmtId="4" fontId="23" fillId="6" borderId="25" xfId="40" applyNumberFormat="1" applyFont="1" applyFill="1" applyBorder="1" applyAlignment="1" applyProtection="1">
      <alignment horizontal="right" vertical="center" wrapText="1"/>
      <protection locked="0"/>
    </xf>
    <xf numFmtId="10" fontId="23" fillId="6" borderId="36" xfId="40" applyNumberFormat="1" applyFont="1" applyFill="1" applyBorder="1" applyAlignment="1" applyProtection="1">
      <alignment horizontal="right" vertical="center" wrapText="1"/>
      <protection locked="0"/>
    </xf>
    <xf numFmtId="4" fontId="23" fillId="6" borderId="11" xfId="40" applyNumberFormat="1" applyFont="1" applyFill="1" applyBorder="1" applyAlignment="1" applyProtection="1">
      <alignment horizontal="right" vertical="center" wrapText="1"/>
      <protection locked="0"/>
    </xf>
    <xf numFmtId="49" fontId="20" fillId="6" borderId="1" xfId="40" applyNumberFormat="1" applyFont="1" applyFill="1" applyBorder="1" applyAlignment="1" applyProtection="1">
      <alignment horizontal="center" vertical="center" wrapText="1"/>
      <protection locked="0"/>
    </xf>
    <xf numFmtId="4" fontId="23" fillId="7" borderId="1" xfId="40" applyNumberFormat="1" applyFont="1" applyFill="1" applyBorder="1" applyAlignment="1" applyProtection="1">
      <alignment horizontal="right" vertical="center"/>
      <protection locked="0"/>
    </xf>
    <xf numFmtId="10" fontId="22" fillId="6" borderId="36" xfId="40" applyNumberFormat="1" applyFont="1" applyFill="1" applyBorder="1" applyAlignment="1" applyProtection="1">
      <alignment horizontal="right" vertical="center" wrapText="1"/>
      <protection locked="0"/>
    </xf>
    <xf numFmtId="4" fontId="22" fillId="6" borderId="36" xfId="40" applyNumberFormat="1" applyFont="1" applyFill="1" applyBorder="1" applyAlignment="1" applyProtection="1">
      <alignment horizontal="right" vertical="center" wrapText="1"/>
      <protection locked="0"/>
    </xf>
    <xf numFmtId="4" fontId="23" fillId="6" borderId="28" xfId="40" applyNumberFormat="1" applyFont="1" applyFill="1" applyBorder="1" applyAlignment="1" applyProtection="1">
      <alignment horizontal="right" vertical="center" wrapText="1"/>
      <protection locked="0"/>
    </xf>
    <xf numFmtId="49" fontId="11" fillId="6" borderId="6" xfId="40" applyNumberFormat="1" applyFont="1" applyFill="1" applyBorder="1" applyAlignment="1" applyProtection="1">
      <alignment horizontal="center" vertical="center" wrapText="1"/>
      <protection locked="0"/>
    </xf>
    <xf numFmtId="49" fontId="19" fillId="6" borderId="7" xfId="40" applyNumberFormat="1" applyFont="1" applyFill="1" applyBorder="1" applyAlignment="1" applyProtection="1">
      <alignment horizontal="center" vertical="center" wrapText="1"/>
      <protection locked="0"/>
    </xf>
    <xf numFmtId="49" fontId="11" fillId="6" borderId="9" xfId="40" applyNumberFormat="1" applyFont="1" applyFill="1" applyBorder="1" applyAlignment="1" applyProtection="1">
      <alignment horizontal="left" vertical="center" wrapText="1"/>
      <protection locked="0"/>
    </xf>
    <xf numFmtId="4" fontId="23" fillId="6" borderId="31" xfId="40" applyNumberFormat="1" applyFont="1" applyFill="1" applyBorder="1" applyAlignment="1" applyProtection="1">
      <alignment horizontal="right" vertical="center" wrapText="1"/>
      <protection locked="0"/>
    </xf>
    <xf numFmtId="10" fontId="23" fillId="6" borderId="3" xfId="40" applyNumberFormat="1" applyFont="1" applyFill="1" applyBorder="1" applyAlignment="1" applyProtection="1">
      <alignment horizontal="right" vertical="center" wrapText="1"/>
      <protection locked="0"/>
    </xf>
    <xf numFmtId="4" fontId="23" fillId="6" borderId="3" xfId="40" applyNumberFormat="1" applyFont="1" applyFill="1" applyBorder="1" applyAlignment="1" applyProtection="1">
      <alignment horizontal="right" vertical="center" wrapText="1"/>
      <protection locked="0"/>
    </xf>
    <xf numFmtId="49" fontId="20" fillId="6" borderId="22" xfId="40" applyNumberFormat="1" applyFont="1" applyFill="1" applyBorder="1" applyAlignment="1" applyProtection="1">
      <alignment horizontal="left" vertical="center" wrapText="1"/>
      <protection locked="0"/>
    </xf>
    <xf numFmtId="49" fontId="20" fillId="6" borderId="9" xfId="40" applyNumberFormat="1" applyFont="1" applyFill="1" applyBorder="1" applyAlignment="1" applyProtection="1">
      <alignment horizontal="left" vertical="center" wrapText="1"/>
      <protection locked="0"/>
    </xf>
    <xf numFmtId="4" fontId="23" fillId="6" borderId="12" xfId="40" applyNumberFormat="1" applyFont="1" applyFill="1" applyBorder="1" applyAlignment="1" applyProtection="1">
      <alignment horizontal="right" vertical="center" wrapText="1"/>
      <protection locked="0"/>
    </xf>
    <xf numFmtId="4" fontId="23" fillId="6" borderId="67" xfId="40" applyNumberFormat="1" applyFont="1" applyFill="1" applyBorder="1" applyAlignment="1" applyProtection="1">
      <alignment horizontal="right" vertical="center" wrapText="1"/>
      <protection locked="0"/>
    </xf>
    <xf numFmtId="4" fontId="23" fillId="6" borderId="0" xfId="40" applyNumberFormat="1" applyFont="1" applyFill="1" applyBorder="1" applyAlignment="1" applyProtection="1">
      <alignment horizontal="right" vertical="center" wrapText="1"/>
      <protection locked="0"/>
    </xf>
    <xf numFmtId="49" fontId="11" fillId="6" borderId="8" xfId="40" applyNumberFormat="1" applyFont="1" applyFill="1" applyBorder="1" applyAlignment="1" applyProtection="1">
      <alignment horizontal="left" vertical="center" wrapText="1"/>
      <protection locked="0"/>
    </xf>
    <xf numFmtId="4" fontId="23" fillId="6" borderId="36" xfId="40" applyNumberFormat="1" applyFont="1" applyFill="1" applyBorder="1" applyAlignment="1" applyProtection="1">
      <alignment horizontal="right" vertical="center" wrapText="1"/>
      <protection locked="0"/>
    </xf>
    <xf numFmtId="4" fontId="23" fillId="6" borderId="64" xfId="40" applyNumberFormat="1" applyFont="1" applyFill="1" applyBorder="1" applyAlignment="1" applyProtection="1">
      <alignment horizontal="right" vertical="center" wrapText="1"/>
      <protection locked="0"/>
    </xf>
    <xf numFmtId="49" fontId="11" fillId="6" borderId="25" xfId="40" applyNumberFormat="1" applyFont="1" applyFill="1" applyBorder="1" applyAlignment="1" applyProtection="1">
      <alignment horizontal="center" vertical="center" wrapText="1"/>
      <protection locked="0"/>
    </xf>
    <xf numFmtId="49" fontId="11" fillId="6" borderId="22" xfId="40" applyNumberFormat="1" applyFont="1" applyFill="1" applyBorder="1" applyAlignment="1" applyProtection="1">
      <alignment horizontal="left" vertical="center" wrapText="1"/>
      <protection locked="0"/>
    </xf>
    <xf numFmtId="4" fontId="23" fillId="7" borderId="36" xfId="40" applyNumberFormat="1" applyFont="1" applyFill="1" applyBorder="1" applyAlignment="1" applyProtection="1">
      <alignment horizontal="right" vertical="center"/>
      <protection locked="0"/>
    </xf>
    <xf numFmtId="0" fontId="2" fillId="0" borderId="51" xfId="24" applyNumberFormat="1" applyFont="1" applyFill="1" applyBorder="1" applyAlignment="1" applyProtection="1">
      <alignment horizontal="left" vertical="top" wrapText="1"/>
      <protection locked="0"/>
    </xf>
    <xf numFmtId="0" fontId="2" fillId="0" borderId="52" xfId="24" applyNumberFormat="1" applyFont="1" applyFill="1" applyBorder="1" applyAlignment="1" applyProtection="1">
      <alignment horizontal="left" vertical="top" wrapText="1"/>
      <protection locked="0"/>
    </xf>
    <xf numFmtId="0" fontId="32" fillId="0" borderId="47" xfId="24" applyNumberFormat="1" applyFont="1" applyFill="1" applyBorder="1" applyAlignment="1" applyProtection="1">
      <alignment horizontal="left" vertical="center" wrapText="1"/>
      <protection locked="0"/>
    </xf>
    <xf numFmtId="0" fontId="32" fillId="0" borderId="57" xfId="24" applyNumberFormat="1" applyFont="1" applyFill="1" applyBorder="1" applyAlignment="1" applyProtection="1">
      <alignment horizontal="left" vertical="center" wrapText="1"/>
      <protection locked="0"/>
    </xf>
    <xf numFmtId="0" fontId="32" fillId="0" borderId="44" xfId="24" applyNumberFormat="1" applyFont="1" applyFill="1" applyBorder="1" applyAlignment="1" applyProtection="1">
      <alignment horizontal="left" vertical="center" wrapText="1"/>
      <protection locked="0"/>
    </xf>
    <xf numFmtId="0" fontId="32" fillId="0" borderId="34" xfId="24" applyNumberFormat="1" applyFont="1" applyFill="1" applyBorder="1" applyAlignment="1" applyProtection="1">
      <alignment horizontal="left" vertical="center" wrapText="1"/>
      <protection locked="0"/>
    </xf>
    <xf numFmtId="0" fontId="32" fillId="0" borderId="38" xfId="24" applyNumberFormat="1" applyFont="1" applyFill="1" applyBorder="1" applyAlignment="1" applyProtection="1">
      <alignment horizontal="left" vertical="center" wrapText="1"/>
      <protection locked="0"/>
    </xf>
    <xf numFmtId="0" fontId="28" fillId="0" borderId="63" xfId="24" applyNumberFormat="1" applyFont="1" applyFill="1" applyBorder="1" applyAlignment="1" applyProtection="1">
      <alignment horizontal="left" vertical="center" wrapText="1"/>
      <protection locked="0"/>
    </xf>
    <xf numFmtId="0" fontId="28" fillId="0" borderId="45" xfId="24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24" applyNumberFormat="1" applyFont="1" applyFill="1" applyBorder="1" applyAlignment="1" applyProtection="1">
      <alignment horizontal="left" vertical="center" wrapText="1"/>
      <protection locked="0"/>
    </xf>
    <xf numFmtId="0" fontId="27" fillId="0" borderId="36" xfId="24" applyNumberFormat="1" applyFont="1" applyFill="1" applyBorder="1" applyAlignment="1" applyProtection="1">
      <alignment horizontal="left" vertical="center" wrapText="1"/>
      <protection locked="0"/>
    </xf>
    <xf numFmtId="0" fontId="27" fillId="0" borderId="37" xfId="24" applyNumberFormat="1" applyFont="1" applyFill="1" applyBorder="1" applyAlignment="1" applyProtection="1">
      <alignment horizontal="left" vertical="center" wrapText="1"/>
      <protection locked="0"/>
    </xf>
    <xf numFmtId="0" fontId="2" fillId="0" borderId="44" xfId="24" applyNumberFormat="1" applyFont="1" applyFill="1" applyBorder="1" applyAlignment="1" applyProtection="1">
      <alignment horizontal="left" vertical="center" wrapText="1"/>
      <protection locked="0"/>
    </xf>
    <xf numFmtId="0" fontId="2" fillId="0" borderId="53" xfId="24" applyNumberFormat="1" applyFont="1" applyFill="1" applyBorder="1" applyAlignment="1" applyProtection="1">
      <alignment horizontal="left" vertical="center" wrapText="1"/>
      <protection locked="0"/>
    </xf>
    <xf numFmtId="0" fontId="34" fillId="0" borderId="38" xfId="24" applyNumberFormat="1" applyFont="1" applyFill="1" applyBorder="1" applyAlignment="1" applyProtection="1">
      <alignment horizontal="left" vertical="center" wrapText="1"/>
      <protection locked="0"/>
    </xf>
    <xf numFmtId="0" fontId="34" fillId="0" borderId="44" xfId="24" applyNumberFormat="1" applyFont="1" applyFill="1" applyBorder="1" applyAlignment="1" applyProtection="1">
      <alignment horizontal="left" vertical="center" wrapText="1"/>
      <protection locked="0"/>
    </xf>
    <xf numFmtId="0" fontId="2" fillId="0" borderId="43" xfId="24" applyNumberFormat="1" applyFont="1" applyFill="1" applyBorder="1" applyAlignment="1" applyProtection="1">
      <alignment horizontal="left" vertical="center" wrapText="1"/>
      <protection locked="0"/>
    </xf>
    <xf numFmtId="0" fontId="2" fillId="0" borderId="46" xfId="24" applyNumberFormat="1" applyFont="1" applyFill="1" applyBorder="1" applyAlignment="1" applyProtection="1">
      <alignment horizontal="left" vertical="center" wrapText="1"/>
      <protection locked="0"/>
    </xf>
    <xf numFmtId="0" fontId="23" fillId="0" borderId="38" xfId="24" applyNumberFormat="1" applyFont="1" applyFill="1" applyBorder="1" applyAlignment="1" applyProtection="1">
      <alignment horizontal="left" vertical="center" wrapText="1"/>
      <protection locked="0"/>
    </xf>
    <xf numFmtId="0" fontId="23" fillId="0" borderId="44" xfId="24" applyNumberFormat="1" applyFont="1" applyFill="1" applyBorder="1" applyAlignment="1" applyProtection="1">
      <alignment horizontal="left" vertical="center" wrapText="1"/>
      <protection locked="0"/>
    </xf>
    <xf numFmtId="0" fontId="33" fillId="0" borderId="38" xfId="24" applyNumberFormat="1" applyFont="1" applyFill="1" applyBorder="1" applyAlignment="1" applyProtection="1">
      <alignment horizontal="left" vertical="center" wrapText="1"/>
      <protection locked="0"/>
    </xf>
    <xf numFmtId="0" fontId="33" fillId="0" borderId="44" xfId="24" applyNumberFormat="1" applyFont="1" applyFill="1" applyBorder="1" applyAlignment="1" applyProtection="1">
      <alignment horizontal="left" vertical="center" wrapText="1"/>
      <protection locked="0"/>
    </xf>
    <xf numFmtId="0" fontId="30" fillId="0" borderId="38" xfId="24" applyNumberFormat="1" applyFont="1" applyFill="1" applyBorder="1" applyAlignment="1" applyProtection="1">
      <alignment horizontal="left" vertical="center" wrapText="1"/>
      <protection locked="0"/>
    </xf>
    <xf numFmtId="0" fontId="30" fillId="0" borderId="44" xfId="24" applyNumberFormat="1" applyFont="1" applyFill="1" applyBorder="1" applyAlignment="1" applyProtection="1">
      <alignment horizontal="left" vertical="center" wrapText="1"/>
      <protection locked="0"/>
    </xf>
    <xf numFmtId="0" fontId="27" fillId="0" borderId="1" xfId="24" applyNumberFormat="1" applyFont="1" applyFill="1" applyBorder="1" applyAlignment="1" applyProtection="1">
      <alignment horizontal="left" vertical="center"/>
      <protection locked="0"/>
    </xf>
    <xf numFmtId="0" fontId="27" fillId="0" borderId="5" xfId="24" applyNumberFormat="1" applyFont="1" applyFill="1" applyBorder="1" applyAlignment="1" applyProtection="1">
      <alignment horizontal="left" vertical="center"/>
      <protection locked="0"/>
    </xf>
    <xf numFmtId="0" fontId="23" fillId="0" borderId="43" xfId="24" applyNumberFormat="1" applyFont="1" applyFill="1" applyBorder="1" applyAlignment="1" applyProtection="1">
      <alignment horizontal="left" vertical="center" wrapText="1"/>
      <protection locked="0"/>
    </xf>
    <xf numFmtId="0" fontId="23" fillId="0" borderId="46" xfId="24" applyNumberFormat="1" applyFont="1" applyFill="1" applyBorder="1" applyAlignment="1" applyProtection="1">
      <alignment horizontal="left" vertical="center" wrapText="1"/>
      <protection locked="0"/>
    </xf>
    <xf numFmtId="0" fontId="28" fillId="0" borderId="38" xfId="24" applyNumberFormat="1" applyFont="1" applyFill="1" applyBorder="1" applyAlignment="1" applyProtection="1">
      <alignment horizontal="left" vertical="center" wrapText="1"/>
      <protection locked="0"/>
    </xf>
    <xf numFmtId="0" fontId="28" fillId="0" borderId="44" xfId="24" applyNumberFormat="1" applyFont="1" applyFill="1" applyBorder="1" applyAlignment="1" applyProtection="1">
      <alignment horizontal="left" vertical="center" wrapText="1"/>
      <protection locked="0"/>
    </xf>
    <xf numFmtId="0" fontId="29" fillId="0" borderId="44" xfId="24" applyNumberFormat="1" applyFont="1" applyFill="1" applyBorder="1" applyAlignment="1" applyProtection="1">
      <alignment horizontal="left" vertical="center" wrapText="1"/>
      <protection locked="0"/>
    </xf>
    <xf numFmtId="0" fontId="29" fillId="0" borderId="34" xfId="24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40" applyNumberFormat="1" applyFont="1" applyFill="1" applyBorder="1" applyAlignment="1" applyProtection="1">
      <alignment horizontal="center"/>
      <protection locked="0"/>
    </xf>
    <xf numFmtId="0" fontId="25" fillId="0" borderId="1" xfId="4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40" applyNumberFormat="1" applyFont="1" applyFill="1" applyBorder="1" applyAlignment="1" applyProtection="1">
      <alignment horizontal="center" vertical="center" wrapText="1"/>
      <protection locked="0"/>
    </xf>
    <xf numFmtId="49" fontId="17" fillId="3" borderId="5" xfId="40" applyNumberFormat="1" applyFont="1" applyFill="1" applyBorder="1" applyAlignment="1" applyProtection="1">
      <alignment horizontal="center" vertical="center" wrapText="1"/>
      <protection locked="0"/>
    </xf>
    <xf numFmtId="49" fontId="8" fillId="3" borderId="27" xfId="40" applyNumberFormat="1" applyFont="1" applyFill="1" applyBorder="1" applyAlignment="1" applyProtection="1">
      <alignment horizontal="center" vertical="center" wrapText="1"/>
      <protection locked="0"/>
    </xf>
    <xf numFmtId="49" fontId="17" fillId="3" borderId="27" xfId="40" applyNumberFormat="1" applyFont="1" applyFill="1" applyBorder="1" applyAlignment="1" applyProtection="1">
      <alignment horizontal="center" vertical="center" wrapText="1"/>
      <protection locked="0"/>
    </xf>
    <xf numFmtId="49" fontId="17" fillId="3" borderId="1" xfId="40" applyNumberFormat="1" applyFont="1" applyFill="1" applyBorder="1" applyAlignment="1" applyProtection="1">
      <alignment horizontal="center" vertical="center" wrapText="1"/>
      <protection locked="0"/>
    </xf>
    <xf numFmtId="49" fontId="21" fillId="3" borderId="6" xfId="40" applyNumberFormat="1" applyFont="1" applyFill="1" applyBorder="1" applyAlignment="1" applyProtection="1">
      <alignment horizontal="right" vertical="center" wrapText="1"/>
      <protection locked="0"/>
    </xf>
    <xf numFmtId="49" fontId="21" fillId="3" borderId="8" xfId="40" applyNumberFormat="1" applyFont="1" applyFill="1" applyBorder="1" applyAlignment="1" applyProtection="1">
      <alignment horizontal="right" vertical="center" wrapText="1"/>
      <protection locked="0"/>
    </xf>
    <xf numFmtId="49" fontId="8" fillId="3" borderId="19" xfId="40" applyNumberFormat="1" applyFont="1" applyFill="1" applyBorder="1" applyAlignment="1" applyProtection="1">
      <alignment horizontal="center" vertical="center" wrapText="1"/>
      <protection locked="0"/>
    </xf>
    <xf numFmtId="49" fontId="17" fillId="3" borderId="19" xfId="40" applyNumberFormat="1" applyFont="1" applyFill="1" applyBorder="1" applyAlignment="1" applyProtection="1">
      <alignment horizontal="center" vertical="center" wrapText="1"/>
      <protection locked="0"/>
    </xf>
    <xf numFmtId="0" fontId="8" fillId="0" borderId="20" xfId="40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4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40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40" applyNumberFormat="1" applyFont="1" applyFill="1" applyBorder="1" applyAlignment="1" applyProtection="1">
      <alignment horizontal="center" vertical="center" wrapText="1"/>
      <protection locked="0"/>
    </xf>
  </cellXfs>
  <cellStyles count="41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 3" xfId="16"/>
    <cellStyle name="Normalny 20" xfId="17"/>
    <cellStyle name="Normalny 20 2" xfId="18"/>
    <cellStyle name="Normalny 21" xfId="19"/>
    <cellStyle name="Normalny 22" xfId="20"/>
    <cellStyle name="Normalny 23" xfId="21"/>
    <cellStyle name="Normalny 24" xfId="22"/>
    <cellStyle name="Normalny 25" xfId="23"/>
    <cellStyle name="Normalny 26" xfId="24"/>
    <cellStyle name="Normalny 27" xfId="1"/>
    <cellStyle name="Normalny 28" xfId="25"/>
    <cellStyle name="Normalny 29" xfId="26"/>
    <cellStyle name="Normalny 3" xfId="27"/>
    <cellStyle name="Normalny 3 2" xfId="28"/>
    <cellStyle name="Normalny 30" xfId="40"/>
    <cellStyle name="Normalny 4" xfId="29"/>
    <cellStyle name="Normalny 4 2" xfId="30"/>
    <cellStyle name="Normalny 5" xfId="31"/>
    <cellStyle name="Normalny 5 2" xfId="32"/>
    <cellStyle name="Normalny 5 3" xfId="33"/>
    <cellStyle name="Normalny 5 3 2" xfId="34"/>
    <cellStyle name="Normalny 6" xfId="35"/>
    <cellStyle name="Normalny 7" xfId="36"/>
    <cellStyle name="Normalny 7 2" xfId="37"/>
    <cellStyle name="Normalny 8" xfId="38"/>
    <cellStyle name="Normalny 9" xfId="39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3"/>
  <sheetViews>
    <sheetView tabSelected="1" topLeftCell="A294" zoomScaleNormal="100" workbookViewId="0">
      <selection activeCell="N306" sqref="N306"/>
    </sheetView>
  </sheetViews>
  <sheetFormatPr defaultRowHeight="12.75" x14ac:dyDescent="0.2"/>
  <cols>
    <col min="1" max="1" width="5.28515625" style="1" customWidth="1"/>
    <col min="2" max="2" width="7.42578125" style="1" customWidth="1"/>
    <col min="3" max="3" width="7.5703125" style="1" customWidth="1"/>
    <col min="4" max="4" width="31" style="1" customWidth="1"/>
    <col min="5" max="5" width="13.140625" style="1" customWidth="1"/>
    <col min="6" max="6" width="12.85546875" style="1" customWidth="1"/>
    <col min="7" max="7" width="12.5703125" style="1" customWidth="1"/>
    <col min="8" max="8" width="12.42578125" style="1" customWidth="1"/>
    <col min="9" max="9" width="11.7109375" style="1" customWidth="1"/>
    <col min="10" max="10" width="8.7109375" style="1" customWidth="1"/>
    <col min="11" max="11" width="12.7109375" style="1" customWidth="1"/>
    <col min="12" max="12" width="10.42578125" style="1" customWidth="1"/>
    <col min="13" max="250" width="9.140625" style="1"/>
    <col min="251" max="251" width="2.140625" style="1" customWidth="1"/>
    <col min="252" max="252" width="8.7109375" style="1" customWidth="1"/>
    <col min="253" max="253" width="9.85546875" style="1" customWidth="1"/>
    <col min="254" max="254" width="1" style="1" customWidth="1"/>
    <col min="255" max="255" width="10.85546875" style="1" customWidth="1"/>
    <col min="256" max="256" width="1" style="1" customWidth="1"/>
    <col min="257" max="257" width="53.5703125" style="1" customWidth="1"/>
    <col min="258" max="258" width="7.5703125" style="1" customWidth="1"/>
    <col min="259" max="259" width="14.140625" style="1" customWidth="1"/>
    <col min="260" max="260" width="1" style="1" customWidth="1"/>
    <col min="261" max="506" width="9.140625" style="1"/>
    <col min="507" max="507" width="2.140625" style="1" customWidth="1"/>
    <col min="508" max="508" width="8.7109375" style="1" customWidth="1"/>
    <col min="509" max="509" width="9.85546875" style="1" customWidth="1"/>
    <col min="510" max="510" width="1" style="1" customWidth="1"/>
    <col min="511" max="511" width="10.85546875" style="1" customWidth="1"/>
    <col min="512" max="512" width="1" style="1" customWidth="1"/>
    <col min="513" max="513" width="53.5703125" style="1" customWidth="1"/>
    <col min="514" max="514" width="7.5703125" style="1" customWidth="1"/>
    <col min="515" max="515" width="14.140625" style="1" customWidth="1"/>
    <col min="516" max="516" width="1" style="1" customWidth="1"/>
    <col min="517" max="762" width="9.140625" style="1"/>
    <col min="763" max="763" width="2.140625" style="1" customWidth="1"/>
    <col min="764" max="764" width="8.7109375" style="1" customWidth="1"/>
    <col min="765" max="765" width="9.85546875" style="1" customWidth="1"/>
    <col min="766" max="766" width="1" style="1" customWidth="1"/>
    <col min="767" max="767" width="10.85546875" style="1" customWidth="1"/>
    <col min="768" max="768" width="1" style="1" customWidth="1"/>
    <col min="769" max="769" width="53.5703125" style="1" customWidth="1"/>
    <col min="770" max="770" width="7.5703125" style="1" customWidth="1"/>
    <col min="771" max="771" width="14.140625" style="1" customWidth="1"/>
    <col min="772" max="772" width="1" style="1" customWidth="1"/>
    <col min="773" max="1018" width="9.140625" style="1"/>
    <col min="1019" max="1019" width="2.140625" style="1" customWidth="1"/>
    <col min="1020" max="1020" width="8.7109375" style="1" customWidth="1"/>
    <col min="1021" max="1021" width="9.85546875" style="1" customWidth="1"/>
    <col min="1022" max="1022" width="1" style="1" customWidth="1"/>
    <col min="1023" max="1023" width="10.85546875" style="1" customWidth="1"/>
    <col min="1024" max="1024" width="1" style="1" customWidth="1"/>
    <col min="1025" max="1025" width="53.5703125" style="1" customWidth="1"/>
    <col min="1026" max="1026" width="7.5703125" style="1" customWidth="1"/>
    <col min="1027" max="1027" width="14.140625" style="1" customWidth="1"/>
    <col min="1028" max="1028" width="1" style="1" customWidth="1"/>
    <col min="1029" max="1274" width="9.140625" style="1"/>
    <col min="1275" max="1275" width="2.140625" style="1" customWidth="1"/>
    <col min="1276" max="1276" width="8.7109375" style="1" customWidth="1"/>
    <col min="1277" max="1277" width="9.85546875" style="1" customWidth="1"/>
    <col min="1278" max="1278" width="1" style="1" customWidth="1"/>
    <col min="1279" max="1279" width="10.85546875" style="1" customWidth="1"/>
    <col min="1280" max="1280" width="1" style="1" customWidth="1"/>
    <col min="1281" max="1281" width="53.5703125" style="1" customWidth="1"/>
    <col min="1282" max="1282" width="7.5703125" style="1" customWidth="1"/>
    <col min="1283" max="1283" width="14.140625" style="1" customWidth="1"/>
    <col min="1284" max="1284" width="1" style="1" customWidth="1"/>
    <col min="1285" max="1530" width="9.140625" style="1"/>
    <col min="1531" max="1531" width="2.140625" style="1" customWidth="1"/>
    <col min="1532" max="1532" width="8.7109375" style="1" customWidth="1"/>
    <col min="1533" max="1533" width="9.85546875" style="1" customWidth="1"/>
    <col min="1534" max="1534" width="1" style="1" customWidth="1"/>
    <col min="1535" max="1535" width="10.85546875" style="1" customWidth="1"/>
    <col min="1536" max="1536" width="1" style="1" customWidth="1"/>
    <col min="1537" max="1537" width="53.5703125" style="1" customWidth="1"/>
    <col min="1538" max="1538" width="7.5703125" style="1" customWidth="1"/>
    <col min="1539" max="1539" width="14.140625" style="1" customWidth="1"/>
    <col min="1540" max="1540" width="1" style="1" customWidth="1"/>
    <col min="1541" max="1786" width="9.140625" style="1"/>
    <col min="1787" max="1787" width="2.140625" style="1" customWidth="1"/>
    <col min="1788" max="1788" width="8.7109375" style="1" customWidth="1"/>
    <col min="1789" max="1789" width="9.85546875" style="1" customWidth="1"/>
    <col min="1790" max="1790" width="1" style="1" customWidth="1"/>
    <col min="1791" max="1791" width="10.85546875" style="1" customWidth="1"/>
    <col min="1792" max="1792" width="1" style="1" customWidth="1"/>
    <col min="1793" max="1793" width="53.5703125" style="1" customWidth="1"/>
    <col min="1794" max="1794" width="7.5703125" style="1" customWidth="1"/>
    <col min="1795" max="1795" width="14.140625" style="1" customWidth="1"/>
    <col min="1796" max="1796" width="1" style="1" customWidth="1"/>
    <col min="1797" max="2042" width="9.140625" style="1"/>
    <col min="2043" max="2043" width="2.140625" style="1" customWidth="1"/>
    <col min="2044" max="2044" width="8.7109375" style="1" customWidth="1"/>
    <col min="2045" max="2045" width="9.85546875" style="1" customWidth="1"/>
    <col min="2046" max="2046" width="1" style="1" customWidth="1"/>
    <col min="2047" max="2047" width="10.85546875" style="1" customWidth="1"/>
    <col min="2048" max="2048" width="1" style="1" customWidth="1"/>
    <col min="2049" max="2049" width="53.5703125" style="1" customWidth="1"/>
    <col min="2050" max="2050" width="7.5703125" style="1" customWidth="1"/>
    <col min="2051" max="2051" width="14.140625" style="1" customWidth="1"/>
    <col min="2052" max="2052" width="1" style="1" customWidth="1"/>
    <col min="2053" max="2298" width="9.140625" style="1"/>
    <col min="2299" max="2299" width="2.140625" style="1" customWidth="1"/>
    <col min="2300" max="2300" width="8.7109375" style="1" customWidth="1"/>
    <col min="2301" max="2301" width="9.85546875" style="1" customWidth="1"/>
    <col min="2302" max="2302" width="1" style="1" customWidth="1"/>
    <col min="2303" max="2303" width="10.85546875" style="1" customWidth="1"/>
    <col min="2304" max="2304" width="1" style="1" customWidth="1"/>
    <col min="2305" max="2305" width="53.5703125" style="1" customWidth="1"/>
    <col min="2306" max="2306" width="7.5703125" style="1" customWidth="1"/>
    <col min="2307" max="2307" width="14.140625" style="1" customWidth="1"/>
    <col min="2308" max="2308" width="1" style="1" customWidth="1"/>
    <col min="2309" max="2554" width="9.140625" style="1"/>
    <col min="2555" max="2555" width="2.140625" style="1" customWidth="1"/>
    <col min="2556" max="2556" width="8.7109375" style="1" customWidth="1"/>
    <col min="2557" max="2557" width="9.85546875" style="1" customWidth="1"/>
    <col min="2558" max="2558" width="1" style="1" customWidth="1"/>
    <col min="2559" max="2559" width="10.85546875" style="1" customWidth="1"/>
    <col min="2560" max="2560" width="1" style="1" customWidth="1"/>
    <col min="2561" max="2561" width="53.5703125" style="1" customWidth="1"/>
    <col min="2562" max="2562" width="7.5703125" style="1" customWidth="1"/>
    <col min="2563" max="2563" width="14.140625" style="1" customWidth="1"/>
    <col min="2564" max="2564" width="1" style="1" customWidth="1"/>
    <col min="2565" max="2810" width="9.140625" style="1"/>
    <col min="2811" max="2811" width="2.140625" style="1" customWidth="1"/>
    <col min="2812" max="2812" width="8.7109375" style="1" customWidth="1"/>
    <col min="2813" max="2813" width="9.85546875" style="1" customWidth="1"/>
    <col min="2814" max="2814" width="1" style="1" customWidth="1"/>
    <col min="2815" max="2815" width="10.85546875" style="1" customWidth="1"/>
    <col min="2816" max="2816" width="1" style="1" customWidth="1"/>
    <col min="2817" max="2817" width="53.5703125" style="1" customWidth="1"/>
    <col min="2818" max="2818" width="7.5703125" style="1" customWidth="1"/>
    <col min="2819" max="2819" width="14.140625" style="1" customWidth="1"/>
    <col min="2820" max="2820" width="1" style="1" customWidth="1"/>
    <col min="2821" max="3066" width="9.140625" style="1"/>
    <col min="3067" max="3067" width="2.140625" style="1" customWidth="1"/>
    <col min="3068" max="3068" width="8.7109375" style="1" customWidth="1"/>
    <col min="3069" max="3069" width="9.85546875" style="1" customWidth="1"/>
    <col min="3070" max="3070" width="1" style="1" customWidth="1"/>
    <col min="3071" max="3071" width="10.85546875" style="1" customWidth="1"/>
    <col min="3072" max="3072" width="1" style="1" customWidth="1"/>
    <col min="3073" max="3073" width="53.5703125" style="1" customWidth="1"/>
    <col min="3074" max="3074" width="7.5703125" style="1" customWidth="1"/>
    <col min="3075" max="3075" width="14.140625" style="1" customWidth="1"/>
    <col min="3076" max="3076" width="1" style="1" customWidth="1"/>
    <col min="3077" max="3322" width="9.140625" style="1"/>
    <col min="3323" max="3323" width="2.140625" style="1" customWidth="1"/>
    <col min="3324" max="3324" width="8.7109375" style="1" customWidth="1"/>
    <col min="3325" max="3325" width="9.85546875" style="1" customWidth="1"/>
    <col min="3326" max="3326" width="1" style="1" customWidth="1"/>
    <col min="3327" max="3327" width="10.85546875" style="1" customWidth="1"/>
    <col min="3328" max="3328" width="1" style="1" customWidth="1"/>
    <col min="3329" max="3329" width="53.5703125" style="1" customWidth="1"/>
    <col min="3330" max="3330" width="7.5703125" style="1" customWidth="1"/>
    <col min="3331" max="3331" width="14.140625" style="1" customWidth="1"/>
    <col min="3332" max="3332" width="1" style="1" customWidth="1"/>
    <col min="3333" max="3578" width="9.140625" style="1"/>
    <col min="3579" max="3579" width="2.140625" style="1" customWidth="1"/>
    <col min="3580" max="3580" width="8.7109375" style="1" customWidth="1"/>
    <col min="3581" max="3581" width="9.85546875" style="1" customWidth="1"/>
    <col min="3582" max="3582" width="1" style="1" customWidth="1"/>
    <col min="3583" max="3583" width="10.85546875" style="1" customWidth="1"/>
    <col min="3584" max="3584" width="1" style="1" customWidth="1"/>
    <col min="3585" max="3585" width="53.5703125" style="1" customWidth="1"/>
    <col min="3586" max="3586" width="7.5703125" style="1" customWidth="1"/>
    <col min="3587" max="3587" width="14.140625" style="1" customWidth="1"/>
    <col min="3588" max="3588" width="1" style="1" customWidth="1"/>
    <col min="3589" max="3834" width="9.140625" style="1"/>
    <col min="3835" max="3835" width="2.140625" style="1" customWidth="1"/>
    <col min="3836" max="3836" width="8.7109375" style="1" customWidth="1"/>
    <col min="3837" max="3837" width="9.85546875" style="1" customWidth="1"/>
    <col min="3838" max="3838" width="1" style="1" customWidth="1"/>
    <col min="3839" max="3839" width="10.85546875" style="1" customWidth="1"/>
    <col min="3840" max="3840" width="1" style="1" customWidth="1"/>
    <col min="3841" max="3841" width="53.5703125" style="1" customWidth="1"/>
    <col min="3842" max="3842" width="7.5703125" style="1" customWidth="1"/>
    <col min="3843" max="3843" width="14.140625" style="1" customWidth="1"/>
    <col min="3844" max="3844" width="1" style="1" customWidth="1"/>
    <col min="3845" max="4090" width="9.140625" style="1"/>
    <col min="4091" max="4091" width="2.140625" style="1" customWidth="1"/>
    <col min="4092" max="4092" width="8.7109375" style="1" customWidth="1"/>
    <col min="4093" max="4093" width="9.85546875" style="1" customWidth="1"/>
    <col min="4094" max="4094" width="1" style="1" customWidth="1"/>
    <col min="4095" max="4095" width="10.85546875" style="1" customWidth="1"/>
    <col min="4096" max="4096" width="1" style="1" customWidth="1"/>
    <col min="4097" max="4097" width="53.5703125" style="1" customWidth="1"/>
    <col min="4098" max="4098" width="7.5703125" style="1" customWidth="1"/>
    <col min="4099" max="4099" width="14.140625" style="1" customWidth="1"/>
    <col min="4100" max="4100" width="1" style="1" customWidth="1"/>
    <col min="4101" max="4346" width="9.140625" style="1"/>
    <col min="4347" max="4347" width="2.140625" style="1" customWidth="1"/>
    <col min="4348" max="4348" width="8.7109375" style="1" customWidth="1"/>
    <col min="4349" max="4349" width="9.85546875" style="1" customWidth="1"/>
    <col min="4350" max="4350" width="1" style="1" customWidth="1"/>
    <col min="4351" max="4351" width="10.85546875" style="1" customWidth="1"/>
    <col min="4352" max="4352" width="1" style="1" customWidth="1"/>
    <col min="4353" max="4353" width="53.5703125" style="1" customWidth="1"/>
    <col min="4354" max="4354" width="7.5703125" style="1" customWidth="1"/>
    <col min="4355" max="4355" width="14.140625" style="1" customWidth="1"/>
    <col min="4356" max="4356" width="1" style="1" customWidth="1"/>
    <col min="4357" max="4602" width="9.140625" style="1"/>
    <col min="4603" max="4603" width="2.140625" style="1" customWidth="1"/>
    <col min="4604" max="4604" width="8.7109375" style="1" customWidth="1"/>
    <col min="4605" max="4605" width="9.85546875" style="1" customWidth="1"/>
    <col min="4606" max="4606" width="1" style="1" customWidth="1"/>
    <col min="4607" max="4607" width="10.85546875" style="1" customWidth="1"/>
    <col min="4608" max="4608" width="1" style="1" customWidth="1"/>
    <col min="4609" max="4609" width="53.5703125" style="1" customWidth="1"/>
    <col min="4610" max="4610" width="7.5703125" style="1" customWidth="1"/>
    <col min="4611" max="4611" width="14.140625" style="1" customWidth="1"/>
    <col min="4612" max="4612" width="1" style="1" customWidth="1"/>
    <col min="4613" max="4858" width="9.140625" style="1"/>
    <col min="4859" max="4859" width="2.140625" style="1" customWidth="1"/>
    <col min="4860" max="4860" width="8.7109375" style="1" customWidth="1"/>
    <col min="4861" max="4861" width="9.85546875" style="1" customWidth="1"/>
    <col min="4862" max="4862" width="1" style="1" customWidth="1"/>
    <col min="4863" max="4863" width="10.85546875" style="1" customWidth="1"/>
    <col min="4864" max="4864" width="1" style="1" customWidth="1"/>
    <col min="4865" max="4865" width="53.5703125" style="1" customWidth="1"/>
    <col min="4866" max="4866" width="7.5703125" style="1" customWidth="1"/>
    <col min="4867" max="4867" width="14.140625" style="1" customWidth="1"/>
    <col min="4868" max="4868" width="1" style="1" customWidth="1"/>
    <col min="4869" max="5114" width="9.140625" style="1"/>
    <col min="5115" max="5115" width="2.140625" style="1" customWidth="1"/>
    <col min="5116" max="5116" width="8.7109375" style="1" customWidth="1"/>
    <col min="5117" max="5117" width="9.85546875" style="1" customWidth="1"/>
    <col min="5118" max="5118" width="1" style="1" customWidth="1"/>
    <col min="5119" max="5119" width="10.85546875" style="1" customWidth="1"/>
    <col min="5120" max="5120" width="1" style="1" customWidth="1"/>
    <col min="5121" max="5121" width="53.5703125" style="1" customWidth="1"/>
    <col min="5122" max="5122" width="7.5703125" style="1" customWidth="1"/>
    <col min="5123" max="5123" width="14.140625" style="1" customWidth="1"/>
    <col min="5124" max="5124" width="1" style="1" customWidth="1"/>
    <col min="5125" max="5370" width="9.140625" style="1"/>
    <col min="5371" max="5371" width="2.140625" style="1" customWidth="1"/>
    <col min="5372" max="5372" width="8.7109375" style="1" customWidth="1"/>
    <col min="5373" max="5373" width="9.85546875" style="1" customWidth="1"/>
    <col min="5374" max="5374" width="1" style="1" customWidth="1"/>
    <col min="5375" max="5375" width="10.85546875" style="1" customWidth="1"/>
    <col min="5376" max="5376" width="1" style="1" customWidth="1"/>
    <col min="5377" max="5377" width="53.5703125" style="1" customWidth="1"/>
    <col min="5378" max="5378" width="7.5703125" style="1" customWidth="1"/>
    <col min="5379" max="5379" width="14.140625" style="1" customWidth="1"/>
    <col min="5380" max="5380" width="1" style="1" customWidth="1"/>
    <col min="5381" max="5626" width="9.140625" style="1"/>
    <col min="5627" max="5627" width="2.140625" style="1" customWidth="1"/>
    <col min="5628" max="5628" width="8.7109375" style="1" customWidth="1"/>
    <col min="5629" max="5629" width="9.85546875" style="1" customWidth="1"/>
    <col min="5630" max="5630" width="1" style="1" customWidth="1"/>
    <col min="5631" max="5631" width="10.85546875" style="1" customWidth="1"/>
    <col min="5632" max="5632" width="1" style="1" customWidth="1"/>
    <col min="5633" max="5633" width="53.5703125" style="1" customWidth="1"/>
    <col min="5634" max="5634" width="7.5703125" style="1" customWidth="1"/>
    <col min="5635" max="5635" width="14.140625" style="1" customWidth="1"/>
    <col min="5636" max="5636" width="1" style="1" customWidth="1"/>
    <col min="5637" max="5882" width="9.140625" style="1"/>
    <col min="5883" max="5883" width="2.140625" style="1" customWidth="1"/>
    <col min="5884" max="5884" width="8.7109375" style="1" customWidth="1"/>
    <col min="5885" max="5885" width="9.85546875" style="1" customWidth="1"/>
    <col min="5886" max="5886" width="1" style="1" customWidth="1"/>
    <col min="5887" max="5887" width="10.85546875" style="1" customWidth="1"/>
    <col min="5888" max="5888" width="1" style="1" customWidth="1"/>
    <col min="5889" max="5889" width="53.5703125" style="1" customWidth="1"/>
    <col min="5890" max="5890" width="7.5703125" style="1" customWidth="1"/>
    <col min="5891" max="5891" width="14.140625" style="1" customWidth="1"/>
    <col min="5892" max="5892" width="1" style="1" customWidth="1"/>
    <col min="5893" max="6138" width="9.140625" style="1"/>
    <col min="6139" max="6139" width="2.140625" style="1" customWidth="1"/>
    <col min="6140" max="6140" width="8.7109375" style="1" customWidth="1"/>
    <col min="6141" max="6141" width="9.85546875" style="1" customWidth="1"/>
    <col min="6142" max="6142" width="1" style="1" customWidth="1"/>
    <col min="6143" max="6143" width="10.85546875" style="1" customWidth="1"/>
    <col min="6144" max="6144" width="1" style="1" customWidth="1"/>
    <col min="6145" max="6145" width="53.5703125" style="1" customWidth="1"/>
    <col min="6146" max="6146" width="7.5703125" style="1" customWidth="1"/>
    <col min="6147" max="6147" width="14.140625" style="1" customWidth="1"/>
    <col min="6148" max="6148" width="1" style="1" customWidth="1"/>
    <col min="6149" max="6394" width="9.140625" style="1"/>
    <col min="6395" max="6395" width="2.140625" style="1" customWidth="1"/>
    <col min="6396" max="6396" width="8.7109375" style="1" customWidth="1"/>
    <col min="6397" max="6397" width="9.85546875" style="1" customWidth="1"/>
    <col min="6398" max="6398" width="1" style="1" customWidth="1"/>
    <col min="6399" max="6399" width="10.85546875" style="1" customWidth="1"/>
    <col min="6400" max="6400" width="1" style="1" customWidth="1"/>
    <col min="6401" max="6401" width="53.5703125" style="1" customWidth="1"/>
    <col min="6402" max="6402" width="7.5703125" style="1" customWidth="1"/>
    <col min="6403" max="6403" width="14.140625" style="1" customWidth="1"/>
    <col min="6404" max="6404" width="1" style="1" customWidth="1"/>
    <col min="6405" max="6650" width="9.140625" style="1"/>
    <col min="6651" max="6651" width="2.140625" style="1" customWidth="1"/>
    <col min="6652" max="6652" width="8.7109375" style="1" customWidth="1"/>
    <col min="6653" max="6653" width="9.85546875" style="1" customWidth="1"/>
    <col min="6654" max="6654" width="1" style="1" customWidth="1"/>
    <col min="6655" max="6655" width="10.85546875" style="1" customWidth="1"/>
    <col min="6656" max="6656" width="1" style="1" customWidth="1"/>
    <col min="6657" max="6657" width="53.5703125" style="1" customWidth="1"/>
    <col min="6658" max="6658" width="7.5703125" style="1" customWidth="1"/>
    <col min="6659" max="6659" width="14.140625" style="1" customWidth="1"/>
    <col min="6660" max="6660" width="1" style="1" customWidth="1"/>
    <col min="6661" max="6906" width="9.140625" style="1"/>
    <col min="6907" max="6907" width="2.140625" style="1" customWidth="1"/>
    <col min="6908" max="6908" width="8.7109375" style="1" customWidth="1"/>
    <col min="6909" max="6909" width="9.85546875" style="1" customWidth="1"/>
    <col min="6910" max="6910" width="1" style="1" customWidth="1"/>
    <col min="6911" max="6911" width="10.85546875" style="1" customWidth="1"/>
    <col min="6912" max="6912" width="1" style="1" customWidth="1"/>
    <col min="6913" max="6913" width="53.5703125" style="1" customWidth="1"/>
    <col min="6914" max="6914" width="7.5703125" style="1" customWidth="1"/>
    <col min="6915" max="6915" width="14.140625" style="1" customWidth="1"/>
    <col min="6916" max="6916" width="1" style="1" customWidth="1"/>
    <col min="6917" max="7162" width="9.140625" style="1"/>
    <col min="7163" max="7163" width="2.140625" style="1" customWidth="1"/>
    <col min="7164" max="7164" width="8.7109375" style="1" customWidth="1"/>
    <col min="7165" max="7165" width="9.85546875" style="1" customWidth="1"/>
    <col min="7166" max="7166" width="1" style="1" customWidth="1"/>
    <col min="7167" max="7167" width="10.85546875" style="1" customWidth="1"/>
    <col min="7168" max="7168" width="1" style="1" customWidth="1"/>
    <col min="7169" max="7169" width="53.5703125" style="1" customWidth="1"/>
    <col min="7170" max="7170" width="7.5703125" style="1" customWidth="1"/>
    <col min="7171" max="7171" width="14.140625" style="1" customWidth="1"/>
    <col min="7172" max="7172" width="1" style="1" customWidth="1"/>
    <col min="7173" max="7418" width="9.140625" style="1"/>
    <col min="7419" max="7419" width="2.140625" style="1" customWidth="1"/>
    <col min="7420" max="7420" width="8.7109375" style="1" customWidth="1"/>
    <col min="7421" max="7421" width="9.85546875" style="1" customWidth="1"/>
    <col min="7422" max="7422" width="1" style="1" customWidth="1"/>
    <col min="7423" max="7423" width="10.85546875" style="1" customWidth="1"/>
    <col min="7424" max="7424" width="1" style="1" customWidth="1"/>
    <col min="7425" max="7425" width="53.5703125" style="1" customWidth="1"/>
    <col min="7426" max="7426" width="7.5703125" style="1" customWidth="1"/>
    <col min="7427" max="7427" width="14.140625" style="1" customWidth="1"/>
    <col min="7428" max="7428" width="1" style="1" customWidth="1"/>
    <col min="7429" max="7674" width="9.140625" style="1"/>
    <col min="7675" max="7675" width="2.140625" style="1" customWidth="1"/>
    <col min="7676" max="7676" width="8.7109375" style="1" customWidth="1"/>
    <col min="7677" max="7677" width="9.85546875" style="1" customWidth="1"/>
    <col min="7678" max="7678" width="1" style="1" customWidth="1"/>
    <col min="7679" max="7679" width="10.85546875" style="1" customWidth="1"/>
    <col min="7680" max="7680" width="1" style="1" customWidth="1"/>
    <col min="7681" max="7681" width="53.5703125" style="1" customWidth="1"/>
    <col min="7682" max="7682" width="7.5703125" style="1" customWidth="1"/>
    <col min="7683" max="7683" width="14.140625" style="1" customWidth="1"/>
    <col min="7684" max="7684" width="1" style="1" customWidth="1"/>
    <col min="7685" max="7930" width="9.140625" style="1"/>
    <col min="7931" max="7931" width="2.140625" style="1" customWidth="1"/>
    <col min="7932" max="7932" width="8.7109375" style="1" customWidth="1"/>
    <col min="7933" max="7933" width="9.85546875" style="1" customWidth="1"/>
    <col min="7934" max="7934" width="1" style="1" customWidth="1"/>
    <col min="7935" max="7935" width="10.85546875" style="1" customWidth="1"/>
    <col min="7936" max="7936" width="1" style="1" customWidth="1"/>
    <col min="7937" max="7937" width="53.5703125" style="1" customWidth="1"/>
    <col min="7938" max="7938" width="7.5703125" style="1" customWidth="1"/>
    <col min="7939" max="7939" width="14.140625" style="1" customWidth="1"/>
    <col min="7940" max="7940" width="1" style="1" customWidth="1"/>
    <col min="7941" max="8186" width="9.140625" style="1"/>
    <col min="8187" max="8187" width="2.140625" style="1" customWidth="1"/>
    <col min="8188" max="8188" width="8.7109375" style="1" customWidth="1"/>
    <col min="8189" max="8189" width="9.85546875" style="1" customWidth="1"/>
    <col min="8190" max="8190" width="1" style="1" customWidth="1"/>
    <col min="8191" max="8191" width="10.85546875" style="1" customWidth="1"/>
    <col min="8192" max="8192" width="1" style="1" customWidth="1"/>
    <col min="8193" max="8193" width="53.5703125" style="1" customWidth="1"/>
    <col min="8194" max="8194" width="7.5703125" style="1" customWidth="1"/>
    <col min="8195" max="8195" width="14.140625" style="1" customWidth="1"/>
    <col min="8196" max="8196" width="1" style="1" customWidth="1"/>
    <col min="8197" max="8442" width="9.140625" style="1"/>
    <col min="8443" max="8443" width="2.140625" style="1" customWidth="1"/>
    <col min="8444" max="8444" width="8.7109375" style="1" customWidth="1"/>
    <col min="8445" max="8445" width="9.85546875" style="1" customWidth="1"/>
    <col min="8446" max="8446" width="1" style="1" customWidth="1"/>
    <col min="8447" max="8447" width="10.85546875" style="1" customWidth="1"/>
    <col min="8448" max="8448" width="1" style="1" customWidth="1"/>
    <col min="8449" max="8449" width="53.5703125" style="1" customWidth="1"/>
    <col min="8450" max="8450" width="7.5703125" style="1" customWidth="1"/>
    <col min="8451" max="8451" width="14.140625" style="1" customWidth="1"/>
    <col min="8452" max="8452" width="1" style="1" customWidth="1"/>
    <col min="8453" max="8698" width="9.140625" style="1"/>
    <col min="8699" max="8699" width="2.140625" style="1" customWidth="1"/>
    <col min="8700" max="8700" width="8.7109375" style="1" customWidth="1"/>
    <col min="8701" max="8701" width="9.85546875" style="1" customWidth="1"/>
    <col min="8702" max="8702" width="1" style="1" customWidth="1"/>
    <col min="8703" max="8703" width="10.85546875" style="1" customWidth="1"/>
    <col min="8704" max="8704" width="1" style="1" customWidth="1"/>
    <col min="8705" max="8705" width="53.5703125" style="1" customWidth="1"/>
    <col min="8706" max="8706" width="7.5703125" style="1" customWidth="1"/>
    <col min="8707" max="8707" width="14.140625" style="1" customWidth="1"/>
    <col min="8708" max="8708" width="1" style="1" customWidth="1"/>
    <col min="8709" max="8954" width="9.140625" style="1"/>
    <col min="8955" max="8955" width="2.140625" style="1" customWidth="1"/>
    <col min="8956" max="8956" width="8.7109375" style="1" customWidth="1"/>
    <col min="8957" max="8957" width="9.85546875" style="1" customWidth="1"/>
    <col min="8958" max="8958" width="1" style="1" customWidth="1"/>
    <col min="8959" max="8959" width="10.85546875" style="1" customWidth="1"/>
    <col min="8960" max="8960" width="1" style="1" customWidth="1"/>
    <col min="8961" max="8961" width="53.5703125" style="1" customWidth="1"/>
    <col min="8962" max="8962" width="7.5703125" style="1" customWidth="1"/>
    <col min="8963" max="8963" width="14.140625" style="1" customWidth="1"/>
    <col min="8964" max="8964" width="1" style="1" customWidth="1"/>
    <col min="8965" max="9210" width="9.140625" style="1"/>
    <col min="9211" max="9211" width="2.140625" style="1" customWidth="1"/>
    <col min="9212" max="9212" width="8.7109375" style="1" customWidth="1"/>
    <col min="9213" max="9213" width="9.85546875" style="1" customWidth="1"/>
    <col min="9214" max="9214" width="1" style="1" customWidth="1"/>
    <col min="9215" max="9215" width="10.85546875" style="1" customWidth="1"/>
    <col min="9216" max="9216" width="1" style="1" customWidth="1"/>
    <col min="9217" max="9217" width="53.5703125" style="1" customWidth="1"/>
    <col min="9218" max="9218" width="7.5703125" style="1" customWidth="1"/>
    <col min="9219" max="9219" width="14.140625" style="1" customWidth="1"/>
    <col min="9220" max="9220" width="1" style="1" customWidth="1"/>
    <col min="9221" max="9466" width="9.140625" style="1"/>
    <col min="9467" max="9467" width="2.140625" style="1" customWidth="1"/>
    <col min="9468" max="9468" width="8.7109375" style="1" customWidth="1"/>
    <col min="9469" max="9469" width="9.85546875" style="1" customWidth="1"/>
    <col min="9470" max="9470" width="1" style="1" customWidth="1"/>
    <col min="9471" max="9471" width="10.85546875" style="1" customWidth="1"/>
    <col min="9472" max="9472" width="1" style="1" customWidth="1"/>
    <col min="9473" max="9473" width="53.5703125" style="1" customWidth="1"/>
    <col min="9474" max="9474" width="7.5703125" style="1" customWidth="1"/>
    <col min="9475" max="9475" width="14.140625" style="1" customWidth="1"/>
    <col min="9476" max="9476" width="1" style="1" customWidth="1"/>
    <col min="9477" max="9722" width="9.140625" style="1"/>
    <col min="9723" max="9723" width="2.140625" style="1" customWidth="1"/>
    <col min="9724" max="9724" width="8.7109375" style="1" customWidth="1"/>
    <col min="9725" max="9725" width="9.85546875" style="1" customWidth="1"/>
    <col min="9726" max="9726" width="1" style="1" customWidth="1"/>
    <col min="9727" max="9727" width="10.85546875" style="1" customWidth="1"/>
    <col min="9728" max="9728" width="1" style="1" customWidth="1"/>
    <col min="9729" max="9729" width="53.5703125" style="1" customWidth="1"/>
    <col min="9730" max="9730" width="7.5703125" style="1" customWidth="1"/>
    <col min="9731" max="9731" width="14.140625" style="1" customWidth="1"/>
    <col min="9732" max="9732" width="1" style="1" customWidth="1"/>
    <col min="9733" max="9978" width="9.140625" style="1"/>
    <col min="9979" max="9979" width="2.140625" style="1" customWidth="1"/>
    <col min="9980" max="9980" width="8.7109375" style="1" customWidth="1"/>
    <col min="9981" max="9981" width="9.85546875" style="1" customWidth="1"/>
    <col min="9982" max="9982" width="1" style="1" customWidth="1"/>
    <col min="9983" max="9983" width="10.85546875" style="1" customWidth="1"/>
    <col min="9984" max="9984" width="1" style="1" customWidth="1"/>
    <col min="9985" max="9985" width="53.5703125" style="1" customWidth="1"/>
    <col min="9986" max="9986" width="7.5703125" style="1" customWidth="1"/>
    <col min="9987" max="9987" width="14.140625" style="1" customWidth="1"/>
    <col min="9988" max="9988" width="1" style="1" customWidth="1"/>
    <col min="9989" max="10234" width="9.140625" style="1"/>
    <col min="10235" max="10235" width="2.140625" style="1" customWidth="1"/>
    <col min="10236" max="10236" width="8.7109375" style="1" customWidth="1"/>
    <col min="10237" max="10237" width="9.85546875" style="1" customWidth="1"/>
    <col min="10238" max="10238" width="1" style="1" customWidth="1"/>
    <col min="10239" max="10239" width="10.85546875" style="1" customWidth="1"/>
    <col min="10240" max="10240" width="1" style="1" customWidth="1"/>
    <col min="10241" max="10241" width="53.5703125" style="1" customWidth="1"/>
    <col min="10242" max="10242" width="7.5703125" style="1" customWidth="1"/>
    <col min="10243" max="10243" width="14.140625" style="1" customWidth="1"/>
    <col min="10244" max="10244" width="1" style="1" customWidth="1"/>
    <col min="10245" max="10490" width="9.140625" style="1"/>
    <col min="10491" max="10491" width="2.140625" style="1" customWidth="1"/>
    <col min="10492" max="10492" width="8.7109375" style="1" customWidth="1"/>
    <col min="10493" max="10493" width="9.85546875" style="1" customWidth="1"/>
    <col min="10494" max="10494" width="1" style="1" customWidth="1"/>
    <col min="10495" max="10495" width="10.85546875" style="1" customWidth="1"/>
    <col min="10496" max="10496" width="1" style="1" customWidth="1"/>
    <col min="10497" max="10497" width="53.5703125" style="1" customWidth="1"/>
    <col min="10498" max="10498" width="7.5703125" style="1" customWidth="1"/>
    <col min="10499" max="10499" width="14.140625" style="1" customWidth="1"/>
    <col min="10500" max="10500" width="1" style="1" customWidth="1"/>
    <col min="10501" max="10746" width="9.140625" style="1"/>
    <col min="10747" max="10747" width="2.140625" style="1" customWidth="1"/>
    <col min="10748" max="10748" width="8.7109375" style="1" customWidth="1"/>
    <col min="10749" max="10749" width="9.85546875" style="1" customWidth="1"/>
    <col min="10750" max="10750" width="1" style="1" customWidth="1"/>
    <col min="10751" max="10751" width="10.85546875" style="1" customWidth="1"/>
    <col min="10752" max="10752" width="1" style="1" customWidth="1"/>
    <col min="10753" max="10753" width="53.5703125" style="1" customWidth="1"/>
    <col min="10754" max="10754" width="7.5703125" style="1" customWidth="1"/>
    <col min="10755" max="10755" width="14.140625" style="1" customWidth="1"/>
    <col min="10756" max="10756" width="1" style="1" customWidth="1"/>
    <col min="10757" max="11002" width="9.140625" style="1"/>
    <col min="11003" max="11003" width="2.140625" style="1" customWidth="1"/>
    <col min="11004" max="11004" width="8.7109375" style="1" customWidth="1"/>
    <col min="11005" max="11005" width="9.85546875" style="1" customWidth="1"/>
    <col min="11006" max="11006" width="1" style="1" customWidth="1"/>
    <col min="11007" max="11007" width="10.85546875" style="1" customWidth="1"/>
    <col min="11008" max="11008" width="1" style="1" customWidth="1"/>
    <col min="11009" max="11009" width="53.5703125" style="1" customWidth="1"/>
    <col min="11010" max="11010" width="7.5703125" style="1" customWidth="1"/>
    <col min="11011" max="11011" width="14.140625" style="1" customWidth="1"/>
    <col min="11012" max="11012" width="1" style="1" customWidth="1"/>
    <col min="11013" max="11258" width="9.140625" style="1"/>
    <col min="11259" max="11259" width="2.140625" style="1" customWidth="1"/>
    <col min="11260" max="11260" width="8.7109375" style="1" customWidth="1"/>
    <col min="11261" max="11261" width="9.85546875" style="1" customWidth="1"/>
    <col min="11262" max="11262" width="1" style="1" customWidth="1"/>
    <col min="11263" max="11263" width="10.85546875" style="1" customWidth="1"/>
    <col min="11264" max="11264" width="1" style="1" customWidth="1"/>
    <col min="11265" max="11265" width="53.5703125" style="1" customWidth="1"/>
    <col min="11266" max="11266" width="7.5703125" style="1" customWidth="1"/>
    <col min="11267" max="11267" width="14.140625" style="1" customWidth="1"/>
    <col min="11268" max="11268" width="1" style="1" customWidth="1"/>
    <col min="11269" max="11514" width="9.140625" style="1"/>
    <col min="11515" max="11515" width="2.140625" style="1" customWidth="1"/>
    <col min="11516" max="11516" width="8.7109375" style="1" customWidth="1"/>
    <col min="11517" max="11517" width="9.85546875" style="1" customWidth="1"/>
    <col min="11518" max="11518" width="1" style="1" customWidth="1"/>
    <col min="11519" max="11519" width="10.85546875" style="1" customWidth="1"/>
    <col min="11520" max="11520" width="1" style="1" customWidth="1"/>
    <col min="11521" max="11521" width="53.5703125" style="1" customWidth="1"/>
    <col min="11522" max="11522" width="7.5703125" style="1" customWidth="1"/>
    <col min="11523" max="11523" width="14.140625" style="1" customWidth="1"/>
    <col min="11524" max="11524" width="1" style="1" customWidth="1"/>
    <col min="11525" max="11770" width="9.140625" style="1"/>
    <col min="11771" max="11771" width="2.140625" style="1" customWidth="1"/>
    <col min="11772" max="11772" width="8.7109375" style="1" customWidth="1"/>
    <col min="11773" max="11773" width="9.85546875" style="1" customWidth="1"/>
    <col min="11774" max="11774" width="1" style="1" customWidth="1"/>
    <col min="11775" max="11775" width="10.85546875" style="1" customWidth="1"/>
    <col min="11776" max="11776" width="1" style="1" customWidth="1"/>
    <col min="11777" max="11777" width="53.5703125" style="1" customWidth="1"/>
    <col min="11778" max="11778" width="7.5703125" style="1" customWidth="1"/>
    <col min="11779" max="11779" width="14.140625" style="1" customWidth="1"/>
    <col min="11780" max="11780" width="1" style="1" customWidth="1"/>
    <col min="11781" max="12026" width="9.140625" style="1"/>
    <col min="12027" max="12027" width="2.140625" style="1" customWidth="1"/>
    <col min="12028" max="12028" width="8.7109375" style="1" customWidth="1"/>
    <col min="12029" max="12029" width="9.85546875" style="1" customWidth="1"/>
    <col min="12030" max="12030" width="1" style="1" customWidth="1"/>
    <col min="12031" max="12031" width="10.85546875" style="1" customWidth="1"/>
    <col min="12032" max="12032" width="1" style="1" customWidth="1"/>
    <col min="12033" max="12033" width="53.5703125" style="1" customWidth="1"/>
    <col min="12034" max="12034" width="7.5703125" style="1" customWidth="1"/>
    <col min="12035" max="12035" width="14.140625" style="1" customWidth="1"/>
    <col min="12036" max="12036" width="1" style="1" customWidth="1"/>
    <col min="12037" max="12282" width="9.140625" style="1"/>
    <col min="12283" max="12283" width="2.140625" style="1" customWidth="1"/>
    <col min="12284" max="12284" width="8.7109375" style="1" customWidth="1"/>
    <col min="12285" max="12285" width="9.85546875" style="1" customWidth="1"/>
    <col min="12286" max="12286" width="1" style="1" customWidth="1"/>
    <col min="12287" max="12287" width="10.85546875" style="1" customWidth="1"/>
    <col min="12288" max="12288" width="1" style="1" customWidth="1"/>
    <col min="12289" max="12289" width="53.5703125" style="1" customWidth="1"/>
    <col min="12290" max="12290" width="7.5703125" style="1" customWidth="1"/>
    <col min="12291" max="12291" width="14.140625" style="1" customWidth="1"/>
    <col min="12292" max="12292" width="1" style="1" customWidth="1"/>
    <col min="12293" max="12538" width="9.140625" style="1"/>
    <col min="12539" max="12539" width="2.140625" style="1" customWidth="1"/>
    <col min="12540" max="12540" width="8.7109375" style="1" customWidth="1"/>
    <col min="12541" max="12541" width="9.85546875" style="1" customWidth="1"/>
    <col min="12542" max="12542" width="1" style="1" customWidth="1"/>
    <col min="12543" max="12543" width="10.85546875" style="1" customWidth="1"/>
    <col min="12544" max="12544" width="1" style="1" customWidth="1"/>
    <col min="12545" max="12545" width="53.5703125" style="1" customWidth="1"/>
    <col min="12546" max="12546" width="7.5703125" style="1" customWidth="1"/>
    <col min="12547" max="12547" width="14.140625" style="1" customWidth="1"/>
    <col min="12548" max="12548" width="1" style="1" customWidth="1"/>
    <col min="12549" max="12794" width="9.140625" style="1"/>
    <col min="12795" max="12795" width="2.140625" style="1" customWidth="1"/>
    <col min="12796" max="12796" width="8.7109375" style="1" customWidth="1"/>
    <col min="12797" max="12797" width="9.85546875" style="1" customWidth="1"/>
    <col min="12798" max="12798" width="1" style="1" customWidth="1"/>
    <col min="12799" max="12799" width="10.85546875" style="1" customWidth="1"/>
    <col min="12800" max="12800" width="1" style="1" customWidth="1"/>
    <col min="12801" max="12801" width="53.5703125" style="1" customWidth="1"/>
    <col min="12802" max="12802" width="7.5703125" style="1" customWidth="1"/>
    <col min="12803" max="12803" width="14.140625" style="1" customWidth="1"/>
    <col min="12804" max="12804" width="1" style="1" customWidth="1"/>
    <col min="12805" max="13050" width="9.140625" style="1"/>
    <col min="13051" max="13051" width="2.140625" style="1" customWidth="1"/>
    <col min="13052" max="13052" width="8.7109375" style="1" customWidth="1"/>
    <col min="13053" max="13053" width="9.85546875" style="1" customWidth="1"/>
    <col min="13054" max="13054" width="1" style="1" customWidth="1"/>
    <col min="13055" max="13055" width="10.85546875" style="1" customWidth="1"/>
    <col min="13056" max="13056" width="1" style="1" customWidth="1"/>
    <col min="13057" max="13057" width="53.5703125" style="1" customWidth="1"/>
    <col min="13058" max="13058" width="7.5703125" style="1" customWidth="1"/>
    <col min="13059" max="13059" width="14.140625" style="1" customWidth="1"/>
    <col min="13060" max="13060" width="1" style="1" customWidth="1"/>
    <col min="13061" max="13306" width="9.140625" style="1"/>
    <col min="13307" max="13307" width="2.140625" style="1" customWidth="1"/>
    <col min="13308" max="13308" width="8.7109375" style="1" customWidth="1"/>
    <col min="13309" max="13309" width="9.85546875" style="1" customWidth="1"/>
    <col min="13310" max="13310" width="1" style="1" customWidth="1"/>
    <col min="13311" max="13311" width="10.85546875" style="1" customWidth="1"/>
    <col min="13312" max="13312" width="1" style="1" customWidth="1"/>
    <col min="13313" max="13313" width="53.5703125" style="1" customWidth="1"/>
    <col min="13314" max="13314" width="7.5703125" style="1" customWidth="1"/>
    <col min="13315" max="13315" width="14.140625" style="1" customWidth="1"/>
    <col min="13316" max="13316" width="1" style="1" customWidth="1"/>
    <col min="13317" max="13562" width="9.140625" style="1"/>
    <col min="13563" max="13563" width="2.140625" style="1" customWidth="1"/>
    <col min="13564" max="13564" width="8.7109375" style="1" customWidth="1"/>
    <col min="13565" max="13565" width="9.85546875" style="1" customWidth="1"/>
    <col min="13566" max="13566" width="1" style="1" customWidth="1"/>
    <col min="13567" max="13567" width="10.85546875" style="1" customWidth="1"/>
    <col min="13568" max="13568" width="1" style="1" customWidth="1"/>
    <col min="13569" max="13569" width="53.5703125" style="1" customWidth="1"/>
    <col min="13570" max="13570" width="7.5703125" style="1" customWidth="1"/>
    <col min="13571" max="13571" width="14.140625" style="1" customWidth="1"/>
    <col min="13572" max="13572" width="1" style="1" customWidth="1"/>
    <col min="13573" max="13818" width="9.140625" style="1"/>
    <col min="13819" max="13819" width="2.140625" style="1" customWidth="1"/>
    <col min="13820" max="13820" width="8.7109375" style="1" customWidth="1"/>
    <col min="13821" max="13821" width="9.85546875" style="1" customWidth="1"/>
    <col min="13822" max="13822" width="1" style="1" customWidth="1"/>
    <col min="13823" max="13823" width="10.85546875" style="1" customWidth="1"/>
    <col min="13824" max="13824" width="1" style="1" customWidth="1"/>
    <col min="13825" max="13825" width="53.5703125" style="1" customWidth="1"/>
    <col min="13826" max="13826" width="7.5703125" style="1" customWidth="1"/>
    <col min="13827" max="13827" width="14.140625" style="1" customWidth="1"/>
    <col min="13828" max="13828" width="1" style="1" customWidth="1"/>
    <col min="13829" max="14074" width="9.140625" style="1"/>
    <col min="14075" max="14075" width="2.140625" style="1" customWidth="1"/>
    <col min="14076" max="14076" width="8.7109375" style="1" customWidth="1"/>
    <col min="14077" max="14077" width="9.85546875" style="1" customWidth="1"/>
    <col min="14078" max="14078" width="1" style="1" customWidth="1"/>
    <col min="14079" max="14079" width="10.85546875" style="1" customWidth="1"/>
    <col min="14080" max="14080" width="1" style="1" customWidth="1"/>
    <col min="14081" max="14081" width="53.5703125" style="1" customWidth="1"/>
    <col min="14082" max="14082" width="7.5703125" style="1" customWidth="1"/>
    <col min="14083" max="14083" width="14.140625" style="1" customWidth="1"/>
    <col min="14084" max="14084" width="1" style="1" customWidth="1"/>
    <col min="14085" max="14330" width="9.140625" style="1"/>
    <col min="14331" max="14331" width="2.140625" style="1" customWidth="1"/>
    <col min="14332" max="14332" width="8.7109375" style="1" customWidth="1"/>
    <col min="14333" max="14333" width="9.85546875" style="1" customWidth="1"/>
    <col min="14334" max="14334" width="1" style="1" customWidth="1"/>
    <col min="14335" max="14335" width="10.85546875" style="1" customWidth="1"/>
    <col min="14336" max="14336" width="1" style="1" customWidth="1"/>
    <col min="14337" max="14337" width="53.5703125" style="1" customWidth="1"/>
    <col min="14338" max="14338" width="7.5703125" style="1" customWidth="1"/>
    <col min="14339" max="14339" width="14.140625" style="1" customWidth="1"/>
    <col min="14340" max="14340" width="1" style="1" customWidth="1"/>
    <col min="14341" max="14586" width="9.140625" style="1"/>
    <col min="14587" max="14587" width="2.140625" style="1" customWidth="1"/>
    <col min="14588" max="14588" width="8.7109375" style="1" customWidth="1"/>
    <col min="14589" max="14589" width="9.85546875" style="1" customWidth="1"/>
    <col min="14590" max="14590" width="1" style="1" customWidth="1"/>
    <col min="14591" max="14591" width="10.85546875" style="1" customWidth="1"/>
    <col min="14592" max="14592" width="1" style="1" customWidth="1"/>
    <col min="14593" max="14593" width="53.5703125" style="1" customWidth="1"/>
    <col min="14594" max="14594" width="7.5703125" style="1" customWidth="1"/>
    <col min="14595" max="14595" width="14.140625" style="1" customWidth="1"/>
    <col min="14596" max="14596" width="1" style="1" customWidth="1"/>
    <col min="14597" max="14842" width="9.140625" style="1"/>
    <col min="14843" max="14843" width="2.140625" style="1" customWidth="1"/>
    <col min="14844" max="14844" width="8.7109375" style="1" customWidth="1"/>
    <col min="14845" max="14845" width="9.85546875" style="1" customWidth="1"/>
    <col min="14846" max="14846" width="1" style="1" customWidth="1"/>
    <col min="14847" max="14847" width="10.85546875" style="1" customWidth="1"/>
    <col min="14848" max="14848" width="1" style="1" customWidth="1"/>
    <col min="14849" max="14849" width="53.5703125" style="1" customWidth="1"/>
    <col min="14850" max="14850" width="7.5703125" style="1" customWidth="1"/>
    <col min="14851" max="14851" width="14.140625" style="1" customWidth="1"/>
    <col min="14852" max="14852" width="1" style="1" customWidth="1"/>
    <col min="14853" max="15098" width="9.140625" style="1"/>
    <col min="15099" max="15099" width="2.140625" style="1" customWidth="1"/>
    <col min="15100" max="15100" width="8.7109375" style="1" customWidth="1"/>
    <col min="15101" max="15101" width="9.85546875" style="1" customWidth="1"/>
    <col min="15102" max="15102" width="1" style="1" customWidth="1"/>
    <col min="15103" max="15103" width="10.85546875" style="1" customWidth="1"/>
    <col min="15104" max="15104" width="1" style="1" customWidth="1"/>
    <col min="15105" max="15105" width="53.5703125" style="1" customWidth="1"/>
    <col min="15106" max="15106" width="7.5703125" style="1" customWidth="1"/>
    <col min="15107" max="15107" width="14.140625" style="1" customWidth="1"/>
    <col min="15108" max="15108" width="1" style="1" customWidth="1"/>
    <col min="15109" max="15354" width="9.140625" style="1"/>
    <col min="15355" max="15355" width="2.140625" style="1" customWidth="1"/>
    <col min="15356" max="15356" width="8.7109375" style="1" customWidth="1"/>
    <col min="15357" max="15357" width="9.85546875" style="1" customWidth="1"/>
    <col min="15358" max="15358" width="1" style="1" customWidth="1"/>
    <col min="15359" max="15359" width="10.85546875" style="1" customWidth="1"/>
    <col min="15360" max="15360" width="1" style="1" customWidth="1"/>
    <col min="15361" max="15361" width="53.5703125" style="1" customWidth="1"/>
    <col min="15362" max="15362" width="7.5703125" style="1" customWidth="1"/>
    <col min="15363" max="15363" width="14.140625" style="1" customWidth="1"/>
    <col min="15364" max="15364" width="1" style="1" customWidth="1"/>
    <col min="15365" max="15610" width="9.140625" style="1"/>
    <col min="15611" max="15611" width="2.140625" style="1" customWidth="1"/>
    <col min="15612" max="15612" width="8.7109375" style="1" customWidth="1"/>
    <col min="15613" max="15613" width="9.85546875" style="1" customWidth="1"/>
    <col min="15614" max="15614" width="1" style="1" customWidth="1"/>
    <col min="15615" max="15615" width="10.85546875" style="1" customWidth="1"/>
    <col min="15616" max="15616" width="1" style="1" customWidth="1"/>
    <col min="15617" max="15617" width="53.5703125" style="1" customWidth="1"/>
    <col min="15618" max="15618" width="7.5703125" style="1" customWidth="1"/>
    <col min="15619" max="15619" width="14.140625" style="1" customWidth="1"/>
    <col min="15620" max="15620" width="1" style="1" customWidth="1"/>
    <col min="15621" max="15866" width="9.140625" style="1"/>
    <col min="15867" max="15867" width="2.140625" style="1" customWidth="1"/>
    <col min="15868" max="15868" width="8.7109375" style="1" customWidth="1"/>
    <col min="15869" max="15869" width="9.85546875" style="1" customWidth="1"/>
    <col min="15870" max="15870" width="1" style="1" customWidth="1"/>
    <col min="15871" max="15871" width="10.85546875" style="1" customWidth="1"/>
    <col min="15872" max="15872" width="1" style="1" customWidth="1"/>
    <col min="15873" max="15873" width="53.5703125" style="1" customWidth="1"/>
    <col min="15874" max="15874" width="7.5703125" style="1" customWidth="1"/>
    <col min="15875" max="15875" width="14.140625" style="1" customWidth="1"/>
    <col min="15876" max="15876" width="1" style="1" customWidth="1"/>
    <col min="15877" max="16122" width="9.140625" style="1"/>
    <col min="16123" max="16123" width="2.140625" style="1" customWidth="1"/>
    <col min="16124" max="16124" width="8.7109375" style="1" customWidth="1"/>
    <col min="16125" max="16125" width="9.85546875" style="1" customWidth="1"/>
    <col min="16126" max="16126" width="1" style="1" customWidth="1"/>
    <col min="16127" max="16127" width="10.85546875" style="1" customWidth="1"/>
    <col min="16128" max="16128" width="1" style="1" customWidth="1"/>
    <col min="16129" max="16129" width="53.5703125" style="1" customWidth="1"/>
    <col min="16130" max="16130" width="7.5703125" style="1" customWidth="1"/>
    <col min="16131" max="16131" width="14.140625" style="1" customWidth="1"/>
    <col min="16132" max="16132" width="1" style="1" customWidth="1"/>
    <col min="16133" max="16384" width="9.140625" style="1"/>
  </cols>
  <sheetData>
    <row r="1" spans="1:13" s="27" customFormat="1" x14ac:dyDescent="0.2"/>
    <row r="2" spans="1:13" x14ac:dyDescent="0.2">
      <c r="H2" s="11" t="s">
        <v>317</v>
      </c>
    </row>
    <row r="4" spans="1:13" ht="15" customHeight="1" x14ac:dyDescent="0.25">
      <c r="A4" s="240" t="s">
        <v>318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3" ht="14.25" customHeight="1" x14ac:dyDescent="0.25">
      <c r="A5" s="240" t="s">
        <v>347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3" ht="14.2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3" ht="34.9" customHeight="1" x14ac:dyDescent="0.2">
      <c r="A7" s="242" t="s">
        <v>0</v>
      </c>
      <c r="B7" s="242" t="s">
        <v>1</v>
      </c>
      <c r="C7" s="242" t="s">
        <v>52</v>
      </c>
      <c r="D7" s="243" t="s">
        <v>90</v>
      </c>
      <c r="E7" s="244" t="s">
        <v>348</v>
      </c>
      <c r="F7" s="246" t="s">
        <v>315</v>
      </c>
      <c r="G7" s="249" t="s">
        <v>349</v>
      </c>
      <c r="H7" s="251" t="s">
        <v>350</v>
      </c>
      <c r="I7" s="7" t="s">
        <v>49</v>
      </c>
      <c r="J7" s="241" t="s">
        <v>48</v>
      </c>
      <c r="K7" s="253" t="s">
        <v>316</v>
      </c>
      <c r="L7" s="254" t="s">
        <v>319</v>
      </c>
    </row>
    <row r="8" spans="1:13" ht="56.25" customHeight="1" x14ac:dyDescent="0.2">
      <c r="A8" s="242"/>
      <c r="B8" s="242"/>
      <c r="C8" s="242"/>
      <c r="D8" s="243"/>
      <c r="E8" s="245"/>
      <c r="F8" s="246"/>
      <c r="G8" s="250"/>
      <c r="H8" s="252"/>
      <c r="I8" s="26" t="s">
        <v>351</v>
      </c>
      <c r="J8" s="241"/>
      <c r="K8" s="253"/>
      <c r="L8" s="255"/>
    </row>
    <row r="9" spans="1:13" x14ac:dyDescent="0.2">
      <c r="A9" s="148" t="s">
        <v>2</v>
      </c>
      <c r="B9" s="148"/>
      <c r="C9" s="148"/>
      <c r="D9" s="149" t="s">
        <v>3</v>
      </c>
      <c r="E9" s="150">
        <f>E10+E12+E14</f>
        <v>49386.869999999995</v>
      </c>
      <c r="F9" s="151">
        <f t="shared" ref="F9:L9" si="0">F10+F12+F14</f>
        <v>964187.85000000009</v>
      </c>
      <c r="G9" s="152">
        <f t="shared" si="0"/>
        <v>1013574.7200000001</v>
      </c>
      <c r="H9" s="153">
        <f t="shared" si="0"/>
        <v>1009306.7200000001</v>
      </c>
      <c r="I9" s="151">
        <f t="shared" si="0"/>
        <v>0</v>
      </c>
      <c r="J9" s="154">
        <f>H9/G9</f>
        <v>0.99578916096092063</v>
      </c>
      <c r="K9" s="151">
        <f t="shared" si="0"/>
        <v>2364</v>
      </c>
      <c r="L9" s="155">
        <f t="shared" si="0"/>
        <v>0</v>
      </c>
      <c r="M9" s="8"/>
    </row>
    <row r="10" spans="1:13" ht="15" x14ac:dyDescent="0.2">
      <c r="A10" s="2"/>
      <c r="B10" s="156" t="s">
        <v>105</v>
      </c>
      <c r="C10" s="157"/>
      <c r="D10" s="158" t="s">
        <v>106</v>
      </c>
      <c r="E10" s="159">
        <f>E11</f>
        <v>20000</v>
      </c>
      <c r="F10" s="160">
        <f t="shared" ref="F10:L10" si="1">F11</f>
        <v>0</v>
      </c>
      <c r="G10" s="161">
        <f t="shared" si="1"/>
        <v>20000</v>
      </c>
      <c r="H10" s="162">
        <f t="shared" si="1"/>
        <v>20000</v>
      </c>
      <c r="I10" s="160">
        <f t="shared" si="1"/>
        <v>0</v>
      </c>
      <c r="J10" s="163">
        <f>H10/G10</f>
        <v>1</v>
      </c>
      <c r="K10" s="160">
        <f t="shared" si="1"/>
        <v>0</v>
      </c>
      <c r="L10" s="164">
        <f t="shared" si="1"/>
        <v>0</v>
      </c>
      <c r="M10" s="8"/>
    </row>
    <row r="11" spans="1:13" ht="56.25" x14ac:dyDescent="0.2">
      <c r="A11" s="4"/>
      <c r="B11" s="4"/>
      <c r="C11" s="5" t="s">
        <v>183</v>
      </c>
      <c r="D11" s="14" t="s">
        <v>184</v>
      </c>
      <c r="E11" s="19">
        <v>20000</v>
      </c>
      <c r="F11" s="22">
        <f>G11-E11</f>
        <v>0</v>
      </c>
      <c r="G11" s="17">
        <v>20000</v>
      </c>
      <c r="H11" s="24">
        <v>20000</v>
      </c>
      <c r="I11" s="9">
        <v>0</v>
      </c>
      <c r="J11" s="31">
        <f t="shared" ref="J11:J77" si="2">H11/G11</f>
        <v>1</v>
      </c>
      <c r="K11" s="9">
        <v>0</v>
      </c>
      <c r="L11" s="9">
        <v>0</v>
      </c>
      <c r="M11" s="8"/>
    </row>
    <row r="12" spans="1:13" ht="15" x14ac:dyDescent="0.2">
      <c r="A12" s="2"/>
      <c r="B12" s="156" t="s">
        <v>185</v>
      </c>
      <c r="C12" s="157"/>
      <c r="D12" s="158" t="s">
        <v>186</v>
      </c>
      <c r="E12" s="159">
        <f>E13</f>
        <v>17000</v>
      </c>
      <c r="F12" s="160">
        <f t="shared" ref="F12:L12" si="3">F13</f>
        <v>0</v>
      </c>
      <c r="G12" s="161">
        <f t="shared" si="3"/>
        <v>17000</v>
      </c>
      <c r="H12" s="162">
        <f t="shared" si="3"/>
        <v>13962</v>
      </c>
      <c r="I12" s="160">
        <f t="shared" si="3"/>
        <v>0</v>
      </c>
      <c r="J12" s="163">
        <f t="shared" si="2"/>
        <v>0.82129411764705884</v>
      </c>
      <c r="K12" s="160">
        <f t="shared" si="3"/>
        <v>2364</v>
      </c>
      <c r="L12" s="164">
        <f t="shared" si="3"/>
        <v>0</v>
      </c>
      <c r="M12" s="8"/>
    </row>
    <row r="13" spans="1:13" ht="33.75" x14ac:dyDescent="0.2">
      <c r="A13" s="4"/>
      <c r="B13" s="4"/>
      <c r="C13" s="5" t="s">
        <v>187</v>
      </c>
      <c r="D13" s="14" t="s">
        <v>188</v>
      </c>
      <c r="E13" s="19">
        <v>17000</v>
      </c>
      <c r="F13" s="22">
        <f>G13-E13</f>
        <v>0</v>
      </c>
      <c r="G13" s="17">
        <v>17000</v>
      </c>
      <c r="H13" s="24">
        <v>13962</v>
      </c>
      <c r="I13" s="9">
        <v>0</v>
      </c>
      <c r="J13" s="31">
        <f t="shared" si="2"/>
        <v>0.82129411764705884</v>
      </c>
      <c r="K13" s="9">
        <v>2364</v>
      </c>
      <c r="L13" s="9">
        <v>0</v>
      </c>
      <c r="M13" s="8"/>
    </row>
    <row r="14" spans="1:13" ht="15" x14ac:dyDescent="0.2">
      <c r="A14" s="2"/>
      <c r="B14" s="156" t="s">
        <v>4</v>
      </c>
      <c r="C14" s="157"/>
      <c r="D14" s="158" t="s">
        <v>5</v>
      </c>
      <c r="E14" s="159">
        <f>E15+E16+E17+E18+E19+E20+E21</f>
        <v>12386.869999999999</v>
      </c>
      <c r="F14" s="159">
        <f t="shared" ref="F14:I14" si="4">F15+F16+F17+F18+F19+F20+F21</f>
        <v>964187.85000000009</v>
      </c>
      <c r="G14" s="159">
        <f t="shared" si="4"/>
        <v>976574.72000000009</v>
      </c>
      <c r="H14" s="159">
        <f t="shared" si="4"/>
        <v>975344.72000000009</v>
      </c>
      <c r="I14" s="159">
        <f t="shared" si="4"/>
        <v>0</v>
      </c>
      <c r="J14" s="163">
        <f t="shared" si="2"/>
        <v>0.99874049576052926</v>
      </c>
      <c r="K14" s="160">
        <f>K15+K16+K17+K18+K19+K20</f>
        <v>0</v>
      </c>
      <c r="L14" s="160">
        <f>L15+L16+L17+L18+L19+L20</f>
        <v>0</v>
      </c>
      <c r="M14" s="8"/>
    </row>
    <row r="15" spans="1:13" x14ac:dyDescent="0.2">
      <c r="A15" s="4"/>
      <c r="B15" s="4"/>
      <c r="C15" s="5" t="s">
        <v>189</v>
      </c>
      <c r="D15" s="14" t="s">
        <v>6</v>
      </c>
      <c r="E15" s="19">
        <v>0</v>
      </c>
      <c r="F15" s="22">
        <f>G15-E15</f>
        <v>7280.89</v>
      </c>
      <c r="G15" s="17">
        <v>7280.89</v>
      </c>
      <c r="H15" s="24">
        <v>7280.89</v>
      </c>
      <c r="I15" s="9">
        <v>0</v>
      </c>
      <c r="J15" s="31">
        <f t="shared" si="2"/>
        <v>1</v>
      </c>
      <c r="K15" s="9">
        <v>0</v>
      </c>
      <c r="L15" s="9">
        <v>0</v>
      </c>
      <c r="M15" s="8"/>
    </row>
    <row r="16" spans="1:13" x14ac:dyDescent="0.2">
      <c r="A16" s="4"/>
      <c r="B16" s="4"/>
      <c r="C16" s="5" t="s">
        <v>132</v>
      </c>
      <c r="D16" s="14" t="s">
        <v>7</v>
      </c>
      <c r="E16" s="19">
        <v>0</v>
      </c>
      <c r="F16" s="22">
        <f t="shared" ref="F16:F21" si="5">G16-E16</f>
        <v>1245.03</v>
      </c>
      <c r="G16" s="17">
        <v>1245.03</v>
      </c>
      <c r="H16" s="24">
        <v>1245.03</v>
      </c>
      <c r="I16" s="9">
        <v>0</v>
      </c>
      <c r="J16" s="31">
        <f t="shared" si="2"/>
        <v>1</v>
      </c>
      <c r="K16" s="9">
        <v>0</v>
      </c>
      <c r="L16" s="9">
        <v>0</v>
      </c>
      <c r="M16" s="8"/>
    </row>
    <row r="17" spans="1:13" ht="22.5" x14ac:dyDescent="0.2">
      <c r="A17" s="4"/>
      <c r="B17" s="4"/>
      <c r="C17" s="5" t="s">
        <v>133</v>
      </c>
      <c r="D17" s="34" t="s">
        <v>367</v>
      </c>
      <c r="E17" s="19">
        <v>0</v>
      </c>
      <c r="F17" s="22">
        <f t="shared" si="5"/>
        <v>178.38</v>
      </c>
      <c r="G17" s="17">
        <v>178.38</v>
      </c>
      <c r="H17" s="24">
        <v>178.38</v>
      </c>
      <c r="I17" s="9">
        <v>0</v>
      </c>
      <c r="J17" s="31">
        <f t="shared" si="2"/>
        <v>1</v>
      </c>
      <c r="K17" s="9">
        <v>0</v>
      </c>
      <c r="L17" s="9">
        <v>0</v>
      </c>
      <c r="M17" s="8"/>
    </row>
    <row r="18" spans="1:13" x14ac:dyDescent="0.2">
      <c r="A18" s="4"/>
      <c r="B18" s="4"/>
      <c r="C18" s="5" t="s">
        <v>123</v>
      </c>
      <c r="D18" s="14" t="s">
        <v>9</v>
      </c>
      <c r="E18" s="19">
        <v>0</v>
      </c>
      <c r="F18" s="22">
        <f t="shared" si="5"/>
        <v>6636.69</v>
      </c>
      <c r="G18" s="17">
        <v>6636.69</v>
      </c>
      <c r="H18" s="24">
        <v>6636.69</v>
      </c>
      <c r="I18" s="9">
        <v>0</v>
      </c>
      <c r="J18" s="31">
        <f t="shared" si="2"/>
        <v>1</v>
      </c>
      <c r="K18" s="9">
        <v>0</v>
      </c>
      <c r="L18" s="9">
        <v>0</v>
      </c>
      <c r="M18" s="8"/>
    </row>
    <row r="19" spans="1:13" x14ac:dyDescent="0.2">
      <c r="A19" s="4"/>
      <c r="B19" s="4"/>
      <c r="C19" s="5" t="s">
        <v>124</v>
      </c>
      <c r="D19" s="14" t="s">
        <v>10</v>
      </c>
      <c r="E19" s="19">
        <v>6000</v>
      </c>
      <c r="F19" s="22">
        <f t="shared" si="5"/>
        <v>-986.57999999999993</v>
      </c>
      <c r="G19" s="17">
        <v>5013.42</v>
      </c>
      <c r="H19" s="24">
        <v>3783.42</v>
      </c>
      <c r="I19" s="9">
        <v>0</v>
      </c>
      <c r="J19" s="31">
        <f t="shared" si="2"/>
        <v>0.75465849659513862</v>
      </c>
      <c r="K19" s="9">
        <v>0</v>
      </c>
      <c r="L19" s="9">
        <v>0</v>
      </c>
      <c r="M19" s="8"/>
    </row>
    <row r="20" spans="1:13" x14ac:dyDescent="0.2">
      <c r="A20" s="4"/>
      <c r="B20" s="4"/>
      <c r="C20" s="5" t="s">
        <v>190</v>
      </c>
      <c r="D20" s="14" t="s">
        <v>11</v>
      </c>
      <c r="E20" s="19">
        <v>0</v>
      </c>
      <c r="F20" s="22">
        <f t="shared" si="5"/>
        <v>956220.31</v>
      </c>
      <c r="G20" s="17">
        <v>956220.31</v>
      </c>
      <c r="H20" s="24">
        <v>956220.31</v>
      </c>
      <c r="I20" s="9">
        <v>0</v>
      </c>
      <c r="J20" s="31">
        <f t="shared" si="2"/>
        <v>1</v>
      </c>
      <c r="K20" s="9">
        <v>0</v>
      </c>
      <c r="L20" s="9">
        <v>0</v>
      </c>
      <c r="M20" s="8"/>
    </row>
    <row r="21" spans="1:13" s="27" customFormat="1" ht="22.5" x14ac:dyDescent="0.2">
      <c r="A21" s="28"/>
      <c r="B21" s="28"/>
      <c r="C21" s="29" t="s">
        <v>56</v>
      </c>
      <c r="D21" s="106" t="s">
        <v>26</v>
      </c>
      <c r="E21" s="19">
        <v>6386.87</v>
      </c>
      <c r="F21" s="22">
        <f t="shared" si="5"/>
        <v>-6386.87</v>
      </c>
      <c r="G21" s="126">
        <v>0</v>
      </c>
      <c r="H21" s="9">
        <v>0</v>
      </c>
      <c r="I21" s="9">
        <v>0</v>
      </c>
      <c r="J21" s="31">
        <v>0</v>
      </c>
      <c r="K21" s="9">
        <v>0</v>
      </c>
      <c r="L21" s="51">
        <v>0</v>
      </c>
      <c r="M21" s="8"/>
    </row>
    <row r="22" spans="1:13" x14ac:dyDescent="0.2">
      <c r="A22" s="165" t="s">
        <v>142</v>
      </c>
      <c r="B22" s="165"/>
      <c r="C22" s="165"/>
      <c r="D22" s="166" t="s">
        <v>143</v>
      </c>
      <c r="E22" s="167">
        <f>E23</f>
        <v>29800</v>
      </c>
      <c r="F22" s="151">
        <f t="shared" ref="F22:L22" si="6">F23</f>
        <v>25000</v>
      </c>
      <c r="G22" s="168">
        <f t="shared" si="6"/>
        <v>54800</v>
      </c>
      <c r="H22" s="169">
        <f>H23</f>
        <v>50675.48</v>
      </c>
      <c r="I22" s="151">
        <f t="shared" si="6"/>
        <v>0</v>
      </c>
      <c r="J22" s="154">
        <f t="shared" si="2"/>
        <v>0.92473503649635047</v>
      </c>
      <c r="K22" s="151">
        <f t="shared" si="6"/>
        <v>46.78</v>
      </c>
      <c r="L22" s="170">
        <f t="shared" si="6"/>
        <v>0</v>
      </c>
      <c r="M22" s="8"/>
    </row>
    <row r="23" spans="1:13" ht="15" x14ac:dyDescent="0.2">
      <c r="A23" s="2"/>
      <c r="B23" s="156" t="s">
        <v>144</v>
      </c>
      <c r="C23" s="157"/>
      <c r="D23" s="158" t="s">
        <v>5</v>
      </c>
      <c r="E23" s="159">
        <f>E24+E25+E26+E27+E28</f>
        <v>29800</v>
      </c>
      <c r="F23" s="159">
        <f t="shared" ref="F23:H23" si="7">F24+F25+F26+F27+F28</f>
        <v>25000</v>
      </c>
      <c r="G23" s="159">
        <f t="shared" si="7"/>
        <v>54800</v>
      </c>
      <c r="H23" s="159">
        <f t="shared" si="7"/>
        <v>50675.48</v>
      </c>
      <c r="I23" s="160">
        <f>I24+I25+I26+I27+I28</f>
        <v>0</v>
      </c>
      <c r="J23" s="163">
        <f t="shared" si="2"/>
        <v>0.92473503649635047</v>
      </c>
      <c r="K23" s="160">
        <f>K24+K25+K26+K27+K28</f>
        <v>46.78</v>
      </c>
      <c r="L23" s="160">
        <f>L24+L25+L26+L27+L28</f>
        <v>0</v>
      </c>
      <c r="M23" s="8"/>
    </row>
    <row r="24" spans="1:13" x14ac:dyDescent="0.2">
      <c r="A24" s="4"/>
      <c r="B24" s="4"/>
      <c r="C24" s="5" t="s">
        <v>132</v>
      </c>
      <c r="D24" s="14" t="s">
        <v>7</v>
      </c>
      <c r="E24" s="19">
        <v>800</v>
      </c>
      <c r="F24" s="22">
        <f>G24-E24</f>
        <v>400</v>
      </c>
      <c r="G24" s="17">
        <v>1200</v>
      </c>
      <c r="H24" s="24">
        <v>1060.2</v>
      </c>
      <c r="I24" s="9">
        <v>0</v>
      </c>
      <c r="J24" s="31">
        <f t="shared" si="2"/>
        <v>0.88350000000000006</v>
      </c>
      <c r="K24" s="9">
        <v>0</v>
      </c>
      <c r="L24" s="9">
        <v>0</v>
      </c>
      <c r="M24" s="8"/>
    </row>
    <row r="25" spans="1:13" x14ac:dyDescent="0.2">
      <c r="A25" s="4"/>
      <c r="B25" s="4"/>
      <c r="C25" s="5" t="s">
        <v>130</v>
      </c>
      <c r="D25" s="14" t="s">
        <v>16</v>
      </c>
      <c r="E25" s="19">
        <v>6000</v>
      </c>
      <c r="F25" s="22">
        <f t="shared" ref="F25:F28" si="8">G25-E25</f>
        <v>2000</v>
      </c>
      <c r="G25" s="17">
        <v>8000</v>
      </c>
      <c r="H25" s="24">
        <v>6000.23</v>
      </c>
      <c r="I25" s="9">
        <v>0</v>
      </c>
      <c r="J25" s="31">
        <f t="shared" si="2"/>
        <v>0.75002874999999991</v>
      </c>
      <c r="K25" s="9">
        <v>0</v>
      </c>
      <c r="L25" s="9">
        <v>0</v>
      </c>
      <c r="M25" s="8"/>
    </row>
    <row r="26" spans="1:13" x14ac:dyDescent="0.2">
      <c r="A26" s="4"/>
      <c r="B26" s="4"/>
      <c r="C26" s="5" t="s">
        <v>123</v>
      </c>
      <c r="D26" s="14" t="s">
        <v>9</v>
      </c>
      <c r="E26" s="19">
        <v>15000</v>
      </c>
      <c r="F26" s="22">
        <f t="shared" si="8"/>
        <v>24600</v>
      </c>
      <c r="G26" s="17">
        <v>39600</v>
      </c>
      <c r="H26" s="24">
        <v>39401.75</v>
      </c>
      <c r="I26" s="9">
        <v>0</v>
      </c>
      <c r="J26" s="31">
        <f t="shared" si="2"/>
        <v>0.99499368686868683</v>
      </c>
      <c r="K26" s="9">
        <v>0</v>
      </c>
      <c r="L26" s="9">
        <v>0</v>
      </c>
      <c r="M26" s="8"/>
    </row>
    <row r="27" spans="1:13" x14ac:dyDescent="0.2">
      <c r="A27" s="4"/>
      <c r="B27" s="4"/>
      <c r="C27" s="5" t="s">
        <v>191</v>
      </c>
      <c r="D27" s="14" t="s">
        <v>23</v>
      </c>
      <c r="E27" s="19">
        <v>2000</v>
      </c>
      <c r="F27" s="22">
        <f t="shared" si="8"/>
        <v>0</v>
      </c>
      <c r="G27" s="17">
        <v>2000</v>
      </c>
      <c r="H27" s="24">
        <v>939.61</v>
      </c>
      <c r="I27" s="9">
        <v>0</v>
      </c>
      <c r="J27" s="31">
        <f t="shared" si="2"/>
        <v>0.46980500000000003</v>
      </c>
      <c r="K27" s="9">
        <v>46.78</v>
      </c>
      <c r="L27" s="9">
        <v>0</v>
      </c>
      <c r="M27" s="8"/>
    </row>
    <row r="28" spans="1:13" x14ac:dyDescent="0.2">
      <c r="A28" s="4"/>
      <c r="B28" s="4"/>
      <c r="C28" s="5" t="s">
        <v>124</v>
      </c>
      <c r="D28" s="14" t="s">
        <v>10</v>
      </c>
      <c r="E28" s="19">
        <v>6000</v>
      </c>
      <c r="F28" s="22">
        <f t="shared" si="8"/>
        <v>-2000</v>
      </c>
      <c r="G28" s="17">
        <v>4000</v>
      </c>
      <c r="H28" s="24">
        <v>3273.69</v>
      </c>
      <c r="I28" s="9">
        <v>0</v>
      </c>
      <c r="J28" s="31">
        <f t="shared" si="2"/>
        <v>0.81842250000000005</v>
      </c>
      <c r="K28" s="9">
        <v>0</v>
      </c>
      <c r="L28" s="9">
        <v>0</v>
      </c>
      <c r="M28" s="8"/>
    </row>
    <row r="29" spans="1:13" x14ac:dyDescent="0.2">
      <c r="A29" s="171" t="s">
        <v>53</v>
      </c>
      <c r="B29" s="172"/>
      <c r="C29" s="173"/>
      <c r="D29" s="174" t="s">
        <v>115</v>
      </c>
      <c r="E29" s="175">
        <f>E30+E32+E36+E38+E44</f>
        <v>3034414.19</v>
      </c>
      <c r="F29" s="175">
        <f t="shared" ref="F29:I29" si="9">F30+F32+F36+F38+F44</f>
        <v>4499646.6499999994</v>
      </c>
      <c r="G29" s="175">
        <f t="shared" si="9"/>
        <v>7534060.8399999999</v>
      </c>
      <c r="H29" s="175">
        <f t="shared" si="9"/>
        <v>7050425.71</v>
      </c>
      <c r="I29" s="175">
        <f t="shared" si="9"/>
        <v>701000</v>
      </c>
      <c r="J29" s="176">
        <f t="shared" si="2"/>
        <v>0.93580684570102302</v>
      </c>
      <c r="K29" s="177">
        <f>K30+K32+K36+K38+K44</f>
        <v>102751.86</v>
      </c>
      <c r="L29" s="177">
        <f>L30+L32+L36+L38+L44</f>
        <v>41781.96</v>
      </c>
      <c r="M29" s="8"/>
    </row>
    <row r="30" spans="1:13" s="27" customFormat="1" x14ac:dyDescent="0.2">
      <c r="A30" s="127"/>
      <c r="B30" s="178" t="s">
        <v>352</v>
      </c>
      <c r="C30" s="178"/>
      <c r="D30" s="179"/>
      <c r="E30" s="160">
        <f>E31</f>
        <v>0</v>
      </c>
      <c r="F30" s="160">
        <f t="shared" ref="F30:I30" si="10">F31</f>
        <v>51350</v>
      </c>
      <c r="G30" s="160">
        <f t="shared" si="10"/>
        <v>51350</v>
      </c>
      <c r="H30" s="160">
        <f t="shared" si="10"/>
        <v>51350</v>
      </c>
      <c r="I30" s="160">
        <f t="shared" si="10"/>
        <v>0</v>
      </c>
      <c r="J30" s="163"/>
      <c r="K30" s="160">
        <f>K31</f>
        <v>0</v>
      </c>
      <c r="L30" s="160">
        <f>L31</f>
        <v>0</v>
      </c>
      <c r="M30" s="8"/>
    </row>
    <row r="31" spans="1:13" s="27" customFormat="1" ht="45" x14ac:dyDescent="0.2">
      <c r="A31" s="127"/>
      <c r="B31" s="99"/>
      <c r="C31" s="99" t="s">
        <v>140</v>
      </c>
      <c r="D31" s="14" t="s">
        <v>274</v>
      </c>
      <c r="E31" s="85">
        <v>0</v>
      </c>
      <c r="F31" s="85">
        <f>G31-E31</f>
        <v>51350</v>
      </c>
      <c r="G31" s="85">
        <v>51350</v>
      </c>
      <c r="H31" s="85">
        <v>51350</v>
      </c>
      <c r="I31" s="128">
        <v>0</v>
      </c>
      <c r="J31" s="119">
        <f>H31/G31</f>
        <v>1</v>
      </c>
      <c r="K31" s="113">
        <v>0</v>
      </c>
      <c r="L31" s="113">
        <v>0</v>
      </c>
      <c r="M31" s="8"/>
    </row>
    <row r="32" spans="1:13" ht="15" x14ac:dyDescent="0.2">
      <c r="A32" s="2"/>
      <c r="B32" s="180" t="s">
        <v>192</v>
      </c>
      <c r="C32" s="181"/>
      <c r="D32" s="182" t="s">
        <v>96</v>
      </c>
      <c r="E32" s="183">
        <f>E33+E34+E35</f>
        <v>815314.19</v>
      </c>
      <c r="F32" s="183">
        <f t="shared" ref="F32:I32" si="11">F33+F34+F35</f>
        <v>-78164</v>
      </c>
      <c r="G32" s="183">
        <f t="shared" si="11"/>
        <v>737150.19</v>
      </c>
      <c r="H32" s="183">
        <f t="shared" si="11"/>
        <v>694883.03</v>
      </c>
      <c r="I32" s="183">
        <f t="shared" si="11"/>
        <v>0</v>
      </c>
      <c r="J32" s="184">
        <f t="shared" si="2"/>
        <v>0.94266139984309039</v>
      </c>
      <c r="K32" s="160">
        <f>K33+K34+K35</f>
        <v>0</v>
      </c>
      <c r="L32" s="160">
        <f>L33+L34+L35</f>
        <v>0</v>
      </c>
      <c r="M32" s="8"/>
    </row>
    <row r="33" spans="1:13" ht="45" x14ac:dyDescent="0.2">
      <c r="A33" s="4"/>
      <c r="B33" s="4"/>
      <c r="C33" s="5" t="s">
        <v>158</v>
      </c>
      <c r="D33" s="107" t="s">
        <v>193</v>
      </c>
      <c r="E33" s="19">
        <v>510000</v>
      </c>
      <c r="F33" s="22">
        <f>G33-E33</f>
        <v>-73164</v>
      </c>
      <c r="G33" s="17">
        <v>436836</v>
      </c>
      <c r="H33" s="24">
        <v>402880.34</v>
      </c>
      <c r="I33" s="9">
        <v>0</v>
      </c>
      <c r="J33" s="31">
        <f t="shared" si="2"/>
        <v>0.92226908954390208</v>
      </c>
      <c r="K33" s="9">
        <v>0</v>
      </c>
      <c r="L33" s="9">
        <v>0</v>
      </c>
      <c r="M33" s="8"/>
    </row>
    <row r="34" spans="1:13" s="27" customFormat="1" ht="45" x14ac:dyDescent="0.2">
      <c r="A34" s="28"/>
      <c r="B34" s="28"/>
      <c r="C34" s="29" t="s">
        <v>140</v>
      </c>
      <c r="D34" s="34" t="s">
        <v>274</v>
      </c>
      <c r="E34" s="19">
        <v>215314.19</v>
      </c>
      <c r="F34" s="22">
        <f t="shared" ref="F34:F35" si="12">G34-E34</f>
        <v>0</v>
      </c>
      <c r="G34" s="17">
        <v>215314.19</v>
      </c>
      <c r="H34" s="24">
        <v>215314.19</v>
      </c>
      <c r="I34" s="9">
        <v>0</v>
      </c>
      <c r="J34" s="31">
        <f t="shared" si="2"/>
        <v>1</v>
      </c>
      <c r="K34" s="9">
        <v>0</v>
      </c>
      <c r="L34" s="9">
        <v>0</v>
      </c>
      <c r="M34" s="8"/>
    </row>
    <row r="35" spans="1:13" x14ac:dyDescent="0.2">
      <c r="A35" s="4"/>
      <c r="B35" s="4"/>
      <c r="C35" s="5" t="s">
        <v>124</v>
      </c>
      <c r="D35" s="14" t="s">
        <v>10</v>
      </c>
      <c r="E35" s="19">
        <v>90000</v>
      </c>
      <c r="F35" s="22">
        <f t="shared" si="12"/>
        <v>-5000</v>
      </c>
      <c r="G35" s="17">
        <v>85000</v>
      </c>
      <c r="H35" s="24">
        <v>76688.5</v>
      </c>
      <c r="I35" s="9">
        <v>0</v>
      </c>
      <c r="J35" s="31">
        <f t="shared" si="2"/>
        <v>0.90221764705882357</v>
      </c>
      <c r="K35" s="9">
        <v>0</v>
      </c>
      <c r="L35" s="9">
        <v>0</v>
      </c>
      <c r="M35" s="8"/>
    </row>
    <row r="36" spans="1:13" ht="15" x14ac:dyDescent="0.2">
      <c r="A36" s="2"/>
      <c r="B36" s="156" t="s">
        <v>145</v>
      </c>
      <c r="C36" s="157"/>
      <c r="D36" s="158" t="s">
        <v>119</v>
      </c>
      <c r="E36" s="159">
        <f>E37</f>
        <v>0</v>
      </c>
      <c r="F36" s="160">
        <f t="shared" ref="F36:L36" si="13">F37</f>
        <v>13000</v>
      </c>
      <c r="G36" s="185">
        <f t="shared" si="13"/>
        <v>13000</v>
      </c>
      <c r="H36" s="159">
        <f t="shared" si="13"/>
        <v>105</v>
      </c>
      <c r="I36" s="160">
        <f>I37</f>
        <v>0</v>
      </c>
      <c r="J36" s="163">
        <f t="shared" si="2"/>
        <v>8.076923076923077E-3</v>
      </c>
      <c r="K36" s="160">
        <f t="shared" si="13"/>
        <v>0</v>
      </c>
      <c r="L36" s="164">
        <f t="shared" si="13"/>
        <v>0</v>
      </c>
      <c r="M36" s="8"/>
    </row>
    <row r="37" spans="1:13" x14ac:dyDescent="0.2">
      <c r="A37" s="4"/>
      <c r="B37" s="4"/>
      <c r="C37" s="5" t="s">
        <v>124</v>
      </c>
      <c r="D37" s="14" t="s">
        <v>10</v>
      </c>
      <c r="E37" s="19">
        <v>0</v>
      </c>
      <c r="F37" s="22">
        <f>G37-E37</f>
        <v>13000</v>
      </c>
      <c r="G37" s="17">
        <v>13000</v>
      </c>
      <c r="H37" s="24">
        <v>105</v>
      </c>
      <c r="I37" s="9">
        <v>0</v>
      </c>
      <c r="J37" s="31">
        <f t="shared" si="2"/>
        <v>8.076923076923077E-3</v>
      </c>
      <c r="K37" s="9">
        <v>0</v>
      </c>
      <c r="L37" s="9">
        <v>0</v>
      </c>
      <c r="M37" s="8"/>
    </row>
    <row r="38" spans="1:13" ht="15" x14ac:dyDescent="0.2">
      <c r="A38" s="2"/>
      <c r="B38" s="156" t="s">
        <v>55</v>
      </c>
      <c r="C38" s="157"/>
      <c r="D38" s="158" t="s">
        <v>122</v>
      </c>
      <c r="E38" s="159">
        <f>E39+E40+E41+E42+E43</f>
        <v>2219100</v>
      </c>
      <c r="F38" s="159">
        <f t="shared" ref="F38:I38" si="14">F39+F40+F41+F42+F43</f>
        <v>4508460.6499999994</v>
      </c>
      <c r="G38" s="159">
        <f t="shared" si="14"/>
        <v>6727560.6500000004</v>
      </c>
      <c r="H38" s="159">
        <f t="shared" si="14"/>
        <v>6299087.6799999997</v>
      </c>
      <c r="I38" s="159">
        <f t="shared" si="14"/>
        <v>701000</v>
      </c>
      <c r="J38" s="163">
        <f t="shared" si="2"/>
        <v>0.93631079788184435</v>
      </c>
      <c r="K38" s="160">
        <f t="shared" ref="K38:L38" si="15">K39+K40+K41+K42+K43</f>
        <v>102751.86</v>
      </c>
      <c r="L38" s="164">
        <f t="shared" si="15"/>
        <v>41781.96</v>
      </c>
      <c r="M38" s="8"/>
    </row>
    <row r="39" spans="1:13" x14ac:dyDescent="0.2">
      <c r="A39" s="4"/>
      <c r="B39" s="4"/>
      <c r="C39" s="5" t="s">
        <v>123</v>
      </c>
      <c r="D39" s="14" t="s">
        <v>9</v>
      </c>
      <c r="E39" s="19">
        <v>34500</v>
      </c>
      <c r="F39" s="22">
        <f>G39-E39</f>
        <v>53467.56</v>
      </c>
      <c r="G39" s="17">
        <v>87967.56</v>
      </c>
      <c r="H39" s="24">
        <v>76817.850000000006</v>
      </c>
      <c r="I39" s="9">
        <v>0</v>
      </c>
      <c r="J39" s="31">
        <f t="shared" si="2"/>
        <v>0.87325202608779884</v>
      </c>
      <c r="K39" s="9">
        <v>0</v>
      </c>
      <c r="L39" s="9">
        <v>13967.56</v>
      </c>
      <c r="M39" s="8"/>
    </row>
    <row r="40" spans="1:13" x14ac:dyDescent="0.2">
      <c r="A40" s="4"/>
      <c r="B40" s="4"/>
      <c r="C40" s="5" t="s">
        <v>195</v>
      </c>
      <c r="D40" s="14" t="s">
        <v>40</v>
      </c>
      <c r="E40" s="19">
        <v>358000</v>
      </c>
      <c r="F40" s="22">
        <f t="shared" ref="F40:F43" si="16">G40-E40</f>
        <v>0</v>
      </c>
      <c r="G40" s="17">
        <v>358000</v>
      </c>
      <c r="H40" s="24">
        <v>302823.78000000003</v>
      </c>
      <c r="I40" s="9">
        <v>0</v>
      </c>
      <c r="J40" s="31">
        <f t="shared" si="2"/>
        <v>0.84587648044692743</v>
      </c>
      <c r="K40" s="9">
        <v>0</v>
      </c>
      <c r="L40" s="9">
        <v>0</v>
      </c>
      <c r="M40" s="8"/>
    </row>
    <row r="41" spans="1:13" x14ac:dyDescent="0.2">
      <c r="A41" s="4"/>
      <c r="B41" s="4"/>
      <c r="C41" s="5" t="s">
        <v>124</v>
      </c>
      <c r="D41" s="14" t="s">
        <v>10</v>
      </c>
      <c r="E41" s="19">
        <v>1314600</v>
      </c>
      <c r="F41" s="22">
        <f t="shared" si="16"/>
        <v>170200</v>
      </c>
      <c r="G41" s="17">
        <v>1484800</v>
      </c>
      <c r="H41" s="24">
        <v>1468716.5</v>
      </c>
      <c r="I41" s="9">
        <v>0</v>
      </c>
      <c r="J41" s="31">
        <f t="shared" si="2"/>
        <v>0.98916790140086208</v>
      </c>
      <c r="K41" s="9">
        <v>102751.86</v>
      </c>
      <c r="L41" s="9">
        <v>27814.400000000001</v>
      </c>
      <c r="M41" s="8"/>
    </row>
    <row r="42" spans="1:13" x14ac:dyDescent="0.2">
      <c r="A42" s="4"/>
      <c r="B42" s="4"/>
      <c r="C42" s="5" t="s">
        <v>190</v>
      </c>
      <c r="D42" s="14" t="s">
        <v>11</v>
      </c>
      <c r="E42" s="19">
        <v>12000</v>
      </c>
      <c r="F42" s="22">
        <f t="shared" si="16"/>
        <v>0</v>
      </c>
      <c r="G42" s="17">
        <v>12000</v>
      </c>
      <c r="H42" s="24">
        <v>8220.35</v>
      </c>
      <c r="I42" s="9">
        <v>0</v>
      </c>
      <c r="J42" s="31">
        <f t="shared" si="2"/>
        <v>0.68502916666666669</v>
      </c>
      <c r="K42" s="9">
        <v>0</v>
      </c>
      <c r="L42" s="9">
        <v>0</v>
      </c>
      <c r="M42" s="8"/>
    </row>
    <row r="43" spans="1:13" ht="22.5" x14ac:dyDescent="0.2">
      <c r="A43" s="4"/>
      <c r="B43" s="4"/>
      <c r="C43" s="97" t="s">
        <v>56</v>
      </c>
      <c r="D43" s="106" t="s">
        <v>26</v>
      </c>
      <c r="E43" s="122">
        <v>500000</v>
      </c>
      <c r="F43" s="22">
        <f t="shared" si="16"/>
        <v>4284793.09</v>
      </c>
      <c r="G43" s="108">
        <v>4784793.09</v>
      </c>
      <c r="H43" s="109">
        <v>4442509.2</v>
      </c>
      <c r="I43" s="110">
        <v>701000</v>
      </c>
      <c r="J43" s="94">
        <f t="shared" si="2"/>
        <v>0.92846422330876599</v>
      </c>
      <c r="K43" s="110">
        <v>0</v>
      </c>
      <c r="L43" s="110">
        <v>0</v>
      </c>
      <c r="M43" s="8"/>
    </row>
    <row r="44" spans="1:13" s="27" customFormat="1" x14ac:dyDescent="0.2">
      <c r="A44" s="86"/>
      <c r="B44" s="178" t="s">
        <v>353</v>
      </c>
      <c r="C44" s="186"/>
      <c r="D44" s="179" t="s">
        <v>5</v>
      </c>
      <c r="E44" s="160">
        <f>E45</f>
        <v>0</v>
      </c>
      <c r="F44" s="160">
        <f t="shared" ref="F44:I44" si="17">F45</f>
        <v>5000</v>
      </c>
      <c r="G44" s="160">
        <f t="shared" si="17"/>
        <v>5000</v>
      </c>
      <c r="H44" s="160">
        <f t="shared" si="17"/>
        <v>5000</v>
      </c>
      <c r="I44" s="160">
        <f t="shared" si="17"/>
        <v>0</v>
      </c>
      <c r="J44" s="163">
        <f>H44/G44</f>
        <v>1</v>
      </c>
      <c r="K44" s="187">
        <f>K45</f>
        <v>0</v>
      </c>
      <c r="L44" s="187">
        <f>L45</f>
        <v>0</v>
      </c>
      <c r="M44" s="8"/>
    </row>
    <row r="45" spans="1:13" s="27" customFormat="1" ht="78.75" x14ac:dyDescent="0.2">
      <c r="A45" s="28"/>
      <c r="B45" s="28"/>
      <c r="C45" s="98" t="s">
        <v>354</v>
      </c>
      <c r="D45" s="105" t="s">
        <v>361</v>
      </c>
      <c r="E45" s="22">
        <v>0</v>
      </c>
      <c r="F45" s="22">
        <f>G45-E45</f>
        <v>5000</v>
      </c>
      <c r="G45" s="22">
        <v>5000</v>
      </c>
      <c r="H45" s="9">
        <v>5000</v>
      </c>
      <c r="I45" s="9">
        <v>0</v>
      </c>
      <c r="J45" s="129">
        <f>H45/G45</f>
        <v>1</v>
      </c>
      <c r="K45" s="51">
        <v>0</v>
      </c>
      <c r="L45" s="51">
        <v>0</v>
      </c>
      <c r="M45" s="8"/>
    </row>
    <row r="46" spans="1:13" x14ac:dyDescent="0.2">
      <c r="A46" s="165" t="s">
        <v>57</v>
      </c>
      <c r="B46" s="165"/>
      <c r="C46" s="165"/>
      <c r="D46" s="166" t="s">
        <v>125</v>
      </c>
      <c r="E46" s="150">
        <f>E47</f>
        <v>145500</v>
      </c>
      <c r="F46" s="150">
        <f t="shared" ref="F46:I46" si="18">F47</f>
        <v>519639</v>
      </c>
      <c r="G46" s="150">
        <f t="shared" si="18"/>
        <v>665139</v>
      </c>
      <c r="H46" s="150">
        <f t="shared" si="18"/>
        <v>345534.86</v>
      </c>
      <c r="I46" s="150">
        <f t="shared" si="18"/>
        <v>0</v>
      </c>
      <c r="J46" s="188">
        <f t="shared" si="2"/>
        <v>0.5194927075393263</v>
      </c>
      <c r="K46" s="189">
        <f>K47</f>
        <v>0</v>
      </c>
      <c r="L46" s="155">
        <f t="shared" ref="L46" si="19">L47</f>
        <v>25499</v>
      </c>
      <c r="M46" s="8"/>
    </row>
    <row r="47" spans="1:13" ht="15" x14ac:dyDescent="0.2">
      <c r="A47" s="2"/>
      <c r="B47" s="156" t="s">
        <v>58</v>
      </c>
      <c r="C47" s="157"/>
      <c r="D47" s="158" t="s">
        <v>5</v>
      </c>
      <c r="E47" s="159">
        <f>E48+E49+E50+E51+E52</f>
        <v>145500</v>
      </c>
      <c r="F47" s="159">
        <f t="shared" ref="F47:I47" si="20">F48+F49+F50+F51+F52</f>
        <v>519639</v>
      </c>
      <c r="G47" s="159">
        <f t="shared" si="20"/>
        <v>665139</v>
      </c>
      <c r="H47" s="159">
        <f t="shared" si="20"/>
        <v>345534.86</v>
      </c>
      <c r="I47" s="159">
        <f t="shared" si="20"/>
        <v>0</v>
      </c>
      <c r="J47" s="163">
        <f t="shared" si="2"/>
        <v>0.5194927075393263</v>
      </c>
      <c r="K47" s="160">
        <f>K48+K49+K50+K51+K52</f>
        <v>0</v>
      </c>
      <c r="L47" s="160">
        <f>L48+L49+L50+L51+L52</f>
        <v>25499</v>
      </c>
      <c r="M47" s="8"/>
    </row>
    <row r="48" spans="1:13" x14ac:dyDescent="0.2">
      <c r="A48" s="4"/>
      <c r="B48" s="4"/>
      <c r="C48" s="5" t="s">
        <v>123</v>
      </c>
      <c r="D48" s="14" t="s">
        <v>9</v>
      </c>
      <c r="E48" s="19">
        <v>23500</v>
      </c>
      <c r="F48" s="22">
        <f>G48-E48</f>
        <v>2000</v>
      </c>
      <c r="G48" s="17">
        <v>25500</v>
      </c>
      <c r="H48" s="24">
        <v>25297.11</v>
      </c>
      <c r="I48" s="9">
        <v>0</v>
      </c>
      <c r="J48" s="31">
        <f t="shared" si="2"/>
        <v>0.99204352941176477</v>
      </c>
      <c r="K48" s="9">
        <v>0</v>
      </c>
      <c r="L48" s="9">
        <v>13499</v>
      </c>
      <c r="M48" s="8"/>
    </row>
    <row r="49" spans="1:13" x14ac:dyDescent="0.2">
      <c r="A49" s="4"/>
      <c r="B49" s="4"/>
      <c r="C49" s="5" t="s">
        <v>124</v>
      </c>
      <c r="D49" s="14" t="s">
        <v>10</v>
      </c>
      <c r="E49" s="19">
        <v>122000</v>
      </c>
      <c r="F49" s="22">
        <f t="shared" ref="F49:F52" si="21">G49-E49</f>
        <v>48000</v>
      </c>
      <c r="G49" s="17">
        <v>170000</v>
      </c>
      <c r="H49" s="24">
        <v>117410.75</v>
      </c>
      <c r="I49" s="9">
        <v>0</v>
      </c>
      <c r="J49" s="31">
        <f t="shared" si="2"/>
        <v>0.69065147058823528</v>
      </c>
      <c r="K49" s="9">
        <v>0</v>
      </c>
      <c r="L49" s="9">
        <v>12000</v>
      </c>
      <c r="M49" s="8"/>
    </row>
    <row r="50" spans="1:13" s="27" customFormat="1" ht="22.5" x14ac:dyDescent="0.2">
      <c r="A50" s="28"/>
      <c r="B50" s="28"/>
      <c r="C50" s="29" t="s">
        <v>56</v>
      </c>
      <c r="D50" s="14" t="s">
        <v>26</v>
      </c>
      <c r="E50" s="19">
        <v>0</v>
      </c>
      <c r="F50" s="22">
        <f t="shared" si="21"/>
        <v>266812</v>
      </c>
      <c r="G50" s="17">
        <v>266812</v>
      </c>
      <c r="H50" s="24">
        <v>0</v>
      </c>
      <c r="I50" s="9">
        <v>0</v>
      </c>
      <c r="J50" s="31">
        <f t="shared" si="2"/>
        <v>0</v>
      </c>
      <c r="K50" s="9">
        <v>0</v>
      </c>
      <c r="L50" s="9">
        <v>0</v>
      </c>
      <c r="M50" s="8"/>
    </row>
    <row r="51" spans="1:13" s="27" customFormat="1" ht="22.5" x14ac:dyDescent="0.2">
      <c r="A51" s="28"/>
      <c r="B51" s="28"/>
      <c r="C51" s="29" t="s">
        <v>89</v>
      </c>
      <c r="D51" s="106" t="s">
        <v>26</v>
      </c>
      <c r="E51" s="19">
        <v>0</v>
      </c>
      <c r="F51" s="22">
        <f t="shared" si="21"/>
        <v>41231.800000000003</v>
      </c>
      <c r="G51" s="17">
        <v>41231.800000000003</v>
      </c>
      <c r="H51" s="24">
        <v>41231.800000000003</v>
      </c>
      <c r="I51" s="9">
        <v>0</v>
      </c>
      <c r="J51" s="31">
        <f t="shared" si="2"/>
        <v>1</v>
      </c>
      <c r="K51" s="9">
        <v>0</v>
      </c>
      <c r="L51" s="9">
        <v>0</v>
      </c>
      <c r="M51" s="8"/>
    </row>
    <row r="52" spans="1:13" ht="22.5" x14ac:dyDescent="0.2">
      <c r="A52" s="4"/>
      <c r="B52" s="4"/>
      <c r="C52" s="29" t="s">
        <v>86</v>
      </c>
      <c r="D52" s="106" t="s">
        <v>26</v>
      </c>
      <c r="E52" s="19">
        <v>0</v>
      </c>
      <c r="F52" s="22">
        <f t="shared" si="21"/>
        <v>161595.20000000001</v>
      </c>
      <c r="G52" s="17">
        <v>161595.20000000001</v>
      </c>
      <c r="H52" s="24">
        <v>161595.20000000001</v>
      </c>
      <c r="I52" s="9">
        <v>0</v>
      </c>
      <c r="J52" s="31">
        <v>0</v>
      </c>
      <c r="K52" s="9">
        <v>0</v>
      </c>
      <c r="L52" s="9">
        <v>0</v>
      </c>
      <c r="M52" s="8"/>
    </row>
    <row r="53" spans="1:13" x14ac:dyDescent="0.2">
      <c r="A53" s="165" t="s">
        <v>60</v>
      </c>
      <c r="B53" s="165"/>
      <c r="C53" s="165"/>
      <c r="D53" s="166" t="s">
        <v>35</v>
      </c>
      <c r="E53" s="167">
        <f>E54+E56</f>
        <v>950443.27</v>
      </c>
      <c r="F53" s="151">
        <f t="shared" ref="F53:L53" si="22">F54+F56</f>
        <v>154053.29</v>
      </c>
      <c r="G53" s="168">
        <f t="shared" si="22"/>
        <v>1104496.56</v>
      </c>
      <c r="H53" s="167">
        <f t="shared" si="22"/>
        <v>1075037.54</v>
      </c>
      <c r="I53" s="151">
        <f t="shared" si="22"/>
        <v>0</v>
      </c>
      <c r="J53" s="154">
        <f t="shared" si="2"/>
        <v>0.97332810162849215</v>
      </c>
      <c r="K53" s="151">
        <f t="shared" si="22"/>
        <v>40037.499999999993</v>
      </c>
      <c r="L53" s="170">
        <f t="shared" si="22"/>
        <v>1000</v>
      </c>
      <c r="M53" s="8"/>
    </row>
    <row r="54" spans="1:13" ht="15" x14ac:dyDescent="0.2">
      <c r="A54" s="2"/>
      <c r="B54" s="156" t="s">
        <v>197</v>
      </c>
      <c r="C54" s="157"/>
      <c r="D54" s="158" t="s">
        <v>198</v>
      </c>
      <c r="E54" s="159">
        <f>E55</f>
        <v>510443.27</v>
      </c>
      <c r="F54" s="160">
        <f t="shared" ref="F54:L54" si="23">F55</f>
        <v>150000</v>
      </c>
      <c r="G54" s="185">
        <f t="shared" si="23"/>
        <v>660443.27</v>
      </c>
      <c r="H54" s="159">
        <f t="shared" si="23"/>
        <v>660443.27</v>
      </c>
      <c r="I54" s="160">
        <f t="shared" si="23"/>
        <v>0</v>
      </c>
      <c r="J54" s="163">
        <f t="shared" si="2"/>
        <v>1</v>
      </c>
      <c r="K54" s="160">
        <f t="shared" si="23"/>
        <v>0</v>
      </c>
      <c r="L54" s="164">
        <f t="shared" si="23"/>
        <v>0</v>
      </c>
      <c r="M54" s="8"/>
    </row>
    <row r="55" spans="1:13" ht="22.5" x14ac:dyDescent="0.2">
      <c r="A55" s="4"/>
      <c r="B55" s="4"/>
      <c r="C55" s="5" t="s">
        <v>199</v>
      </c>
      <c r="D55" s="14" t="s">
        <v>102</v>
      </c>
      <c r="E55" s="19">
        <v>510443.27</v>
      </c>
      <c r="F55" s="22">
        <f>G55-E55</f>
        <v>150000</v>
      </c>
      <c r="G55" s="17">
        <v>660443.27</v>
      </c>
      <c r="H55" s="24">
        <v>660443.27</v>
      </c>
      <c r="I55" s="9">
        <v>0</v>
      </c>
      <c r="J55" s="31">
        <f t="shared" si="2"/>
        <v>1</v>
      </c>
      <c r="K55" s="9">
        <v>0</v>
      </c>
      <c r="L55" s="9">
        <v>0</v>
      </c>
      <c r="M55" s="8"/>
    </row>
    <row r="56" spans="1:13" ht="15" x14ac:dyDescent="0.2">
      <c r="A56" s="2"/>
      <c r="B56" s="156" t="s">
        <v>61</v>
      </c>
      <c r="C56" s="157"/>
      <c r="D56" s="158" t="s">
        <v>36</v>
      </c>
      <c r="E56" s="159">
        <f>E57+E58+E59+E60+E61+E62+E63+E64+E65+E66+E67</f>
        <v>440000</v>
      </c>
      <c r="F56" s="159">
        <f t="shared" ref="F56:I56" si="24">F57+F58+F59+F60+F61+F62+F63+F64+F65+F66+F67</f>
        <v>4053.2900000000009</v>
      </c>
      <c r="G56" s="159">
        <f t="shared" si="24"/>
        <v>444053.29</v>
      </c>
      <c r="H56" s="159">
        <f t="shared" si="24"/>
        <v>414594.26999999996</v>
      </c>
      <c r="I56" s="159">
        <f t="shared" si="24"/>
        <v>0</v>
      </c>
      <c r="J56" s="163">
        <f t="shared" si="2"/>
        <v>0.9336588182918315</v>
      </c>
      <c r="K56" s="160">
        <f>K57+K58+K59+K60+K61+K62+K63+K64+K65+K66+K67</f>
        <v>40037.499999999993</v>
      </c>
      <c r="L56" s="160">
        <f>L57+L58+L59+L60+L61+L62+L63+L64+L65+L66+L67</f>
        <v>1000</v>
      </c>
      <c r="M56" s="8"/>
    </row>
    <row r="57" spans="1:13" x14ac:dyDescent="0.2">
      <c r="A57" s="4"/>
      <c r="B57" s="4"/>
      <c r="C57" s="5" t="s">
        <v>123</v>
      </c>
      <c r="D57" s="14" t="s">
        <v>9</v>
      </c>
      <c r="E57" s="19">
        <v>5000</v>
      </c>
      <c r="F57" s="22">
        <f>G57-E57</f>
        <v>-500</v>
      </c>
      <c r="G57" s="17">
        <v>4500</v>
      </c>
      <c r="H57" s="24">
        <v>4499.97</v>
      </c>
      <c r="I57" s="9">
        <v>0</v>
      </c>
      <c r="J57" s="31">
        <f t="shared" si="2"/>
        <v>0.9999933333333334</v>
      </c>
      <c r="K57" s="9">
        <v>0</v>
      </c>
      <c r="L57" s="9">
        <v>0</v>
      </c>
      <c r="M57" s="8"/>
    </row>
    <row r="58" spans="1:13" x14ac:dyDescent="0.2">
      <c r="A58" s="4"/>
      <c r="B58" s="4"/>
      <c r="C58" s="5" t="s">
        <v>191</v>
      </c>
      <c r="D58" s="14" t="s">
        <v>23</v>
      </c>
      <c r="E58" s="19">
        <v>105000</v>
      </c>
      <c r="F58" s="22">
        <f t="shared" ref="F58:F67" si="25">G58-E58</f>
        <v>15000</v>
      </c>
      <c r="G58" s="17">
        <v>120000</v>
      </c>
      <c r="H58" s="24">
        <v>118183.98</v>
      </c>
      <c r="I58" s="9">
        <v>0</v>
      </c>
      <c r="J58" s="31">
        <f t="shared" si="2"/>
        <v>0.98486649999999998</v>
      </c>
      <c r="K58" s="9">
        <v>39113.199999999997</v>
      </c>
      <c r="L58" s="9">
        <v>0</v>
      </c>
      <c r="M58" s="8"/>
    </row>
    <row r="59" spans="1:13" x14ac:dyDescent="0.2">
      <c r="A59" s="4"/>
      <c r="B59" s="4"/>
      <c r="C59" s="5" t="s">
        <v>195</v>
      </c>
      <c r="D59" s="14" t="s">
        <v>40</v>
      </c>
      <c r="E59" s="19">
        <v>20000</v>
      </c>
      <c r="F59" s="22">
        <f t="shared" si="25"/>
        <v>-18250</v>
      </c>
      <c r="G59" s="17">
        <v>1750</v>
      </c>
      <c r="H59" s="24">
        <v>1744</v>
      </c>
      <c r="I59" s="9">
        <v>0</v>
      </c>
      <c r="J59" s="31">
        <f t="shared" si="2"/>
        <v>0.99657142857142855</v>
      </c>
      <c r="K59" s="9">
        <v>0</v>
      </c>
      <c r="L59" s="9">
        <v>0</v>
      </c>
      <c r="M59" s="8"/>
    </row>
    <row r="60" spans="1:13" x14ac:dyDescent="0.2">
      <c r="A60" s="4"/>
      <c r="B60" s="4"/>
      <c r="C60" s="5" t="s">
        <v>124</v>
      </c>
      <c r="D60" s="14" t="s">
        <v>10</v>
      </c>
      <c r="E60" s="19">
        <v>113000</v>
      </c>
      <c r="F60" s="22">
        <f t="shared" si="25"/>
        <v>21750</v>
      </c>
      <c r="G60" s="17">
        <v>134750</v>
      </c>
      <c r="H60" s="24">
        <v>130943.67</v>
      </c>
      <c r="I60" s="9">
        <v>0</v>
      </c>
      <c r="J60" s="31">
        <f t="shared" si="2"/>
        <v>0.97175265306122449</v>
      </c>
      <c r="K60" s="9">
        <v>759.21</v>
      </c>
      <c r="L60" s="9">
        <v>1000</v>
      </c>
      <c r="M60" s="8"/>
    </row>
    <row r="61" spans="1:13" x14ac:dyDescent="0.2">
      <c r="A61" s="4"/>
      <c r="B61" s="4"/>
      <c r="C61" s="5" t="s">
        <v>190</v>
      </c>
      <c r="D61" s="14" t="s">
        <v>11</v>
      </c>
      <c r="E61" s="19">
        <v>2000</v>
      </c>
      <c r="F61" s="22">
        <f t="shared" si="25"/>
        <v>0</v>
      </c>
      <c r="G61" s="17">
        <v>2000</v>
      </c>
      <c r="H61" s="24">
        <v>1000</v>
      </c>
      <c r="I61" s="9">
        <v>0</v>
      </c>
      <c r="J61" s="31">
        <f t="shared" si="2"/>
        <v>0.5</v>
      </c>
      <c r="K61" s="9">
        <v>0</v>
      </c>
      <c r="L61" s="9">
        <v>0</v>
      </c>
      <c r="M61" s="8"/>
    </row>
    <row r="62" spans="1:13" ht="22.5" x14ac:dyDescent="0.2">
      <c r="A62" s="4"/>
      <c r="B62" s="4"/>
      <c r="C62" s="5" t="s">
        <v>200</v>
      </c>
      <c r="D62" s="14" t="s">
        <v>201</v>
      </c>
      <c r="E62" s="19">
        <v>1000</v>
      </c>
      <c r="F62" s="22">
        <f t="shared" si="25"/>
        <v>0</v>
      </c>
      <c r="G62" s="17">
        <v>1000</v>
      </c>
      <c r="H62" s="24">
        <v>671</v>
      </c>
      <c r="I62" s="9">
        <v>0</v>
      </c>
      <c r="J62" s="31">
        <f t="shared" si="2"/>
        <v>0.67100000000000004</v>
      </c>
      <c r="K62" s="9">
        <v>0</v>
      </c>
      <c r="L62" s="9">
        <v>0</v>
      </c>
      <c r="M62" s="8"/>
    </row>
    <row r="63" spans="1:13" ht="22.5" x14ac:dyDescent="0.2">
      <c r="A63" s="4"/>
      <c r="B63" s="4"/>
      <c r="C63" s="5" t="s">
        <v>202</v>
      </c>
      <c r="D63" s="14" t="s">
        <v>203</v>
      </c>
      <c r="E63" s="19">
        <v>6000</v>
      </c>
      <c r="F63" s="22">
        <f t="shared" si="25"/>
        <v>0</v>
      </c>
      <c r="G63" s="17">
        <v>6000</v>
      </c>
      <c r="H63" s="24">
        <v>4793.21</v>
      </c>
      <c r="I63" s="9">
        <v>0</v>
      </c>
      <c r="J63" s="31">
        <f t="shared" si="2"/>
        <v>0.79886833333333329</v>
      </c>
      <c r="K63" s="9">
        <v>0</v>
      </c>
      <c r="L63" s="9">
        <v>0</v>
      </c>
      <c r="M63" s="8"/>
    </row>
    <row r="64" spans="1:13" ht="22.5" x14ac:dyDescent="0.2">
      <c r="A64" s="4"/>
      <c r="B64" s="4"/>
      <c r="C64" s="5" t="s">
        <v>204</v>
      </c>
      <c r="D64" s="14" t="s">
        <v>205</v>
      </c>
      <c r="E64" s="19">
        <v>70000</v>
      </c>
      <c r="F64" s="22">
        <f t="shared" si="25"/>
        <v>40000</v>
      </c>
      <c r="G64" s="17">
        <v>110000</v>
      </c>
      <c r="H64" s="24">
        <v>100961.46</v>
      </c>
      <c r="I64" s="9">
        <v>0</v>
      </c>
      <c r="J64" s="31">
        <f t="shared" si="2"/>
        <v>0.91783145454545456</v>
      </c>
      <c r="K64" s="9">
        <v>0</v>
      </c>
      <c r="L64" s="9">
        <v>0</v>
      </c>
      <c r="M64" s="8"/>
    </row>
    <row r="65" spans="1:13" ht="33.75" x14ac:dyDescent="0.2">
      <c r="A65" s="4"/>
      <c r="B65" s="4"/>
      <c r="C65" s="5" t="s">
        <v>206</v>
      </c>
      <c r="D65" s="14" t="s">
        <v>207</v>
      </c>
      <c r="E65" s="19">
        <v>50000</v>
      </c>
      <c r="F65" s="22">
        <f t="shared" si="25"/>
        <v>-30000</v>
      </c>
      <c r="G65" s="17">
        <v>20000</v>
      </c>
      <c r="H65" s="24">
        <v>18525.39</v>
      </c>
      <c r="I65" s="9">
        <v>0</v>
      </c>
      <c r="J65" s="31">
        <f t="shared" si="2"/>
        <v>0.92626949999999997</v>
      </c>
      <c r="K65" s="9">
        <v>165.09</v>
      </c>
      <c r="L65" s="9">
        <v>0</v>
      </c>
      <c r="M65" s="8"/>
    </row>
    <row r="66" spans="1:13" ht="22.5" x14ac:dyDescent="0.2">
      <c r="A66" s="4"/>
      <c r="B66" s="4"/>
      <c r="C66" s="5" t="s">
        <v>208</v>
      </c>
      <c r="D66" s="14" t="s">
        <v>209</v>
      </c>
      <c r="E66" s="19">
        <v>8000</v>
      </c>
      <c r="F66" s="22">
        <f t="shared" si="25"/>
        <v>0</v>
      </c>
      <c r="G66" s="17">
        <v>8000</v>
      </c>
      <c r="H66" s="24">
        <v>474.41</v>
      </c>
      <c r="I66" s="9">
        <v>0</v>
      </c>
      <c r="J66" s="31">
        <f t="shared" si="2"/>
        <v>5.930125E-2</v>
      </c>
      <c r="K66" s="9">
        <v>0</v>
      </c>
      <c r="L66" s="9">
        <v>0</v>
      </c>
      <c r="M66" s="8"/>
    </row>
    <row r="67" spans="1:13" ht="22.5" x14ac:dyDescent="0.2">
      <c r="A67" s="4"/>
      <c r="B67" s="4"/>
      <c r="C67" s="5" t="s">
        <v>59</v>
      </c>
      <c r="D67" s="14" t="s">
        <v>37</v>
      </c>
      <c r="E67" s="19">
        <v>60000</v>
      </c>
      <c r="F67" s="22">
        <f t="shared" si="25"/>
        <v>-23946.71</v>
      </c>
      <c r="G67" s="17">
        <v>36053.29</v>
      </c>
      <c r="H67" s="24">
        <v>32797.18</v>
      </c>
      <c r="I67" s="9">
        <v>0</v>
      </c>
      <c r="J67" s="31">
        <f t="shared" si="2"/>
        <v>0.90968618952667013</v>
      </c>
      <c r="K67" s="9">
        <v>0</v>
      </c>
      <c r="L67" s="9">
        <v>0</v>
      </c>
      <c r="M67" s="8"/>
    </row>
    <row r="68" spans="1:13" x14ac:dyDescent="0.2">
      <c r="A68" s="165" t="s">
        <v>210</v>
      </c>
      <c r="B68" s="165"/>
      <c r="C68" s="165"/>
      <c r="D68" s="166" t="s">
        <v>211</v>
      </c>
      <c r="E68" s="167">
        <f>E69+E72</f>
        <v>213000</v>
      </c>
      <c r="F68" s="151">
        <f t="shared" ref="F68:L68" si="26">F69+F72</f>
        <v>62306.39</v>
      </c>
      <c r="G68" s="168">
        <f t="shared" si="26"/>
        <v>275306.39</v>
      </c>
      <c r="H68" s="167">
        <f t="shared" si="26"/>
        <v>169476.51</v>
      </c>
      <c r="I68" s="151">
        <f t="shared" si="26"/>
        <v>0</v>
      </c>
      <c r="J68" s="154">
        <f t="shared" si="2"/>
        <v>0.61559235875346008</v>
      </c>
      <c r="K68" s="151">
        <f t="shared" si="26"/>
        <v>155</v>
      </c>
      <c r="L68" s="170">
        <f t="shared" si="26"/>
        <v>0</v>
      </c>
      <c r="M68" s="8"/>
    </row>
    <row r="69" spans="1:13" ht="22.5" x14ac:dyDescent="0.2">
      <c r="A69" s="2"/>
      <c r="B69" s="156" t="s">
        <v>212</v>
      </c>
      <c r="C69" s="157"/>
      <c r="D69" s="158" t="s">
        <v>213</v>
      </c>
      <c r="E69" s="159">
        <f>E70+E71</f>
        <v>140000</v>
      </c>
      <c r="F69" s="160">
        <f t="shared" ref="F69:L69" si="27">F70+F71</f>
        <v>-31400</v>
      </c>
      <c r="G69" s="185">
        <f t="shared" si="27"/>
        <v>108600</v>
      </c>
      <c r="H69" s="159">
        <f t="shared" si="27"/>
        <v>101316.51</v>
      </c>
      <c r="I69" s="160">
        <f t="shared" si="27"/>
        <v>0</v>
      </c>
      <c r="J69" s="163">
        <f t="shared" si="2"/>
        <v>0.93293287292817673</v>
      </c>
      <c r="K69" s="160">
        <f t="shared" si="27"/>
        <v>155</v>
      </c>
      <c r="L69" s="164">
        <f t="shared" si="27"/>
        <v>0</v>
      </c>
      <c r="M69" s="8"/>
    </row>
    <row r="70" spans="1:13" x14ac:dyDescent="0.2">
      <c r="A70" s="4"/>
      <c r="B70" s="4"/>
      <c r="C70" s="5" t="s">
        <v>130</v>
      </c>
      <c r="D70" s="14" t="s">
        <v>16</v>
      </c>
      <c r="E70" s="19">
        <v>35000</v>
      </c>
      <c r="F70" s="22">
        <f>G70-E70</f>
        <v>-2800</v>
      </c>
      <c r="G70" s="17">
        <v>32200</v>
      </c>
      <c r="H70" s="24">
        <v>25041</v>
      </c>
      <c r="I70" s="9">
        <v>0</v>
      </c>
      <c r="J70" s="31">
        <f t="shared" si="2"/>
        <v>0.7776708074534161</v>
      </c>
      <c r="K70" s="9">
        <v>155</v>
      </c>
      <c r="L70" s="9">
        <v>0</v>
      </c>
      <c r="M70" s="8"/>
    </row>
    <row r="71" spans="1:13" x14ac:dyDescent="0.2">
      <c r="A71" s="4"/>
      <c r="B71" s="4"/>
      <c r="C71" s="5" t="s">
        <v>124</v>
      </c>
      <c r="D71" s="14" t="s">
        <v>10</v>
      </c>
      <c r="E71" s="19">
        <v>105000</v>
      </c>
      <c r="F71" s="22">
        <f>G71-E71</f>
        <v>-28600</v>
      </c>
      <c r="G71" s="17">
        <v>76400</v>
      </c>
      <c r="H71" s="24">
        <v>76275.509999999995</v>
      </c>
      <c r="I71" s="9">
        <v>0</v>
      </c>
      <c r="J71" s="31">
        <f t="shared" si="2"/>
        <v>0.99837054973821981</v>
      </c>
      <c r="K71" s="9">
        <v>0</v>
      </c>
      <c r="L71" s="9">
        <v>0</v>
      </c>
      <c r="M71" s="8"/>
    </row>
    <row r="72" spans="1:13" ht="15" x14ac:dyDescent="0.2">
      <c r="A72" s="2"/>
      <c r="B72" s="156" t="s">
        <v>214</v>
      </c>
      <c r="C72" s="157"/>
      <c r="D72" s="158" t="s">
        <v>215</v>
      </c>
      <c r="E72" s="159">
        <f>E73+E74+E75+E76</f>
        <v>73000</v>
      </c>
      <c r="F72" s="159">
        <f t="shared" ref="F72:I72" si="28">F73+F74+F75+F76</f>
        <v>93706.39</v>
      </c>
      <c r="G72" s="159">
        <f t="shared" si="28"/>
        <v>166706.39000000001</v>
      </c>
      <c r="H72" s="159">
        <f t="shared" si="28"/>
        <v>68160</v>
      </c>
      <c r="I72" s="159">
        <f t="shared" si="28"/>
        <v>0</v>
      </c>
      <c r="J72" s="163">
        <f t="shared" si="2"/>
        <v>0.40886255169942792</v>
      </c>
      <c r="K72" s="160">
        <f>K73+K74+K75+K76</f>
        <v>0</v>
      </c>
      <c r="L72" s="160">
        <f>L73+L74+L75+L76</f>
        <v>0</v>
      </c>
      <c r="M72" s="8"/>
    </row>
    <row r="73" spans="1:13" x14ac:dyDescent="0.2">
      <c r="A73" s="4"/>
      <c r="B73" s="4"/>
      <c r="C73" s="29" t="s">
        <v>123</v>
      </c>
      <c r="D73" s="14" t="s">
        <v>9</v>
      </c>
      <c r="E73" s="19">
        <v>5000</v>
      </c>
      <c r="F73" s="22">
        <f>G73-E73</f>
        <v>0</v>
      </c>
      <c r="G73" s="17">
        <v>5000</v>
      </c>
      <c r="H73" s="24">
        <v>4510</v>
      </c>
      <c r="I73" s="9">
        <v>0</v>
      </c>
      <c r="J73" s="31">
        <v>0</v>
      </c>
      <c r="K73" s="9">
        <v>0</v>
      </c>
      <c r="L73" s="9">
        <v>0</v>
      </c>
      <c r="M73" s="8"/>
    </row>
    <row r="74" spans="1:13" s="27" customFormat="1" x14ac:dyDescent="0.2">
      <c r="A74" s="28"/>
      <c r="B74" s="28"/>
      <c r="C74" s="29" t="s">
        <v>195</v>
      </c>
      <c r="D74" s="14" t="s">
        <v>40</v>
      </c>
      <c r="E74" s="19">
        <v>35000</v>
      </c>
      <c r="F74" s="22">
        <f t="shared" ref="F74:F76" si="29">G74-E74</f>
        <v>0</v>
      </c>
      <c r="G74" s="17">
        <v>35000</v>
      </c>
      <c r="H74" s="24">
        <v>0</v>
      </c>
      <c r="I74" s="9">
        <v>0</v>
      </c>
      <c r="J74" s="31">
        <v>0</v>
      </c>
      <c r="K74" s="9">
        <v>0</v>
      </c>
      <c r="L74" s="9">
        <v>0</v>
      </c>
      <c r="M74" s="8"/>
    </row>
    <row r="75" spans="1:13" x14ac:dyDescent="0.2">
      <c r="A75" s="4"/>
      <c r="B75" s="4"/>
      <c r="C75" s="5" t="s">
        <v>124</v>
      </c>
      <c r="D75" s="14" t="s">
        <v>10</v>
      </c>
      <c r="E75" s="19">
        <v>23000</v>
      </c>
      <c r="F75" s="22">
        <f t="shared" si="29"/>
        <v>48100</v>
      </c>
      <c r="G75" s="17">
        <v>71100</v>
      </c>
      <c r="H75" s="24">
        <v>63650</v>
      </c>
      <c r="I75" s="9">
        <v>0</v>
      </c>
      <c r="J75" s="31">
        <f t="shared" si="2"/>
        <v>0.89521800281293951</v>
      </c>
      <c r="K75" s="9">
        <v>0</v>
      </c>
      <c r="L75" s="9">
        <v>0</v>
      </c>
      <c r="M75" s="8"/>
    </row>
    <row r="76" spans="1:13" s="27" customFormat="1" ht="22.5" x14ac:dyDescent="0.2">
      <c r="A76" s="28"/>
      <c r="B76" s="28"/>
      <c r="C76" s="29" t="s">
        <v>56</v>
      </c>
      <c r="D76" s="106" t="s">
        <v>26</v>
      </c>
      <c r="E76" s="19">
        <v>10000</v>
      </c>
      <c r="F76" s="22">
        <f t="shared" si="29"/>
        <v>45606.39</v>
      </c>
      <c r="G76" s="126">
        <v>55606.39</v>
      </c>
      <c r="H76" s="9">
        <v>0</v>
      </c>
      <c r="I76" s="9">
        <v>0</v>
      </c>
      <c r="J76" s="31">
        <v>0</v>
      </c>
      <c r="K76" s="9">
        <v>0</v>
      </c>
      <c r="L76" s="51">
        <v>0</v>
      </c>
      <c r="M76" s="8"/>
    </row>
    <row r="77" spans="1:13" x14ac:dyDescent="0.2">
      <c r="A77" s="165" t="s">
        <v>62</v>
      </c>
      <c r="B77" s="165"/>
      <c r="C77" s="165"/>
      <c r="D77" s="166" t="s">
        <v>12</v>
      </c>
      <c r="E77" s="167">
        <f>E78+E83+E90+E115+E118+E121+E140</f>
        <v>7118955.2600000007</v>
      </c>
      <c r="F77" s="151">
        <f>F78+F83+F90+F115+F118+F121+F140</f>
        <v>1021498.0199999998</v>
      </c>
      <c r="G77" s="168">
        <f>G78+G83+G90+G115+G118+G121+G140</f>
        <v>8140453.2799999993</v>
      </c>
      <c r="H77" s="150">
        <f>H78+H83+H90+H115+H118+H121+H140</f>
        <v>7417763.0100000016</v>
      </c>
      <c r="I77" s="151">
        <f>I78+I83+I90+I115+I118+I121+I140</f>
        <v>0</v>
      </c>
      <c r="J77" s="154">
        <f t="shared" si="2"/>
        <v>0.91122235517577987</v>
      </c>
      <c r="K77" s="151">
        <f>K78+K83+K90+K115+K118+K121+K140</f>
        <v>483928.44000000006</v>
      </c>
      <c r="L77" s="170">
        <f>L78+L83+L90+L115+L118+L121+L140</f>
        <v>0</v>
      </c>
      <c r="M77" s="8"/>
    </row>
    <row r="78" spans="1:13" ht="15" x14ac:dyDescent="0.2">
      <c r="A78" s="2"/>
      <c r="B78" s="156" t="s">
        <v>146</v>
      </c>
      <c r="C78" s="157"/>
      <c r="D78" s="158" t="s">
        <v>13</v>
      </c>
      <c r="E78" s="159">
        <f>E79+E80+E81+E82</f>
        <v>165472</v>
      </c>
      <c r="F78" s="159">
        <f t="shared" ref="F78:I78" si="30">F79+F80+F81+F82</f>
        <v>1195.9999999999923</v>
      </c>
      <c r="G78" s="159">
        <f t="shared" si="30"/>
        <v>166668</v>
      </c>
      <c r="H78" s="159">
        <f t="shared" si="30"/>
        <v>161972.41</v>
      </c>
      <c r="I78" s="159">
        <f t="shared" si="30"/>
        <v>0</v>
      </c>
      <c r="J78" s="163">
        <f t="shared" ref="J78:J134" si="31">H78/G78</f>
        <v>0.97182668538651695</v>
      </c>
      <c r="K78" s="160">
        <f>K79+K80+K81+K82</f>
        <v>0</v>
      </c>
      <c r="L78" s="160">
        <f>L79+L80+L81+L82</f>
        <v>0</v>
      </c>
      <c r="M78" s="8"/>
    </row>
    <row r="79" spans="1:13" ht="22.5" x14ac:dyDescent="0.2">
      <c r="A79" s="4"/>
      <c r="B79" s="4"/>
      <c r="C79" s="5" t="s">
        <v>216</v>
      </c>
      <c r="D79" s="14" t="s">
        <v>217</v>
      </c>
      <c r="E79" s="19">
        <v>0</v>
      </c>
      <c r="F79" s="22">
        <f>G79-E79</f>
        <v>1200</v>
      </c>
      <c r="G79" s="17">
        <v>1200</v>
      </c>
      <c r="H79" s="24">
        <v>1195.8900000000001</v>
      </c>
      <c r="I79" s="9">
        <v>0</v>
      </c>
      <c r="J79" s="31">
        <f>H79/G79</f>
        <v>0.9965750000000001</v>
      </c>
      <c r="K79" s="9">
        <v>0</v>
      </c>
      <c r="L79" s="9">
        <v>0</v>
      </c>
      <c r="M79" s="8"/>
    </row>
    <row r="80" spans="1:13" x14ac:dyDescent="0.2">
      <c r="A80" s="4"/>
      <c r="B80" s="4"/>
      <c r="C80" s="5" t="s">
        <v>189</v>
      </c>
      <c r="D80" s="14" t="s">
        <v>6</v>
      </c>
      <c r="E80" s="19">
        <v>138412.38</v>
      </c>
      <c r="F80" s="22">
        <f t="shared" ref="F80:F82" si="32">G80-E80</f>
        <v>-308.82000000000698</v>
      </c>
      <c r="G80" s="17">
        <v>138103.56</v>
      </c>
      <c r="H80" s="24">
        <v>134179.26999999999</v>
      </c>
      <c r="I80" s="9">
        <v>0</v>
      </c>
      <c r="J80" s="31">
        <f t="shared" si="31"/>
        <v>0.97158443996664523</v>
      </c>
      <c r="K80" s="9">
        <v>0</v>
      </c>
      <c r="L80" s="9">
        <v>0</v>
      </c>
      <c r="M80" s="8"/>
    </row>
    <row r="81" spans="1:13" x14ac:dyDescent="0.2">
      <c r="A81" s="4"/>
      <c r="B81" s="4"/>
      <c r="C81" s="5" t="s">
        <v>132</v>
      </c>
      <c r="D81" s="14" t="s">
        <v>7</v>
      </c>
      <c r="E81" s="19">
        <v>23668.52</v>
      </c>
      <c r="F81" s="22">
        <f t="shared" si="32"/>
        <v>266.61999999999898</v>
      </c>
      <c r="G81" s="17">
        <v>23935.14</v>
      </c>
      <c r="H81" s="24">
        <v>23264.09</v>
      </c>
      <c r="I81" s="9">
        <v>0</v>
      </c>
      <c r="J81" s="31">
        <f>H81/G81</f>
        <v>0.97196381554484335</v>
      </c>
      <c r="K81" s="9">
        <v>0</v>
      </c>
      <c r="L81" s="9">
        <v>0</v>
      </c>
      <c r="M81" s="8"/>
    </row>
    <row r="82" spans="1:13" x14ac:dyDescent="0.2">
      <c r="A82" s="4"/>
      <c r="B82" s="4"/>
      <c r="C82" s="5" t="s">
        <v>133</v>
      </c>
      <c r="D82" s="14" t="s">
        <v>8</v>
      </c>
      <c r="E82" s="19">
        <v>3391.1</v>
      </c>
      <c r="F82" s="22">
        <f t="shared" si="32"/>
        <v>38.200000000000273</v>
      </c>
      <c r="G82" s="17">
        <v>3429.3</v>
      </c>
      <c r="H82" s="24">
        <v>3333.16</v>
      </c>
      <c r="I82" s="9">
        <v>0</v>
      </c>
      <c r="J82" s="31">
        <f t="shared" si="31"/>
        <v>0.9719651240778</v>
      </c>
      <c r="K82" s="9">
        <v>0</v>
      </c>
      <c r="L82" s="9">
        <v>0</v>
      </c>
      <c r="M82" s="8"/>
    </row>
    <row r="83" spans="1:13" ht="22.5" x14ac:dyDescent="0.2">
      <c r="A83" s="2"/>
      <c r="B83" s="156" t="s">
        <v>63</v>
      </c>
      <c r="C83" s="157"/>
      <c r="D83" s="158" t="s">
        <v>222</v>
      </c>
      <c r="E83" s="159">
        <f>E84+E85+E86+E87+E88+E89</f>
        <v>382243.2</v>
      </c>
      <c r="F83" s="159">
        <f t="shared" ref="F83:I83" si="33">F84+F85+F86+F87+F88+F89</f>
        <v>74980</v>
      </c>
      <c r="G83" s="159">
        <f t="shared" si="33"/>
        <v>457223.2</v>
      </c>
      <c r="H83" s="159">
        <f t="shared" si="33"/>
        <v>394617.23</v>
      </c>
      <c r="I83" s="159">
        <f t="shared" si="33"/>
        <v>0</v>
      </c>
      <c r="J83" s="163">
        <f t="shared" si="31"/>
        <v>0.86307350545641592</v>
      </c>
      <c r="K83" s="160">
        <f>K84+K85+K86+K87+K88</f>
        <v>7486.4</v>
      </c>
      <c r="L83" s="160">
        <f>L84+L85+L86+L87+L88</f>
        <v>0</v>
      </c>
      <c r="M83" s="8"/>
    </row>
    <row r="84" spans="1:13" x14ac:dyDescent="0.2">
      <c r="A84" s="4"/>
      <c r="B84" s="4"/>
      <c r="C84" s="5" t="s">
        <v>223</v>
      </c>
      <c r="D84" s="14" t="s">
        <v>224</v>
      </c>
      <c r="E84" s="19">
        <v>328943.2</v>
      </c>
      <c r="F84" s="22">
        <f>G84-E84</f>
        <v>71880</v>
      </c>
      <c r="G84" s="17">
        <v>400823.2</v>
      </c>
      <c r="H84" s="24">
        <v>357117.95</v>
      </c>
      <c r="I84" s="9">
        <v>0</v>
      </c>
      <c r="J84" s="31">
        <f t="shared" si="31"/>
        <v>0.89096127669256675</v>
      </c>
      <c r="K84" s="9">
        <v>7349</v>
      </c>
      <c r="L84" s="9">
        <v>0</v>
      </c>
      <c r="M84" s="8"/>
    </row>
    <row r="85" spans="1:13" x14ac:dyDescent="0.2">
      <c r="A85" s="4"/>
      <c r="B85" s="4"/>
      <c r="C85" s="5" t="s">
        <v>123</v>
      </c>
      <c r="D85" s="14" t="s">
        <v>9</v>
      </c>
      <c r="E85" s="19">
        <v>20000</v>
      </c>
      <c r="F85" s="22">
        <f t="shared" ref="F85:F89" si="34">G85-E85</f>
        <v>-6000</v>
      </c>
      <c r="G85" s="17">
        <v>14000</v>
      </c>
      <c r="H85" s="24">
        <v>3403.18</v>
      </c>
      <c r="I85" s="9">
        <v>0</v>
      </c>
      <c r="J85" s="31">
        <f t="shared" si="31"/>
        <v>0.2430842857142857</v>
      </c>
      <c r="K85" s="9">
        <v>0</v>
      </c>
      <c r="L85" s="9">
        <v>0</v>
      </c>
      <c r="M85" s="8"/>
    </row>
    <row r="86" spans="1:13" s="27" customFormat="1" x14ac:dyDescent="0.2">
      <c r="A86" s="28"/>
      <c r="B86" s="28"/>
      <c r="C86" s="29" t="s">
        <v>263</v>
      </c>
      <c r="D86" s="34" t="s">
        <v>22</v>
      </c>
      <c r="E86" s="19">
        <v>0</v>
      </c>
      <c r="F86" s="22">
        <f t="shared" si="34"/>
        <v>5000</v>
      </c>
      <c r="G86" s="17">
        <v>5000</v>
      </c>
      <c r="H86" s="24">
        <v>2058.75</v>
      </c>
      <c r="I86" s="9">
        <v>0</v>
      </c>
      <c r="J86" s="31">
        <f t="shared" si="31"/>
        <v>0.41175</v>
      </c>
      <c r="K86" s="9">
        <v>0</v>
      </c>
      <c r="L86" s="9">
        <v>0</v>
      </c>
      <c r="M86" s="8"/>
    </row>
    <row r="87" spans="1:13" x14ac:dyDescent="0.2">
      <c r="A87" s="4"/>
      <c r="B87" s="4"/>
      <c r="C87" s="5" t="s">
        <v>124</v>
      </c>
      <c r="D87" s="14" t="s">
        <v>10</v>
      </c>
      <c r="E87" s="19">
        <v>30300</v>
      </c>
      <c r="F87" s="22">
        <f t="shared" si="34"/>
        <v>4800</v>
      </c>
      <c r="G87" s="17">
        <v>35100</v>
      </c>
      <c r="H87" s="24">
        <v>30499.48</v>
      </c>
      <c r="I87" s="9">
        <v>0</v>
      </c>
      <c r="J87" s="31">
        <f t="shared" si="31"/>
        <v>0.86893105413105409</v>
      </c>
      <c r="K87" s="9">
        <v>137.4</v>
      </c>
      <c r="L87" s="9">
        <v>0</v>
      </c>
      <c r="M87" s="8"/>
    </row>
    <row r="88" spans="1:13" ht="22.5" x14ac:dyDescent="0.2">
      <c r="A88" s="4"/>
      <c r="B88" s="4"/>
      <c r="C88" s="5" t="s">
        <v>134</v>
      </c>
      <c r="D88" s="14" t="s">
        <v>196</v>
      </c>
      <c r="E88" s="122">
        <v>0</v>
      </c>
      <c r="F88" s="123">
        <f t="shared" si="34"/>
        <v>2300</v>
      </c>
      <c r="G88" s="108">
        <v>2300</v>
      </c>
      <c r="H88" s="109">
        <v>1537.87</v>
      </c>
      <c r="I88" s="110">
        <v>0</v>
      </c>
      <c r="J88" s="31">
        <f t="shared" si="31"/>
        <v>0.66863913043478251</v>
      </c>
      <c r="K88" s="9">
        <v>0</v>
      </c>
      <c r="L88" s="9">
        <v>0</v>
      </c>
      <c r="M88" s="8"/>
    </row>
    <row r="89" spans="1:13" s="27" customFormat="1" x14ac:dyDescent="0.2">
      <c r="A89" s="28"/>
      <c r="B89" s="28"/>
      <c r="C89" s="29" t="s">
        <v>225</v>
      </c>
      <c r="D89" s="34" t="s">
        <v>226</v>
      </c>
      <c r="E89" s="22">
        <v>3000</v>
      </c>
      <c r="F89" s="22">
        <f t="shared" si="34"/>
        <v>-3000</v>
      </c>
      <c r="G89" s="22">
        <v>0</v>
      </c>
      <c r="H89" s="9">
        <v>0</v>
      </c>
      <c r="I89" s="9">
        <v>0</v>
      </c>
      <c r="J89" s="31">
        <v>0</v>
      </c>
      <c r="K89" s="9">
        <v>0</v>
      </c>
      <c r="L89" s="9">
        <v>0</v>
      </c>
      <c r="M89" s="8"/>
    </row>
    <row r="90" spans="1:13" ht="22.5" x14ac:dyDescent="0.2">
      <c r="A90" s="2"/>
      <c r="B90" s="156" t="s">
        <v>64</v>
      </c>
      <c r="C90" s="157"/>
      <c r="D90" s="158" t="s">
        <v>147</v>
      </c>
      <c r="E90" s="190">
        <f>E91+E92+E93+E94+E95+E97+E96+E98+E99+E100+E101+E102+E103+E104+E105+E106+E107+E108+E109+E110+E111+E112+E113+E114</f>
        <v>4935524.0600000005</v>
      </c>
      <c r="F90" s="190">
        <f t="shared" ref="F90:I90" si="35">F91+F92+F93+F94+F95+F97+F96+F98+F99+F100+F101+F102+F103+F104+F105+F106+F107+F108+F109+F110+F111+F112+F113+F114</f>
        <v>953041.01999999979</v>
      </c>
      <c r="G90" s="190">
        <f t="shared" si="35"/>
        <v>5888565.0799999991</v>
      </c>
      <c r="H90" s="190">
        <f t="shared" si="35"/>
        <v>5261527.7100000018</v>
      </c>
      <c r="I90" s="190">
        <f t="shared" si="35"/>
        <v>0</v>
      </c>
      <c r="J90" s="163">
        <f t="shared" si="31"/>
        <v>0.89351610086985789</v>
      </c>
      <c r="K90" s="160">
        <f>SUM(K91:K113)</f>
        <v>377546.31000000006</v>
      </c>
      <c r="L90" s="160">
        <f>SUM(L91:L113)</f>
        <v>0</v>
      </c>
      <c r="M90" s="8"/>
    </row>
    <row r="91" spans="1:13" ht="22.5" x14ac:dyDescent="0.2">
      <c r="A91" s="4"/>
      <c r="B91" s="4"/>
      <c r="C91" s="5" t="s">
        <v>216</v>
      </c>
      <c r="D91" s="14" t="s">
        <v>217</v>
      </c>
      <c r="E91" s="19">
        <v>8000</v>
      </c>
      <c r="F91" s="22">
        <f>G91-E91</f>
        <v>1000</v>
      </c>
      <c r="G91" s="17">
        <v>9000</v>
      </c>
      <c r="H91" s="24">
        <v>7618.83</v>
      </c>
      <c r="I91" s="9">
        <v>0</v>
      </c>
      <c r="J91" s="31">
        <f t="shared" si="31"/>
        <v>0.8465366666666666</v>
      </c>
      <c r="K91" s="9">
        <v>0</v>
      </c>
      <c r="L91" s="9">
        <v>0</v>
      </c>
      <c r="M91" s="8"/>
    </row>
    <row r="92" spans="1:13" x14ac:dyDescent="0.2">
      <c r="A92" s="4"/>
      <c r="B92" s="4"/>
      <c r="C92" s="5" t="s">
        <v>189</v>
      </c>
      <c r="D92" s="14" t="s">
        <v>6</v>
      </c>
      <c r="E92" s="19">
        <v>2942094.33</v>
      </c>
      <c r="F92" s="22">
        <f t="shared" ref="F92:F114" si="36">G92-E92</f>
        <v>872339.71999999974</v>
      </c>
      <c r="G92" s="17">
        <v>3814434.05</v>
      </c>
      <c r="H92" s="24">
        <v>3310440.87</v>
      </c>
      <c r="I92" s="9">
        <v>0</v>
      </c>
      <c r="J92" s="31">
        <f t="shared" si="31"/>
        <v>0.86787209494420292</v>
      </c>
      <c r="K92" s="9">
        <v>43701.58</v>
      </c>
      <c r="L92" s="9">
        <v>0</v>
      </c>
      <c r="M92" s="8"/>
    </row>
    <row r="93" spans="1:13" x14ac:dyDescent="0.2">
      <c r="A93" s="4"/>
      <c r="B93" s="4"/>
      <c r="C93" s="5" t="s">
        <v>218</v>
      </c>
      <c r="D93" s="14" t="s">
        <v>219</v>
      </c>
      <c r="E93" s="19">
        <v>254049.11</v>
      </c>
      <c r="F93" s="22">
        <f t="shared" si="36"/>
        <v>-42694</v>
      </c>
      <c r="G93" s="17">
        <v>211355.11</v>
      </c>
      <c r="H93" s="24">
        <v>211354.37</v>
      </c>
      <c r="I93" s="9">
        <v>0</v>
      </c>
      <c r="J93" s="31">
        <f t="shared" si="31"/>
        <v>0.99999649878349295</v>
      </c>
      <c r="K93" s="9">
        <v>246925.65</v>
      </c>
      <c r="L93" s="9">
        <v>0</v>
      </c>
      <c r="M93" s="8"/>
    </row>
    <row r="94" spans="1:13" x14ac:dyDescent="0.2">
      <c r="A94" s="4"/>
      <c r="B94" s="4"/>
      <c r="C94" s="5" t="s">
        <v>132</v>
      </c>
      <c r="D94" s="14" t="s">
        <v>7</v>
      </c>
      <c r="E94" s="19">
        <v>558883.42000000004</v>
      </c>
      <c r="F94" s="22">
        <f t="shared" si="36"/>
        <v>72156.969999999972</v>
      </c>
      <c r="G94" s="17">
        <v>631040.39</v>
      </c>
      <c r="H94" s="24">
        <v>595172.03</v>
      </c>
      <c r="I94" s="9">
        <v>0</v>
      </c>
      <c r="J94" s="31">
        <f t="shared" si="31"/>
        <v>0.9431599615992885</v>
      </c>
      <c r="K94" s="9">
        <v>42224.27</v>
      </c>
      <c r="L94" s="9">
        <v>0</v>
      </c>
      <c r="M94" s="8"/>
    </row>
    <row r="95" spans="1:13" ht="22.5" x14ac:dyDescent="0.2">
      <c r="A95" s="4"/>
      <c r="B95" s="4"/>
      <c r="C95" s="5" t="s">
        <v>133</v>
      </c>
      <c r="D95" s="34" t="s">
        <v>367</v>
      </c>
      <c r="E95" s="19">
        <v>74337.2</v>
      </c>
      <c r="F95" s="22">
        <f t="shared" si="36"/>
        <v>8921.5599999999977</v>
      </c>
      <c r="G95" s="17">
        <v>83258.759999999995</v>
      </c>
      <c r="H95" s="24">
        <v>61682.59</v>
      </c>
      <c r="I95" s="9">
        <v>0</v>
      </c>
      <c r="J95" s="31">
        <f t="shared" si="31"/>
        <v>0.74085405547716543</v>
      </c>
      <c r="K95" s="9">
        <v>3809.01</v>
      </c>
      <c r="L95" s="9">
        <v>0</v>
      </c>
      <c r="M95" s="8"/>
    </row>
    <row r="96" spans="1:13" ht="22.5" x14ac:dyDescent="0.2">
      <c r="A96" s="4"/>
      <c r="B96" s="4"/>
      <c r="C96" s="5" t="s">
        <v>227</v>
      </c>
      <c r="D96" s="14" t="s">
        <v>228</v>
      </c>
      <c r="E96" s="19">
        <v>50000</v>
      </c>
      <c r="F96" s="22">
        <f t="shared" si="36"/>
        <v>-19000</v>
      </c>
      <c r="G96" s="17">
        <v>31000</v>
      </c>
      <c r="H96" s="24">
        <v>10505</v>
      </c>
      <c r="I96" s="9">
        <v>0</v>
      </c>
      <c r="J96" s="31">
        <f t="shared" si="31"/>
        <v>0.33887096774193548</v>
      </c>
      <c r="K96" s="9">
        <v>119</v>
      </c>
      <c r="L96" s="9">
        <v>0</v>
      </c>
      <c r="M96" s="8"/>
    </row>
    <row r="97" spans="1:13" x14ac:dyDescent="0.2">
      <c r="A97" s="4"/>
      <c r="B97" s="4"/>
      <c r="C97" s="5" t="s">
        <v>130</v>
      </c>
      <c r="D97" s="14" t="s">
        <v>16</v>
      </c>
      <c r="E97" s="19">
        <v>50960</v>
      </c>
      <c r="F97" s="22">
        <f t="shared" si="36"/>
        <v>29555.759999999995</v>
      </c>
      <c r="G97" s="17">
        <v>80515.759999999995</v>
      </c>
      <c r="H97" s="24">
        <v>72746.429999999993</v>
      </c>
      <c r="I97" s="9">
        <v>0</v>
      </c>
      <c r="J97" s="31">
        <f t="shared" si="31"/>
        <v>0.9035054752013767</v>
      </c>
      <c r="K97" s="9">
        <v>1232</v>
      </c>
      <c r="L97" s="9">
        <v>0</v>
      </c>
      <c r="M97" s="8"/>
    </row>
    <row r="98" spans="1:13" x14ac:dyDescent="0.2">
      <c r="A98" s="4"/>
      <c r="B98" s="4"/>
      <c r="C98" s="5" t="s">
        <v>123</v>
      </c>
      <c r="D98" s="14" t="s">
        <v>9</v>
      </c>
      <c r="E98" s="19">
        <v>90000</v>
      </c>
      <c r="F98" s="22">
        <f t="shared" si="36"/>
        <v>39500</v>
      </c>
      <c r="G98" s="17">
        <v>129500</v>
      </c>
      <c r="H98" s="24">
        <v>125836.99</v>
      </c>
      <c r="I98" s="9">
        <v>0</v>
      </c>
      <c r="J98" s="31">
        <f t="shared" si="31"/>
        <v>0.97171420849420853</v>
      </c>
      <c r="K98" s="9">
        <v>0</v>
      </c>
      <c r="L98" s="9">
        <v>0</v>
      </c>
      <c r="M98" s="8"/>
    </row>
    <row r="99" spans="1:13" s="27" customFormat="1" x14ac:dyDescent="0.2">
      <c r="A99" s="28"/>
      <c r="B99" s="28"/>
      <c r="C99" s="29" t="s">
        <v>263</v>
      </c>
      <c r="D99" s="34" t="s">
        <v>22</v>
      </c>
      <c r="E99" s="19">
        <v>3000</v>
      </c>
      <c r="F99" s="22">
        <f t="shared" si="36"/>
        <v>1500</v>
      </c>
      <c r="G99" s="17">
        <v>4500</v>
      </c>
      <c r="H99" s="24">
        <v>4199.93</v>
      </c>
      <c r="I99" s="9">
        <v>0</v>
      </c>
      <c r="J99" s="31">
        <f t="shared" si="31"/>
        <v>0.9333177777777778</v>
      </c>
      <c r="K99" s="9">
        <v>0</v>
      </c>
      <c r="L99" s="9">
        <v>0</v>
      </c>
      <c r="M99" s="8"/>
    </row>
    <row r="100" spans="1:13" x14ac:dyDescent="0.2">
      <c r="A100" s="4"/>
      <c r="B100" s="4"/>
      <c r="C100" s="5" t="s">
        <v>191</v>
      </c>
      <c r="D100" s="14" t="s">
        <v>23</v>
      </c>
      <c r="E100" s="19">
        <v>84000</v>
      </c>
      <c r="F100" s="22">
        <f t="shared" si="36"/>
        <v>10000</v>
      </c>
      <c r="G100" s="17">
        <v>94000</v>
      </c>
      <c r="H100" s="24">
        <v>88242.42</v>
      </c>
      <c r="I100" s="9">
        <v>0</v>
      </c>
      <c r="J100" s="31">
        <f t="shared" si="31"/>
        <v>0.93874914893617023</v>
      </c>
      <c r="K100" s="9">
        <v>9563.0300000000007</v>
      </c>
      <c r="L100" s="9">
        <v>0</v>
      </c>
      <c r="M100" s="8"/>
    </row>
    <row r="101" spans="1:13" x14ac:dyDescent="0.2">
      <c r="A101" s="4"/>
      <c r="B101" s="4"/>
      <c r="C101" s="5" t="s">
        <v>195</v>
      </c>
      <c r="D101" s="14" t="s">
        <v>40</v>
      </c>
      <c r="E101" s="19">
        <v>39000</v>
      </c>
      <c r="F101" s="22">
        <f t="shared" si="36"/>
        <v>-21700</v>
      </c>
      <c r="G101" s="17">
        <v>17300</v>
      </c>
      <c r="H101" s="24">
        <v>17142.96</v>
      </c>
      <c r="I101" s="9">
        <v>0</v>
      </c>
      <c r="J101" s="31">
        <f t="shared" si="31"/>
        <v>0.9909225433526011</v>
      </c>
      <c r="K101" s="9">
        <v>0</v>
      </c>
      <c r="L101" s="9">
        <v>0</v>
      </c>
      <c r="M101" s="8"/>
    </row>
    <row r="102" spans="1:13" x14ac:dyDescent="0.2">
      <c r="A102" s="4"/>
      <c r="B102" s="4"/>
      <c r="C102" s="5" t="s">
        <v>229</v>
      </c>
      <c r="D102" s="14" t="s">
        <v>24</v>
      </c>
      <c r="E102" s="19">
        <v>5000</v>
      </c>
      <c r="F102" s="22">
        <f t="shared" si="36"/>
        <v>1600</v>
      </c>
      <c r="G102" s="17">
        <v>6600</v>
      </c>
      <c r="H102" s="24">
        <v>6528</v>
      </c>
      <c r="I102" s="9">
        <v>0</v>
      </c>
      <c r="J102" s="31">
        <f t="shared" si="31"/>
        <v>0.98909090909090913</v>
      </c>
      <c r="K102" s="9">
        <v>0</v>
      </c>
      <c r="L102" s="9">
        <v>0</v>
      </c>
      <c r="M102" s="8"/>
    </row>
    <row r="103" spans="1:13" x14ac:dyDescent="0.2">
      <c r="A103" s="4"/>
      <c r="B103" s="4"/>
      <c r="C103" s="5" t="s">
        <v>124</v>
      </c>
      <c r="D103" s="14" t="s">
        <v>10</v>
      </c>
      <c r="E103" s="19">
        <v>420000</v>
      </c>
      <c r="F103" s="22">
        <f t="shared" si="36"/>
        <v>25300</v>
      </c>
      <c r="G103" s="17">
        <v>445300</v>
      </c>
      <c r="H103" s="24">
        <v>442808.94</v>
      </c>
      <c r="I103" s="9">
        <v>0</v>
      </c>
      <c r="J103" s="31">
        <f t="shared" si="31"/>
        <v>0.99440588367392768</v>
      </c>
      <c r="K103" s="9">
        <v>23319.06</v>
      </c>
      <c r="L103" s="9">
        <v>0</v>
      </c>
      <c r="M103" s="8"/>
    </row>
    <row r="104" spans="1:13" ht="22.5" x14ac:dyDescent="0.2">
      <c r="A104" s="4"/>
      <c r="B104" s="4"/>
      <c r="C104" s="5" t="s">
        <v>134</v>
      </c>
      <c r="D104" s="14" t="s">
        <v>196</v>
      </c>
      <c r="E104" s="19">
        <v>38500</v>
      </c>
      <c r="F104" s="22">
        <f t="shared" si="36"/>
        <v>0</v>
      </c>
      <c r="G104" s="17">
        <v>38500</v>
      </c>
      <c r="H104" s="24">
        <v>38476.9</v>
      </c>
      <c r="I104" s="9">
        <v>0</v>
      </c>
      <c r="J104" s="31">
        <f t="shared" si="31"/>
        <v>0.99940000000000007</v>
      </c>
      <c r="K104" s="9">
        <v>2409.5700000000002</v>
      </c>
      <c r="L104" s="9">
        <v>0</v>
      </c>
      <c r="M104" s="8"/>
    </row>
    <row r="105" spans="1:13" x14ac:dyDescent="0.2">
      <c r="A105" s="4"/>
      <c r="B105" s="4"/>
      <c r="C105" s="5" t="s">
        <v>230</v>
      </c>
      <c r="D105" s="14" t="s">
        <v>231</v>
      </c>
      <c r="E105" s="19">
        <v>1000</v>
      </c>
      <c r="F105" s="22">
        <f t="shared" si="36"/>
        <v>0</v>
      </c>
      <c r="G105" s="17">
        <v>1000</v>
      </c>
      <c r="H105" s="24">
        <v>0</v>
      </c>
      <c r="I105" s="9">
        <v>0</v>
      </c>
      <c r="J105" s="31">
        <v>0</v>
      </c>
      <c r="K105" s="9">
        <v>0</v>
      </c>
      <c r="L105" s="9">
        <v>0</v>
      </c>
      <c r="M105" s="8"/>
    </row>
    <row r="106" spans="1:13" ht="22.5" x14ac:dyDescent="0.2">
      <c r="A106" s="4"/>
      <c r="B106" s="4"/>
      <c r="C106" s="5" t="s">
        <v>232</v>
      </c>
      <c r="D106" s="14" t="s">
        <v>233</v>
      </c>
      <c r="E106" s="19">
        <v>57000</v>
      </c>
      <c r="F106" s="22">
        <f t="shared" si="36"/>
        <v>-3800</v>
      </c>
      <c r="G106" s="17">
        <v>53200</v>
      </c>
      <c r="H106" s="24">
        <v>53167.5</v>
      </c>
      <c r="I106" s="9">
        <v>0</v>
      </c>
      <c r="J106" s="31">
        <f t="shared" si="31"/>
        <v>0.99938909774436091</v>
      </c>
      <c r="K106" s="9">
        <v>0</v>
      </c>
      <c r="L106" s="9">
        <v>0</v>
      </c>
      <c r="M106" s="8"/>
    </row>
    <row r="107" spans="1:13" x14ac:dyDescent="0.2">
      <c r="A107" s="4"/>
      <c r="B107" s="4"/>
      <c r="C107" s="5" t="s">
        <v>234</v>
      </c>
      <c r="D107" s="14" t="s">
        <v>14</v>
      </c>
      <c r="E107" s="19">
        <v>38000</v>
      </c>
      <c r="F107" s="22">
        <f t="shared" si="36"/>
        <v>0</v>
      </c>
      <c r="G107" s="17">
        <v>38000</v>
      </c>
      <c r="H107" s="24">
        <v>35037.82</v>
      </c>
      <c r="I107" s="9">
        <v>0</v>
      </c>
      <c r="J107" s="31">
        <f t="shared" si="31"/>
        <v>0.92204789473684212</v>
      </c>
      <c r="K107" s="9">
        <v>2805.18</v>
      </c>
      <c r="L107" s="9">
        <v>0</v>
      </c>
      <c r="M107" s="8"/>
    </row>
    <row r="108" spans="1:13" x14ac:dyDescent="0.2">
      <c r="A108" s="4"/>
      <c r="B108" s="4"/>
      <c r="C108" s="5" t="s">
        <v>225</v>
      </c>
      <c r="D108" s="14" t="s">
        <v>226</v>
      </c>
      <c r="E108" s="19">
        <v>4000</v>
      </c>
      <c r="F108" s="22">
        <f t="shared" si="36"/>
        <v>0</v>
      </c>
      <c r="G108" s="17">
        <v>4000</v>
      </c>
      <c r="H108" s="24">
        <v>0</v>
      </c>
      <c r="I108" s="9">
        <v>0</v>
      </c>
      <c r="J108" s="31">
        <v>0</v>
      </c>
      <c r="K108" s="9">
        <v>0</v>
      </c>
      <c r="L108" s="9">
        <v>0</v>
      </c>
      <c r="M108" s="8"/>
    </row>
    <row r="109" spans="1:13" x14ac:dyDescent="0.2">
      <c r="A109" s="4"/>
      <c r="B109" s="4"/>
      <c r="C109" s="5" t="s">
        <v>190</v>
      </c>
      <c r="D109" s="14" t="s">
        <v>11</v>
      </c>
      <c r="E109" s="19">
        <v>34000</v>
      </c>
      <c r="F109" s="22">
        <f t="shared" si="36"/>
        <v>0</v>
      </c>
      <c r="G109" s="17">
        <v>34000</v>
      </c>
      <c r="H109" s="24">
        <v>33607.480000000003</v>
      </c>
      <c r="I109" s="9">
        <v>0</v>
      </c>
      <c r="J109" s="31">
        <f t="shared" si="31"/>
        <v>0.9884552941176471</v>
      </c>
      <c r="K109" s="9">
        <v>0</v>
      </c>
      <c r="L109" s="9">
        <v>0</v>
      </c>
      <c r="M109" s="8"/>
    </row>
    <row r="110" spans="1:13" ht="22.5" x14ac:dyDescent="0.2">
      <c r="A110" s="4"/>
      <c r="B110" s="4"/>
      <c r="C110" s="5" t="s">
        <v>235</v>
      </c>
      <c r="D110" s="14" t="s">
        <v>25</v>
      </c>
      <c r="E110" s="19">
        <v>98700</v>
      </c>
      <c r="F110" s="22">
        <f t="shared" si="36"/>
        <v>-364.33000000000175</v>
      </c>
      <c r="G110" s="17">
        <v>98335.67</v>
      </c>
      <c r="H110" s="24">
        <v>98335.67</v>
      </c>
      <c r="I110" s="9">
        <v>0</v>
      </c>
      <c r="J110" s="31">
        <f t="shared" si="31"/>
        <v>1</v>
      </c>
      <c r="K110" s="9">
        <v>0</v>
      </c>
      <c r="L110" s="9">
        <v>0</v>
      </c>
      <c r="M110" s="8"/>
    </row>
    <row r="111" spans="1:13" ht="22.5" x14ac:dyDescent="0.2">
      <c r="A111" s="4"/>
      <c r="B111" s="4"/>
      <c r="C111" s="5" t="s">
        <v>208</v>
      </c>
      <c r="D111" s="14" t="s">
        <v>209</v>
      </c>
      <c r="E111" s="19">
        <v>0</v>
      </c>
      <c r="F111" s="22">
        <f t="shared" si="36"/>
        <v>22725.34</v>
      </c>
      <c r="G111" s="17">
        <v>22725.34</v>
      </c>
      <c r="H111" s="24">
        <v>14920.58</v>
      </c>
      <c r="I111" s="9">
        <v>0</v>
      </c>
      <c r="J111" s="31">
        <f t="shared" si="31"/>
        <v>0.65656135397754223</v>
      </c>
      <c r="K111" s="9">
        <v>0</v>
      </c>
      <c r="L111" s="9">
        <v>0</v>
      </c>
      <c r="M111" s="8"/>
    </row>
    <row r="112" spans="1:13" ht="22.5" x14ac:dyDescent="0.2">
      <c r="A112" s="4"/>
      <c r="B112" s="4"/>
      <c r="C112" s="5" t="s">
        <v>220</v>
      </c>
      <c r="D112" s="14" t="s">
        <v>221</v>
      </c>
      <c r="E112" s="19">
        <v>25000</v>
      </c>
      <c r="F112" s="22">
        <f t="shared" si="36"/>
        <v>5000</v>
      </c>
      <c r="G112" s="17">
        <v>30000</v>
      </c>
      <c r="H112" s="24">
        <v>27491.32</v>
      </c>
      <c r="I112" s="9">
        <v>0</v>
      </c>
      <c r="J112" s="31">
        <f t="shared" si="31"/>
        <v>0.91637733333333338</v>
      </c>
      <c r="K112" s="9">
        <v>350</v>
      </c>
      <c r="L112" s="9">
        <v>0</v>
      </c>
      <c r="M112" s="8"/>
    </row>
    <row r="113" spans="1:13" s="27" customFormat="1" ht="22.5" x14ac:dyDescent="0.2">
      <c r="A113" s="28"/>
      <c r="B113" s="28"/>
      <c r="C113" s="29" t="s">
        <v>355</v>
      </c>
      <c r="D113" s="34" t="s">
        <v>362</v>
      </c>
      <c r="E113" s="122">
        <v>0</v>
      </c>
      <c r="F113" s="123">
        <f t="shared" si="36"/>
        <v>11000</v>
      </c>
      <c r="G113" s="108">
        <v>11000</v>
      </c>
      <c r="H113" s="109">
        <v>6211.08</v>
      </c>
      <c r="I113" s="110">
        <v>0</v>
      </c>
      <c r="J113" s="31">
        <f t="shared" si="31"/>
        <v>0.56464363636363635</v>
      </c>
      <c r="K113" s="9">
        <v>1087.96</v>
      </c>
      <c r="L113" s="9">
        <v>0</v>
      </c>
      <c r="M113" s="8"/>
    </row>
    <row r="114" spans="1:13" s="27" customFormat="1" ht="22.5" x14ac:dyDescent="0.2">
      <c r="A114" s="28"/>
      <c r="B114" s="28"/>
      <c r="C114" s="133" t="s">
        <v>56</v>
      </c>
      <c r="D114" s="106" t="s">
        <v>26</v>
      </c>
      <c r="E114" s="22">
        <v>60000</v>
      </c>
      <c r="F114" s="22">
        <f t="shared" si="36"/>
        <v>-60000</v>
      </c>
      <c r="G114" s="22">
        <v>0</v>
      </c>
      <c r="H114" s="9">
        <v>0</v>
      </c>
      <c r="I114" s="9">
        <v>0</v>
      </c>
      <c r="J114" s="94">
        <v>0</v>
      </c>
      <c r="K114" s="110">
        <v>0</v>
      </c>
      <c r="L114" s="110">
        <v>0</v>
      </c>
      <c r="M114" s="8"/>
    </row>
    <row r="115" spans="1:13" ht="15" x14ac:dyDescent="0.2">
      <c r="A115" s="2"/>
      <c r="B115" s="191" t="s">
        <v>340</v>
      </c>
      <c r="C115" s="192"/>
      <c r="D115" s="193" t="s">
        <v>364</v>
      </c>
      <c r="E115" s="194">
        <f>E116+E117</f>
        <v>0</v>
      </c>
      <c r="F115" s="194">
        <f t="shared" ref="F115:I115" si="37">F116+F117</f>
        <v>36881</v>
      </c>
      <c r="G115" s="194">
        <f t="shared" si="37"/>
        <v>36881</v>
      </c>
      <c r="H115" s="194">
        <f t="shared" si="37"/>
        <v>36881</v>
      </c>
      <c r="I115" s="194">
        <f t="shared" si="37"/>
        <v>0</v>
      </c>
      <c r="J115" s="195">
        <f t="shared" si="31"/>
        <v>1</v>
      </c>
      <c r="K115" s="196">
        <f>SUM(K116:K117)</f>
        <v>0</v>
      </c>
      <c r="L115" s="196">
        <f>SUM(L116:L117)</f>
        <v>0</v>
      </c>
      <c r="M115" s="8"/>
    </row>
    <row r="116" spans="1:13" s="27" customFormat="1" ht="22.5" x14ac:dyDescent="0.2">
      <c r="A116" s="2"/>
      <c r="B116" s="100"/>
      <c r="C116" s="103" t="s">
        <v>216</v>
      </c>
      <c r="D116" s="106" t="s">
        <v>217</v>
      </c>
      <c r="E116" s="124">
        <v>0</v>
      </c>
      <c r="F116" s="124">
        <f>G116-E116</f>
        <v>36316</v>
      </c>
      <c r="G116" s="124">
        <v>36316</v>
      </c>
      <c r="H116" s="124">
        <v>36316</v>
      </c>
      <c r="I116" s="124">
        <v>0</v>
      </c>
      <c r="J116" s="94">
        <f>H116/G116</f>
        <v>1</v>
      </c>
      <c r="K116" s="124">
        <v>0</v>
      </c>
      <c r="L116" s="124">
        <v>0</v>
      </c>
      <c r="M116" s="8"/>
    </row>
    <row r="117" spans="1:13" x14ac:dyDescent="0.2">
      <c r="A117" s="4"/>
      <c r="B117" s="86"/>
      <c r="C117" s="130" t="s">
        <v>123</v>
      </c>
      <c r="D117" s="125" t="s">
        <v>9</v>
      </c>
      <c r="E117" s="22">
        <v>0</v>
      </c>
      <c r="F117" s="22">
        <f>G117-E117</f>
        <v>565</v>
      </c>
      <c r="G117" s="22">
        <v>565</v>
      </c>
      <c r="H117" s="9">
        <v>565</v>
      </c>
      <c r="I117" s="9">
        <v>0</v>
      </c>
      <c r="J117" s="31">
        <f t="shared" si="31"/>
        <v>1</v>
      </c>
      <c r="K117" s="9">
        <v>0</v>
      </c>
      <c r="L117" s="9">
        <v>0</v>
      </c>
      <c r="M117" s="8"/>
    </row>
    <row r="118" spans="1:13" ht="22.5" x14ac:dyDescent="0.2">
      <c r="A118" s="2"/>
      <c r="B118" s="156" t="s">
        <v>148</v>
      </c>
      <c r="C118" s="157"/>
      <c r="D118" s="158" t="s">
        <v>38</v>
      </c>
      <c r="E118" s="159">
        <f>E119+E120</f>
        <v>151100</v>
      </c>
      <c r="F118" s="159">
        <f t="shared" ref="F118:I118" si="38">F119+F120</f>
        <v>-45620</v>
      </c>
      <c r="G118" s="159">
        <f t="shared" si="38"/>
        <v>105480</v>
      </c>
      <c r="H118" s="159">
        <f t="shared" si="38"/>
        <v>102752.40999999999</v>
      </c>
      <c r="I118" s="159">
        <f t="shared" si="38"/>
        <v>0</v>
      </c>
      <c r="J118" s="163">
        <f t="shared" si="31"/>
        <v>0.97414116420174435</v>
      </c>
      <c r="K118" s="160">
        <f>K119+K120</f>
        <v>0</v>
      </c>
      <c r="L118" s="160">
        <f>L119+L120</f>
        <v>0</v>
      </c>
      <c r="M118" s="8"/>
    </row>
    <row r="119" spans="1:13" x14ac:dyDescent="0.2">
      <c r="A119" s="4"/>
      <c r="B119" s="4"/>
      <c r="C119" s="5" t="s">
        <v>123</v>
      </c>
      <c r="D119" s="14" t="s">
        <v>9</v>
      </c>
      <c r="E119" s="19">
        <v>67600</v>
      </c>
      <c r="F119" s="22">
        <f>G119-E119</f>
        <v>-48620</v>
      </c>
      <c r="G119" s="17">
        <v>18980</v>
      </c>
      <c r="H119" s="24">
        <v>17372.98</v>
      </c>
      <c r="I119" s="9">
        <v>0</v>
      </c>
      <c r="J119" s="31">
        <f t="shared" si="31"/>
        <v>0.91533087460484719</v>
      </c>
      <c r="K119" s="9">
        <v>0</v>
      </c>
      <c r="L119" s="9">
        <v>0</v>
      </c>
      <c r="M119" s="8"/>
    </row>
    <row r="120" spans="1:13" x14ac:dyDescent="0.2">
      <c r="A120" s="4"/>
      <c r="B120" s="4"/>
      <c r="C120" s="5" t="s">
        <v>124</v>
      </c>
      <c r="D120" s="14" t="s">
        <v>10</v>
      </c>
      <c r="E120" s="19">
        <v>83500</v>
      </c>
      <c r="F120" s="22">
        <f>G120-E120</f>
        <v>3000</v>
      </c>
      <c r="G120" s="17">
        <v>86500</v>
      </c>
      <c r="H120" s="24">
        <v>85379.43</v>
      </c>
      <c r="I120" s="9">
        <v>0</v>
      </c>
      <c r="J120" s="31">
        <f t="shared" si="31"/>
        <v>0.98704543352601148</v>
      </c>
      <c r="K120" s="9">
        <v>0</v>
      </c>
      <c r="L120" s="9">
        <v>0</v>
      </c>
      <c r="M120" s="8"/>
    </row>
    <row r="121" spans="1:13" ht="22.5" x14ac:dyDescent="0.2">
      <c r="A121" s="2"/>
      <c r="B121" s="156" t="s">
        <v>236</v>
      </c>
      <c r="C121" s="157"/>
      <c r="D121" s="158" t="s">
        <v>237</v>
      </c>
      <c r="E121" s="159">
        <f>E122+E123+E124+E125+E126+E127+E128+E129+E130+E131+E132+E133+E134+E135+E136+E137+E138+E139</f>
        <v>1240976</v>
      </c>
      <c r="F121" s="159">
        <f t="shared" ref="F121:I121" si="39">F122+F123+F124+F125+F126+F127+F128+F129+F130+F131+F132+F133+F134+F135+F136+F137+F138+F139</f>
        <v>-7.2759576141834259E-12</v>
      </c>
      <c r="G121" s="159">
        <f t="shared" si="39"/>
        <v>1240976</v>
      </c>
      <c r="H121" s="159">
        <f t="shared" si="39"/>
        <v>1222657.83</v>
      </c>
      <c r="I121" s="159">
        <f t="shared" si="39"/>
        <v>0</v>
      </c>
      <c r="J121" s="163">
        <f t="shared" si="31"/>
        <v>0.98523890067172937</v>
      </c>
      <c r="K121" s="160">
        <f>K122+K123+K124+K125+K126+K127+K128+K129+K130+K131+K132+K133+K134+K135+K136+K137+K138+K139</f>
        <v>98895.73</v>
      </c>
      <c r="L121" s="160">
        <f>L122+L123+L124+L125+L126+L127+L128+L129+L130+L131+L132+L133+L134+L135+L136+L137+L138+L139</f>
        <v>0</v>
      </c>
      <c r="M121" s="8"/>
    </row>
    <row r="122" spans="1:13" ht="22.5" x14ac:dyDescent="0.2">
      <c r="A122" s="4"/>
      <c r="B122" s="4"/>
      <c r="C122" s="5" t="s">
        <v>216</v>
      </c>
      <c r="D122" s="14" t="s">
        <v>217</v>
      </c>
      <c r="E122" s="19">
        <v>1900</v>
      </c>
      <c r="F122" s="22">
        <f>G122-E122</f>
        <v>0</v>
      </c>
      <c r="G122" s="17">
        <v>1900</v>
      </c>
      <c r="H122" s="24">
        <v>754.44</v>
      </c>
      <c r="I122" s="9">
        <v>0</v>
      </c>
      <c r="J122" s="31">
        <v>0</v>
      </c>
      <c r="K122" s="9">
        <v>0</v>
      </c>
      <c r="L122" s="9">
        <v>0</v>
      </c>
      <c r="M122" s="8"/>
    </row>
    <row r="123" spans="1:13" x14ac:dyDescent="0.2">
      <c r="A123" s="4"/>
      <c r="B123" s="4"/>
      <c r="C123" s="5" t="s">
        <v>189</v>
      </c>
      <c r="D123" s="14" t="s">
        <v>6</v>
      </c>
      <c r="E123" s="19">
        <v>827808</v>
      </c>
      <c r="F123" s="22">
        <f t="shared" ref="F123:F139" si="40">G123-E123</f>
        <v>13485.619999999995</v>
      </c>
      <c r="G123" s="17">
        <v>841293.62</v>
      </c>
      <c r="H123" s="24">
        <v>836989.6</v>
      </c>
      <c r="I123" s="9">
        <v>0</v>
      </c>
      <c r="J123" s="31">
        <f t="shared" si="31"/>
        <v>0.99488404535862285</v>
      </c>
      <c r="K123" s="9">
        <v>10104.34</v>
      </c>
      <c r="L123" s="9">
        <v>0</v>
      </c>
      <c r="M123" s="8"/>
    </row>
    <row r="124" spans="1:13" x14ac:dyDescent="0.2">
      <c r="A124" s="4"/>
      <c r="B124" s="4"/>
      <c r="C124" s="5" t="s">
        <v>218</v>
      </c>
      <c r="D124" s="14" t="s">
        <v>219</v>
      </c>
      <c r="E124" s="19">
        <v>60282</v>
      </c>
      <c r="F124" s="22">
        <f t="shared" si="40"/>
        <v>-485.62000000000262</v>
      </c>
      <c r="G124" s="17">
        <v>59796.38</v>
      </c>
      <c r="H124" s="24">
        <v>59796.38</v>
      </c>
      <c r="I124" s="9">
        <v>0</v>
      </c>
      <c r="J124" s="31">
        <f t="shared" si="31"/>
        <v>1</v>
      </c>
      <c r="K124" s="9">
        <v>62222.81</v>
      </c>
      <c r="L124" s="9">
        <v>0</v>
      </c>
      <c r="M124" s="8"/>
    </row>
    <row r="125" spans="1:13" x14ac:dyDescent="0.2">
      <c r="A125" s="4"/>
      <c r="B125" s="4"/>
      <c r="C125" s="5" t="s">
        <v>132</v>
      </c>
      <c r="D125" s="14" t="s">
        <v>7</v>
      </c>
      <c r="E125" s="19">
        <v>147255</v>
      </c>
      <c r="F125" s="22">
        <f t="shared" si="40"/>
        <v>-7000</v>
      </c>
      <c r="G125" s="17">
        <v>140255</v>
      </c>
      <c r="H125" s="24">
        <v>140008.16</v>
      </c>
      <c r="I125" s="9">
        <v>0</v>
      </c>
      <c r="J125" s="31">
        <f t="shared" si="31"/>
        <v>0.99824006274286126</v>
      </c>
      <c r="K125" s="9">
        <v>21011.84</v>
      </c>
      <c r="L125" s="9">
        <v>0</v>
      </c>
      <c r="M125" s="8"/>
    </row>
    <row r="126" spans="1:13" ht="22.5" x14ac:dyDescent="0.2">
      <c r="A126" s="4"/>
      <c r="B126" s="4"/>
      <c r="C126" s="5" t="s">
        <v>133</v>
      </c>
      <c r="D126" s="34" t="s">
        <v>367</v>
      </c>
      <c r="E126" s="19">
        <v>21310</v>
      </c>
      <c r="F126" s="22">
        <f t="shared" si="40"/>
        <v>-6000</v>
      </c>
      <c r="G126" s="17">
        <v>15310</v>
      </c>
      <c r="H126" s="24">
        <v>15310</v>
      </c>
      <c r="I126" s="9">
        <v>0</v>
      </c>
      <c r="J126" s="31">
        <f t="shared" si="31"/>
        <v>1</v>
      </c>
      <c r="K126" s="9">
        <v>1843.92</v>
      </c>
      <c r="L126" s="9">
        <v>0</v>
      </c>
      <c r="M126" s="8"/>
    </row>
    <row r="127" spans="1:13" x14ac:dyDescent="0.2">
      <c r="A127" s="4"/>
      <c r="B127" s="4"/>
      <c r="C127" s="5" t="s">
        <v>130</v>
      </c>
      <c r="D127" s="14" t="s">
        <v>16</v>
      </c>
      <c r="E127" s="19">
        <v>4000</v>
      </c>
      <c r="F127" s="22">
        <f t="shared" si="40"/>
        <v>0</v>
      </c>
      <c r="G127" s="17">
        <v>4000</v>
      </c>
      <c r="H127" s="24">
        <v>3990</v>
      </c>
      <c r="I127" s="9">
        <v>0</v>
      </c>
      <c r="J127" s="31">
        <f t="shared" si="31"/>
        <v>0.99750000000000005</v>
      </c>
      <c r="K127" s="9">
        <v>0</v>
      </c>
      <c r="L127" s="9">
        <v>0</v>
      </c>
      <c r="M127" s="8"/>
    </row>
    <row r="128" spans="1:13" x14ac:dyDescent="0.2">
      <c r="A128" s="4"/>
      <c r="B128" s="4"/>
      <c r="C128" s="5" t="s">
        <v>123</v>
      </c>
      <c r="D128" s="14" t="s">
        <v>9</v>
      </c>
      <c r="E128" s="19">
        <v>30500</v>
      </c>
      <c r="F128" s="22">
        <f t="shared" si="40"/>
        <v>11200</v>
      </c>
      <c r="G128" s="17">
        <v>41700</v>
      </c>
      <c r="H128" s="24">
        <v>40082.67</v>
      </c>
      <c r="I128" s="9">
        <v>0</v>
      </c>
      <c r="J128" s="31">
        <f t="shared" si="31"/>
        <v>0.96121510791366904</v>
      </c>
      <c r="K128" s="9">
        <v>0</v>
      </c>
      <c r="L128" s="9">
        <v>0</v>
      </c>
      <c r="M128" s="8"/>
    </row>
    <row r="129" spans="1:13" x14ac:dyDescent="0.2">
      <c r="A129" s="4"/>
      <c r="B129" s="4"/>
      <c r="C129" s="5" t="s">
        <v>191</v>
      </c>
      <c r="D129" s="14" t="s">
        <v>23</v>
      </c>
      <c r="E129" s="19">
        <v>5000</v>
      </c>
      <c r="F129" s="22">
        <f t="shared" si="40"/>
        <v>0</v>
      </c>
      <c r="G129" s="17">
        <v>5000</v>
      </c>
      <c r="H129" s="24">
        <v>3052.49</v>
      </c>
      <c r="I129" s="9">
        <v>0</v>
      </c>
      <c r="J129" s="31">
        <f t="shared" si="31"/>
        <v>0.61049799999999999</v>
      </c>
      <c r="K129" s="9">
        <v>0</v>
      </c>
      <c r="L129" s="9">
        <v>0</v>
      </c>
      <c r="M129" s="8"/>
    </row>
    <row r="130" spans="1:13" x14ac:dyDescent="0.2">
      <c r="A130" s="4"/>
      <c r="B130" s="4"/>
      <c r="C130" s="5" t="s">
        <v>195</v>
      </c>
      <c r="D130" s="14" t="s">
        <v>40</v>
      </c>
      <c r="E130" s="19">
        <v>8000</v>
      </c>
      <c r="F130" s="22">
        <f t="shared" si="40"/>
        <v>-5000</v>
      </c>
      <c r="G130" s="17">
        <v>3000</v>
      </c>
      <c r="H130" s="24">
        <v>0</v>
      </c>
      <c r="I130" s="9">
        <v>0</v>
      </c>
      <c r="J130" s="31">
        <f t="shared" si="31"/>
        <v>0</v>
      </c>
      <c r="K130" s="9">
        <v>0</v>
      </c>
      <c r="L130" s="9">
        <v>0</v>
      </c>
      <c r="M130" s="8"/>
    </row>
    <row r="131" spans="1:13" x14ac:dyDescent="0.2">
      <c r="A131" s="4"/>
      <c r="B131" s="4"/>
      <c r="C131" s="5" t="s">
        <v>229</v>
      </c>
      <c r="D131" s="14" t="s">
        <v>24</v>
      </c>
      <c r="E131" s="19">
        <v>2000</v>
      </c>
      <c r="F131" s="22">
        <f t="shared" si="40"/>
        <v>-1203</v>
      </c>
      <c r="G131" s="17">
        <v>797</v>
      </c>
      <c r="H131" s="24">
        <v>400</v>
      </c>
      <c r="I131" s="9">
        <v>0</v>
      </c>
      <c r="J131" s="31">
        <f t="shared" si="31"/>
        <v>0.50188205771643668</v>
      </c>
      <c r="K131" s="9">
        <v>0</v>
      </c>
      <c r="L131" s="9">
        <v>0</v>
      </c>
      <c r="M131" s="8"/>
    </row>
    <row r="132" spans="1:13" x14ac:dyDescent="0.2">
      <c r="A132" s="4"/>
      <c r="B132" s="4"/>
      <c r="C132" s="5" t="s">
        <v>124</v>
      </c>
      <c r="D132" s="14" t="s">
        <v>10</v>
      </c>
      <c r="E132" s="19">
        <v>43600</v>
      </c>
      <c r="F132" s="22">
        <f t="shared" si="40"/>
        <v>6000</v>
      </c>
      <c r="G132" s="17">
        <v>49600</v>
      </c>
      <c r="H132" s="24">
        <v>48514.25</v>
      </c>
      <c r="I132" s="9">
        <v>0</v>
      </c>
      <c r="J132" s="31">
        <f t="shared" si="31"/>
        <v>0.9781098790322581</v>
      </c>
      <c r="K132" s="9">
        <v>0</v>
      </c>
      <c r="L132" s="9">
        <v>0</v>
      </c>
      <c r="M132" s="8"/>
    </row>
    <row r="133" spans="1:13" ht="22.5" x14ac:dyDescent="0.2">
      <c r="A133" s="4"/>
      <c r="B133" s="4"/>
      <c r="C133" s="5" t="s">
        <v>134</v>
      </c>
      <c r="D133" s="14" t="s">
        <v>196</v>
      </c>
      <c r="E133" s="19">
        <v>3500</v>
      </c>
      <c r="F133" s="22">
        <f t="shared" si="40"/>
        <v>2961</v>
      </c>
      <c r="G133" s="17">
        <v>6461</v>
      </c>
      <c r="H133" s="24">
        <v>6458.69</v>
      </c>
      <c r="I133" s="9">
        <v>0</v>
      </c>
      <c r="J133" s="31">
        <f t="shared" si="31"/>
        <v>0.9996424702058504</v>
      </c>
      <c r="K133" s="9">
        <v>0</v>
      </c>
      <c r="L133" s="9">
        <v>0</v>
      </c>
      <c r="M133" s="8"/>
    </row>
    <row r="134" spans="1:13" ht="22.5" x14ac:dyDescent="0.2">
      <c r="A134" s="4"/>
      <c r="B134" s="4"/>
      <c r="C134" s="5" t="s">
        <v>232</v>
      </c>
      <c r="D134" s="14" t="s">
        <v>233</v>
      </c>
      <c r="E134" s="19">
        <v>42000</v>
      </c>
      <c r="F134" s="22">
        <f t="shared" si="40"/>
        <v>0</v>
      </c>
      <c r="G134" s="17">
        <v>42000</v>
      </c>
      <c r="H134" s="24">
        <v>38500</v>
      </c>
      <c r="I134" s="9">
        <v>0</v>
      </c>
      <c r="J134" s="31">
        <f t="shared" si="31"/>
        <v>0.91666666666666663</v>
      </c>
      <c r="K134" s="9">
        <v>3500</v>
      </c>
      <c r="L134" s="9">
        <v>0</v>
      </c>
      <c r="M134" s="8"/>
    </row>
    <row r="135" spans="1:13" x14ac:dyDescent="0.2">
      <c r="A135" s="4"/>
      <c r="B135" s="4"/>
      <c r="C135" s="5" t="s">
        <v>234</v>
      </c>
      <c r="D135" s="14" t="s">
        <v>14</v>
      </c>
      <c r="E135" s="19">
        <v>5000</v>
      </c>
      <c r="F135" s="22">
        <f t="shared" si="40"/>
        <v>-3500</v>
      </c>
      <c r="G135" s="17">
        <v>1500</v>
      </c>
      <c r="H135" s="24">
        <v>1417.06</v>
      </c>
      <c r="I135" s="9">
        <v>0</v>
      </c>
      <c r="J135" s="31">
        <f t="shared" ref="J135:J185" si="41">H135/G135</f>
        <v>0.94470666666666658</v>
      </c>
      <c r="K135" s="9">
        <v>0</v>
      </c>
      <c r="L135" s="9">
        <v>0</v>
      </c>
      <c r="M135" s="8"/>
    </row>
    <row r="136" spans="1:13" x14ac:dyDescent="0.2">
      <c r="A136" s="4"/>
      <c r="B136" s="4"/>
      <c r="C136" s="5" t="s">
        <v>190</v>
      </c>
      <c r="D136" s="14" t="s">
        <v>11</v>
      </c>
      <c r="E136" s="19">
        <v>500</v>
      </c>
      <c r="F136" s="22">
        <f t="shared" si="40"/>
        <v>-377</v>
      </c>
      <c r="G136" s="17">
        <v>123</v>
      </c>
      <c r="H136" s="24">
        <v>122.75</v>
      </c>
      <c r="I136" s="9">
        <v>0</v>
      </c>
      <c r="J136" s="31">
        <f t="shared" si="41"/>
        <v>0.99796747967479671</v>
      </c>
      <c r="K136" s="9">
        <v>0</v>
      </c>
      <c r="L136" s="9">
        <v>0</v>
      </c>
      <c r="M136" s="8"/>
    </row>
    <row r="137" spans="1:13" ht="22.5" x14ac:dyDescent="0.2">
      <c r="A137" s="4"/>
      <c r="B137" s="4"/>
      <c r="C137" s="5" t="s">
        <v>235</v>
      </c>
      <c r="D137" s="14" t="s">
        <v>25</v>
      </c>
      <c r="E137" s="19">
        <v>23536</v>
      </c>
      <c r="F137" s="22">
        <f t="shared" si="40"/>
        <v>-596</v>
      </c>
      <c r="G137" s="17">
        <v>22940</v>
      </c>
      <c r="H137" s="24">
        <v>22940</v>
      </c>
      <c r="I137" s="9">
        <v>0</v>
      </c>
      <c r="J137" s="31">
        <f t="shared" si="41"/>
        <v>1</v>
      </c>
      <c r="K137" s="9">
        <v>0</v>
      </c>
      <c r="L137" s="9">
        <v>0</v>
      </c>
      <c r="M137" s="8"/>
    </row>
    <row r="138" spans="1:13" ht="22.5" x14ac:dyDescent="0.2">
      <c r="A138" s="4"/>
      <c r="B138" s="4"/>
      <c r="C138" s="5" t="s">
        <v>220</v>
      </c>
      <c r="D138" s="106" t="s">
        <v>221</v>
      </c>
      <c r="E138" s="122">
        <v>5000</v>
      </c>
      <c r="F138" s="22">
        <f t="shared" si="40"/>
        <v>-2000</v>
      </c>
      <c r="G138" s="108">
        <v>3000</v>
      </c>
      <c r="H138" s="109">
        <v>2299</v>
      </c>
      <c r="I138" s="110">
        <v>0</v>
      </c>
      <c r="J138" s="31">
        <f t="shared" si="41"/>
        <v>0.76633333333333331</v>
      </c>
      <c r="K138" s="9">
        <v>0</v>
      </c>
      <c r="L138" s="9">
        <v>0</v>
      </c>
      <c r="M138" s="8"/>
    </row>
    <row r="139" spans="1:13" s="27" customFormat="1" ht="22.5" x14ac:dyDescent="0.2">
      <c r="A139" s="28"/>
      <c r="B139" s="28"/>
      <c r="C139" s="131" t="s">
        <v>355</v>
      </c>
      <c r="D139" s="34" t="s">
        <v>362</v>
      </c>
      <c r="E139" s="22">
        <v>9785</v>
      </c>
      <c r="F139" s="22">
        <f t="shared" si="40"/>
        <v>-7485</v>
      </c>
      <c r="G139" s="22">
        <v>2300</v>
      </c>
      <c r="H139" s="9">
        <v>2022.34</v>
      </c>
      <c r="I139" s="9">
        <v>0</v>
      </c>
      <c r="J139" s="31">
        <f t="shared" si="41"/>
        <v>0.87927826086956518</v>
      </c>
      <c r="K139" s="9">
        <v>212.82</v>
      </c>
      <c r="L139" s="51">
        <v>0</v>
      </c>
      <c r="M139" s="8"/>
    </row>
    <row r="140" spans="1:13" ht="15" x14ac:dyDescent="0.2">
      <c r="A140" s="2"/>
      <c r="B140" s="156" t="s">
        <v>238</v>
      </c>
      <c r="C140" s="157"/>
      <c r="D140" s="197" t="s">
        <v>5</v>
      </c>
      <c r="E140" s="160">
        <f>E141+E142+E143</f>
        <v>243640</v>
      </c>
      <c r="F140" s="160">
        <f t="shared" ref="F140:I140" si="42">F141+F142+F143</f>
        <v>1020</v>
      </c>
      <c r="G140" s="160">
        <f t="shared" si="42"/>
        <v>244660</v>
      </c>
      <c r="H140" s="160">
        <f t="shared" si="42"/>
        <v>237354.41999999998</v>
      </c>
      <c r="I140" s="160">
        <f t="shared" si="42"/>
        <v>0</v>
      </c>
      <c r="J140" s="163">
        <f t="shared" si="41"/>
        <v>0.97013986757132342</v>
      </c>
      <c r="K140" s="160">
        <f>K141+K142+K143</f>
        <v>0</v>
      </c>
      <c r="L140" s="160">
        <f>L141+L142+L143</f>
        <v>0</v>
      </c>
      <c r="M140" s="8"/>
    </row>
    <row r="141" spans="1:13" x14ac:dyDescent="0.2">
      <c r="A141" s="4"/>
      <c r="B141" s="4"/>
      <c r="C141" s="5" t="s">
        <v>223</v>
      </c>
      <c r="D141" s="14" t="s">
        <v>224</v>
      </c>
      <c r="E141" s="114">
        <v>164640</v>
      </c>
      <c r="F141" s="22">
        <f>G141-E141</f>
        <v>0</v>
      </c>
      <c r="G141" s="17">
        <v>164640</v>
      </c>
      <c r="H141" s="24">
        <v>164640</v>
      </c>
      <c r="I141" s="9">
        <v>0</v>
      </c>
      <c r="J141" s="31">
        <f t="shared" si="41"/>
        <v>1</v>
      </c>
      <c r="K141" s="9">
        <v>0</v>
      </c>
      <c r="L141" s="9">
        <v>0</v>
      </c>
      <c r="M141" s="8"/>
    </row>
    <row r="142" spans="1:13" x14ac:dyDescent="0.2">
      <c r="A142" s="4"/>
      <c r="B142" s="4"/>
      <c r="C142" s="5" t="s">
        <v>239</v>
      </c>
      <c r="D142" s="14" t="s">
        <v>240</v>
      </c>
      <c r="E142" s="19">
        <v>0</v>
      </c>
      <c r="F142" s="22">
        <f t="shared" ref="F142:F143" si="43">G142-E142</f>
        <v>1400</v>
      </c>
      <c r="G142" s="17">
        <v>1400</v>
      </c>
      <c r="H142" s="24">
        <v>1378</v>
      </c>
      <c r="I142" s="9">
        <v>0</v>
      </c>
      <c r="J142" s="31">
        <f t="shared" si="41"/>
        <v>0.98428571428571432</v>
      </c>
      <c r="K142" s="9">
        <v>0</v>
      </c>
      <c r="L142" s="9">
        <v>0</v>
      </c>
      <c r="M142" s="8"/>
    </row>
    <row r="143" spans="1:13" x14ac:dyDescent="0.2">
      <c r="A143" s="4"/>
      <c r="B143" s="4"/>
      <c r="C143" s="5" t="s">
        <v>190</v>
      </c>
      <c r="D143" s="14" t="s">
        <v>11</v>
      </c>
      <c r="E143" s="19">
        <v>79000</v>
      </c>
      <c r="F143" s="22">
        <f t="shared" si="43"/>
        <v>-380</v>
      </c>
      <c r="G143" s="17">
        <v>78620</v>
      </c>
      <c r="H143" s="24">
        <v>71336.42</v>
      </c>
      <c r="I143" s="9">
        <v>0</v>
      </c>
      <c r="J143" s="31">
        <f t="shared" si="41"/>
        <v>0.90735716102772834</v>
      </c>
      <c r="K143" s="9">
        <v>0</v>
      </c>
      <c r="L143" s="9">
        <v>0</v>
      </c>
      <c r="M143" s="8"/>
    </row>
    <row r="144" spans="1:13" ht="33.75" x14ac:dyDescent="0.2">
      <c r="A144" s="165" t="s">
        <v>149</v>
      </c>
      <c r="B144" s="165"/>
      <c r="C144" s="165"/>
      <c r="D144" s="166" t="s">
        <v>150</v>
      </c>
      <c r="E144" s="167">
        <f>E145</f>
        <v>3468</v>
      </c>
      <c r="F144" s="167">
        <f t="shared" ref="F144:I144" si="44">F145</f>
        <v>0</v>
      </c>
      <c r="G144" s="167">
        <f t="shared" si="44"/>
        <v>3468</v>
      </c>
      <c r="H144" s="167">
        <f t="shared" si="44"/>
        <v>3468</v>
      </c>
      <c r="I144" s="167">
        <f t="shared" si="44"/>
        <v>0</v>
      </c>
      <c r="J144" s="154">
        <f t="shared" si="41"/>
        <v>1</v>
      </c>
      <c r="K144" s="151">
        <f>K145</f>
        <v>0</v>
      </c>
      <c r="L144" s="151">
        <f>L145</f>
        <v>0</v>
      </c>
      <c r="M144" s="8"/>
    </row>
    <row r="145" spans="1:13" ht="22.5" x14ac:dyDescent="0.2">
      <c r="A145" s="2"/>
      <c r="B145" s="156" t="s">
        <v>151</v>
      </c>
      <c r="C145" s="157"/>
      <c r="D145" s="158" t="s">
        <v>152</v>
      </c>
      <c r="E145" s="159">
        <f>E146+E147+E148</f>
        <v>3468</v>
      </c>
      <c r="F145" s="160">
        <f t="shared" ref="F145:L145" si="45">F146+F147+F148</f>
        <v>0</v>
      </c>
      <c r="G145" s="185">
        <f t="shared" si="45"/>
        <v>3468</v>
      </c>
      <c r="H145" s="159">
        <f t="shared" si="45"/>
        <v>3468</v>
      </c>
      <c r="I145" s="160">
        <f t="shared" si="45"/>
        <v>0</v>
      </c>
      <c r="J145" s="163">
        <f t="shared" si="41"/>
        <v>1</v>
      </c>
      <c r="K145" s="160">
        <f t="shared" si="45"/>
        <v>0</v>
      </c>
      <c r="L145" s="164">
        <f t="shared" si="45"/>
        <v>0</v>
      </c>
      <c r="M145" s="8"/>
    </row>
    <row r="146" spans="1:13" x14ac:dyDescent="0.2">
      <c r="A146" s="4"/>
      <c r="B146" s="4"/>
      <c r="C146" s="5" t="s">
        <v>189</v>
      </c>
      <c r="D146" s="14" t="s">
        <v>6</v>
      </c>
      <c r="E146" s="19">
        <v>2901</v>
      </c>
      <c r="F146" s="22">
        <f>G146-E146</f>
        <v>0</v>
      </c>
      <c r="G146" s="17">
        <v>2901</v>
      </c>
      <c r="H146" s="24">
        <v>2901</v>
      </c>
      <c r="I146" s="9">
        <v>0</v>
      </c>
      <c r="J146" s="31">
        <f t="shared" si="41"/>
        <v>1</v>
      </c>
      <c r="K146" s="9">
        <v>0</v>
      </c>
      <c r="L146" s="9">
        <v>0</v>
      </c>
      <c r="M146" s="8"/>
    </row>
    <row r="147" spans="1:13" x14ac:dyDescent="0.2">
      <c r="A147" s="4"/>
      <c r="B147" s="4"/>
      <c r="C147" s="5" t="s">
        <v>132</v>
      </c>
      <c r="D147" s="14" t="s">
        <v>7</v>
      </c>
      <c r="E147" s="19">
        <v>496</v>
      </c>
      <c r="F147" s="22">
        <f t="shared" ref="F147:F148" si="46">G147-E147</f>
        <v>0</v>
      </c>
      <c r="G147" s="17">
        <v>496</v>
      </c>
      <c r="H147" s="24">
        <v>496</v>
      </c>
      <c r="I147" s="9">
        <v>0</v>
      </c>
      <c r="J147" s="31">
        <f t="shared" si="41"/>
        <v>1</v>
      </c>
      <c r="K147" s="9">
        <v>0</v>
      </c>
      <c r="L147" s="9">
        <v>0</v>
      </c>
      <c r="M147" s="8"/>
    </row>
    <row r="148" spans="1:13" x14ac:dyDescent="0.2">
      <c r="A148" s="4"/>
      <c r="B148" s="4"/>
      <c r="C148" s="5" t="s">
        <v>133</v>
      </c>
      <c r="D148" s="14" t="s">
        <v>8</v>
      </c>
      <c r="E148" s="19">
        <v>71</v>
      </c>
      <c r="F148" s="22">
        <f t="shared" si="46"/>
        <v>0</v>
      </c>
      <c r="G148" s="17">
        <v>71</v>
      </c>
      <c r="H148" s="24">
        <v>71</v>
      </c>
      <c r="I148" s="9">
        <v>0</v>
      </c>
      <c r="J148" s="31">
        <f t="shared" si="41"/>
        <v>1</v>
      </c>
      <c r="K148" s="9">
        <v>0</v>
      </c>
      <c r="L148" s="9">
        <v>0</v>
      </c>
      <c r="M148" s="8"/>
    </row>
    <row r="149" spans="1:13" ht="22.5" x14ac:dyDescent="0.2">
      <c r="A149" s="165" t="s">
        <v>65</v>
      </c>
      <c r="B149" s="165"/>
      <c r="C149" s="165"/>
      <c r="D149" s="166" t="s">
        <v>108</v>
      </c>
      <c r="E149" s="167">
        <f>E150+E166+E172+E176</f>
        <v>600600</v>
      </c>
      <c r="F149" s="167">
        <f t="shared" ref="F149:I149" si="47">F150+F166+F172+F176</f>
        <v>519642.32</v>
      </c>
      <c r="G149" s="167">
        <f t="shared" si="47"/>
        <v>1080242.32</v>
      </c>
      <c r="H149" s="167">
        <f t="shared" si="47"/>
        <v>1035423.22</v>
      </c>
      <c r="I149" s="167">
        <f t="shared" si="47"/>
        <v>0</v>
      </c>
      <c r="J149" s="154">
        <f t="shared" si="41"/>
        <v>0.95851014242804333</v>
      </c>
      <c r="K149" s="151">
        <f>K150+K166+K172+K176</f>
        <v>11085.54</v>
      </c>
      <c r="L149" s="151">
        <f>L150+L166+L172+L176</f>
        <v>45997.72</v>
      </c>
      <c r="M149" s="8"/>
    </row>
    <row r="150" spans="1:13" ht="15" x14ac:dyDescent="0.2">
      <c r="A150" s="2"/>
      <c r="B150" s="156" t="s">
        <v>66</v>
      </c>
      <c r="C150" s="157"/>
      <c r="D150" s="158" t="s">
        <v>109</v>
      </c>
      <c r="E150" s="159">
        <f>E151+E152+E153+E154+E155+E156+E157+E158+E159+E160+E161+E162+E163+E164+E165</f>
        <v>468700</v>
      </c>
      <c r="F150" s="159">
        <f t="shared" ref="F150:I150" si="48">F151+F152+F153+F154+F155+F156+F157+F158+F159+F160+F161+F162+F163+F164+F165</f>
        <v>403642.32</v>
      </c>
      <c r="G150" s="159">
        <f t="shared" si="48"/>
        <v>872342.32000000007</v>
      </c>
      <c r="H150" s="159">
        <f t="shared" si="48"/>
        <v>847696.35999999987</v>
      </c>
      <c r="I150" s="159">
        <f t="shared" si="48"/>
        <v>0</v>
      </c>
      <c r="J150" s="163">
        <f t="shared" si="41"/>
        <v>0.97174737550277257</v>
      </c>
      <c r="K150" s="160">
        <f>K151+K152+K153+K154+K155+K157+K158+K159+K161+K162+K163+K164+K165+K160</f>
        <v>10592.53</v>
      </c>
      <c r="L150" s="160">
        <f>L151+L152+L153+L154+L155+L157+L158+L159+L161+L162+L163+L164+L165+L160</f>
        <v>45997.72</v>
      </c>
      <c r="M150" s="8"/>
    </row>
    <row r="151" spans="1:13" ht="33.75" x14ac:dyDescent="0.2">
      <c r="A151" s="4"/>
      <c r="B151" s="4"/>
      <c r="C151" s="5" t="s">
        <v>194</v>
      </c>
      <c r="D151" s="14" t="s">
        <v>107</v>
      </c>
      <c r="E151" s="19">
        <v>40000</v>
      </c>
      <c r="F151" s="22">
        <f>G151-E151</f>
        <v>0</v>
      </c>
      <c r="G151" s="17">
        <v>40000</v>
      </c>
      <c r="H151" s="24">
        <v>40000</v>
      </c>
      <c r="I151" s="9">
        <v>0</v>
      </c>
      <c r="J151" s="31">
        <f t="shared" si="41"/>
        <v>1</v>
      </c>
      <c r="K151" s="9">
        <v>0</v>
      </c>
      <c r="L151" s="9">
        <v>0</v>
      </c>
      <c r="M151" s="8"/>
    </row>
    <row r="152" spans="1:13" x14ac:dyDescent="0.2">
      <c r="A152" s="4"/>
      <c r="B152" s="4"/>
      <c r="C152" s="5" t="s">
        <v>223</v>
      </c>
      <c r="D152" s="14" t="s">
        <v>224</v>
      </c>
      <c r="E152" s="19">
        <v>60000</v>
      </c>
      <c r="F152" s="22">
        <f t="shared" ref="F152:F165" si="49">G152-E152</f>
        <v>-4000</v>
      </c>
      <c r="G152" s="17">
        <v>56000</v>
      </c>
      <c r="H152" s="24">
        <v>54827.5</v>
      </c>
      <c r="I152" s="9">
        <v>0</v>
      </c>
      <c r="J152" s="31">
        <f t="shared" si="41"/>
        <v>0.97906249999999995</v>
      </c>
      <c r="K152" s="9">
        <v>3144</v>
      </c>
      <c r="L152" s="9">
        <v>0</v>
      </c>
      <c r="M152" s="8"/>
    </row>
    <row r="153" spans="1:13" x14ac:dyDescent="0.2">
      <c r="A153" s="4"/>
      <c r="B153" s="4"/>
      <c r="C153" s="5" t="s">
        <v>132</v>
      </c>
      <c r="D153" s="14" t="s">
        <v>7</v>
      </c>
      <c r="E153" s="19">
        <v>0</v>
      </c>
      <c r="F153" s="22">
        <f t="shared" si="49"/>
        <v>11162.88</v>
      </c>
      <c r="G153" s="17">
        <v>11162.88</v>
      </c>
      <c r="H153" s="24">
        <v>9231.7199999999993</v>
      </c>
      <c r="I153" s="9">
        <v>0</v>
      </c>
      <c r="J153" s="31">
        <f t="shared" si="41"/>
        <v>0.82700163398692805</v>
      </c>
      <c r="K153" s="9">
        <v>0</v>
      </c>
      <c r="L153" s="9">
        <v>0</v>
      </c>
      <c r="M153" s="8"/>
    </row>
    <row r="154" spans="1:13" ht="22.5" x14ac:dyDescent="0.2">
      <c r="A154" s="4"/>
      <c r="B154" s="4"/>
      <c r="C154" s="5" t="s">
        <v>133</v>
      </c>
      <c r="D154" s="34" t="s">
        <v>367</v>
      </c>
      <c r="E154" s="19">
        <v>0</v>
      </c>
      <c r="F154" s="22">
        <f t="shared" si="49"/>
        <v>1399.44</v>
      </c>
      <c r="G154" s="17">
        <v>1399.44</v>
      </c>
      <c r="H154" s="24">
        <v>1156.98</v>
      </c>
      <c r="I154" s="9">
        <v>0</v>
      </c>
      <c r="J154" s="31">
        <f t="shared" si="41"/>
        <v>0.82674498370776883</v>
      </c>
      <c r="K154" s="9">
        <v>0</v>
      </c>
      <c r="L154" s="9">
        <v>0</v>
      </c>
      <c r="M154" s="8"/>
    </row>
    <row r="155" spans="1:13" x14ac:dyDescent="0.2">
      <c r="A155" s="4"/>
      <c r="B155" s="4"/>
      <c r="C155" s="5" t="s">
        <v>130</v>
      </c>
      <c r="D155" s="14" t="s">
        <v>16</v>
      </c>
      <c r="E155" s="19">
        <v>0</v>
      </c>
      <c r="F155" s="22">
        <f t="shared" si="49"/>
        <v>65280</v>
      </c>
      <c r="G155" s="17">
        <v>65280</v>
      </c>
      <c r="H155" s="24">
        <v>50475.16</v>
      </c>
      <c r="I155" s="9">
        <v>0</v>
      </c>
      <c r="J155" s="31">
        <f t="shared" si="41"/>
        <v>0.77321017156862748</v>
      </c>
      <c r="K155" s="9">
        <v>420</v>
      </c>
      <c r="L155" s="9">
        <v>0</v>
      </c>
      <c r="M155" s="8"/>
    </row>
    <row r="156" spans="1:13" s="27" customFormat="1" x14ac:dyDescent="0.2">
      <c r="A156" s="28"/>
      <c r="B156" s="28"/>
      <c r="C156" s="29" t="s">
        <v>360</v>
      </c>
      <c r="D156" s="34" t="s">
        <v>363</v>
      </c>
      <c r="E156" s="19">
        <v>1200</v>
      </c>
      <c r="F156" s="22">
        <f t="shared" si="49"/>
        <v>-1200</v>
      </c>
      <c r="G156" s="17">
        <v>0</v>
      </c>
      <c r="H156" s="24"/>
      <c r="I156" s="9"/>
      <c r="J156" s="31"/>
      <c r="K156" s="9"/>
      <c r="L156" s="9"/>
      <c r="M156" s="8"/>
    </row>
    <row r="157" spans="1:13" x14ac:dyDescent="0.2">
      <c r="A157" s="4"/>
      <c r="B157" s="4"/>
      <c r="C157" s="5" t="s">
        <v>123</v>
      </c>
      <c r="D157" s="14" t="s">
        <v>9</v>
      </c>
      <c r="E157" s="19">
        <v>157000</v>
      </c>
      <c r="F157" s="22">
        <f t="shared" si="49"/>
        <v>29000</v>
      </c>
      <c r="G157" s="17">
        <v>186000</v>
      </c>
      <c r="H157" s="24">
        <v>184562.97</v>
      </c>
      <c r="I157" s="9">
        <v>0</v>
      </c>
      <c r="J157" s="31">
        <f t="shared" si="41"/>
        <v>0.99227403225806454</v>
      </c>
      <c r="K157" s="9">
        <v>0</v>
      </c>
      <c r="L157" s="9">
        <v>17000</v>
      </c>
      <c r="M157" s="8"/>
    </row>
    <row r="158" spans="1:13" s="27" customFormat="1" x14ac:dyDescent="0.2">
      <c r="A158" s="28"/>
      <c r="B158" s="28"/>
      <c r="C158" s="29" t="s">
        <v>263</v>
      </c>
      <c r="D158" s="34" t="s">
        <v>22</v>
      </c>
      <c r="E158" s="19">
        <v>2500</v>
      </c>
      <c r="F158" s="22">
        <f t="shared" si="49"/>
        <v>0</v>
      </c>
      <c r="G158" s="17">
        <v>2500</v>
      </c>
      <c r="H158" s="24">
        <v>1380.01</v>
      </c>
      <c r="I158" s="9">
        <v>0</v>
      </c>
      <c r="J158" s="31">
        <f t="shared" si="41"/>
        <v>0.55200400000000005</v>
      </c>
      <c r="K158" s="9">
        <v>0</v>
      </c>
      <c r="L158" s="9">
        <v>0</v>
      </c>
      <c r="M158" s="8"/>
    </row>
    <row r="159" spans="1:13" x14ac:dyDescent="0.2">
      <c r="A159" s="4"/>
      <c r="B159" s="4"/>
      <c r="C159" s="5" t="s">
        <v>191</v>
      </c>
      <c r="D159" s="14" t="s">
        <v>23</v>
      </c>
      <c r="E159" s="19">
        <v>52000</v>
      </c>
      <c r="F159" s="22">
        <f t="shared" si="49"/>
        <v>-12800</v>
      </c>
      <c r="G159" s="17">
        <v>39200</v>
      </c>
      <c r="H159" s="24">
        <v>37643.35</v>
      </c>
      <c r="I159" s="9">
        <v>0</v>
      </c>
      <c r="J159" s="31">
        <f t="shared" si="41"/>
        <v>0.96028954081632645</v>
      </c>
      <c r="K159" s="9">
        <v>6176.74</v>
      </c>
      <c r="L159" s="9">
        <v>0</v>
      </c>
      <c r="M159" s="8"/>
    </row>
    <row r="160" spans="1:13" s="27" customFormat="1" x14ac:dyDescent="0.2">
      <c r="A160" s="28"/>
      <c r="B160" s="28"/>
      <c r="C160" s="29" t="s">
        <v>195</v>
      </c>
      <c r="D160" s="34" t="s">
        <v>40</v>
      </c>
      <c r="E160" s="19">
        <v>46000</v>
      </c>
      <c r="F160" s="22">
        <f t="shared" si="49"/>
        <v>5800</v>
      </c>
      <c r="G160" s="17">
        <v>51800</v>
      </c>
      <c r="H160" s="24">
        <v>51797.73</v>
      </c>
      <c r="I160" s="9">
        <v>0</v>
      </c>
      <c r="J160" s="31">
        <f t="shared" si="41"/>
        <v>0.99995617760617772</v>
      </c>
      <c r="K160" s="9">
        <v>0</v>
      </c>
      <c r="L160" s="9">
        <v>28997.72</v>
      </c>
      <c r="M160" s="8"/>
    </row>
    <row r="161" spans="1:13" x14ac:dyDescent="0.2">
      <c r="A161" s="4"/>
      <c r="B161" s="4"/>
      <c r="C161" s="5" t="s">
        <v>229</v>
      </c>
      <c r="D161" s="14" t="s">
        <v>24</v>
      </c>
      <c r="E161" s="19">
        <v>15000</v>
      </c>
      <c r="F161" s="22">
        <f t="shared" si="49"/>
        <v>-12000</v>
      </c>
      <c r="G161" s="17">
        <v>3000</v>
      </c>
      <c r="H161" s="24">
        <v>2800</v>
      </c>
      <c r="I161" s="9">
        <v>0</v>
      </c>
      <c r="J161" s="31">
        <f t="shared" si="41"/>
        <v>0.93333333333333335</v>
      </c>
      <c r="K161" s="9">
        <v>0</v>
      </c>
      <c r="L161" s="9">
        <v>0</v>
      </c>
      <c r="M161" s="8"/>
    </row>
    <row r="162" spans="1:13" x14ac:dyDescent="0.2">
      <c r="A162" s="4"/>
      <c r="B162" s="4"/>
      <c r="C162" s="5" t="s">
        <v>124</v>
      </c>
      <c r="D162" s="14" t="s">
        <v>10</v>
      </c>
      <c r="E162" s="19">
        <v>60000</v>
      </c>
      <c r="F162" s="22">
        <f t="shared" si="49"/>
        <v>1000</v>
      </c>
      <c r="G162" s="17">
        <v>61000</v>
      </c>
      <c r="H162" s="24">
        <v>59120.18</v>
      </c>
      <c r="I162" s="9">
        <v>0</v>
      </c>
      <c r="J162" s="31">
        <f t="shared" si="41"/>
        <v>0.96918327868852461</v>
      </c>
      <c r="K162" s="9">
        <v>516</v>
      </c>
      <c r="L162" s="9">
        <v>0</v>
      </c>
      <c r="M162" s="8"/>
    </row>
    <row r="163" spans="1:13" ht="22.5" x14ac:dyDescent="0.2">
      <c r="A163" s="4"/>
      <c r="B163" s="4"/>
      <c r="C163" s="5" t="s">
        <v>134</v>
      </c>
      <c r="D163" s="14" t="s">
        <v>196</v>
      </c>
      <c r="E163" s="19">
        <v>3000</v>
      </c>
      <c r="F163" s="22">
        <f t="shared" si="49"/>
        <v>2000</v>
      </c>
      <c r="G163" s="17">
        <v>5000</v>
      </c>
      <c r="H163" s="24">
        <v>4711.76</v>
      </c>
      <c r="I163" s="9">
        <v>0</v>
      </c>
      <c r="J163" s="31">
        <f t="shared" si="41"/>
        <v>0.94235200000000008</v>
      </c>
      <c r="K163" s="9">
        <v>335.79</v>
      </c>
      <c r="L163" s="9">
        <v>0</v>
      </c>
      <c r="M163" s="8"/>
    </row>
    <row r="164" spans="1:13" x14ac:dyDescent="0.2">
      <c r="A164" s="4"/>
      <c r="B164" s="4"/>
      <c r="C164" s="5" t="s">
        <v>190</v>
      </c>
      <c r="D164" s="14" t="s">
        <v>11</v>
      </c>
      <c r="E164" s="19">
        <v>32000</v>
      </c>
      <c r="F164" s="22">
        <f t="shared" si="49"/>
        <v>-2000</v>
      </c>
      <c r="G164" s="17">
        <v>30000</v>
      </c>
      <c r="H164" s="24">
        <v>29989</v>
      </c>
      <c r="I164" s="9">
        <v>0</v>
      </c>
      <c r="J164" s="31">
        <f t="shared" si="41"/>
        <v>0.99963333333333337</v>
      </c>
      <c r="K164" s="9">
        <v>0</v>
      </c>
      <c r="L164" s="9">
        <v>0</v>
      </c>
      <c r="M164" s="8"/>
    </row>
    <row r="165" spans="1:13" ht="56.25" x14ac:dyDescent="0.2">
      <c r="A165" s="4"/>
      <c r="B165" s="4"/>
      <c r="C165" s="5" t="s">
        <v>67</v>
      </c>
      <c r="D165" s="14" t="s">
        <v>241</v>
      </c>
      <c r="E165" s="19">
        <v>0</v>
      </c>
      <c r="F165" s="22">
        <f t="shared" si="49"/>
        <v>320000</v>
      </c>
      <c r="G165" s="17">
        <v>320000</v>
      </c>
      <c r="H165" s="24">
        <v>320000</v>
      </c>
      <c r="I165" s="9">
        <v>0</v>
      </c>
      <c r="J165" s="31">
        <f>H165/G165</f>
        <v>1</v>
      </c>
      <c r="K165" s="9">
        <v>0</v>
      </c>
      <c r="L165" s="9">
        <v>0</v>
      </c>
      <c r="M165" s="8"/>
    </row>
    <row r="166" spans="1:13" ht="15" x14ac:dyDescent="0.2">
      <c r="A166" s="2"/>
      <c r="B166" s="156" t="s">
        <v>242</v>
      </c>
      <c r="C166" s="157"/>
      <c r="D166" s="158" t="s">
        <v>243</v>
      </c>
      <c r="E166" s="159">
        <f>E167+E168+E169+E170+E171</f>
        <v>53700</v>
      </c>
      <c r="F166" s="160">
        <f t="shared" ref="F166:L166" si="50">F167+F168+F169+F170</f>
        <v>0</v>
      </c>
      <c r="G166" s="185">
        <f t="shared" si="50"/>
        <v>13700</v>
      </c>
      <c r="H166" s="159">
        <f t="shared" si="50"/>
        <v>5935.43</v>
      </c>
      <c r="I166" s="160">
        <f t="shared" si="50"/>
        <v>0</v>
      </c>
      <c r="J166" s="163">
        <f t="shared" si="41"/>
        <v>0.43324306569343068</v>
      </c>
      <c r="K166" s="160">
        <f t="shared" si="50"/>
        <v>480.43</v>
      </c>
      <c r="L166" s="164">
        <f t="shared" si="50"/>
        <v>0</v>
      </c>
      <c r="M166" s="8"/>
    </row>
    <row r="167" spans="1:13" x14ac:dyDescent="0.2">
      <c r="A167" s="4"/>
      <c r="B167" s="4"/>
      <c r="C167" s="5" t="s">
        <v>123</v>
      </c>
      <c r="D167" s="14" t="s">
        <v>9</v>
      </c>
      <c r="E167" s="19">
        <v>5000</v>
      </c>
      <c r="F167" s="22">
        <f>G167-E167</f>
        <v>0</v>
      </c>
      <c r="G167" s="17">
        <v>5000</v>
      </c>
      <c r="H167" s="24">
        <v>809.5</v>
      </c>
      <c r="I167" s="9">
        <v>0</v>
      </c>
      <c r="J167" s="31">
        <f t="shared" si="41"/>
        <v>0.16189999999999999</v>
      </c>
      <c r="K167" s="9">
        <v>0</v>
      </c>
      <c r="L167" s="9">
        <v>0</v>
      </c>
      <c r="M167" s="8"/>
    </row>
    <row r="168" spans="1:13" x14ac:dyDescent="0.2">
      <c r="A168" s="4"/>
      <c r="B168" s="4"/>
      <c r="C168" s="5" t="s">
        <v>191</v>
      </c>
      <c r="D168" s="14" t="s">
        <v>23</v>
      </c>
      <c r="E168" s="19">
        <v>1700</v>
      </c>
      <c r="F168" s="22">
        <f t="shared" ref="F168:F171" si="51">G168-E168</f>
        <v>0</v>
      </c>
      <c r="G168" s="17">
        <v>1700</v>
      </c>
      <c r="H168" s="24">
        <v>1233.7</v>
      </c>
      <c r="I168" s="9">
        <v>0</v>
      </c>
      <c r="J168" s="31">
        <f t="shared" si="41"/>
        <v>0.7257058823529412</v>
      </c>
      <c r="K168" s="9">
        <v>420.16</v>
      </c>
      <c r="L168" s="9">
        <v>0</v>
      </c>
      <c r="M168" s="8"/>
    </row>
    <row r="169" spans="1:13" x14ac:dyDescent="0.2">
      <c r="A169" s="4"/>
      <c r="B169" s="4"/>
      <c r="C169" s="5" t="s">
        <v>124</v>
      </c>
      <c r="D169" s="14" t="s">
        <v>10</v>
      </c>
      <c r="E169" s="19">
        <v>6000</v>
      </c>
      <c r="F169" s="22">
        <f t="shared" si="51"/>
        <v>0</v>
      </c>
      <c r="G169" s="17">
        <v>6000</v>
      </c>
      <c r="H169" s="24">
        <v>3164.14</v>
      </c>
      <c r="I169" s="9">
        <v>0</v>
      </c>
      <c r="J169" s="31">
        <f t="shared" si="41"/>
        <v>0.5273566666666667</v>
      </c>
      <c r="K169" s="9">
        <v>0</v>
      </c>
      <c r="L169" s="9">
        <v>0</v>
      </c>
      <c r="M169" s="8"/>
    </row>
    <row r="170" spans="1:13" ht="22.5" x14ac:dyDescent="0.2">
      <c r="A170" s="4"/>
      <c r="B170" s="4"/>
      <c r="C170" s="5" t="s">
        <v>134</v>
      </c>
      <c r="D170" s="14" t="s">
        <v>196</v>
      </c>
      <c r="E170" s="19">
        <v>1000</v>
      </c>
      <c r="F170" s="123">
        <f t="shared" si="51"/>
        <v>0</v>
      </c>
      <c r="G170" s="108">
        <v>1000</v>
      </c>
      <c r="H170" s="109">
        <v>728.09</v>
      </c>
      <c r="I170" s="110">
        <v>0</v>
      </c>
      <c r="J170" s="31">
        <f t="shared" si="41"/>
        <v>0.72809000000000001</v>
      </c>
      <c r="K170" s="9">
        <v>60.27</v>
      </c>
      <c r="L170" s="9">
        <v>0</v>
      </c>
      <c r="M170" s="8"/>
    </row>
    <row r="171" spans="1:13" s="27" customFormat="1" ht="22.5" x14ac:dyDescent="0.2">
      <c r="A171" s="28"/>
      <c r="B171" s="28"/>
      <c r="C171" s="29" t="s">
        <v>59</v>
      </c>
      <c r="D171" s="34" t="s">
        <v>37</v>
      </c>
      <c r="E171" s="19">
        <v>40000</v>
      </c>
      <c r="F171" s="123">
        <f t="shared" si="51"/>
        <v>-40000</v>
      </c>
      <c r="G171" s="22">
        <v>0</v>
      </c>
      <c r="H171" s="9">
        <v>0</v>
      </c>
      <c r="I171" s="9">
        <v>0</v>
      </c>
      <c r="J171" s="31">
        <v>0</v>
      </c>
      <c r="K171" s="9">
        <v>0</v>
      </c>
      <c r="L171" s="9">
        <v>0</v>
      </c>
      <c r="M171" s="8"/>
    </row>
    <row r="172" spans="1:13" ht="22.5" x14ac:dyDescent="0.2">
      <c r="A172" s="2"/>
      <c r="B172" s="156" t="s">
        <v>244</v>
      </c>
      <c r="C172" s="157"/>
      <c r="D172" s="158" t="s">
        <v>110</v>
      </c>
      <c r="E172" s="159">
        <f>E173+E174+E175</f>
        <v>40000</v>
      </c>
      <c r="F172" s="190">
        <f t="shared" ref="F172:I172" si="52">F173+F174+F175</f>
        <v>116000</v>
      </c>
      <c r="G172" s="190">
        <f t="shared" si="52"/>
        <v>156000</v>
      </c>
      <c r="H172" s="190">
        <f t="shared" si="52"/>
        <v>156000</v>
      </c>
      <c r="I172" s="190">
        <f t="shared" si="52"/>
        <v>0</v>
      </c>
      <c r="J172" s="163">
        <f t="shared" si="41"/>
        <v>1</v>
      </c>
      <c r="K172" s="160">
        <f>K173+K174+K175</f>
        <v>0</v>
      </c>
      <c r="L172" s="160">
        <f>L173+L174+L175</f>
        <v>0</v>
      </c>
      <c r="M172" s="8"/>
    </row>
    <row r="173" spans="1:13" ht="67.5" x14ac:dyDescent="0.2">
      <c r="A173" s="4"/>
      <c r="B173" s="4"/>
      <c r="C173" s="5" t="s">
        <v>169</v>
      </c>
      <c r="D173" s="14" t="s">
        <v>245</v>
      </c>
      <c r="E173" s="19">
        <v>40000</v>
      </c>
      <c r="F173" s="22">
        <f>G173-E173</f>
        <v>-20000</v>
      </c>
      <c r="G173" s="17">
        <v>20000</v>
      </c>
      <c r="H173" s="24">
        <v>20000</v>
      </c>
      <c r="I173" s="9">
        <v>0</v>
      </c>
      <c r="J173" s="31">
        <f t="shared" si="41"/>
        <v>1</v>
      </c>
      <c r="K173" s="9">
        <v>0</v>
      </c>
      <c r="L173" s="9">
        <v>0</v>
      </c>
      <c r="M173" s="8"/>
    </row>
    <row r="174" spans="1:13" x14ac:dyDescent="0.2">
      <c r="A174" s="4"/>
      <c r="B174" s="4"/>
      <c r="C174" s="5" t="s">
        <v>124</v>
      </c>
      <c r="D174" s="14" t="s">
        <v>10</v>
      </c>
      <c r="E174" s="19">
        <v>0</v>
      </c>
      <c r="F174" s="22">
        <f t="shared" ref="F174:F175" si="53">G174-E174</f>
        <v>100000</v>
      </c>
      <c r="G174" s="108">
        <v>100000</v>
      </c>
      <c r="H174" s="24">
        <v>100000</v>
      </c>
      <c r="I174" s="9">
        <v>0</v>
      </c>
      <c r="J174" s="31">
        <f>H174/G174</f>
        <v>1</v>
      </c>
      <c r="K174" s="9">
        <v>0</v>
      </c>
      <c r="L174" s="9">
        <v>0</v>
      </c>
      <c r="M174" s="8"/>
    </row>
    <row r="175" spans="1:13" s="27" customFormat="1" ht="22.5" x14ac:dyDescent="0.2">
      <c r="A175" s="28"/>
      <c r="B175" s="28"/>
      <c r="C175" s="29" t="s">
        <v>59</v>
      </c>
      <c r="D175" s="34" t="s">
        <v>37</v>
      </c>
      <c r="E175" s="19">
        <v>0</v>
      </c>
      <c r="F175" s="22">
        <f t="shared" si="53"/>
        <v>36000</v>
      </c>
      <c r="G175" s="22">
        <v>36000</v>
      </c>
      <c r="H175" s="10">
        <v>36000</v>
      </c>
      <c r="I175" s="9">
        <v>0</v>
      </c>
      <c r="J175" s="31">
        <f>H175/G175</f>
        <v>1</v>
      </c>
      <c r="K175" s="9">
        <v>0</v>
      </c>
      <c r="L175" s="51">
        <v>0</v>
      </c>
      <c r="M175" s="8"/>
    </row>
    <row r="176" spans="1:13" ht="15" x14ac:dyDescent="0.2">
      <c r="A176" s="2"/>
      <c r="B176" s="156" t="s">
        <v>68</v>
      </c>
      <c r="C176" s="157"/>
      <c r="D176" s="158" t="s">
        <v>246</v>
      </c>
      <c r="E176" s="159">
        <f>E177+E178+E179+E180</f>
        <v>38200</v>
      </c>
      <c r="F176" s="159">
        <f t="shared" ref="F176:I176" si="54">F177+F178+F179+F180</f>
        <v>0</v>
      </c>
      <c r="G176" s="159">
        <f t="shared" si="54"/>
        <v>38200</v>
      </c>
      <c r="H176" s="159">
        <f t="shared" si="54"/>
        <v>25791.43</v>
      </c>
      <c r="I176" s="159">
        <f t="shared" si="54"/>
        <v>0</v>
      </c>
      <c r="J176" s="163">
        <f t="shared" si="41"/>
        <v>0.67516832460732989</v>
      </c>
      <c r="K176" s="160">
        <f>K177+K178+K179+K180</f>
        <v>12.58</v>
      </c>
      <c r="L176" s="160">
        <f>L177+L178+L179+L180</f>
        <v>0</v>
      </c>
      <c r="M176" s="8"/>
    </row>
    <row r="177" spans="1:13" ht="22.5" x14ac:dyDescent="0.2">
      <c r="A177" s="4"/>
      <c r="B177" s="4"/>
      <c r="C177" s="5" t="s">
        <v>216</v>
      </c>
      <c r="D177" s="14" t="s">
        <v>217</v>
      </c>
      <c r="E177" s="19">
        <v>14000</v>
      </c>
      <c r="F177" s="22">
        <f>G177-E177</f>
        <v>0</v>
      </c>
      <c r="G177" s="17">
        <v>14000</v>
      </c>
      <c r="H177" s="24">
        <v>13368.83</v>
      </c>
      <c r="I177" s="9">
        <v>0</v>
      </c>
      <c r="J177" s="31">
        <f t="shared" si="41"/>
        <v>0.95491642857142855</v>
      </c>
      <c r="K177" s="9">
        <v>0</v>
      </c>
      <c r="L177" s="9">
        <v>0</v>
      </c>
      <c r="M177" s="8"/>
    </row>
    <row r="178" spans="1:13" x14ac:dyDescent="0.2">
      <c r="A178" s="4"/>
      <c r="B178" s="4"/>
      <c r="C178" s="5" t="s">
        <v>123</v>
      </c>
      <c r="D178" s="14" t="s">
        <v>9</v>
      </c>
      <c r="E178" s="19">
        <v>16000</v>
      </c>
      <c r="F178" s="22">
        <f t="shared" ref="F178:F180" si="55">G178-E178</f>
        <v>0</v>
      </c>
      <c r="G178" s="17">
        <v>16000</v>
      </c>
      <c r="H178" s="24">
        <v>8349.56</v>
      </c>
      <c r="I178" s="9">
        <v>0</v>
      </c>
      <c r="J178" s="31">
        <f t="shared" si="41"/>
        <v>0.52184750000000002</v>
      </c>
      <c r="K178" s="9">
        <v>12.58</v>
      </c>
      <c r="L178" s="9">
        <v>0</v>
      </c>
      <c r="M178" s="8"/>
    </row>
    <row r="179" spans="1:13" x14ac:dyDescent="0.2">
      <c r="A179" s="4"/>
      <c r="B179" s="4"/>
      <c r="C179" s="5" t="s">
        <v>124</v>
      </c>
      <c r="D179" s="14" t="s">
        <v>10</v>
      </c>
      <c r="E179" s="19">
        <v>4000</v>
      </c>
      <c r="F179" s="22">
        <f t="shared" si="55"/>
        <v>0</v>
      </c>
      <c r="G179" s="17">
        <v>4000</v>
      </c>
      <c r="H179" s="24">
        <v>2414.04</v>
      </c>
      <c r="I179" s="9">
        <v>0</v>
      </c>
      <c r="J179" s="31">
        <f t="shared" si="41"/>
        <v>0.60350999999999999</v>
      </c>
      <c r="K179" s="9">
        <v>0</v>
      </c>
      <c r="L179" s="9">
        <v>0</v>
      </c>
      <c r="M179" s="8"/>
    </row>
    <row r="180" spans="1:13" x14ac:dyDescent="0.2">
      <c r="A180" s="4"/>
      <c r="B180" s="4"/>
      <c r="C180" s="5" t="s">
        <v>190</v>
      </c>
      <c r="D180" s="14" t="s">
        <v>11</v>
      </c>
      <c r="E180" s="19">
        <v>4200</v>
      </c>
      <c r="F180" s="22">
        <f t="shared" si="55"/>
        <v>0</v>
      </c>
      <c r="G180" s="17">
        <v>4200</v>
      </c>
      <c r="H180" s="24">
        <v>1659</v>
      </c>
      <c r="I180" s="9">
        <v>0</v>
      </c>
      <c r="J180" s="31">
        <f t="shared" si="41"/>
        <v>0.39500000000000002</v>
      </c>
      <c r="K180" s="9">
        <v>0</v>
      </c>
      <c r="L180" s="9">
        <v>0</v>
      </c>
      <c r="M180" s="8"/>
    </row>
    <row r="181" spans="1:13" x14ac:dyDescent="0.2">
      <c r="A181" s="165" t="s">
        <v>247</v>
      </c>
      <c r="B181" s="165"/>
      <c r="C181" s="165"/>
      <c r="D181" s="166" t="s">
        <v>248</v>
      </c>
      <c r="E181" s="175">
        <f>E182</f>
        <v>376000</v>
      </c>
      <c r="F181" s="167">
        <f t="shared" ref="F181:I181" si="56">F182</f>
        <v>82417.719999999972</v>
      </c>
      <c r="G181" s="167">
        <f t="shared" si="56"/>
        <v>458417.72</v>
      </c>
      <c r="H181" s="167">
        <f t="shared" si="56"/>
        <v>265590.86</v>
      </c>
      <c r="I181" s="167">
        <f t="shared" si="56"/>
        <v>0</v>
      </c>
      <c r="J181" s="154">
        <f t="shared" si="41"/>
        <v>0.5793642968251751</v>
      </c>
      <c r="K181" s="151">
        <f>K182</f>
        <v>119092.24</v>
      </c>
      <c r="L181" s="170">
        <f t="shared" ref="L181" si="57">L182</f>
        <v>0</v>
      </c>
      <c r="M181" s="8"/>
    </row>
    <row r="182" spans="1:13" ht="33.75" x14ac:dyDescent="0.2">
      <c r="A182" s="2"/>
      <c r="B182" s="156" t="s">
        <v>249</v>
      </c>
      <c r="C182" s="192"/>
      <c r="D182" s="198" t="s">
        <v>250</v>
      </c>
      <c r="E182" s="160">
        <f>E184+E183</f>
        <v>376000</v>
      </c>
      <c r="F182" s="199">
        <f>F184+F183</f>
        <v>82417.719999999972</v>
      </c>
      <c r="G182" s="199">
        <f>G184+G183</f>
        <v>458417.72</v>
      </c>
      <c r="H182" s="199">
        <f>H184+H183</f>
        <v>265590.86</v>
      </c>
      <c r="I182" s="196">
        <f t="shared" ref="I182" si="58">I184</f>
        <v>0</v>
      </c>
      <c r="J182" s="195">
        <f t="shared" si="41"/>
        <v>0.5793642968251751</v>
      </c>
      <c r="K182" s="196">
        <f>K184+K183</f>
        <v>119092.24</v>
      </c>
      <c r="L182" s="196">
        <f>L184+L183</f>
        <v>0</v>
      </c>
      <c r="M182" s="8"/>
    </row>
    <row r="183" spans="1:13" s="27" customFormat="1" ht="33.75" x14ac:dyDescent="0.2">
      <c r="A183" s="2"/>
      <c r="B183" s="104"/>
      <c r="C183" s="102" t="s">
        <v>341</v>
      </c>
      <c r="D183" s="120" t="s">
        <v>342</v>
      </c>
      <c r="E183" s="85">
        <v>16000</v>
      </c>
      <c r="F183" s="85">
        <f>G183-E183</f>
        <v>163140</v>
      </c>
      <c r="G183" s="85">
        <v>179140</v>
      </c>
      <c r="H183" s="85">
        <v>84086.26</v>
      </c>
      <c r="I183" s="85">
        <v>0</v>
      </c>
      <c r="J183" s="31">
        <v>0</v>
      </c>
      <c r="K183" s="85">
        <v>106273</v>
      </c>
      <c r="L183" s="85">
        <v>0</v>
      </c>
      <c r="M183" s="8"/>
    </row>
    <row r="184" spans="1:13" ht="45" x14ac:dyDescent="0.2">
      <c r="A184" s="4"/>
      <c r="B184" s="4"/>
      <c r="C184" s="101" t="s">
        <v>251</v>
      </c>
      <c r="D184" s="107" t="s">
        <v>252</v>
      </c>
      <c r="E184" s="114">
        <v>360000</v>
      </c>
      <c r="F184" s="85">
        <f>G184-E184</f>
        <v>-80722.280000000028</v>
      </c>
      <c r="G184" s="116">
        <v>279277.71999999997</v>
      </c>
      <c r="H184" s="117">
        <v>181504.6</v>
      </c>
      <c r="I184" s="118">
        <v>0</v>
      </c>
      <c r="J184" s="119">
        <f t="shared" si="41"/>
        <v>0.64990719632056582</v>
      </c>
      <c r="K184" s="118">
        <v>12819.24</v>
      </c>
      <c r="L184" s="118">
        <v>0</v>
      </c>
      <c r="M184" s="8"/>
    </row>
    <row r="185" spans="1:13" x14ac:dyDescent="0.2">
      <c r="A185" s="165" t="s">
        <v>153</v>
      </c>
      <c r="B185" s="165"/>
      <c r="C185" s="165"/>
      <c r="D185" s="166" t="s">
        <v>34</v>
      </c>
      <c r="E185" s="167">
        <f>E186+E189</f>
        <v>370000</v>
      </c>
      <c r="F185" s="167">
        <f t="shared" ref="F185:I185" si="59">F186+F189</f>
        <v>0</v>
      </c>
      <c r="G185" s="167">
        <f t="shared" si="59"/>
        <v>370000</v>
      </c>
      <c r="H185" s="167">
        <f t="shared" si="59"/>
        <v>0</v>
      </c>
      <c r="I185" s="167">
        <f t="shared" si="59"/>
        <v>0</v>
      </c>
      <c r="J185" s="154">
        <f t="shared" si="41"/>
        <v>0</v>
      </c>
      <c r="K185" s="151">
        <f>K186+K189</f>
        <v>0</v>
      </c>
      <c r="L185" s="151">
        <f>L186+L189</f>
        <v>0</v>
      </c>
      <c r="M185" s="8"/>
    </row>
    <row r="186" spans="1:13" ht="15" hidden="1" x14ac:dyDescent="0.2">
      <c r="A186" s="2"/>
      <c r="B186" s="6" t="s">
        <v>154</v>
      </c>
      <c r="C186" s="3"/>
      <c r="D186" s="13" t="s">
        <v>15</v>
      </c>
      <c r="E186" s="18">
        <f>E187+E188</f>
        <v>0</v>
      </c>
      <c r="F186" s="21">
        <f t="shared" ref="F186:L186" si="60">F187+F188</f>
        <v>0</v>
      </c>
      <c r="G186" s="15">
        <f t="shared" si="60"/>
        <v>0</v>
      </c>
      <c r="H186" s="18">
        <f t="shared" si="60"/>
        <v>0</v>
      </c>
      <c r="I186" s="21">
        <f t="shared" si="60"/>
        <v>0</v>
      </c>
      <c r="J186" s="25">
        <v>0</v>
      </c>
      <c r="K186" s="21">
        <f t="shared" si="60"/>
        <v>0</v>
      </c>
      <c r="L186" s="95">
        <f t="shared" si="60"/>
        <v>0</v>
      </c>
      <c r="M186" s="8"/>
    </row>
    <row r="187" spans="1:13" hidden="1" x14ac:dyDescent="0.2">
      <c r="A187" s="4"/>
      <c r="B187" s="4"/>
      <c r="C187" s="5" t="s">
        <v>123</v>
      </c>
      <c r="D187" s="14" t="s">
        <v>9</v>
      </c>
      <c r="E187" s="19">
        <v>0</v>
      </c>
      <c r="F187" s="22">
        <f>G187-E187</f>
        <v>0</v>
      </c>
      <c r="G187" s="17" t="s">
        <v>141</v>
      </c>
      <c r="H187" s="24">
        <v>0</v>
      </c>
      <c r="I187" s="9">
        <v>0</v>
      </c>
      <c r="J187" s="31">
        <v>0</v>
      </c>
      <c r="K187" s="9">
        <v>0</v>
      </c>
      <c r="L187" s="9">
        <v>0</v>
      </c>
      <c r="M187" s="8"/>
    </row>
    <row r="188" spans="1:13" hidden="1" x14ac:dyDescent="0.2">
      <c r="A188" s="4"/>
      <c r="B188" s="4"/>
      <c r="C188" s="5" t="s">
        <v>124</v>
      </c>
      <c r="D188" s="14" t="s">
        <v>10</v>
      </c>
      <c r="E188" s="19">
        <v>0</v>
      </c>
      <c r="F188" s="22">
        <f>G188-E188</f>
        <v>0</v>
      </c>
      <c r="G188" s="17" t="s">
        <v>141</v>
      </c>
      <c r="H188" s="24">
        <v>0</v>
      </c>
      <c r="I188" s="9">
        <v>0</v>
      </c>
      <c r="J188" s="31">
        <v>0</v>
      </c>
      <c r="K188" s="9">
        <v>0</v>
      </c>
      <c r="L188" s="9">
        <v>0</v>
      </c>
      <c r="M188" s="8"/>
    </row>
    <row r="189" spans="1:13" ht="15" x14ac:dyDescent="0.2">
      <c r="A189" s="2"/>
      <c r="B189" s="156" t="s">
        <v>253</v>
      </c>
      <c r="C189" s="157"/>
      <c r="D189" s="158" t="s">
        <v>254</v>
      </c>
      <c r="E189" s="159">
        <f>E190</f>
        <v>370000</v>
      </c>
      <c r="F189" s="160">
        <f t="shared" ref="F189:L189" si="61">F190</f>
        <v>0</v>
      </c>
      <c r="G189" s="185">
        <f t="shared" si="61"/>
        <v>370000</v>
      </c>
      <c r="H189" s="159">
        <f t="shared" si="61"/>
        <v>0</v>
      </c>
      <c r="I189" s="160">
        <f t="shared" si="61"/>
        <v>0</v>
      </c>
      <c r="J189" s="163">
        <f t="shared" ref="J189:J252" si="62">H189/G189</f>
        <v>0</v>
      </c>
      <c r="K189" s="160">
        <f t="shared" si="61"/>
        <v>0</v>
      </c>
      <c r="L189" s="164">
        <f t="shared" si="61"/>
        <v>0</v>
      </c>
      <c r="M189" s="8"/>
    </row>
    <row r="190" spans="1:13" x14ac:dyDescent="0.2">
      <c r="A190" s="4"/>
      <c r="B190" s="4"/>
      <c r="C190" s="5" t="s">
        <v>255</v>
      </c>
      <c r="D190" s="14" t="s">
        <v>256</v>
      </c>
      <c r="E190" s="19">
        <v>370000</v>
      </c>
      <c r="F190" s="22">
        <f>G190-E190</f>
        <v>0</v>
      </c>
      <c r="G190" s="17">
        <v>370000</v>
      </c>
      <c r="H190" s="24">
        <v>0</v>
      </c>
      <c r="I190" s="9">
        <v>0</v>
      </c>
      <c r="J190" s="31">
        <f t="shared" si="62"/>
        <v>0</v>
      </c>
      <c r="K190" s="9">
        <v>0</v>
      </c>
      <c r="L190" s="9">
        <v>0</v>
      </c>
      <c r="M190" s="8"/>
    </row>
    <row r="191" spans="1:13" x14ac:dyDescent="0.2">
      <c r="A191" s="165" t="s">
        <v>69</v>
      </c>
      <c r="B191" s="165"/>
      <c r="C191" s="165"/>
      <c r="D191" s="166" t="s">
        <v>17</v>
      </c>
      <c r="E191" s="175">
        <f>E192+E216+E231+E256+E258+E261+E274+E284+E295+E298</f>
        <v>28985703</v>
      </c>
      <c r="F191" s="175">
        <f t="shared" ref="F191:H191" si="63">F192+F216+F231+F256+F258+F261+F274+F284+F295+F298</f>
        <v>2691934.4099999997</v>
      </c>
      <c r="G191" s="175">
        <f t="shared" si="63"/>
        <v>31677637.410000004</v>
      </c>
      <c r="H191" s="175">
        <f t="shared" si="63"/>
        <v>30284562.420000006</v>
      </c>
      <c r="I191" s="175">
        <f t="shared" ref="I191" si="64">I192+I216+I231+I256+I258+I261+I274+I284+I295+I298</f>
        <v>0</v>
      </c>
      <c r="J191" s="154">
        <f t="shared" si="62"/>
        <v>0.95602339366507705</v>
      </c>
      <c r="K191" s="151">
        <f>K192+K216+K231+K256+K258+K261+K274+K284+K295+K298</f>
        <v>2122104.1800000002</v>
      </c>
      <c r="L191" s="151">
        <f>L192+L216+L231+L256+L258+L261+L274+L284+L295+L298</f>
        <v>15382.31</v>
      </c>
      <c r="M191" s="8"/>
    </row>
    <row r="192" spans="1:13" ht="15" x14ac:dyDescent="0.2">
      <c r="A192" s="2"/>
      <c r="B192" s="156" t="s">
        <v>70</v>
      </c>
      <c r="C192" s="157"/>
      <c r="D192" s="158" t="s">
        <v>39</v>
      </c>
      <c r="E192" s="160">
        <f>E193+E194+E195+E196+E197+E198+E199+E200+E201+E202+E203+E204+E205+E206+E207+E208+E209+E210+E211+E212+E213+E214+E215</f>
        <v>17479411</v>
      </c>
      <c r="F192" s="160">
        <f t="shared" ref="F192:I192" si="65">F193+F194+F195+F196+F197+F198+F199+F200+F201+F202+F203+F204+F205+F206+F207+F208+F209+F210+F211+F212+F213+F214+F215</f>
        <v>2143306.4899999998</v>
      </c>
      <c r="G192" s="160">
        <f t="shared" si="65"/>
        <v>19622717.490000002</v>
      </c>
      <c r="H192" s="160">
        <f t="shared" si="65"/>
        <v>18619838.070000008</v>
      </c>
      <c r="I192" s="160">
        <f t="shared" si="65"/>
        <v>0</v>
      </c>
      <c r="J192" s="163">
        <f t="shared" si="62"/>
        <v>0.94889191976029441</v>
      </c>
      <c r="K192" s="160">
        <f>K193+K194+K195+K196+K197+K198+K199+K200+K201+K202+K203+K204+K205+K206+K207+K208+K209+K210+K211+K212+K213+K214+K215</f>
        <v>1533220.5</v>
      </c>
      <c r="L192" s="160">
        <f>L193+L194+L195+L196+L197+L198+L199+L200+L201+L202+L203+L204+L205+L206+L207+L208+L209+L210+L211+L212+L213+L214+L215</f>
        <v>1000</v>
      </c>
      <c r="M192" s="8"/>
    </row>
    <row r="193" spans="1:13" ht="22.5" x14ac:dyDescent="0.2">
      <c r="A193" s="4"/>
      <c r="B193" s="4"/>
      <c r="C193" s="5" t="s">
        <v>216</v>
      </c>
      <c r="D193" s="14" t="s">
        <v>217</v>
      </c>
      <c r="E193" s="114">
        <v>440828</v>
      </c>
      <c r="F193" s="22">
        <f>G193-E193</f>
        <v>42407</v>
      </c>
      <c r="G193" s="17">
        <v>483235</v>
      </c>
      <c r="H193" s="33">
        <v>450758.04</v>
      </c>
      <c r="I193" s="16">
        <v>0</v>
      </c>
      <c r="J193" s="31">
        <f t="shared" si="62"/>
        <v>0.93279261642885958</v>
      </c>
      <c r="K193" s="9">
        <v>528.63</v>
      </c>
      <c r="L193" s="9">
        <v>0</v>
      </c>
      <c r="M193" s="8"/>
    </row>
    <row r="194" spans="1:13" s="27" customFormat="1" ht="22.5" x14ac:dyDescent="0.2">
      <c r="A194" s="28"/>
      <c r="B194" s="28"/>
      <c r="C194" s="29" t="s">
        <v>356</v>
      </c>
      <c r="D194" s="34" t="s">
        <v>365</v>
      </c>
      <c r="E194" s="19">
        <v>0</v>
      </c>
      <c r="F194" s="22">
        <f t="shared" ref="F194:F215" si="66">G194-E194</f>
        <v>5500</v>
      </c>
      <c r="G194" s="17">
        <v>5500</v>
      </c>
      <c r="H194" s="33">
        <v>0</v>
      </c>
      <c r="I194" s="16">
        <v>0</v>
      </c>
      <c r="J194" s="31">
        <v>0</v>
      </c>
      <c r="K194" s="9">
        <v>0</v>
      </c>
      <c r="L194" s="9">
        <v>0</v>
      </c>
      <c r="M194" s="8"/>
    </row>
    <row r="195" spans="1:13" x14ac:dyDescent="0.2">
      <c r="A195" s="4"/>
      <c r="B195" s="4"/>
      <c r="C195" s="5" t="s">
        <v>189</v>
      </c>
      <c r="D195" s="14" t="s">
        <v>6</v>
      </c>
      <c r="E195" s="19">
        <v>11027283</v>
      </c>
      <c r="F195" s="22">
        <f t="shared" si="66"/>
        <v>1542027.9299999997</v>
      </c>
      <c r="G195" s="17">
        <v>12569310.93</v>
      </c>
      <c r="H195" s="33">
        <v>12565895.960000001</v>
      </c>
      <c r="I195" s="16">
        <v>0</v>
      </c>
      <c r="J195" s="31">
        <f t="shared" si="62"/>
        <v>0.99972830889306363</v>
      </c>
      <c r="K195" s="9">
        <v>192569</v>
      </c>
      <c r="L195" s="9">
        <v>0</v>
      </c>
      <c r="M195" s="8"/>
    </row>
    <row r="196" spans="1:13" x14ac:dyDescent="0.2">
      <c r="A196" s="4"/>
      <c r="B196" s="4"/>
      <c r="C196" s="5" t="s">
        <v>218</v>
      </c>
      <c r="D196" s="14" t="s">
        <v>219</v>
      </c>
      <c r="E196" s="19">
        <v>951323</v>
      </c>
      <c r="F196" s="22">
        <f t="shared" si="66"/>
        <v>-32110.359999999986</v>
      </c>
      <c r="G196" s="17">
        <v>919212.64</v>
      </c>
      <c r="H196" s="33">
        <v>919212.64</v>
      </c>
      <c r="I196" s="16">
        <v>0</v>
      </c>
      <c r="J196" s="31">
        <f t="shared" si="62"/>
        <v>1</v>
      </c>
      <c r="K196" s="9">
        <v>991589.49</v>
      </c>
      <c r="L196" s="9">
        <v>0</v>
      </c>
      <c r="M196" s="8"/>
    </row>
    <row r="197" spans="1:13" x14ac:dyDescent="0.2">
      <c r="A197" s="4"/>
      <c r="B197" s="4"/>
      <c r="C197" s="5" t="s">
        <v>132</v>
      </c>
      <c r="D197" s="14" t="s">
        <v>7</v>
      </c>
      <c r="E197" s="19">
        <v>2357146</v>
      </c>
      <c r="F197" s="22">
        <f t="shared" si="66"/>
        <v>-33516.290000000037</v>
      </c>
      <c r="G197" s="17">
        <v>2323629.71</v>
      </c>
      <c r="H197" s="33">
        <v>2318685.7599999998</v>
      </c>
      <c r="I197" s="16">
        <v>0</v>
      </c>
      <c r="J197" s="31">
        <f t="shared" si="62"/>
        <v>0.99787231589494518</v>
      </c>
      <c r="K197" s="9">
        <v>253781.49</v>
      </c>
      <c r="L197" s="9">
        <v>0</v>
      </c>
      <c r="M197" s="8"/>
    </row>
    <row r="198" spans="1:13" ht="22.5" x14ac:dyDescent="0.2">
      <c r="A198" s="4"/>
      <c r="B198" s="4"/>
      <c r="C198" s="5" t="s">
        <v>133</v>
      </c>
      <c r="D198" s="34" t="s">
        <v>367</v>
      </c>
      <c r="E198" s="19">
        <v>334525</v>
      </c>
      <c r="F198" s="22">
        <f t="shared" si="66"/>
        <v>-79208.31</v>
      </c>
      <c r="G198" s="17">
        <v>255316.69</v>
      </c>
      <c r="H198" s="33">
        <v>253467.95</v>
      </c>
      <c r="I198" s="16">
        <v>0</v>
      </c>
      <c r="J198" s="31">
        <f t="shared" si="62"/>
        <v>0.99275903193011006</v>
      </c>
      <c r="K198" s="9">
        <v>23351.4</v>
      </c>
      <c r="L198" s="9">
        <v>0</v>
      </c>
      <c r="M198" s="8"/>
    </row>
    <row r="199" spans="1:13" x14ac:dyDescent="0.2">
      <c r="A199" s="4"/>
      <c r="B199" s="4"/>
      <c r="C199" s="5" t="s">
        <v>130</v>
      </c>
      <c r="D199" s="14" t="s">
        <v>16</v>
      </c>
      <c r="E199" s="19">
        <v>63788</v>
      </c>
      <c r="F199" s="22">
        <f t="shared" si="66"/>
        <v>0</v>
      </c>
      <c r="G199" s="17">
        <v>63788</v>
      </c>
      <c r="H199" s="33">
        <v>39950</v>
      </c>
      <c r="I199" s="16">
        <v>0</v>
      </c>
      <c r="J199" s="31">
        <f t="shared" si="62"/>
        <v>0.62629334671098014</v>
      </c>
      <c r="K199" s="9">
        <v>0</v>
      </c>
      <c r="L199" s="9">
        <v>0</v>
      </c>
      <c r="M199" s="8"/>
    </row>
    <row r="200" spans="1:13" x14ac:dyDescent="0.2">
      <c r="A200" s="4"/>
      <c r="B200" s="4"/>
      <c r="C200" s="5" t="s">
        <v>123</v>
      </c>
      <c r="D200" s="14" t="s">
        <v>9</v>
      </c>
      <c r="E200" s="19">
        <v>229920</v>
      </c>
      <c r="F200" s="22">
        <f t="shared" si="66"/>
        <v>44104.169999999984</v>
      </c>
      <c r="G200" s="17">
        <v>274024.17</v>
      </c>
      <c r="H200" s="33">
        <v>259685.53</v>
      </c>
      <c r="I200" s="16">
        <v>0</v>
      </c>
      <c r="J200" s="31">
        <f t="shared" si="62"/>
        <v>0.94767381286110641</v>
      </c>
      <c r="K200" s="9">
        <v>1699.96</v>
      </c>
      <c r="L200" s="9">
        <v>0</v>
      </c>
      <c r="M200" s="8"/>
    </row>
    <row r="201" spans="1:13" x14ac:dyDescent="0.2">
      <c r="A201" s="4"/>
      <c r="B201" s="4"/>
      <c r="C201" s="5" t="s">
        <v>257</v>
      </c>
      <c r="D201" s="14" t="s">
        <v>19</v>
      </c>
      <c r="E201" s="19">
        <v>76500</v>
      </c>
      <c r="F201" s="22">
        <f t="shared" si="66"/>
        <v>33893</v>
      </c>
      <c r="G201" s="17">
        <v>110393</v>
      </c>
      <c r="H201" s="33">
        <v>104048.76</v>
      </c>
      <c r="I201" s="16">
        <v>0</v>
      </c>
      <c r="J201" s="31">
        <f t="shared" si="62"/>
        <v>0.94253041406610927</v>
      </c>
      <c r="K201" s="9">
        <v>0</v>
      </c>
      <c r="L201" s="9">
        <v>0</v>
      </c>
      <c r="M201" s="8"/>
    </row>
    <row r="202" spans="1:13" x14ac:dyDescent="0.2">
      <c r="A202" s="4"/>
      <c r="B202" s="4"/>
      <c r="C202" s="5" t="s">
        <v>191</v>
      </c>
      <c r="D202" s="14" t="s">
        <v>23</v>
      </c>
      <c r="E202" s="19">
        <v>441000</v>
      </c>
      <c r="F202" s="22">
        <f t="shared" si="66"/>
        <v>65000</v>
      </c>
      <c r="G202" s="17">
        <v>506000</v>
      </c>
      <c r="H202" s="33">
        <v>460497.67</v>
      </c>
      <c r="I202" s="16">
        <v>0</v>
      </c>
      <c r="J202" s="31">
        <f t="shared" si="62"/>
        <v>0.91007444664031623</v>
      </c>
      <c r="K202" s="9">
        <v>62482.97</v>
      </c>
      <c r="L202" s="9">
        <v>0</v>
      </c>
      <c r="M202" s="8"/>
    </row>
    <row r="203" spans="1:13" x14ac:dyDescent="0.2">
      <c r="A203" s="4"/>
      <c r="B203" s="4"/>
      <c r="C203" s="5" t="s">
        <v>195</v>
      </c>
      <c r="D203" s="14" t="s">
        <v>40</v>
      </c>
      <c r="E203" s="19">
        <v>53800</v>
      </c>
      <c r="F203" s="22">
        <f t="shared" si="66"/>
        <v>15400</v>
      </c>
      <c r="G203" s="17">
        <v>69200</v>
      </c>
      <c r="H203" s="33">
        <v>60882.48</v>
      </c>
      <c r="I203" s="16">
        <v>0</v>
      </c>
      <c r="J203" s="31">
        <f t="shared" si="62"/>
        <v>0.87980462427745665</v>
      </c>
      <c r="K203" s="9">
        <v>0</v>
      </c>
      <c r="L203" s="9">
        <v>0</v>
      </c>
      <c r="M203" s="8"/>
    </row>
    <row r="204" spans="1:13" x14ac:dyDescent="0.2">
      <c r="A204" s="4"/>
      <c r="B204" s="4"/>
      <c r="C204" s="5" t="s">
        <v>229</v>
      </c>
      <c r="D204" s="14" t="s">
        <v>24</v>
      </c>
      <c r="E204" s="19">
        <v>31530</v>
      </c>
      <c r="F204" s="22">
        <f t="shared" si="66"/>
        <v>-5192</v>
      </c>
      <c r="G204" s="17">
        <v>26338</v>
      </c>
      <c r="H204" s="33">
        <v>14706.6</v>
      </c>
      <c r="I204" s="16">
        <v>0</v>
      </c>
      <c r="J204" s="31">
        <f t="shared" si="62"/>
        <v>0.55837952767863919</v>
      </c>
      <c r="K204" s="9">
        <v>0</v>
      </c>
      <c r="L204" s="9">
        <v>0</v>
      </c>
      <c r="M204" s="8"/>
    </row>
    <row r="205" spans="1:13" x14ac:dyDescent="0.2">
      <c r="A205" s="4"/>
      <c r="B205" s="4"/>
      <c r="C205" s="5" t="s">
        <v>124</v>
      </c>
      <c r="D205" s="14" t="s">
        <v>10</v>
      </c>
      <c r="E205" s="19">
        <v>147600</v>
      </c>
      <c r="F205" s="22">
        <f t="shared" si="66"/>
        <v>138822</v>
      </c>
      <c r="G205" s="17">
        <v>286422</v>
      </c>
      <c r="H205" s="33">
        <v>266459.44</v>
      </c>
      <c r="I205" s="16">
        <v>0</v>
      </c>
      <c r="J205" s="31">
        <f t="shared" si="62"/>
        <v>0.93030367779011391</v>
      </c>
      <c r="K205" s="9">
        <v>5144.76</v>
      </c>
      <c r="L205" s="9">
        <v>1000</v>
      </c>
      <c r="M205" s="8"/>
    </row>
    <row r="206" spans="1:13" ht="33.75" x14ac:dyDescent="0.2">
      <c r="A206" s="4"/>
      <c r="B206" s="4"/>
      <c r="C206" s="5" t="s">
        <v>258</v>
      </c>
      <c r="D206" s="14" t="s">
        <v>259</v>
      </c>
      <c r="E206" s="19">
        <v>60400</v>
      </c>
      <c r="F206" s="22">
        <f t="shared" si="66"/>
        <v>-23435</v>
      </c>
      <c r="G206" s="17">
        <v>36965</v>
      </c>
      <c r="H206" s="33">
        <v>35491.83</v>
      </c>
      <c r="I206" s="16">
        <v>0</v>
      </c>
      <c r="J206" s="31">
        <f t="shared" si="62"/>
        <v>0.96014689571216016</v>
      </c>
      <c r="K206" s="9">
        <v>0</v>
      </c>
      <c r="L206" s="9">
        <v>0</v>
      </c>
      <c r="M206" s="8"/>
    </row>
    <row r="207" spans="1:13" ht="22.5" x14ac:dyDescent="0.2">
      <c r="A207" s="4"/>
      <c r="B207" s="4"/>
      <c r="C207" s="5" t="s">
        <v>134</v>
      </c>
      <c r="D207" s="14" t="s">
        <v>196</v>
      </c>
      <c r="E207" s="19">
        <v>60800</v>
      </c>
      <c r="F207" s="22">
        <f t="shared" si="66"/>
        <v>-1761</v>
      </c>
      <c r="G207" s="17">
        <v>59039</v>
      </c>
      <c r="H207" s="33">
        <v>53864.37</v>
      </c>
      <c r="I207" s="16">
        <v>0</v>
      </c>
      <c r="J207" s="31">
        <f t="shared" si="62"/>
        <v>0.91235234336624949</v>
      </c>
      <c r="K207" s="9">
        <v>0</v>
      </c>
      <c r="L207" s="9">
        <v>0</v>
      </c>
      <c r="M207" s="8"/>
    </row>
    <row r="208" spans="1:13" x14ac:dyDescent="0.2">
      <c r="A208" s="4"/>
      <c r="B208" s="4"/>
      <c r="C208" s="5" t="s">
        <v>234</v>
      </c>
      <c r="D208" s="14" t="s">
        <v>14</v>
      </c>
      <c r="E208" s="19">
        <v>13200</v>
      </c>
      <c r="F208" s="22">
        <f t="shared" si="66"/>
        <v>0</v>
      </c>
      <c r="G208" s="17">
        <v>13200</v>
      </c>
      <c r="H208" s="33">
        <v>8061.81</v>
      </c>
      <c r="I208" s="16">
        <v>0</v>
      </c>
      <c r="J208" s="31">
        <f t="shared" si="62"/>
        <v>0.61074318181818188</v>
      </c>
      <c r="K208" s="9">
        <v>0</v>
      </c>
      <c r="L208" s="9">
        <v>0</v>
      </c>
      <c r="M208" s="8"/>
    </row>
    <row r="209" spans="1:13" x14ac:dyDescent="0.2">
      <c r="A209" s="4"/>
      <c r="B209" s="4"/>
      <c r="C209" s="5" t="s">
        <v>190</v>
      </c>
      <c r="D209" s="14" t="s">
        <v>11</v>
      </c>
      <c r="E209" s="19">
        <v>14400</v>
      </c>
      <c r="F209" s="22">
        <f t="shared" si="66"/>
        <v>5169</v>
      </c>
      <c r="G209" s="17">
        <v>19569</v>
      </c>
      <c r="H209" s="33">
        <v>17000.89</v>
      </c>
      <c r="I209" s="16">
        <v>0</v>
      </c>
      <c r="J209" s="31">
        <f t="shared" si="62"/>
        <v>0.86876641627063211</v>
      </c>
      <c r="K209" s="9">
        <v>0</v>
      </c>
      <c r="L209" s="9">
        <v>0</v>
      </c>
      <c r="M209" s="8"/>
    </row>
    <row r="210" spans="1:13" ht="22.5" x14ac:dyDescent="0.2">
      <c r="A210" s="4"/>
      <c r="B210" s="4"/>
      <c r="C210" s="5" t="s">
        <v>235</v>
      </c>
      <c r="D210" s="14" t="s">
        <v>25</v>
      </c>
      <c r="E210" s="19">
        <v>684582</v>
      </c>
      <c r="F210" s="22">
        <f t="shared" si="66"/>
        <v>-10504</v>
      </c>
      <c r="G210" s="17">
        <v>674078</v>
      </c>
      <c r="H210" s="33">
        <v>674078</v>
      </c>
      <c r="I210" s="16">
        <v>0</v>
      </c>
      <c r="J210" s="31">
        <f t="shared" si="62"/>
        <v>1</v>
      </c>
      <c r="K210" s="9">
        <v>0</v>
      </c>
      <c r="L210" s="9">
        <v>0</v>
      </c>
      <c r="M210" s="8"/>
    </row>
    <row r="211" spans="1:13" x14ac:dyDescent="0.2">
      <c r="A211" s="4"/>
      <c r="B211" s="4"/>
      <c r="C211" s="5" t="s">
        <v>260</v>
      </c>
      <c r="D211" s="14" t="s">
        <v>261</v>
      </c>
      <c r="E211" s="19">
        <v>180</v>
      </c>
      <c r="F211" s="22">
        <f t="shared" si="66"/>
        <v>-67</v>
      </c>
      <c r="G211" s="17">
        <v>113</v>
      </c>
      <c r="H211" s="33">
        <v>113</v>
      </c>
      <c r="I211" s="16">
        <v>0</v>
      </c>
      <c r="J211" s="31">
        <f t="shared" si="62"/>
        <v>1</v>
      </c>
      <c r="K211" s="9">
        <v>0</v>
      </c>
      <c r="L211" s="9">
        <v>0</v>
      </c>
      <c r="M211" s="8"/>
    </row>
    <row r="212" spans="1:13" ht="22.5" x14ac:dyDescent="0.2">
      <c r="A212" s="4"/>
      <c r="B212" s="4"/>
      <c r="C212" s="5" t="s">
        <v>220</v>
      </c>
      <c r="D212" s="14" t="s">
        <v>221</v>
      </c>
      <c r="E212" s="19">
        <v>4000</v>
      </c>
      <c r="F212" s="22">
        <f t="shared" si="66"/>
        <v>0</v>
      </c>
      <c r="G212" s="17">
        <v>4000</v>
      </c>
      <c r="H212" s="33">
        <v>2201</v>
      </c>
      <c r="I212" s="16">
        <v>0</v>
      </c>
      <c r="J212" s="31">
        <f t="shared" si="62"/>
        <v>0.55025000000000002</v>
      </c>
      <c r="K212" s="9">
        <v>0</v>
      </c>
      <c r="L212" s="9">
        <v>0</v>
      </c>
      <c r="M212" s="8"/>
    </row>
    <row r="213" spans="1:13" s="27" customFormat="1" ht="22.5" x14ac:dyDescent="0.2">
      <c r="A213" s="28"/>
      <c r="B213" s="28"/>
      <c r="C213" s="29" t="s">
        <v>355</v>
      </c>
      <c r="D213" s="34" t="s">
        <v>362</v>
      </c>
      <c r="E213" s="19">
        <v>86606</v>
      </c>
      <c r="F213" s="22">
        <f t="shared" si="66"/>
        <v>-56071</v>
      </c>
      <c r="G213" s="17">
        <v>30535</v>
      </c>
      <c r="H213" s="24">
        <v>18004.919999999998</v>
      </c>
      <c r="I213" s="16">
        <v>0</v>
      </c>
      <c r="J213" s="31">
        <f t="shared" si="62"/>
        <v>0.58964859996725061</v>
      </c>
      <c r="K213" s="9">
        <v>2072.8000000000002</v>
      </c>
      <c r="L213" s="9">
        <v>0</v>
      </c>
      <c r="M213" s="8"/>
    </row>
    <row r="214" spans="1:13" ht="22.5" x14ac:dyDescent="0.2">
      <c r="A214" s="4"/>
      <c r="B214" s="4"/>
      <c r="C214" s="5" t="s">
        <v>56</v>
      </c>
      <c r="D214" s="14" t="s">
        <v>26</v>
      </c>
      <c r="E214" s="19">
        <v>400000</v>
      </c>
      <c r="F214" s="22">
        <f t="shared" si="66"/>
        <v>-43751.650000000023</v>
      </c>
      <c r="G214" s="108">
        <v>356248.35</v>
      </c>
      <c r="H214" s="24">
        <v>0</v>
      </c>
      <c r="I214" s="9">
        <v>0</v>
      </c>
      <c r="J214" s="31">
        <f t="shared" si="62"/>
        <v>0</v>
      </c>
      <c r="K214" s="9">
        <v>0</v>
      </c>
      <c r="L214" s="9">
        <v>0</v>
      </c>
      <c r="M214" s="8"/>
    </row>
    <row r="215" spans="1:13" s="27" customFormat="1" ht="22.5" x14ac:dyDescent="0.2">
      <c r="A215" s="28"/>
      <c r="B215" s="28"/>
      <c r="C215" s="29" t="s">
        <v>59</v>
      </c>
      <c r="D215" s="34" t="s">
        <v>37</v>
      </c>
      <c r="E215" s="19">
        <v>0</v>
      </c>
      <c r="F215" s="22">
        <f t="shared" si="66"/>
        <v>536600</v>
      </c>
      <c r="G215" s="22">
        <v>536600</v>
      </c>
      <c r="H215" s="10">
        <v>96771.42</v>
      </c>
      <c r="I215" s="9">
        <v>0</v>
      </c>
      <c r="J215" s="31">
        <f t="shared" si="62"/>
        <v>0.18034181885948564</v>
      </c>
      <c r="K215" s="9">
        <v>0</v>
      </c>
      <c r="L215" s="51">
        <v>0</v>
      </c>
      <c r="M215" s="8"/>
    </row>
    <row r="216" spans="1:13" ht="22.5" x14ac:dyDescent="0.2">
      <c r="A216" s="2"/>
      <c r="B216" s="156" t="s">
        <v>155</v>
      </c>
      <c r="C216" s="157"/>
      <c r="D216" s="158" t="s">
        <v>156</v>
      </c>
      <c r="E216" s="159">
        <f>E217+E218+E219+E220+E221+E222+E223+E224+E225+E226+E227+E228+E229+E230</f>
        <v>755947</v>
      </c>
      <c r="F216" s="159">
        <f t="shared" ref="F216:I216" si="67">F217+F218+F219+F220+F221+F222+F223+F224+F225+F226+F227+F228+F229+F230</f>
        <v>-25159</v>
      </c>
      <c r="G216" s="159">
        <f t="shared" si="67"/>
        <v>730788</v>
      </c>
      <c r="H216" s="159">
        <f t="shared" si="67"/>
        <v>692128.29999999993</v>
      </c>
      <c r="I216" s="159">
        <f t="shared" si="67"/>
        <v>0</v>
      </c>
      <c r="J216" s="163">
        <f t="shared" si="62"/>
        <v>0.94709861136198181</v>
      </c>
      <c r="K216" s="160">
        <f>K217+K218+K219+K220+K221+K222+K223+K224+K225+K226+K227+K228+K229+K230</f>
        <v>55963.040000000008</v>
      </c>
      <c r="L216" s="160">
        <f>L217+L218+L219+L220+L221+L222+L223+L224+L225+L226+L227+L228+L229+L230</f>
        <v>0</v>
      </c>
      <c r="M216" s="8"/>
    </row>
    <row r="217" spans="1:13" ht="22.5" x14ac:dyDescent="0.2">
      <c r="A217" s="4"/>
      <c r="B217" s="4"/>
      <c r="C217" s="5" t="s">
        <v>216</v>
      </c>
      <c r="D217" s="14" t="s">
        <v>217</v>
      </c>
      <c r="E217" s="19">
        <v>4114</v>
      </c>
      <c r="F217" s="22">
        <f>G217-E217</f>
        <v>0</v>
      </c>
      <c r="G217" s="17">
        <v>4114</v>
      </c>
      <c r="H217" s="24">
        <v>851.43</v>
      </c>
      <c r="I217" s="9">
        <v>0</v>
      </c>
      <c r="J217" s="31">
        <f t="shared" si="62"/>
        <v>0.20695916383082158</v>
      </c>
      <c r="K217" s="9">
        <v>0</v>
      </c>
      <c r="L217" s="9">
        <v>0</v>
      </c>
      <c r="M217" s="8"/>
    </row>
    <row r="218" spans="1:13" x14ac:dyDescent="0.2">
      <c r="A218" s="4"/>
      <c r="B218" s="4"/>
      <c r="C218" s="5" t="s">
        <v>189</v>
      </c>
      <c r="D218" s="14" t="s">
        <v>6</v>
      </c>
      <c r="E218" s="19">
        <v>508284</v>
      </c>
      <c r="F218" s="22">
        <f t="shared" ref="F218:F230" si="68">G218-E218</f>
        <v>-7700</v>
      </c>
      <c r="G218" s="17">
        <v>500584</v>
      </c>
      <c r="H218" s="24">
        <v>490502.93</v>
      </c>
      <c r="I218" s="9">
        <v>0</v>
      </c>
      <c r="J218" s="31">
        <f t="shared" si="62"/>
        <v>0.97986138190593386</v>
      </c>
      <c r="K218" s="9">
        <v>5051.5200000000004</v>
      </c>
      <c r="L218" s="9">
        <v>0</v>
      </c>
      <c r="M218" s="8"/>
    </row>
    <row r="219" spans="1:13" x14ac:dyDescent="0.2">
      <c r="A219" s="4"/>
      <c r="B219" s="4"/>
      <c r="C219" s="5" t="s">
        <v>218</v>
      </c>
      <c r="D219" s="14" t="s">
        <v>219</v>
      </c>
      <c r="E219" s="19">
        <v>41925</v>
      </c>
      <c r="F219" s="22">
        <f t="shared" si="68"/>
        <v>0</v>
      </c>
      <c r="G219" s="17">
        <v>41925</v>
      </c>
      <c r="H219" s="24">
        <v>41900.089999999997</v>
      </c>
      <c r="I219" s="9">
        <v>0</v>
      </c>
      <c r="J219" s="31">
        <f t="shared" si="62"/>
        <v>0.99940584376863439</v>
      </c>
      <c r="K219" s="9">
        <v>40344</v>
      </c>
      <c r="L219" s="9">
        <v>0</v>
      </c>
      <c r="M219" s="8"/>
    </row>
    <row r="220" spans="1:13" x14ac:dyDescent="0.2">
      <c r="A220" s="4"/>
      <c r="B220" s="4"/>
      <c r="C220" s="5" t="s">
        <v>132</v>
      </c>
      <c r="D220" s="14" t="s">
        <v>7</v>
      </c>
      <c r="E220" s="19">
        <v>90941</v>
      </c>
      <c r="F220" s="22">
        <f t="shared" si="68"/>
        <v>-1600</v>
      </c>
      <c r="G220" s="17">
        <v>89341</v>
      </c>
      <c r="H220" s="24">
        <v>86878</v>
      </c>
      <c r="I220" s="9">
        <v>0</v>
      </c>
      <c r="J220" s="31">
        <f t="shared" si="62"/>
        <v>0.97243147043350753</v>
      </c>
      <c r="K220" s="9">
        <v>9378.7999999999993</v>
      </c>
      <c r="L220" s="9">
        <v>0</v>
      </c>
      <c r="M220" s="8"/>
    </row>
    <row r="221" spans="1:13" ht="22.5" x14ac:dyDescent="0.2">
      <c r="A221" s="4"/>
      <c r="B221" s="4"/>
      <c r="C221" s="5" t="s">
        <v>133</v>
      </c>
      <c r="D221" s="34" t="s">
        <v>367</v>
      </c>
      <c r="E221" s="19">
        <v>12932</v>
      </c>
      <c r="F221" s="22">
        <f t="shared" si="68"/>
        <v>-530</v>
      </c>
      <c r="G221" s="17">
        <v>12402</v>
      </c>
      <c r="H221" s="24">
        <v>11687.2</v>
      </c>
      <c r="I221" s="9">
        <v>0</v>
      </c>
      <c r="J221" s="31">
        <f t="shared" si="62"/>
        <v>0.94236413481696502</v>
      </c>
      <c r="K221" s="9">
        <v>1184.54</v>
      </c>
      <c r="L221" s="9">
        <v>0</v>
      </c>
      <c r="M221" s="8"/>
    </row>
    <row r="222" spans="1:13" x14ac:dyDescent="0.2">
      <c r="A222" s="4"/>
      <c r="B222" s="4"/>
      <c r="C222" s="5" t="s">
        <v>123</v>
      </c>
      <c r="D222" s="14" t="s">
        <v>9</v>
      </c>
      <c r="E222" s="19">
        <v>16850</v>
      </c>
      <c r="F222" s="22">
        <f t="shared" si="68"/>
        <v>-3000</v>
      </c>
      <c r="G222" s="17">
        <v>13850</v>
      </c>
      <c r="H222" s="24">
        <v>13387.39</v>
      </c>
      <c r="I222" s="9">
        <v>0</v>
      </c>
      <c r="J222" s="31">
        <f t="shared" si="62"/>
        <v>0.96659855595667865</v>
      </c>
      <c r="K222" s="9">
        <v>0</v>
      </c>
      <c r="L222" s="9">
        <v>0</v>
      </c>
      <c r="M222" s="8"/>
    </row>
    <row r="223" spans="1:13" ht="16.5" customHeight="1" x14ac:dyDescent="0.2">
      <c r="A223" s="4"/>
      <c r="B223" s="4"/>
      <c r="C223" s="5" t="s">
        <v>257</v>
      </c>
      <c r="D223" s="14" t="s">
        <v>19</v>
      </c>
      <c r="E223" s="19">
        <v>6200</v>
      </c>
      <c r="F223" s="22">
        <f t="shared" si="68"/>
        <v>-1000</v>
      </c>
      <c r="G223" s="17">
        <v>5200</v>
      </c>
      <c r="H223" s="24">
        <v>4023.69</v>
      </c>
      <c r="I223" s="9">
        <v>0</v>
      </c>
      <c r="J223" s="31">
        <f t="shared" si="62"/>
        <v>0.77378653846153844</v>
      </c>
      <c r="K223" s="9">
        <v>0</v>
      </c>
      <c r="L223" s="9">
        <v>0</v>
      </c>
      <c r="M223" s="8"/>
    </row>
    <row r="224" spans="1:13" x14ac:dyDescent="0.2">
      <c r="A224" s="4"/>
      <c r="B224" s="4"/>
      <c r="C224" s="5" t="s">
        <v>191</v>
      </c>
      <c r="D224" s="14" t="s">
        <v>23</v>
      </c>
      <c r="E224" s="19">
        <v>20000</v>
      </c>
      <c r="F224" s="22">
        <f t="shared" si="68"/>
        <v>0</v>
      </c>
      <c r="G224" s="17">
        <v>20000</v>
      </c>
      <c r="H224" s="9">
        <v>12759.52</v>
      </c>
      <c r="I224" s="9">
        <v>0</v>
      </c>
      <c r="J224" s="31">
        <f t="shared" si="62"/>
        <v>0.63797599999999999</v>
      </c>
      <c r="K224" s="9">
        <v>0</v>
      </c>
      <c r="L224" s="9">
        <v>0</v>
      </c>
      <c r="M224" s="8"/>
    </row>
    <row r="225" spans="1:13" x14ac:dyDescent="0.2">
      <c r="A225" s="4"/>
      <c r="B225" s="4"/>
      <c r="C225" s="5" t="s">
        <v>195</v>
      </c>
      <c r="D225" s="14" t="s">
        <v>40</v>
      </c>
      <c r="E225" s="19">
        <v>4000</v>
      </c>
      <c r="F225" s="22">
        <f t="shared" si="68"/>
        <v>-2000</v>
      </c>
      <c r="G225" s="17">
        <v>2000</v>
      </c>
      <c r="H225" s="9">
        <v>637.54999999999995</v>
      </c>
      <c r="I225" s="9">
        <v>0</v>
      </c>
      <c r="J225" s="31">
        <f t="shared" si="62"/>
        <v>0.31877499999999998</v>
      </c>
      <c r="K225" s="9">
        <v>0</v>
      </c>
      <c r="L225" s="9">
        <v>0</v>
      </c>
      <c r="M225" s="8"/>
    </row>
    <row r="226" spans="1:13" x14ac:dyDescent="0.2">
      <c r="A226" s="4"/>
      <c r="B226" s="4"/>
      <c r="C226" s="5" t="s">
        <v>229</v>
      </c>
      <c r="D226" s="14" t="s">
        <v>24</v>
      </c>
      <c r="E226" s="19">
        <v>1500</v>
      </c>
      <c r="F226" s="22">
        <f t="shared" si="68"/>
        <v>0</v>
      </c>
      <c r="G226" s="17">
        <v>1500</v>
      </c>
      <c r="H226" s="9">
        <v>300</v>
      </c>
      <c r="I226" s="9">
        <v>0</v>
      </c>
      <c r="J226" s="31">
        <f t="shared" si="62"/>
        <v>0.2</v>
      </c>
      <c r="K226" s="9">
        <v>0</v>
      </c>
      <c r="L226" s="9">
        <v>0</v>
      </c>
      <c r="M226" s="8"/>
    </row>
    <row r="227" spans="1:13" x14ac:dyDescent="0.2">
      <c r="A227" s="4"/>
      <c r="B227" s="4"/>
      <c r="C227" s="5" t="s">
        <v>124</v>
      </c>
      <c r="D227" s="14" t="s">
        <v>10</v>
      </c>
      <c r="E227" s="19">
        <v>10300</v>
      </c>
      <c r="F227" s="22">
        <f t="shared" si="68"/>
        <v>0</v>
      </c>
      <c r="G227" s="17">
        <v>10300</v>
      </c>
      <c r="H227" s="9">
        <v>3078.28</v>
      </c>
      <c r="I227" s="9">
        <v>0</v>
      </c>
      <c r="J227" s="31">
        <f t="shared" si="62"/>
        <v>0.29886213592233013</v>
      </c>
      <c r="K227" s="9">
        <v>0</v>
      </c>
      <c r="L227" s="9">
        <v>0</v>
      </c>
      <c r="M227" s="8"/>
    </row>
    <row r="228" spans="1:13" ht="22.5" x14ac:dyDescent="0.2">
      <c r="A228" s="4"/>
      <c r="B228" s="4"/>
      <c r="C228" s="5" t="s">
        <v>134</v>
      </c>
      <c r="D228" s="14" t="s">
        <v>196</v>
      </c>
      <c r="E228" s="19">
        <v>1000</v>
      </c>
      <c r="F228" s="22">
        <f t="shared" si="68"/>
        <v>0</v>
      </c>
      <c r="G228" s="17">
        <v>1000</v>
      </c>
      <c r="H228" s="24">
        <v>245.14</v>
      </c>
      <c r="I228" s="9">
        <v>0</v>
      </c>
      <c r="J228" s="31">
        <f t="shared" si="62"/>
        <v>0.24514</v>
      </c>
      <c r="K228" s="9">
        <v>0</v>
      </c>
      <c r="L228" s="9">
        <v>0</v>
      </c>
      <c r="M228" s="8"/>
    </row>
    <row r="229" spans="1:13" ht="22.5" x14ac:dyDescent="0.2">
      <c r="A229" s="4"/>
      <c r="B229" s="4"/>
      <c r="C229" s="5" t="s">
        <v>235</v>
      </c>
      <c r="D229" s="14" t="s">
        <v>25</v>
      </c>
      <c r="E229" s="19">
        <v>25834</v>
      </c>
      <c r="F229" s="22">
        <f t="shared" si="68"/>
        <v>0</v>
      </c>
      <c r="G229" s="108">
        <v>25834</v>
      </c>
      <c r="H229" s="24">
        <v>25834</v>
      </c>
      <c r="I229" s="9">
        <v>0</v>
      </c>
      <c r="J229" s="31">
        <f t="shared" si="62"/>
        <v>1</v>
      </c>
      <c r="K229" s="9">
        <v>0</v>
      </c>
      <c r="L229" s="9">
        <v>0</v>
      </c>
      <c r="M229" s="8"/>
    </row>
    <row r="230" spans="1:13" s="27" customFormat="1" ht="22.5" x14ac:dyDescent="0.2">
      <c r="A230" s="28"/>
      <c r="B230" s="28"/>
      <c r="C230" s="29" t="s">
        <v>355</v>
      </c>
      <c r="D230" s="34" t="s">
        <v>362</v>
      </c>
      <c r="E230" s="19">
        <v>12067</v>
      </c>
      <c r="F230" s="22">
        <f t="shared" si="68"/>
        <v>-9329</v>
      </c>
      <c r="G230" s="22">
        <v>2738</v>
      </c>
      <c r="H230" s="10">
        <v>43.08</v>
      </c>
      <c r="I230" s="9">
        <v>0</v>
      </c>
      <c r="J230" s="31">
        <f t="shared" si="62"/>
        <v>1.5734112490869246E-2</v>
      </c>
      <c r="K230" s="9">
        <v>4.18</v>
      </c>
      <c r="L230" s="51">
        <v>0</v>
      </c>
      <c r="M230" s="8"/>
    </row>
    <row r="231" spans="1:13" ht="15" x14ac:dyDescent="0.2">
      <c r="A231" s="2"/>
      <c r="B231" s="156" t="s">
        <v>126</v>
      </c>
      <c r="C231" s="157"/>
      <c r="D231" s="158" t="s">
        <v>157</v>
      </c>
      <c r="E231" s="159">
        <f>E232+E233+E234+E235+E236+E237+E238+E239+E240+E241+E242+E243+E244+E245+E246+E247+E248+E249+E250+E251+E252+E253+E254+E255</f>
        <v>7232654</v>
      </c>
      <c r="F231" s="159">
        <f t="shared" ref="F231:I231" si="69">F232+F233+F234+F235+F236+F237+F238+F239+F240+F241+F242+F243+F244+F245+F246+F247+F248+F249+F250+F251+F252+F253+F254+F255</f>
        <v>538830.40000000014</v>
      </c>
      <c r="G231" s="159">
        <f t="shared" si="69"/>
        <v>7771484.4000000013</v>
      </c>
      <c r="H231" s="159">
        <f t="shared" si="69"/>
        <v>7630635.5000000009</v>
      </c>
      <c r="I231" s="159">
        <f t="shared" si="69"/>
        <v>0</v>
      </c>
      <c r="J231" s="163">
        <f t="shared" si="62"/>
        <v>0.98187619086001121</v>
      </c>
      <c r="K231" s="160">
        <f>SUM(K232:K255)</f>
        <v>394682.95999999996</v>
      </c>
      <c r="L231" s="160">
        <f>SUM(L232:L255)</f>
        <v>14382.31</v>
      </c>
      <c r="M231" s="8"/>
    </row>
    <row r="232" spans="1:13" ht="45" x14ac:dyDescent="0.2">
      <c r="A232" s="4"/>
      <c r="B232" s="4"/>
      <c r="C232" s="5" t="s">
        <v>158</v>
      </c>
      <c r="D232" s="14" t="s">
        <v>193</v>
      </c>
      <c r="E232" s="19">
        <v>62692</v>
      </c>
      <c r="F232" s="22">
        <f>G232-E232</f>
        <v>2308</v>
      </c>
      <c r="G232" s="17">
        <v>65000</v>
      </c>
      <c r="H232" s="24">
        <v>50412.480000000003</v>
      </c>
      <c r="I232" s="9">
        <v>0</v>
      </c>
      <c r="J232" s="31">
        <f t="shared" si="62"/>
        <v>0.77557661538461542</v>
      </c>
      <c r="K232" s="9">
        <v>0</v>
      </c>
      <c r="L232" s="9">
        <v>0</v>
      </c>
      <c r="M232" s="8"/>
    </row>
    <row r="233" spans="1:13" ht="22.5" x14ac:dyDescent="0.2">
      <c r="A233" s="4"/>
      <c r="B233" s="4"/>
      <c r="C233" s="5" t="s">
        <v>262</v>
      </c>
      <c r="D233" s="14" t="s">
        <v>104</v>
      </c>
      <c r="E233" s="19">
        <v>1899020</v>
      </c>
      <c r="F233" s="22">
        <f t="shared" ref="F233:F255" si="70">G233-E233</f>
        <v>-63628</v>
      </c>
      <c r="G233" s="17">
        <v>1835392</v>
      </c>
      <c r="H233" s="24">
        <v>1834919.2</v>
      </c>
      <c r="I233" s="9">
        <v>0</v>
      </c>
      <c r="J233" s="31">
        <f t="shared" si="62"/>
        <v>0.99974239835413903</v>
      </c>
      <c r="K233" s="9">
        <v>0</v>
      </c>
      <c r="L233" s="9">
        <v>0</v>
      </c>
      <c r="M233" s="8"/>
    </row>
    <row r="234" spans="1:13" s="27" customFormat="1" ht="45" x14ac:dyDescent="0.2">
      <c r="A234" s="28"/>
      <c r="B234" s="28"/>
      <c r="C234" s="29" t="s">
        <v>345</v>
      </c>
      <c r="D234" s="34" t="s">
        <v>366</v>
      </c>
      <c r="E234" s="19">
        <v>0</v>
      </c>
      <c r="F234" s="22">
        <f t="shared" si="70"/>
        <v>371108</v>
      </c>
      <c r="G234" s="17">
        <v>371108</v>
      </c>
      <c r="H234" s="24">
        <v>370050</v>
      </c>
      <c r="I234" s="9">
        <v>0</v>
      </c>
      <c r="J234" s="31">
        <f t="shared" si="62"/>
        <v>0.99714907789646146</v>
      </c>
      <c r="K234" s="9">
        <v>0</v>
      </c>
      <c r="L234" s="9">
        <v>0</v>
      </c>
      <c r="M234" s="8"/>
    </row>
    <row r="235" spans="1:13" ht="22.5" x14ac:dyDescent="0.2">
      <c r="A235" s="4"/>
      <c r="B235" s="4"/>
      <c r="C235" s="5" t="s">
        <v>216</v>
      </c>
      <c r="D235" s="14" t="s">
        <v>217</v>
      </c>
      <c r="E235" s="19">
        <v>71365</v>
      </c>
      <c r="F235" s="22">
        <f t="shared" si="70"/>
        <v>-7706</v>
      </c>
      <c r="G235" s="17">
        <v>63659</v>
      </c>
      <c r="H235" s="24">
        <v>62451.93</v>
      </c>
      <c r="I235" s="9">
        <v>0</v>
      </c>
      <c r="J235" s="31">
        <f t="shared" si="62"/>
        <v>0.98103850201856768</v>
      </c>
      <c r="K235" s="9">
        <v>440.13</v>
      </c>
      <c r="L235" s="9">
        <v>0</v>
      </c>
      <c r="M235" s="8"/>
    </row>
    <row r="236" spans="1:13" x14ac:dyDescent="0.2">
      <c r="A236" s="4"/>
      <c r="B236" s="4"/>
      <c r="C236" s="5" t="s">
        <v>189</v>
      </c>
      <c r="D236" s="14" t="s">
        <v>6</v>
      </c>
      <c r="E236" s="19">
        <v>3159256</v>
      </c>
      <c r="F236" s="22">
        <f t="shared" si="70"/>
        <v>5345.0600000000559</v>
      </c>
      <c r="G236" s="17">
        <v>3164601.06</v>
      </c>
      <c r="H236" s="24">
        <v>3161428.85</v>
      </c>
      <c r="I236" s="9">
        <v>0</v>
      </c>
      <c r="J236" s="31">
        <f t="shared" si="62"/>
        <v>0.99899759560846513</v>
      </c>
      <c r="K236" s="9">
        <v>50149.95</v>
      </c>
      <c r="L236" s="9">
        <v>0</v>
      </c>
      <c r="M236" s="8"/>
    </row>
    <row r="237" spans="1:13" x14ac:dyDescent="0.2">
      <c r="A237" s="4"/>
      <c r="B237" s="4"/>
      <c r="C237" s="5" t="s">
        <v>218</v>
      </c>
      <c r="D237" s="14" t="s">
        <v>219</v>
      </c>
      <c r="E237" s="19">
        <v>249761</v>
      </c>
      <c r="F237" s="22">
        <f t="shared" si="70"/>
        <v>-5072.4700000000012</v>
      </c>
      <c r="G237" s="17">
        <v>244688.53</v>
      </c>
      <c r="H237" s="24">
        <v>244688.53</v>
      </c>
      <c r="I237" s="9">
        <v>0</v>
      </c>
      <c r="J237" s="31">
        <f t="shared" si="62"/>
        <v>1</v>
      </c>
      <c r="K237" s="9">
        <v>256777.72</v>
      </c>
      <c r="L237" s="9">
        <v>0</v>
      </c>
      <c r="M237" s="8"/>
    </row>
    <row r="238" spans="1:13" x14ac:dyDescent="0.2">
      <c r="A238" s="4"/>
      <c r="B238" s="4"/>
      <c r="C238" s="5" t="s">
        <v>132</v>
      </c>
      <c r="D238" s="14" t="s">
        <v>7</v>
      </c>
      <c r="E238" s="19">
        <v>585513</v>
      </c>
      <c r="F238" s="22">
        <f t="shared" si="70"/>
        <v>10000</v>
      </c>
      <c r="G238" s="17">
        <v>595513</v>
      </c>
      <c r="H238" s="24">
        <v>593412.88</v>
      </c>
      <c r="I238" s="9">
        <v>0</v>
      </c>
      <c r="J238" s="31">
        <f t="shared" si="62"/>
        <v>0.99647342711242237</v>
      </c>
      <c r="K238" s="9">
        <v>53916.24</v>
      </c>
      <c r="L238" s="9">
        <v>0</v>
      </c>
      <c r="M238" s="8"/>
    </row>
    <row r="239" spans="1:13" ht="22.5" x14ac:dyDescent="0.2">
      <c r="A239" s="4"/>
      <c r="B239" s="4"/>
      <c r="C239" s="5" t="s">
        <v>133</v>
      </c>
      <c r="D239" s="34" t="s">
        <v>367</v>
      </c>
      <c r="E239" s="19">
        <v>83760</v>
      </c>
      <c r="F239" s="22">
        <f t="shared" si="70"/>
        <v>-4764</v>
      </c>
      <c r="G239" s="17">
        <v>78996</v>
      </c>
      <c r="H239" s="24">
        <v>72177.399999999994</v>
      </c>
      <c r="I239" s="9">
        <v>0</v>
      </c>
      <c r="J239" s="31">
        <f t="shared" si="62"/>
        <v>0.91368423717656588</v>
      </c>
      <c r="K239" s="9">
        <v>4763.6899999999996</v>
      </c>
      <c r="L239" s="9">
        <v>0</v>
      </c>
      <c r="M239" s="8"/>
    </row>
    <row r="240" spans="1:13" x14ac:dyDescent="0.2">
      <c r="A240" s="4"/>
      <c r="B240" s="4"/>
      <c r="C240" s="5" t="s">
        <v>130</v>
      </c>
      <c r="D240" s="34" t="s">
        <v>16</v>
      </c>
      <c r="E240" s="19">
        <v>9000</v>
      </c>
      <c r="F240" s="22">
        <f t="shared" si="70"/>
        <v>0</v>
      </c>
      <c r="G240" s="17">
        <v>9000</v>
      </c>
      <c r="H240" s="24">
        <v>5304</v>
      </c>
      <c r="I240" s="9">
        <v>0</v>
      </c>
      <c r="J240" s="31">
        <f t="shared" si="62"/>
        <v>0.58933333333333338</v>
      </c>
      <c r="K240" s="9">
        <v>0</v>
      </c>
      <c r="L240" s="9">
        <v>0</v>
      </c>
      <c r="M240" s="8"/>
    </row>
    <row r="241" spans="1:13" x14ac:dyDescent="0.2">
      <c r="A241" s="4"/>
      <c r="B241" s="4"/>
      <c r="C241" s="5" t="s">
        <v>123</v>
      </c>
      <c r="D241" s="14" t="s">
        <v>9</v>
      </c>
      <c r="E241" s="19">
        <v>76260</v>
      </c>
      <c r="F241" s="22">
        <f t="shared" si="70"/>
        <v>32559</v>
      </c>
      <c r="G241" s="17">
        <v>108819</v>
      </c>
      <c r="H241" s="24">
        <v>107962.91</v>
      </c>
      <c r="I241" s="9">
        <v>0</v>
      </c>
      <c r="J241" s="31">
        <f t="shared" si="62"/>
        <v>0.9921328995855504</v>
      </c>
      <c r="K241" s="9">
        <v>0</v>
      </c>
      <c r="L241" s="9">
        <v>14382.31</v>
      </c>
      <c r="M241" s="8"/>
    </row>
    <row r="242" spans="1:13" x14ac:dyDescent="0.2">
      <c r="A242" s="4"/>
      <c r="B242" s="4"/>
      <c r="C242" s="5" t="s">
        <v>263</v>
      </c>
      <c r="D242" s="14" t="s">
        <v>22</v>
      </c>
      <c r="E242" s="19">
        <v>450430</v>
      </c>
      <c r="F242" s="22">
        <f t="shared" si="70"/>
        <v>-30000</v>
      </c>
      <c r="G242" s="17">
        <v>420430</v>
      </c>
      <c r="H242" s="24">
        <v>371119.45</v>
      </c>
      <c r="I242" s="9">
        <v>0</v>
      </c>
      <c r="J242" s="31">
        <f t="shared" si="62"/>
        <v>0.88271400708798142</v>
      </c>
      <c r="K242" s="9">
        <v>0</v>
      </c>
      <c r="L242" s="9">
        <v>0</v>
      </c>
      <c r="M242" s="8"/>
    </row>
    <row r="243" spans="1:13" x14ac:dyDescent="0.2">
      <c r="A243" s="4"/>
      <c r="B243" s="4"/>
      <c r="C243" s="5" t="s">
        <v>257</v>
      </c>
      <c r="D243" s="14" t="s">
        <v>19</v>
      </c>
      <c r="E243" s="19">
        <v>45000</v>
      </c>
      <c r="F243" s="22">
        <f t="shared" si="70"/>
        <v>0</v>
      </c>
      <c r="G243" s="17">
        <v>45000</v>
      </c>
      <c r="H243" s="24">
        <v>44504.74</v>
      </c>
      <c r="I243" s="9">
        <v>0</v>
      </c>
      <c r="J243" s="31">
        <f t="shared" si="62"/>
        <v>0.98899422222222222</v>
      </c>
      <c r="K243" s="9">
        <v>0</v>
      </c>
      <c r="L243" s="9">
        <v>0</v>
      </c>
      <c r="M243" s="8"/>
    </row>
    <row r="244" spans="1:13" x14ac:dyDescent="0.2">
      <c r="A244" s="4"/>
      <c r="B244" s="4"/>
      <c r="C244" s="5" t="s">
        <v>191</v>
      </c>
      <c r="D244" s="14" t="s">
        <v>23</v>
      </c>
      <c r="E244" s="19">
        <v>228192</v>
      </c>
      <c r="F244" s="22">
        <f t="shared" si="70"/>
        <v>54170</v>
      </c>
      <c r="G244" s="17">
        <v>282362</v>
      </c>
      <c r="H244" s="24">
        <v>263076.07</v>
      </c>
      <c r="I244" s="9">
        <v>0</v>
      </c>
      <c r="J244" s="31">
        <f t="shared" si="62"/>
        <v>0.93169785594378851</v>
      </c>
      <c r="K244" s="9">
        <v>26564.22</v>
      </c>
      <c r="L244" s="9">
        <v>0</v>
      </c>
      <c r="M244" s="8"/>
    </row>
    <row r="245" spans="1:13" x14ac:dyDescent="0.2">
      <c r="A245" s="4"/>
      <c r="B245" s="4"/>
      <c r="C245" s="5" t="s">
        <v>195</v>
      </c>
      <c r="D245" s="14" t="s">
        <v>40</v>
      </c>
      <c r="E245" s="19">
        <v>12000</v>
      </c>
      <c r="F245" s="22">
        <f t="shared" si="70"/>
        <v>3342.9500000000007</v>
      </c>
      <c r="G245" s="17">
        <v>15342.95</v>
      </c>
      <c r="H245" s="24">
        <v>9241.56</v>
      </c>
      <c r="I245" s="9">
        <v>0</v>
      </c>
      <c r="J245" s="31">
        <f t="shared" si="62"/>
        <v>0.60233266744661218</v>
      </c>
      <c r="K245" s="9">
        <v>0</v>
      </c>
      <c r="L245" s="9">
        <v>0</v>
      </c>
      <c r="M245" s="8"/>
    </row>
    <row r="246" spans="1:13" x14ac:dyDescent="0.2">
      <c r="A246" s="4"/>
      <c r="B246" s="4"/>
      <c r="C246" s="5" t="s">
        <v>229</v>
      </c>
      <c r="D246" s="14" t="s">
        <v>24</v>
      </c>
      <c r="E246" s="19">
        <v>9500</v>
      </c>
      <c r="F246" s="22">
        <f t="shared" si="70"/>
        <v>-6900</v>
      </c>
      <c r="G246" s="17">
        <v>2600</v>
      </c>
      <c r="H246" s="24">
        <v>1340</v>
      </c>
      <c r="I246" s="9">
        <v>0</v>
      </c>
      <c r="J246" s="31">
        <f t="shared" si="62"/>
        <v>0.51538461538461533</v>
      </c>
      <c r="K246" s="9">
        <v>0</v>
      </c>
      <c r="L246" s="9">
        <v>0</v>
      </c>
      <c r="M246" s="8"/>
    </row>
    <row r="247" spans="1:13" x14ac:dyDescent="0.2">
      <c r="A247" s="4"/>
      <c r="B247" s="4"/>
      <c r="C247" s="5" t="s">
        <v>124</v>
      </c>
      <c r="D247" s="14" t="s">
        <v>10</v>
      </c>
      <c r="E247" s="19">
        <v>69650</v>
      </c>
      <c r="F247" s="22">
        <f t="shared" si="70"/>
        <v>43553</v>
      </c>
      <c r="G247" s="17">
        <v>113203</v>
      </c>
      <c r="H247" s="24">
        <v>108517.54</v>
      </c>
      <c r="I247" s="9">
        <v>0</v>
      </c>
      <c r="J247" s="31">
        <f t="shared" si="62"/>
        <v>0.95861010750598474</v>
      </c>
      <c r="K247" s="9">
        <v>2065.33</v>
      </c>
      <c r="L247" s="9">
        <v>0</v>
      </c>
      <c r="M247" s="8"/>
    </row>
    <row r="248" spans="1:13" ht="33.75" x14ac:dyDescent="0.2">
      <c r="A248" s="4"/>
      <c r="B248" s="4"/>
      <c r="C248" s="5" t="s">
        <v>258</v>
      </c>
      <c r="D248" s="14" t="s">
        <v>259</v>
      </c>
      <c r="E248" s="19">
        <v>0</v>
      </c>
      <c r="F248" s="22">
        <f t="shared" si="70"/>
        <v>170462.86</v>
      </c>
      <c r="G248" s="17">
        <v>170462.86</v>
      </c>
      <c r="H248" s="24">
        <v>148229.74</v>
      </c>
      <c r="I248" s="9">
        <v>0</v>
      </c>
      <c r="J248" s="31">
        <f t="shared" si="62"/>
        <v>0.86957205810110194</v>
      </c>
      <c r="K248" s="9">
        <v>0</v>
      </c>
      <c r="L248" s="9">
        <v>0</v>
      </c>
      <c r="M248" s="8"/>
    </row>
    <row r="249" spans="1:13" ht="22.5" x14ac:dyDescent="0.2">
      <c r="A249" s="4"/>
      <c r="B249" s="4"/>
      <c r="C249" s="5" t="s">
        <v>134</v>
      </c>
      <c r="D249" s="14" t="s">
        <v>196</v>
      </c>
      <c r="E249" s="19">
        <v>6800</v>
      </c>
      <c r="F249" s="22">
        <f t="shared" si="70"/>
        <v>-541</v>
      </c>
      <c r="G249" s="17">
        <v>6259</v>
      </c>
      <c r="H249" s="24">
        <v>4902.26</v>
      </c>
      <c r="I249" s="9">
        <v>0</v>
      </c>
      <c r="J249" s="31">
        <f t="shared" si="62"/>
        <v>0.78323374340949037</v>
      </c>
      <c r="K249" s="9">
        <v>0</v>
      </c>
      <c r="L249" s="9">
        <v>0</v>
      </c>
      <c r="M249" s="8"/>
    </row>
    <row r="250" spans="1:13" x14ac:dyDescent="0.2">
      <c r="A250" s="4"/>
      <c r="B250" s="4"/>
      <c r="C250" s="5" t="s">
        <v>234</v>
      </c>
      <c r="D250" s="14" t="s">
        <v>14</v>
      </c>
      <c r="E250" s="19">
        <v>3500</v>
      </c>
      <c r="F250" s="22">
        <f t="shared" si="70"/>
        <v>-2100</v>
      </c>
      <c r="G250" s="17">
        <v>1400</v>
      </c>
      <c r="H250" s="24">
        <v>578</v>
      </c>
      <c r="I250" s="9">
        <v>0</v>
      </c>
      <c r="J250" s="31">
        <f t="shared" si="62"/>
        <v>0.41285714285714287</v>
      </c>
      <c r="K250" s="9">
        <v>0</v>
      </c>
      <c r="L250" s="9">
        <v>0</v>
      </c>
      <c r="M250" s="8"/>
    </row>
    <row r="251" spans="1:13" x14ac:dyDescent="0.2">
      <c r="A251" s="4"/>
      <c r="B251" s="4"/>
      <c r="C251" s="5" t="s">
        <v>190</v>
      </c>
      <c r="D251" s="14" t="s">
        <v>11</v>
      </c>
      <c r="E251" s="19">
        <v>3500</v>
      </c>
      <c r="F251" s="22">
        <f t="shared" si="70"/>
        <v>176</v>
      </c>
      <c r="G251" s="17">
        <v>3676</v>
      </c>
      <c r="H251" s="24">
        <v>3501.16</v>
      </c>
      <c r="I251" s="9">
        <v>0</v>
      </c>
      <c r="J251" s="31">
        <f t="shared" si="62"/>
        <v>0.95243743199129483</v>
      </c>
      <c r="K251" s="9">
        <v>0</v>
      </c>
      <c r="L251" s="9">
        <v>0</v>
      </c>
      <c r="M251" s="8"/>
    </row>
    <row r="252" spans="1:13" ht="22.5" x14ac:dyDescent="0.2">
      <c r="A252" s="4"/>
      <c r="B252" s="4"/>
      <c r="C252" s="5" t="s">
        <v>235</v>
      </c>
      <c r="D252" s="14" t="s">
        <v>25</v>
      </c>
      <c r="E252" s="19">
        <v>165227</v>
      </c>
      <c r="F252" s="22">
        <f t="shared" si="70"/>
        <v>7045</v>
      </c>
      <c r="G252" s="17">
        <v>172272</v>
      </c>
      <c r="H252" s="24">
        <v>172272</v>
      </c>
      <c r="I252" s="9">
        <v>0</v>
      </c>
      <c r="J252" s="31">
        <f t="shared" si="62"/>
        <v>1</v>
      </c>
      <c r="K252" s="9">
        <v>0</v>
      </c>
      <c r="L252" s="9">
        <v>0</v>
      </c>
      <c r="M252" s="8"/>
    </row>
    <row r="253" spans="1:13" x14ac:dyDescent="0.2">
      <c r="A253" s="4"/>
      <c r="B253" s="4"/>
      <c r="C253" s="5" t="s">
        <v>260</v>
      </c>
      <c r="D253" s="14" t="s">
        <v>261</v>
      </c>
      <c r="E253" s="19">
        <v>100</v>
      </c>
      <c r="F253" s="22">
        <f t="shared" si="70"/>
        <v>-9</v>
      </c>
      <c r="G253" s="17">
        <v>91</v>
      </c>
      <c r="H253" s="24">
        <v>91</v>
      </c>
      <c r="I253" s="9">
        <v>0</v>
      </c>
      <c r="J253" s="31">
        <f t="shared" ref="J253:J292" si="71">H253/G253</f>
        <v>1</v>
      </c>
      <c r="K253" s="9">
        <v>0</v>
      </c>
      <c r="L253" s="9">
        <v>0</v>
      </c>
      <c r="M253" s="8"/>
    </row>
    <row r="254" spans="1:13" ht="22.5" x14ac:dyDescent="0.2">
      <c r="A254" s="4"/>
      <c r="B254" s="4"/>
      <c r="C254" s="5" t="s">
        <v>220</v>
      </c>
      <c r="D254" s="14" t="s">
        <v>221</v>
      </c>
      <c r="E254" s="19">
        <v>3500</v>
      </c>
      <c r="F254" s="22">
        <f t="shared" si="70"/>
        <v>-2250</v>
      </c>
      <c r="G254" s="108">
        <v>1250</v>
      </c>
      <c r="H254" s="24">
        <v>409</v>
      </c>
      <c r="I254" s="9">
        <v>0</v>
      </c>
      <c r="J254" s="31">
        <f>H254/G254</f>
        <v>0.32719999999999999</v>
      </c>
      <c r="K254" s="9">
        <v>0</v>
      </c>
      <c r="L254" s="9">
        <v>0</v>
      </c>
      <c r="M254" s="8"/>
    </row>
    <row r="255" spans="1:13" s="27" customFormat="1" ht="22.5" x14ac:dyDescent="0.2">
      <c r="A255" s="28"/>
      <c r="B255" s="28"/>
      <c r="C255" s="29" t="s">
        <v>355</v>
      </c>
      <c r="D255" s="34" t="s">
        <v>362</v>
      </c>
      <c r="E255" s="19">
        <v>38628</v>
      </c>
      <c r="F255" s="22">
        <f t="shared" si="70"/>
        <v>-38269</v>
      </c>
      <c r="G255" s="22">
        <v>359</v>
      </c>
      <c r="H255" s="10">
        <v>44.8</v>
      </c>
      <c r="I255" s="9">
        <v>0</v>
      </c>
      <c r="J255" s="31">
        <f>H255/G255</f>
        <v>0.12479108635097493</v>
      </c>
      <c r="K255" s="9">
        <v>5.68</v>
      </c>
      <c r="L255" s="51">
        <v>0</v>
      </c>
      <c r="M255" s="8"/>
    </row>
    <row r="256" spans="1:13" ht="15" x14ac:dyDescent="0.2">
      <c r="A256" s="2"/>
      <c r="B256" s="156" t="s">
        <v>266</v>
      </c>
      <c r="C256" s="157"/>
      <c r="D256" s="158" t="s">
        <v>267</v>
      </c>
      <c r="E256" s="159">
        <f>E257</f>
        <v>1050000</v>
      </c>
      <c r="F256" s="160">
        <f t="shared" ref="F256:L256" si="72">F257</f>
        <v>-37640</v>
      </c>
      <c r="G256" s="185">
        <f t="shared" si="72"/>
        <v>1012360</v>
      </c>
      <c r="H256" s="159">
        <f t="shared" si="72"/>
        <v>952627.89</v>
      </c>
      <c r="I256" s="160">
        <f t="shared" si="72"/>
        <v>0</v>
      </c>
      <c r="J256" s="163">
        <f t="shared" si="71"/>
        <v>0.94099716504010433</v>
      </c>
      <c r="K256" s="160">
        <f t="shared" si="72"/>
        <v>0</v>
      </c>
      <c r="L256" s="164">
        <f t="shared" si="72"/>
        <v>0</v>
      </c>
      <c r="M256" s="8"/>
    </row>
    <row r="257" spans="1:13" x14ac:dyDescent="0.2">
      <c r="A257" s="4"/>
      <c r="B257" s="4"/>
      <c r="C257" s="5" t="s">
        <v>124</v>
      </c>
      <c r="D257" s="14" t="s">
        <v>10</v>
      </c>
      <c r="E257" s="19">
        <v>1050000</v>
      </c>
      <c r="F257" s="22">
        <f>G257-E257</f>
        <v>-37640</v>
      </c>
      <c r="G257" s="17">
        <v>1012360</v>
      </c>
      <c r="H257" s="24">
        <v>952627.89</v>
      </c>
      <c r="I257" s="9">
        <v>0</v>
      </c>
      <c r="J257" s="31">
        <f t="shared" si="71"/>
        <v>0.94099716504010433</v>
      </c>
      <c r="K257" s="9">
        <v>0</v>
      </c>
      <c r="L257" s="9">
        <v>0</v>
      </c>
      <c r="M257" s="8"/>
    </row>
    <row r="258" spans="1:13" ht="15" x14ac:dyDescent="0.2">
      <c r="A258" s="2"/>
      <c r="B258" s="156" t="s">
        <v>268</v>
      </c>
      <c r="C258" s="157"/>
      <c r="D258" s="158" t="s">
        <v>269</v>
      </c>
      <c r="E258" s="159">
        <f>E259+E260</f>
        <v>116082</v>
      </c>
      <c r="F258" s="160">
        <f t="shared" ref="F258:L258" si="73">F259+F260</f>
        <v>0</v>
      </c>
      <c r="G258" s="185">
        <f t="shared" si="73"/>
        <v>116082</v>
      </c>
      <c r="H258" s="159">
        <f t="shared" si="73"/>
        <v>50122.04</v>
      </c>
      <c r="I258" s="160">
        <f t="shared" si="73"/>
        <v>0</v>
      </c>
      <c r="J258" s="163">
        <f t="shared" si="71"/>
        <v>0.43178132699298771</v>
      </c>
      <c r="K258" s="160">
        <f t="shared" si="73"/>
        <v>0</v>
      </c>
      <c r="L258" s="164">
        <f t="shared" si="73"/>
        <v>0</v>
      </c>
      <c r="M258" s="8"/>
    </row>
    <row r="259" spans="1:13" x14ac:dyDescent="0.2">
      <c r="A259" s="4"/>
      <c r="B259" s="4"/>
      <c r="C259" s="5" t="s">
        <v>124</v>
      </c>
      <c r="D259" s="14" t="s">
        <v>10</v>
      </c>
      <c r="E259" s="19">
        <v>25500</v>
      </c>
      <c r="F259" s="22">
        <f>G259-E259</f>
        <v>4420</v>
      </c>
      <c r="G259" s="17">
        <v>29920</v>
      </c>
      <c r="H259" s="24">
        <v>15428</v>
      </c>
      <c r="I259" s="9">
        <v>0</v>
      </c>
      <c r="J259" s="31">
        <f t="shared" si="71"/>
        <v>0.51564171122994651</v>
      </c>
      <c r="K259" s="9">
        <v>0</v>
      </c>
      <c r="L259" s="9">
        <v>0</v>
      </c>
      <c r="M259" s="8"/>
    </row>
    <row r="260" spans="1:13" ht="22.5" x14ac:dyDescent="0.2">
      <c r="A260" s="4"/>
      <c r="B260" s="4"/>
      <c r="C260" s="5" t="s">
        <v>220</v>
      </c>
      <c r="D260" s="14" t="s">
        <v>221</v>
      </c>
      <c r="E260" s="19">
        <v>90582</v>
      </c>
      <c r="F260" s="22">
        <f>G260-E260</f>
        <v>-4420</v>
      </c>
      <c r="G260" s="17">
        <v>86162</v>
      </c>
      <c r="H260" s="24">
        <v>34694.04</v>
      </c>
      <c r="I260" s="9">
        <v>0</v>
      </c>
      <c r="J260" s="31">
        <f t="shared" si="71"/>
        <v>0.40266056962466051</v>
      </c>
      <c r="K260" s="9">
        <v>0</v>
      </c>
      <c r="L260" s="9">
        <v>0</v>
      </c>
      <c r="M260" s="8"/>
    </row>
    <row r="261" spans="1:13" ht="15" x14ac:dyDescent="0.2">
      <c r="A261" s="2"/>
      <c r="B261" s="156" t="s">
        <v>71</v>
      </c>
      <c r="C261" s="157"/>
      <c r="D261" s="158" t="s">
        <v>159</v>
      </c>
      <c r="E261" s="159">
        <f>E262+E263+E264+E265+E266+E267+E268+E269+E270+E271+E272+E273</f>
        <v>820155</v>
      </c>
      <c r="F261" s="159">
        <f t="shared" ref="F261:I261" si="74">F262+F263+F264+F265+F266+F267+F268+F269+F270+F271+F272+F273</f>
        <v>-140246</v>
      </c>
      <c r="G261" s="159">
        <f t="shared" si="74"/>
        <v>679909</v>
      </c>
      <c r="H261" s="159">
        <f t="shared" si="74"/>
        <v>637936.82000000007</v>
      </c>
      <c r="I261" s="159">
        <f t="shared" si="74"/>
        <v>0</v>
      </c>
      <c r="J261" s="163">
        <f t="shared" si="71"/>
        <v>0.93826794468083241</v>
      </c>
      <c r="K261" s="160">
        <f>K262+K263+K264+K265+K266+K267+K268+K269+K270+K271+K272</f>
        <v>34979.219999999994</v>
      </c>
      <c r="L261" s="160">
        <f>L262+L263+L264+L265+L266+L267+L268+L269+L270+L271+L272</f>
        <v>0</v>
      </c>
      <c r="M261" s="8"/>
    </row>
    <row r="262" spans="1:13" ht="22.5" x14ac:dyDescent="0.2">
      <c r="A262" s="4"/>
      <c r="B262" s="4"/>
      <c r="C262" s="5" t="s">
        <v>216</v>
      </c>
      <c r="D262" s="14" t="s">
        <v>217</v>
      </c>
      <c r="E262" s="19">
        <v>2000</v>
      </c>
      <c r="F262" s="22">
        <f>G262-E262</f>
        <v>0</v>
      </c>
      <c r="G262" s="17">
        <v>2000</v>
      </c>
      <c r="H262" s="24">
        <v>1137.4000000000001</v>
      </c>
      <c r="I262" s="9">
        <v>0</v>
      </c>
      <c r="J262" s="31">
        <f t="shared" si="71"/>
        <v>0.56870000000000009</v>
      </c>
      <c r="K262" s="9">
        <v>0</v>
      </c>
      <c r="L262" s="9">
        <v>0</v>
      </c>
      <c r="M262" s="8"/>
    </row>
    <row r="263" spans="1:13" x14ac:dyDescent="0.2">
      <c r="A263" s="4"/>
      <c r="B263" s="4"/>
      <c r="C263" s="5" t="s">
        <v>189</v>
      </c>
      <c r="D263" s="14" t="s">
        <v>6</v>
      </c>
      <c r="E263" s="19">
        <v>361764</v>
      </c>
      <c r="F263" s="22">
        <f t="shared" ref="F263:F273" si="75">G263-E263</f>
        <v>-8000</v>
      </c>
      <c r="G263" s="17">
        <v>353764</v>
      </c>
      <c r="H263" s="24">
        <v>353419.07</v>
      </c>
      <c r="I263" s="9">
        <v>0</v>
      </c>
      <c r="J263" s="31">
        <f t="shared" si="71"/>
        <v>0.99902497144989322</v>
      </c>
      <c r="K263" s="9">
        <v>20</v>
      </c>
      <c r="L263" s="9">
        <v>0</v>
      </c>
      <c r="M263" s="8"/>
    </row>
    <row r="264" spans="1:13" x14ac:dyDescent="0.2">
      <c r="A264" s="4"/>
      <c r="B264" s="4"/>
      <c r="C264" s="5" t="s">
        <v>218</v>
      </c>
      <c r="D264" s="14" t="s">
        <v>219</v>
      </c>
      <c r="E264" s="19">
        <v>23693</v>
      </c>
      <c r="F264" s="22">
        <f t="shared" si="75"/>
        <v>0</v>
      </c>
      <c r="G264" s="17">
        <v>23693</v>
      </c>
      <c r="H264" s="24">
        <v>23693</v>
      </c>
      <c r="I264" s="9">
        <v>0</v>
      </c>
      <c r="J264" s="31">
        <f t="shared" si="71"/>
        <v>1</v>
      </c>
      <c r="K264" s="9">
        <v>27976</v>
      </c>
      <c r="L264" s="9">
        <v>0</v>
      </c>
      <c r="M264" s="8"/>
    </row>
    <row r="265" spans="1:13" x14ac:dyDescent="0.2">
      <c r="A265" s="4"/>
      <c r="B265" s="4"/>
      <c r="C265" s="5" t="s">
        <v>132</v>
      </c>
      <c r="D265" s="14" t="s">
        <v>7</v>
      </c>
      <c r="E265" s="19">
        <v>65936</v>
      </c>
      <c r="F265" s="22">
        <f t="shared" si="75"/>
        <v>-5000</v>
      </c>
      <c r="G265" s="17">
        <v>60936</v>
      </c>
      <c r="H265" s="24">
        <v>60379.199999999997</v>
      </c>
      <c r="I265" s="9">
        <v>0</v>
      </c>
      <c r="J265" s="31">
        <f t="shared" si="71"/>
        <v>0.99086254430878296</v>
      </c>
      <c r="K265" s="9">
        <v>6385.88</v>
      </c>
      <c r="L265" s="9">
        <v>0</v>
      </c>
      <c r="M265" s="8"/>
    </row>
    <row r="266" spans="1:13" ht="22.5" x14ac:dyDescent="0.2">
      <c r="A266" s="4"/>
      <c r="B266" s="4"/>
      <c r="C266" s="5" t="s">
        <v>133</v>
      </c>
      <c r="D266" s="34" t="s">
        <v>367</v>
      </c>
      <c r="E266" s="19">
        <v>9333</v>
      </c>
      <c r="F266" s="22">
        <f t="shared" si="75"/>
        <v>-1460</v>
      </c>
      <c r="G266" s="17">
        <v>7873</v>
      </c>
      <c r="H266" s="24">
        <v>7645.4</v>
      </c>
      <c r="I266" s="9">
        <v>0</v>
      </c>
      <c r="J266" s="31">
        <f t="shared" si="71"/>
        <v>0.97109107074812651</v>
      </c>
      <c r="K266" s="9">
        <v>597.34</v>
      </c>
      <c r="L266" s="9">
        <v>0</v>
      </c>
      <c r="M266" s="8"/>
    </row>
    <row r="267" spans="1:13" x14ac:dyDescent="0.2">
      <c r="A267" s="4"/>
      <c r="B267" s="4"/>
      <c r="C267" s="5" t="s">
        <v>123</v>
      </c>
      <c r="D267" s="14" t="s">
        <v>9</v>
      </c>
      <c r="E267" s="19">
        <v>30600</v>
      </c>
      <c r="F267" s="22">
        <f t="shared" si="75"/>
        <v>-10000</v>
      </c>
      <c r="G267" s="17">
        <v>20600</v>
      </c>
      <c r="H267" s="24">
        <v>19343.919999999998</v>
      </c>
      <c r="I267" s="9">
        <v>0</v>
      </c>
      <c r="J267" s="31">
        <f t="shared" si="71"/>
        <v>0.93902524271844656</v>
      </c>
      <c r="K267" s="9">
        <v>0</v>
      </c>
      <c r="L267" s="9">
        <v>0</v>
      </c>
      <c r="M267" s="8"/>
    </row>
    <row r="268" spans="1:13" x14ac:dyDescent="0.2">
      <c r="A268" s="4"/>
      <c r="B268" s="4"/>
      <c r="C268" s="5" t="s">
        <v>263</v>
      </c>
      <c r="D268" s="14" t="s">
        <v>22</v>
      </c>
      <c r="E268" s="19">
        <v>298200</v>
      </c>
      <c r="F268" s="22">
        <f t="shared" si="75"/>
        <v>-110000</v>
      </c>
      <c r="G268" s="17">
        <v>188200</v>
      </c>
      <c r="H268" s="24">
        <v>154019.35999999999</v>
      </c>
      <c r="I268" s="9">
        <v>0</v>
      </c>
      <c r="J268" s="31">
        <f t="shared" si="71"/>
        <v>0.81838129649309244</v>
      </c>
      <c r="K268" s="9">
        <v>0</v>
      </c>
      <c r="L268" s="9">
        <v>0</v>
      </c>
      <c r="M268" s="8"/>
    </row>
    <row r="269" spans="1:13" x14ac:dyDescent="0.2">
      <c r="A269" s="4"/>
      <c r="B269" s="4"/>
      <c r="C269" s="5" t="s">
        <v>195</v>
      </c>
      <c r="D269" s="14" t="s">
        <v>40</v>
      </c>
      <c r="E269" s="19">
        <v>4000</v>
      </c>
      <c r="F269" s="22">
        <f t="shared" si="75"/>
        <v>-1500</v>
      </c>
      <c r="G269" s="17">
        <v>2500</v>
      </c>
      <c r="H269" s="24">
        <v>1900</v>
      </c>
      <c r="I269" s="9">
        <v>0</v>
      </c>
      <c r="J269" s="31">
        <v>0</v>
      </c>
      <c r="K269" s="9">
        <v>0</v>
      </c>
      <c r="L269" s="9">
        <v>0</v>
      </c>
      <c r="M269" s="8"/>
    </row>
    <row r="270" spans="1:13" x14ac:dyDescent="0.2">
      <c r="A270" s="4"/>
      <c r="B270" s="4"/>
      <c r="C270" s="5" t="s">
        <v>229</v>
      </c>
      <c r="D270" s="14" t="s">
        <v>24</v>
      </c>
      <c r="E270" s="19">
        <v>2000</v>
      </c>
      <c r="F270" s="22">
        <f t="shared" si="75"/>
        <v>0</v>
      </c>
      <c r="G270" s="17">
        <v>2000</v>
      </c>
      <c r="H270" s="24">
        <v>0</v>
      </c>
      <c r="I270" s="9">
        <v>0</v>
      </c>
      <c r="J270" s="31">
        <f t="shared" si="71"/>
        <v>0</v>
      </c>
      <c r="K270" s="9">
        <v>0</v>
      </c>
      <c r="L270" s="9">
        <v>0</v>
      </c>
      <c r="M270" s="8"/>
    </row>
    <row r="271" spans="1:13" x14ac:dyDescent="0.2">
      <c r="A271" s="4"/>
      <c r="B271" s="4"/>
      <c r="C271" s="5" t="s">
        <v>124</v>
      </c>
      <c r="D271" s="14" t="s">
        <v>10</v>
      </c>
      <c r="E271" s="19">
        <v>3400</v>
      </c>
      <c r="F271" s="22">
        <f t="shared" si="75"/>
        <v>0</v>
      </c>
      <c r="G271" s="17">
        <v>3400</v>
      </c>
      <c r="H271" s="24">
        <v>1456.47</v>
      </c>
      <c r="I271" s="9">
        <v>0</v>
      </c>
      <c r="J271" s="31">
        <f t="shared" si="71"/>
        <v>0.42837352941176471</v>
      </c>
      <c r="K271" s="9">
        <v>0</v>
      </c>
      <c r="L271" s="9">
        <v>0</v>
      </c>
      <c r="M271" s="8"/>
    </row>
    <row r="272" spans="1:13" ht="22.5" x14ac:dyDescent="0.2">
      <c r="A272" s="4"/>
      <c r="B272" s="4"/>
      <c r="C272" s="5" t="s">
        <v>235</v>
      </c>
      <c r="D272" s="14" t="s">
        <v>25</v>
      </c>
      <c r="E272" s="122">
        <v>14943</v>
      </c>
      <c r="F272" s="123">
        <f t="shared" si="75"/>
        <v>0</v>
      </c>
      <c r="G272" s="108">
        <v>14943</v>
      </c>
      <c r="H272" s="109">
        <v>14943</v>
      </c>
      <c r="I272" s="110">
        <v>0</v>
      </c>
      <c r="J272" s="31">
        <f t="shared" si="71"/>
        <v>1</v>
      </c>
      <c r="K272" s="9">
        <v>0</v>
      </c>
      <c r="L272" s="9">
        <v>0</v>
      </c>
      <c r="M272" s="8"/>
    </row>
    <row r="273" spans="1:13" s="27" customFormat="1" ht="22.5" x14ac:dyDescent="0.2">
      <c r="A273" s="28"/>
      <c r="B273" s="28"/>
      <c r="C273" s="29" t="s">
        <v>355</v>
      </c>
      <c r="D273" s="34" t="s">
        <v>362</v>
      </c>
      <c r="E273" s="22">
        <v>4286</v>
      </c>
      <c r="F273" s="22">
        <f t="shared" si="75"/>
        <v>-4286</v>
      </c>
      <c r="G273" s="22">
        <v>0</v>
      </c>
      <c r="H273" s="9">
        <v>0</v>
      </c>
      <c r="I273" s="9">
        <v>0</v>
      </c>
      <c r="J273" s="31">
        <v>0</v>
      </c>
      <c r="K273" s="9">
        <v>0</v>
      </c>
      <c r="L273" s="9">
        <v>0</v>
      </c>
      <c r="M273" s="8"/>
    </row>
    <row r="274" spans="1:13" ht="67.5" x14ac:dyDescent="0.2">
      <c r="A274" s="2"/>
      <c r="B274" s="156" t="s">
        <v>270</v>
      </c>
      <c r="C274" s="157"/>
      <c r="D274" s="158" t="s">
        <v>271</v>
      </c>
      <c r="E274" s="190">
        <f>E275+E276+E277+E278+E279+E280+E281+E282+E283</f>
        <v>558751</v>
      </c>
      <c r="F274" s="190">
        <f t="shared" ref="F274:I274" si="76">F275+F276+F277+F278+F279+F280+F281+F282+F283</f>
        <v>-64248.31</v>
      </c>
      <c r="G274" s="190">
        <f t="shared" si="76"/>
        <v>494502.69</v>
      </c>
      <c r="H274" s="190">
        <f t="shared" si="76"/>
        <v>482128.07999999996</v>
      </c>
      <c r="I274" s="190">
        <f t="shared" si="76"/>
        <v>0</v>
      </c>
      <c r="J274" s="163">
        <f t="shared" si="71"/>
        <v>0.97497564674521786</v>
      </c>
      <c r="K274" s="160">
        <f>K275+K276+K277+K278+K279+K280+K281+K282+K283</f>
        <v>31837.820000000003</v>
      </c>
      <c r="L274" s="160">
        <f>L275+L276+L277+L278+L279+L280+L281+L282+L283</f>
        <v>0</v>
      </c>
      <c r="M274" s="8"/>
    </row>
    <row r="275" spans="1:13" ht="22.5" x14ac:dyDescent="0.2">
      <c r="A275" s="4"/>
      <c r="B275" s="4"/>
      <c r="C275" s="5" t="s">
        <v>216</v>
      </c>
      <c r="D275" s="14" t="s">
        <v>217</v>
      </c>
      <c r="E275" s="19">
        <v>360</v>
      </c>
      <c r="F275" s="22">
        <f>G275-E275</f>
        <v>0</v>
      </c>
      <c r="G275" s="17">
        <v>360</v>
      </c>
      <c r="H275" s="24">
        <v>196</v>
      </c>
      <c r="I275" s="9">
        <v>0</v>
      </c>
      <c r="J275" s="31">
        <f t="shared" si="71"/>
        <v>0.5444444444444444</v>
      </c>
      <c r="K275" s="9">
        <v>0</v>
      </c>
      <c r="L275" s="9">
        <v>0</v>
      </c>
      <c r="M275" s="8"/>
    </row>
    <row r="276" spans="1:13" x14ac:dyDescent="0.2">
      <c r="A276" s="4"/>
      <c r="B276" s="4"/>
      <c r="C276" s="5" t="s">
        <v>189</v>
      </c>
      <c r="D276" s="14" t="s">
        <v>6</v>
      </c>
      <c r="E276" s="19">
        <v>427554</v>
      </c>
      <c r="F276" s="22">
        <f t="shared" ref="F276:F283" si="77">G276-E276</f>
        <v>-51451.31</v>
      </c>
      <c r="G276" s="17">
        <v>376102.69</v>
      </c>
      <c r="H276" s="24">
        <v>366491.49</v>
      </c>
      <c r="I276" s="9">
        <v>0</v>
      </c>
      <c r="J276" s="31">
        <f t="shared" si="71"/>
        <v>0.97444527716619089</v>
      </c>
      <c r="K276" s="9">
        <v>2560.11</v>
      </c>
      <c r="L276" s="9">
        <v>0</v>
      </c>
      <c r="M276" s="8"/>
    </row>
    <row r="277" spans="1:13" x14ac:dyDescent="0.2">
      <c r="A277" s="4"/>
      <c r="B277" s="4"/>
      <c r="C277" s="5" t="s">
        <v>218</v>
      </c>
      <c r="D277" s="14" t="s">
        <v>219</v>
      </c>
      <c r="E277" s="19">
        <v>14450</v>
      </c>
      <c r="F277" s="22">
        <f t="shared" si="77"/>
        <v>0</v>
      </c>
      <c r="G277" s="17">
        <v>14450</v>
      </c>
      <c r="H277" s="24">
        <v>14450</v>
      </c>
      <c r="I277" s="9">
        <v>0</v>
      </c>
      <c r="J277" s="31">
        <f t="shared" si="71"/>
        <v>1</v>
      </c>
      <c r="K277" s="9">
        <v>20901</v>
      </c>
      <c r="L277" s="9">
        <v>0</v>
      </c>
      <c r="M277" s="8"/>
    </row>
    <row r="278" spans="1:13" x14ac:dyDescent="0.2">
      <c r="A278" s="4"/>
      <c r="B278" s="4"/>
      <c r="C278" s="5" t="s">
        <v>132</v>
      </c>
      <c r="D278" s="14" t="s">
        <v>7</v>
      </c>
      <c r="E278" s="19">
        <v>58424</v>
      </c>
      <c r="F278" s="22">
        <f t="shared" si="77"/>
        <v>7310</v>
      </c>
      <c r="G278" s="17">
        <v>65734</v>
      </c>
      <c r="H278" s="24">
        <v>64443.43</v>
      </c>
      <c r="I278" s="9">
        <v>0</v>
      </c>
      <c r="J278" s="31">
        <f t="shared" si="71"/>
        <v>0.98036678126996679</v>
      </c>
      <c r="K278" s="9">
        <v>7558.13</v>
      </c>
      <c r="L278" s="9">
        <v>0</v>
      </c>
      <c r="M278" s="8"/>
    </row>
    <row r="279" spans="1:13" ht="22.5" x14ac:dyDescent="0.2">
      <c r="A279" s="4"/>
      <c r="B279" s="4"/>
      <c r="C279" s="5" t="s">
        <v>133</v>
      </c>
      <c r="D279" s="34" t="s">
        <v>367</v>
      </c>
      <c r="E279" s="19">
        <v>8902</v>
      </c>
      <c r="F279" s="22">
        <f t="shared" si="77"/>
        <v>-22</v>
      </c>
      <c r="G279" s="17">
        <v>8880</v>
      </c>
      <c r="H279" s="24">
        <v>8494.5400000000009</v>
      </c>
      <c r="I279" s="9">
        <v>0</v>
      </c>
      <c r="J279" s="31">
        <f t="shared" si="71"/>
        <v>0.95659234234234247</v>
      </c>
      <c r="K279" s="9">
        <v>818.58</v>
      </c>
      <c r="L279" s="9">
        <v>0</v>
      </c>
      <c r="M279" s="8"/>
    </row>
    <row r="280" spans="1:13" x14ac:dyDescent="0.2">
      <c r="A280" s="4"/>
      <c r="B280" s="4"/>
      <c r="C280" s="5" t="s">
        <v>123</v>
      </c>
      <c r="D280" s="14" t="s">
        <v>9</v>
      </c>
      <c r="E280" s="19">
        <v>5000</v>
      </c>
      <c r="F280" s="22">
        <f t="shared" si="77"/>
        <v>-3796</v>
      </c>
      <c r="G280" s="17">
        <v>1204</v>
      </c>
      <c r="H280" s="24">
        <v>1201.18</v>
      </c>
      <c r="I280" s="9">
        <v>0</v>
      </c>
      <c r="J280" s="31">
        <f t="shared" si="71"/>
        <v>0.99765780730897013</v>
      </c>
      <c r="K280" s="9">
        <v>0</v>
      </c>
      <c r="L280" s="9">
        <v>0</v>
      </c>
      <c r="M280" s="8"/>
    </row>
    <row r="281" spans="1:13" x14ac:dyDescent="0.2">
      <c r="A281" s="4"/>
      <c r="B281" s="4"/>
      <c r="C281" s="5" t="s">
        <v>257</v>
      </c>
      <c r="D281" s="14" t="s">
        <v>19</v>
      </c>
      <c r="E281" s="19">
        <v>26000</v>
      </c>
      <c r="F281" s="22">
        <f t="shared" si="77"/>
        <v>-11000</v>
      </c>
      <c r="G281" s="17">
        <v>15000</v>
      </c>
      <c r="H281" s="24">
        <v>14500.44</v>
      </c>
      <c r="I281" s="9">
        <v>0</v>
      </c>
      <c r="J281" s="31">
        <f t="shared" si="71"/>
        <v>0.966696</v>
      </c>
      <c r="K281" s="9">
        <v>0</v>
      </c>
      <c r="L281" s="9">
        <v>0</v>
      </c>
      <c r="M281" s="8"/>
    </row>
    <row r="282" spans="1:13" ht="22.5" x14ac:dyDescent="0.2">
      <c r="A282" s="4"/>
      <c r="B282" s="4"/>
      <c r="C282" s="5" t="s">
        <v>235</v>
      </c>
      <c r="D282" s="14" t="s">
        <v>25</v>
      </c>
      <c r="E282" s="19">
        <v>13139</v>
      </c>
      <c r="F282" s="22">
        <f t="shared" si="77"/>
        <v>-788</v>
      </c>
      <c r="G282" s="108">
        <v>12351</v>
      </c>
      <c r="H282" s="24">
        <v>12351</v>
      </c>
      <c r="I282" s="9">
        <v>0</v>
      </c>
      <c r="J282" s="31">
        <f t="shared" si="71"/>
        <v>1</v>
      </c>
      <c r="K282" s="9">
        <v>0</v>
      </c>
      <c r="L282" s="9">
        <v>0</v>
      </c>
      <c r="M282" s="8"/>
    </row>
    <row r="283" spans="1:13" s="27" customFormat="1" ht="22.5" x14ac:dyDescent="0.2">
      <c r="A283" s="28"/>
      <c r="B283" s="28"/>
      <c r="C283" s="29" t="s">
        <v>355</v>
      </c>
      <c r="D283" s="34" t="s">
        <v>362</v>
      </c>
      <c r="E283" s="19">
        <v>4922</v>
      </c>
      <c r="F283" s="22">
        <f t="shared" si="77"/>
        <v>-4501</v>
      </c>
      <c r="G283" s="22">
        <v>421</v>
      </c>
      <c r="H283" s="10">
        <v>0</v>
      </c>
      <c r="I283" s="9">
        <v>0</v>
      </c>
      <c r="J283" s="31">
        <f t="shared" si="71"/>
        <v>0</v>
      </c>
      <c r="K283" s="9">
        <v>0</v>
      </c>
      <c r="L283" s="51">
        <v>0</v>
      </c>
      <c r="M283" s="8"/>
    </row>
    <row r="284" spans="1:13" ht="45" x14ac:dyDescent="0.2">
      <c r="A284" s="2"/>
      <c r="B284" s="156" t="s">
        <v>272</v>
      </c>
      <c r="C284" s="157"/>
      <c r="D284" s="158" t="s">
        <v>273</v>
      </c>
      <c r="E284" s="159">
        <f>E285+E286+E287+E288+E289+E290+E291+E292+E293+E294</f>
        <v>940209</v>
      </c>
      <c r="F284" s="159">
        <f t="shared" ref="F284:I284" si="78">F285+F286+F287+F288+F289+F290+F291+F292+F293+F294</f>
        <v>80598.75</v>
      </c>
      <c r="G284" s="159">
        <f t="shared" si="78"/>
        <v>1020807.75</v>
      </c>
      <c r="H284" s="159">
        <f t="shared" si="78"/>
        <v>1000299.3600000001</v>
      </c>
      <c r="I284" s="159">
        <f t="shared" si="78"/>
        <v>0</v>
      </c>
      <c r="J284" s="163">
        <f t="shared" si="71"/>
        <v>0.97990964508253398</v>
      </c>
      <c r="K284" s="160">
        <f>K285+K286+K287+K288+K289+K290+K291+K292+K293+K294</f>
        <v>71420.639999999985</v>
      </c>
      <c r="L284" s="160">
        <f>L285+L286+L287+L288+L289+L290+L291+L292+L293+L294</f>
        <v>0</v>
      </c>
      <c r="M284" s="8"/>
    </row>
    <row r="285" spans="1:13" ht="22.5" x14ac:dyDescent="0.2">
      <c r="A285" s="4"/>
      <c r="B285" s="4"/>
      <c r="C285" s="5" t="s">
        <v>216</v>
      </c>
      <c r="D285" s="14" t="s">
        <v>217</v>
      </c>
      <c r="E285" s="19">
        <v>5984</v>
      </c>
      <c r="F285" s="22">
        <f>G285-E285</f>
        <v>0</v>
      </c>
      <c r="G285" s="17">
        <v>5984</v>
      </c>
      <c r="H285" s="24">
        <v>3284.5</v>
      </c>
      <c r="I285" s="9">
        <v>0</v>
      </c>
      <c r="J285" s="31">
        <f t="shared" si="71"/>
        <v>0.54888034759358284</v>
      </c>
      <c r="K285" s="9">
        <v>0</v>
      </c>
      <c r="L285" s="9">
        <v>0</v>
      </c>
      <c r="M285" s="8"/>
    </row>
    <row r="286" spans="1:13" x14ac:dyDescent="0.2">
      <c r="A286" s="4"/>
      <c r="B286" s="4"/>
      <c r="C286" s="5" t="s">
        <v>189</v>
      </c>
      <c r="D286" s="14" t="s">
        <v>6</v>
      </c>
      <c r="E286" s="19">
        <v>654473</v>
      </c>
      <c r="F286" s="22">
        <f t="shared" ref="F286:F294" si="79">G286-E286</f>
        <v>68203.75</v>
      </c>
      <c r="G286" s="17">
        <v>722676.75</v>
      </c>
      <c r="H286" s="24">
        <v>716689.67</v>
      </c>
      <c r="I286" s="9">
        <v>0</v>
      </c>
      <c r="J286" s="31">
        <f t="shared" si="71"/>
        <v>0.99171541079742787</v>
      </c>
      <c r="K286" s="9">
        <v>2297.4499999999998</v>
      </c>
      <c r="L286" s="9">
        <v>0</v>
      </c>
      <c r="M286" s="8"/>
    </row>
    <row r="287" spans="1:13" x14ac:dyDescent="0.2">
      <c r="A287" s="4"/>
      <c r="B287" s="4"/>
      <c r="C287" s="5" t="s">
        <v>218</v>
      </c>
      <c r="D287" s="14" t="s">
        <v>219</v>
      </c>
      <c r="E287" s="19">
        <v>53142</v>
      </c>
      <c r="F287" s="22">
        <f t="shared" si="79"/>
        <v>0</v>
      </c>
      <c r="G287" s="17">
        <v>53142</v>
      </c>
      <c r="H287" s="24">
        <v>53142</v>
      </c>
      <c r="I287" s="9">
        <v>0</v>
      </c>
      <c r="J287" s="31">
        <f t="shared" si="71"/>
        <v>1</v>
      </c>
      <c r="K287" s="9">
        <v>55597</v>
      </c>
      <c r="L287" s="9">
        <v>0</v>
      </c>
      <c r="M287" s="8"/>
    </row>
    <row r="288" spans="1:13" x14ac:dyDescent="0.2">
      <c r="A288" s="4"/>
      <c r="B288" s="4"/>
      <c r="C288" s="5" t="s">
        <v>132</v>
      </c>
      <c r="D288" s="14" t="s">
        <v>7</v>
      </c>
      <c r="E288" s="19">
        <v>121303</v>
      </c>
      <c r="F288" s="22">
        <f t="shared" si="79"/>
        <v>9120</v>
      </c>
      <c r="G288" s="17">
        <v>130423</v>
      </c>
      <c r="H288" s="24">
        <v>129409.32</v>
      </c>
      <c r="I288" s="9">
        <v>0</v>
      </c>
      <c r="J288" s="31">
        <f t="shared" si="71"/>
        <v>0.99222775124019547</v>
      </c>
      <c r="K288" s="9">
        <v>12119.57</v>
      </c>
      <c r="L288" s="9">
        <v>0</v>
      </c>
      <c r="M288" s="8"/>
    </row>
    <row r="289" spans="1:13" ht="22.5" x14ac:dyDescent="0.2">
      <c r="A289" s="4"/>
      <c r="B289" s="4"/>
      <c r="C289" s="5" t="s">
        <v>133</v>
      </c>
      <c r="D289" s="34" t="s">
        <v>367</v>
      </c>
      <c r="E289" s="19">
        <v>17247</v>
      </c>
      <c r="F289" s="22">
        <f t="shared" si="79"/>
        <v>-2560</v>
      </c>
      <c r="G289" s="17">
        <v>14687</v>
      </c>
      <c r="H289" s="24">
        <v>14487.42</v>
      </c>
      <c r="I289" s="9">
        <v>0</v>
      </c>
      <c r="J289" s="31">
        <f t="shared" si="71"/>
        <v>0.98641111186763808</v>
      </c>
      <c r="K289" s="9">
        <v>1286.1099999999999</v>
      </c>
      <c r="L289" s="9">
        <v>0</v>
      </c>
      <c r="M289" s="8"/>
    </row>
    <row r="290" spans="1:13" x14ac:dyDescent="0.2">
      <c r="A290" s="4"/>
      <c r="B290" s="4"/>
      <c r="C290" s="5" t="s">
        <v>123</v>
      </c>
      <c r="D290" s="14" t="s">
        <v>9</v>
      </c>
      <c r="E290" s="19">
        <v>10500</v>
      </c>
      <c r="F290" s="22">
        <f t="shared" si="79"/>
        <v>8000</v>
      </c>
      <c r="G290" s="17">
        <v>18500</v>
      </c>
      <c r="H290" s="24">
        <v>11420.55</v>
      </c>
      <c r="I290" s="9">
        <v>0</v>
      </c>
      <c r="J290" s="31">
        <f t="shared" si="71"/>
        <v>0.61732702702702702</v>
      </c>
      <c r="K290" s="9">
        <v>0</v>
      </c>
      <c r="L290" s="9">
        <v>0</v>
      </c>
      <c r="M290" s="8"/>
    </row>
    <row r="291" spans="1:13" x14ac:dyDescent="0.2">
      <c r="A291" s="4"/>
      <c r="B291" s="4"/>
      <c r="C291" s="5" t="s">
        <v>257</v>
      </c>
      <c r="D291" s="14" t="s">
        <v>19</v>
      </c>
      <c r="E291" s="19">
        <v>24000</v>
      </c>
      <c r="F291" s="22">
        <f t="shared" si="79"/>
        <v>3000</v>
      </c>
      <c r="G291" s="17">
        <v>27000</v>
      </c>
      <c r="H291" s="24">
        <v>26466.9</v>
      </c>
      <c r="I291" s="9">
        <v>0</v>
      </c>
      <c r="J291" s="31">
        <f t="shared" si="71"/>
        <v>0.98025555555555566</v>
      </c>
      <c r="K291" s="9">
        <v>0</v>
      </c>
      <c r="L291" s="9">
        <v>0</v>
      </c>
      <c r="M291" s="8"/>
    </row>
    <row r="292" spans="1:13" x14ac:dyDescent="0.2">
      <c r="A292" s="4"/>
      <c r="B292" s="4"/>
      <c r="C292" s="5" t="s">
        <v>195</v>
      </c>
      <c r="D292" s="14" t="s">
        <v>40</v>
      </c>
      <c r="E292" s="19">
        <v>2000</v>
      </c>
      <c r="F292" s="22">
        <f t="shared" si="79"/>
        <v>0</v>
      </c>
      <c r="G292" s="17">
        <v>2000</v>
      </c>
      <c r="H292" s="24">
        <v>793.35</v>
      </c>
      <c r="I292" s="9">
        <v>0</v>
      </c>
      <c r="J292" s="31">
        <f t="shared" si="71"/>
        <v>0.396675</v>
      </c>
      <c r="K292" s="9">
        <v>0</v>
      </c>
      <c r="L292" s="9">
        <v>0</v>
      </c>
      <c r="M292" s="8"/>
    </row>
    <row r="293" spans="1:13" x14ac:dyDescent="0.2">
      <c r="A293" s="4"/>
      <c r="B293" s="4"/>
      <c r="C293" s="29" t="s">
        <v>235</v>
      </c>
      <c r="D293" s="14" t="s">
        <v>10</v>
      </c>
      <c r="E293" s="19">
        <v>43643</v>
      </c>
      <c r="F293" s="22">
        <f t="shared" si="79"/>
        <v>0</v>
      </c>
      <c r="G293" s="17">
        <v>43643</v>
      </c>
      <c r="H293" s="24">
        <v>43643</v>
      </c>
      <c r="I293" s="9">
        <v>0</v>
      </c>
      <c r="J293" s="31">
        <v>0</v>
      </c>
      <c r="K293" s="9">
        <v>0</v>
      </c>
      <c r="L293" s="9">
        <v>0</v>
      </c>
      <c r="M293" s="8"/>
    </row>
    <row r="294" spans="1:13" ht="22.5" x14ac:dyDescent="0.2">
      <c r="A294" s="4"/>
      <c r="B294" s="4"/>
      <c r="C294" s="29" t="s">
        <v>355</v>
      </c>
      <c r="D294" s="34" t="s">
        <v>362</v>
      </c>
      <c r="E294" s="19">
        <v>7917</v>
      </c>
      <c r="F294" s="22">
        <f t="shared" si="79"/>
        <v>-5165</v>
      </c>
      <c r="G294" s="17">
        <v>2752</v>
      </c>
      <c r="H294" s="24">
        <v>962.65</v>
      </c>
      <c r="I294" s="9">
        <v>0</v>
      </c>
      <c r="J294" s="31">
        <v>0</v>
      </c>
      <c r="K294" s="9">
        <v>120.51</v>
      </c>
      <c r="L294" s="9">
        <v>0</v>
      </c>
      <c r="M294" s="8"/>
    </row>
    <row r="295" spans="1:13" ht="45" x14ac:dyDescent="0.2">
      <c r="A295" s="2"/>
      <c r="B295" s="156" t="s">
        <v>160</v>
      </c>
      <c r="C295" s="157"/>
      <c r="D295" s="158" t="s">
        <v>18</v>
      </c>
      <c r="E295" s="159">
        <f>E296+E297</f>
        <v>0</v>
      </c>
      <c r="F295" s="159">
        <f t="shared" ref="F295:I295" si="80">F296+F297</f>
        <v>223986.08000000002</v>
      </c>
      <c r="G295" s="159">
        <f t="shared" si="80"/>
        <v>223986.08000000002</v>
      </c>
      <c r="H295" s="159">
        <f t="shared" si="80"/>
        <v>218546.23</v>
      </c>
      <c r="I295" s="159">
        <f t="shared" si="80"/>
        <v>0</v>
      </c>
      <c r="J295" s="163">
        <f t="shared" ref="J295:J335" si="81">H295/G295</f>
        <v>0.97571344612129463</v>
      </c>
      <c r="K295" s="160">
        <f>K296+K297</f>
        <v>0</v>
      </c>
      <c r="L295" s="160">
        <f>L296+L297</f>
        <v>0</v>
      </c>
      <c r="M295" s="8"/>
    </row>
    <row r="296" spans="1:13" x14ac:dyDescent="0.2">
      <c r="A296" s="4"/>
      <c r="B296" s="4"/>
      <c r="C296" s="5" t="s">
        <v>123</v>
      </c>
      <c r="D296" s="14" t="s">
        <v>9</v>
      </c>
      <c r="E296" s="19">
        <v>0</v>
      </c>
      <c r="F296" s="22">
        <f>G296-E296</f>
        <v>2217.66</v>
      </c>
      <c r="G296" s="17">
        <v>2217.66</v>
      </c>
      <c r="H296" s="24">
        <v>2217.66</v>
      </c>
      <c r="I296" s="9">
        <v>0</v>
      </c>
      <c r="J296" s="31">
        <f t="shared" si="81"/>
        <v>1</v>
      </c>
      <c r="K296" s="9">
        <v>0</v>
      </c>
      <c r="L296" s="9">
        <v>0</v>
      </c>
      <c r="M296" s="8"/>
    </row>
    <row r="297" spans="1:13" x14ac:dyDescent="0.2">
      <c r="A297" s="4"/>
      <c r="B297" s="4"/>
      <c r="C297" s="5" t="s">
        <v>257</v>
      </c>
      <c r="D297" s="14" t="s">
        <v>19</v>
      </c>
      <c r="E297" s="19">
        <v>0</v>
      </c>
      <c r="F297" s="22">
        <f>G297-E297</f>
        <v>221768.42</v>
      </c>
      <c r="G297" s="17">
        <v>221768.42</v>
      </c>
      <c r="H297" s="24">
        <v>216328.57</v>
      </c>
      <c r="I297" s="9">
        <v>0</v>
      </c>
      <c r="J297" s="31">
        <f t="shared" si="81"/>
        <v>0.9754705832327254</v>
      </c>
      <c r="K297" s="9">
        <v>0</v>
      </c>
      <c r="L297" s="9">
        <v>0</v>
      </c>
      <c r="M297" s="8"/>
    </row>
    <row r="298" spans="1:13" ht="15" x14ac:dyDescent="0.2">
      <c r="A298" s="2"/>
      <c r="B298" s="156" t="s">
        <v>127</v>
      </c>
      <c r="C298" s="157"/>
      <c r="D298" s="158" t="s">
        <v>5</v>
      </c>
      <c r="E298" s="200">
        <f>E299+E300+E301+E302+E303+E304</f>
        <v>32494</v>
      </c>
      <c r="F298" s="200">
        <f t="shared" ref="F298:I298" si="82">F299+F300+F301+F302+F303+F304</f>
        <v>-27494</v>
      </c>
      <c r="G298" s="200">
        <f t="shared" si="82"/>
        <v>5000</v>
      </c>
      <c r="H298" s="200">
        <f t="shared" si="82"/>
        <v>300.13</v>
      </c>
      <c r="I298" s="200">
        <f t="shared" si="82"/>
        <v>0</v>
      </c>
      <c r="J298" s="163">
        <f t="shared" si="81"/>
        <v>6.0025999999999996E-2</v>
      </c>
      <c r="K298" s="160">
        <f>K302+K303</f>
        <v>0</v>
      </c>
      <c r="L298" s="160">
        <f>L302+L303</f>
        <v>0</v>
      </c>
      <c r="M298" s="8"/>
    </row>
    <row r="299" spans="1:13" s="27" customFormat="1" ht="15" x14ac:dyDescent="0.2">
      <c r="A299" s="2"/>
      <c r="B299" s="30"/>
      <c r="C299" s="121" t="s">
        <v>132</v>
      </c>
      <c r="D299" s="14" t="s">
        <v>7</v>
      </c>
      <c r="E299" s="85">
        <v>990</v>
      </c>
      <c r="F299" s="85">
        <f>G299-E299</f>
        <v>-990</v>
      </c>
      <c r="G299" s="85">
        <v>0</v>
      </c>
      <c r="H299" s="85">
        <v>0</v>
      </c>
      <c r="I299" s="85">
        <v>0</v>
      </c>
      <c r="J299" s="31">
        <v>0</v>
      </c>
      <c r="K299" s="85">
        <v>0</v>
      </c>
      <c r="L299" s="85">
        <v>0</v>
      </c>
      <c r="M299" s="8"/>
    </row>
    <row r="300" spans="1:13" s="27" customFormat="1" ht="22.5" x14ac:dyDescent="0.2">
      <c r="A300" s="2"/>
      <c r="B300" s="30"/>
      <c r="C300" s="121" t="s">
        <v>133</v>
      </c>
      <c r="D300" s="34" t="s">
        <v>367</v>
      </c>
      <c r="E300" s="85">
        <v>140</v>
      </c>
      <c r="F300" s="85">
        <f t="shared" ref="F300:F304" si="83">G300-E300</f>
        <v>-140</v>
      </c>
      <c r="G300" s="85">
        <v>0</v>
      </c>
      <c r="H300" s="85">
        <v>0</v>
      </c>
      <c r="I300" s="128">
        <v>0</v>
      </c>
      <c r="J300" s="31">
        <v>0</v>
      </c>
      <c r="K300" s="85">
        <v>0</v>
      </c>
      <c r="L300" s="85">
        <v>0</v>
      </c>
      <c r="M300" s="8"/>
    </row>
    <row r="301" spans="1:13" s="27" customFormat="1" ht="15" x14ac:dyDescent="0.2">
      <c r="A301" s="2"/>
      <c r="B301" s="30"/>
      <c r="C301" s="121" t="s">
        <v>130</v>
      </c>
      <c r="D301" s="14" t="s">
        <v>16</v>
      </c>
      <c r="E301" s="85">
        <v>5720</v>
      </c>
      <c r="F301" s="85">
        <f t="shared" si="83"/>
        <v>-5720</v>
      </c>
      <c r="G301" s="85">
        <v>0</v>
      </c>
      <c r="H301" s="135">
        <v>0</v>
      </c>
      <c r="I301" s="128">
        <v>0</v>
      </c>
      <c r="J301" s="31">
        <v>0</v>
      </c>
      <c r="K301" s="85">
        <v>0</v>
      </c>
      <c r="L301" s="85">
        <v>0</v>
      </c>
      <c r="M301" s="8"/>
    </row>
    <row r="302" spans="1:13" x14ac:dyDescent="0.2">
      <c r="A302" s="4"/>
      <c r="B302" s="4"/>
      <c r="C302" s="5" t="s">
        <v>123</v>
      </c>
      <c r="D302" s="14" t="s">
        <v>9</v>
      </c>
      <c r="E302" s="114">
        <v>0</v>
      </c>
      <c r="F302" s="128">
        <f t="shared" si="83"/>
        <v>2000</v>
      </c>
      <c r="G302" s="116">
        <v>2000</v>
      </c>
      <c r="H302" s="117">
        <v>300.13</v>
      </c>
      <c r="I302" s="118">
        <v>0</v>
      </c>
      <c r="J302" s="31">
        <v>0</v>
      </c>
      <c r="K302" s="9">
        <v>0</v>
      </c>
      <c r="L302" s="9">
        <v>0</v>
      </c>
      <c r="M302" s="8"/>
    </row>
    <row r="303" spans="1:13" x14ac:dyDescent="0.2">
      <c r="A303" s="4"/>
      <c r="B303" s="4"/>
      <c r="C303" s="5" t="s">
        <v>124</v>
      </c>
      <c r="D303" s="14" t="s">
        <v>10</v>
      </c>
      <c r="E303" s="19">
        <v>25580</v>
      </c>
      <c r="F303" s="85">
        <f t="shared" si="83"/>
        <v>-22580</v>
      </c>
      <c r="G303" s="17">
        <v>3000</v>
      </c>
      <c r="H303" s="24">
        <v>0</v>
      </c>
      <c r="I303" s="9">
        <v>0</v>
      </c>
      <c r="J303" s="31">
        <v>0</v>
      </c>
      <c r="K303" s="9">
        <v>0</v>
      </c>
      <c r="L303" s="9">
        <v>0</v>
      </c>
      <c r="M303" s="8"/>
    </row>
    <row r="304" spans="1:13" s="27" customFormat="1" ht="22.5" x14ac:dyDescent="0.2">
      <c r="A304" s="28"/>
      <c r="B304" s="28"/>
      <c r="C304" s="29" t="s">
        <v>355</v>
      </c>
      <c r="D304" s="34" t="s">
        <v>362</v>
      </c>
      <c r="E304" s="19">
        <v>64</v>
      </c>
      <c r="F304" s="85">
        <f t="shared" si="83"/>
        <v>-64</v>
      </c>
      <c r="G304" s="126">
        <v>0</v>
      </c>
      <c r="H304" s="10">
        <v>0</v>
      </c>
      <c r="I304" s="9">
        <v>0</v>
      </c>
      <c r="J304" s="31">
        <v>0</v>
      </c>
      <c r="K304" s="9">
        <v>0</v>
      </c>
      <c r="L304" s="51">
        <v>0</v>
      </c>
      <c r="M304" s="8"/>
    </row>
    <row r="305" spans="1:13" x14ac:dyDescent="0.2">
      <c r="A305" s="165" t="s">
        <v>72</v>
      </c>
      <c r="B305" s="165"/>
      <c r="C305" s="165"/>
      <c r="D305" s="166" t="s">
        <v>97</v>
      </c>
      <c r="E305" s="167">
        <f>E306+E308+E312+E325</f>
        <v>377000</v>
      </c>
      <c r="F305" s="151">
        <f>F306+F308+F312+F325</f>
        <v>152152.37</v>
      </c>
      <c r="G305" s="168">
        <f>G306+G308+G312+G325</f>
        <v>529152.37</v>
      </c>
      <c r="H305" s="168">
        <f>H306+H308+H312+H325</f>
        <v>449588.38</v>
      </c>
      <c r="I305" s="151">
        <f>I306+I308+I312+I325</f>
        <v>0</v>
      </c>
      <c r="J305" s="154">
        <f t="shared" si="81"/>
        <v>0.84963879118598673</v>
      </c>
      <c r="K305" s="151">
        <f>K306+K308+K312+K325</f>
        <v>2974.91</v>
      </c>
      <c r="L305" s="170">
        <f>L306+L308+L312+L325</f>
        <v>0</v>
      </c>
      <c r="M305" s="8"/>
    </row>
    <row r="306" spans="1:13" ht="15" x14ac:dyDescent="0.2">
      <c r="A306" s="2"/>
      <c r="B306" s="156" t="s">
        <v>73</v>
      </c>
      <c r="C306" s="157"/>
      <c r="D306" s="158" t="s">
        <v>116</v>
      </c>
      <c r="E306" s="159">
        <f>E307</f>
        <v>0</v>
      </c>
      <c r="F306" s="159">
        <f t="shared" ref="F306:I306" si="84">F307</f>
        <v>60000</v>
      </c>
      <c r="G306" s="159">
        <f t="shared" si="84"/>
        <v>60000</v>
      </c>
      <c r="H306" s="159">
        <f t="shared" si="84"/>
        <v>60000</v>
      </c>
      <c r="I306" s="159">
        <f t="shared" si="84"/>
        <v>0</v>
      </c>
      <c r="J306" s="163">
        <f t="shared" si="81"/>
        <v>1</v>
      </c>
      <c r="K306" s="160">
        <f>K307</f>
        <v>0</v>
      </c>
      <c r="L306" s="160">
        <f>L307</f>
        <v>0</v>
      </c>
      <c r="M306" s="8"/>
    </row>
    <row r="307" spans="1:13" s="27" customFormat="1" ht="56.25" x14ac:dyDescent="0.2">
      <c r="A307" s="28"/>
      <c r="B307" s="28"/>
      <c r="C307" s="29" t="s">
        <v>54</v>
      </c>
      <c r="D307" s="34" t="s">
        <v>376</v>
      </c>
      <c r="E307" s="19">
        <v>0</v>
      </c>
      <c r="F307" s="22">
        <f>G307-E307</f>
        <v>60000</v>
      </c>
      <c r="G307" s="22">
        <v>60000</v>
      </c>
      <c r="H307" s="10">
        <v>60000</v>
      </c>
      <c r="I307" s="9">
        <v>0</v>
      </c>
      <c r="J307" s="31">
        <v>0</v>
      </c>
      <c r="K307" s="9">
        <v>0</v>
      </c>
      <c r="L307" s="51">
        <v>0</v>
      </c>
      <c r="M307" s="8"/>
    </row>
    <row r="308" spans="1:13" ht="15" x14ac:dyDescent="0.2">
      <c r="A308" s="2"/>
      <c r="B308" s="156" t="s">
        <v>284</v>
      </c>
      <c r="C308" s="157"/>
      <c r="D308" s="158" t="s">
        <v>118</v>
      </c>
      <c r="E308" s="200">
        <f>E309+E310+E311</f>
        <v>3000</v>
      </c>
      <c r="F308" s="200">
        <f t="shared" ref="F308:I308" si="85">F309+F310+F311</f>
        <v>0</v>
      </c>
      <c r="G308" s="200">
        <f t="shared" si="85"/>
        <v>3000</v>
      </c>
      <c r="H308" s="200">
        <f t="shared" si="85"/>
        <v>2394.5</v>
      </c>
      <c r="I308" s="200">
        <f t="shared" si="85"/>
        <v>0</v>
      </c>
      <c r="J308" s="163">
        <f t="shared" si="81"/>
        <v>0.79816666666666669</v>
      </c>
      <c r="K308" s="160">
        <f>K310</f>
        <v>0</v>
      </c>
      <c r="L308" s="160">
        <f>L310</f>
        <v>0</v>
      </c>
      <c r="M308" s="8"/>
    </row>
    <row r="309" spans="1:13" s="27" customFormat="1" ht="15" x14ac:dyDescent="0.2">
      <c r="A309" s="2"/>
      <c r="B309" s="30"/>
      <c r="C309" s="121" t="s">
        <v>130</v>
      </c>
      <c r="D309" s="14" t="s">
        <v>16</v>
      </c>
      <c r="E309" s="85">
        <v>1120</v>
      </c>
      <c r="F309" s="85">
        <f>G309-E309</f>
        <v>-1120</v>
      </c>
      <c r="G309" s="85">
        <v>0</v>
      </c>
      <c r="H309" s="85">
        <v>0</v>
      </c>
      <c r="I309" s="85">
        <v>0</v>
      </c>
      <c r="J309" s="31">
        <v>0</v>
      </c>
      <c r="K309" s="85">
        <v>0</v>
      </c>
      <c r="L309" s="85">
        <v>0</v>
      </c>
      <c r="M309" s="8"/>
    </row>
    <row r="310" spans="1:13" x14ac:dyDescent="0.2">
      <c r="A310" s="4"/>
      <c r="B310" s="4"/>
      <c r="C310" s="5" t="s">
        <v>123</v>
      </c>
      <c r="D310" s="14" t="s">
        <v>9</v>
      </c>
      <c r="E310" s="114">
        <v>1000</v>
      </c>
      <c r="F310" s="124">
        <f>G310-E310</f>
        <v>2000</v>
      </c>
      <c r="G310" s="136">
        <v>3000</v>
      </c>
      <c r="H310" s="10">
        <v>2394.5</v>
      </c>
      <c r="I310" s="118">
        <v>0</v>
      </c>
      <c r="J310" s="31">
        <f t="shared" si="81"/>
        <v>0.79816666666666669</v>
      </c>
      <c r="K310" s="9">
        <v>0</v>
      </c>
      <c r="L310" s="9">
        <v>0</v>
      </c>
      <c r="M310" s="8"/>
    </row>
    <row r="311" spans="1:13" s="27" customFormat="1" x14ac:dyDescent="0.2">
      <c r="A311" s="28"/>
      <c r="B311" s="28"/>
      <c r="C311" s="29" t="s">
        <v>124</v>
      </c>
      <c r="D311" s="14" t="s">
        <v>10</v>
      </c>
      <c r="E311" s="114">
        <v>880</v>
      </c>
      <c r="F311" s="124">
        <f>G311-E311</f>
        <v>-880</v>
      </c>
      <c r="G311" s="22">
        <v>0</v>
      </c>
      <c r="H311" s="9">
        <v>0</v>
      </c>
      <c r="I311" s="10">
        <v>0</v>
      </c>
      <c r="J311" s="31">
        <v>0</v>
      </c>
      <c r="K311" s="9">
        <v>0</v>
      </c>
      <c r="L311" s="9">
        <v>0</v>
      </c>
      <c r="M311" s="8"/>
    </row>
    <row r="312" spans="1:13" ht="15" x14ac:dyDescent="0.2">
      <c r="A312" s="2"/>
      <c r="B312" s="156" t="s">
        <v>285</v>
      </c>
      <c r="C312" s="157"/>
      <c r="D312" s="158" t="s">
        <v>98</v>
      </c>
      <c r="E312" s="159">
        <f>E313+E314+E315+E316+E317+E318+E319+E320+E321+E322+E323+E324</f>
        <v>362000</v>
      </c>
      <c r="F312" s="190">
        <f t="shared" ref="F312:I312" si="86">F313+F314+F315+F316+F317+F318+F319+F320+F321+F322+F323+F324</f>
        <v>37344.369999999995</v>
      </c>
      <c r="G312" s="190">
        <f t="shared" si="86"/>
        <v>399344.37</v>
      </c>
      <c r="H312" s="190">
        <f t="shared" si="86"/>
        <v>322422.88</v>
      </c>
      <c r="I312" s="159">
        <f t="shared" si="86"/>
        <v>0</v>
      </c>
      <c r="J312" s="163">
        <f t="shared" si="81"/>
        <v>0.80738055728693514</v>
      </c>
      <c r="K312" s="160">
        <f>K313+K314+K315+K316+K317+K318+K319+K320+K321+K322+K323+K324</f>
        <v>2854.91</v>
      </c>
      <c r="L312" s="160">
        <f>L313+L314+L315+L316+L317+L318+L319+L320+L321+L322+L323+L324</f>
        <v>0</v>
      </c>
      <c r="M312" s="8"/>
    </row>
    <row r="313" spans="1:13" ht="67.5" x14ac:dyDescent="0.2">
      <c r="A313" s="4"/>
      <c r="B313" s="4"/>
      <c r="C313" s="5" t="s">
        <v>169</v>
      </c>
      <c r="D313" s="14" t="s">
        <v>245</v>
      </c>
      <c r="E313" s="19">
        <v>40000</v>
      </c>
      <c r="F313" s="22">
        <f>G313-E313</f>
        <v>0</v>
      </c>
      <c r="G313" s="17">
        <v>40000</v>
      </c>
      <c r="H313" s="24">
        <v>37000</v>
      </c>
      <c r="I313" s="9">
        <v>0</v>
      </c>
      <c r="J313" s="31">
        <f t="shared" si="81"/>
        <v>0.92500000000000004</v>
      </c>
      <c r="K313" s="9">
        <v>0</v>
      </c>
      <c r="L313" s="9">
        <v>0</v>
      </c>
      <c r="M313" s="8"/>
    </row>
    <row r="314" spans="1:13" x14ac:dyDescent="0.2">
      <c r="A314" s="4"/>
      <c r="B314" s="4"/>
      <c r="C314" s="5" t="s">
        <v>132</v>
      </c>
      <c r="D314" s="14" t="s">
        <v>7</v>
      </c>
      <c r="E314" s="19">
        <v>7000</v>
      </c>
      <c r="F314" s="22">
        <f t="shared" ref="F314:F324" si="87">G314-E314</f>
        <v>1000</v>
      </c>
      <c r="G314" s="17">
        <v>8000</v>
      </c>
      <c r="H314" s="24">
        <v>7921.58</v>
      </c>
      <c r="I314" s="9">
        <v>0</v>
      </c>
      <c r="J314" s="31">
        <f t="shared" si="81"/>
        <v>0.99019749999999995</v>
      </c>
      <c r="K314" s="9">
        <v>0</v>
      </c>
      <c r="L314" s="9">
        <v>0</v>
      </c>
      <c r="M314" s="8"/>
    </row>
    <row r="315" spans="1:13" ht="22.5" x14ac:dyDescent="0.2">
      <c r="A315" s="4"/>
      <c r="B315" s="4"/>
      <c r="C315" s="5" t="s">
        <v>133</v>
      </c>
      <c r="D315" s="34" t="s">
        <v>367</v>
      </c>
      <c r="E315" s="19">
        <v>1500</v>
      </c>
      <c r="F315" s="22">
        <f t="shared" si="87"/>
        <v>0</v>
      </c>
      <c r="G315" s="17">
        <v>1500</v>
      </c>
      <c r="H315" s="24">
        <v>1036.23</v>
      </c>
      <c r="I315" s="9">
        <v>0</v>
      </c>
      <c r="J315" s="31">
        <f t="shared" si="81"/>
        <v>0.69081999999999999</v>
      </c>
      <c r="K315" s="9">
        <v>0</v>
      </c>
      <c r="L315" s="9">
        <v>0</v>
      </c>
      <c r="M315" s="8"/>
    </row>
    <row r="316" spans="1:13" x14ac:dyDescent="0.2">
      <c r="A316" s="4"/>
      <c r="B316" s="4"/>
      <c r="C316" s="5" t="s">
        <v>130</v>
      </c>
      <c r="D316" s="14" t="s">
        <v>16</v>
      </c>
      <c r="E316" s="19">
        <v>144520</v>
      </c>
      <c r="F316" s="22">
        <f t="shared" si="87"/>
        <v>30000</v>
      </c>
      <c r="G316" s="17">
        <v>174520</v>
      </c>
      <c r="H316" s="24">
        <v>155851.19</v>
      </c>
      <c r="I316" s="9">
        <v>0</v>
      </c>
      <c r="J316" s="31">
        <f t="shared" si="81"/>
        <v>0.89302767591107035</v>
      </c>
      <c r="K316" s="9">
        <v>1445</v>
      </c>
      <c r="L316" s="9">
        <v>0</v>
      </c>
      <c r="M316" s="8"/>
    </row>
    <row r="317" spans="1:13" x14ac:dyDescent="0.2">
      <c r="A317" s="4"/>
      <c r="B317" s="4"/>
      <c r="C317" s="5" t="s">
        <v>123</v>
      </c>
      <c r="D317" s="14" t="s">
        <v>9</v>
      </c>
      <c r="E317" s="19">
        <v>27450</v>
      </c>
      <c r="F317" s="22">
        <f t="shared" si="87"/>
        <v>17000</v>
      </c>
      <c r="G317" s="17">
        <v>44450</v>
      </c>
      <c r="H317" s="24">
        <v>27812.51</v>
      </c>
      <c r="I317" s="9">
        <v>0</v>
      </c>
      <c r="J317" s="31">
        <f t="shared" si="81"/>
        <v>0.62570326209223848</v>
      </c>
      <c r="K317" s="9">
        <v>0</v>
      </c>
      <c r="L317" s="9">
        <v>0</v>
      </c>
      <c r="M317" s="8"/>
    </row>
    <row r="318" spans="1:13" s="27" customFormat="1" x14ac:dyDescent="0.2">
      <c r="A318" s="28"/>
      <c r="B318" s="28"/>
      <c r="C318" s="29" t="s">
        <v>263</v>
      </c>
      <c r="D318" s="34" t="s">
        <v>22</v>
      </c>
      <c r="E318" s="19">
        <v>0</v>
      </c>
      <c r="F318" s="22">
        <f t="shared" si="87"/>
        <v>11000</v>
      </c>
      <c r="G318" s="17">
        <v>11000</v>
      </c>
      <c r="H318" s="24">
        <v>3144.95</v>
      </c>
      <c r="I318" s="9">
        <v>0</v>
      </c>
      <c r="J318" s="31">
        <f t="shared" si="81"/>
        <v>0.28590454545454541</v>
      </c>
      <c r="K318" s="9">
        <v>0</v>
      </c>
      <c r="L318" s="9">
        <v>0</v>
      </c>
      <c r="M318" s="8"/>
    </row>
    <row r="319" spans="1:13" x14ac:dyDescent="0.2">
      <c r="A319" s="4"/>
      <c r="B319" s="4"/>
      <c r="C319" s="5" t="s">
        <v>191</v>
      </c>
      <c r="D319" s="14" t="s">
        <v>23</v>
      </c>
      <c r="E319" s="19">
        <v>8000</v>
      </c>
      <c r="F319" s="22">
        <f t="shared" si="87"/>
        <v>9344.369999999999</v>
      </c>
      <c r="G319" s="17">
        <v>17344.37</v>
      </c>
      <c r="H319" s="24">
        <v>10406.379999999999</v>
      </c>
      <c r="I319" s="9">
        <v>0</v>
      </c>
      <c r="J319" s="31">
        <f t="shared" si="81"/>
        <v>0.59998604734562277</v>
      </c>
      <c r="K319" s="9">
        <v>1247.9100000000001</v>
      </c>
      <c r="L319" s="9">
        <v>0</v>
      </c>
      <c r="M319" s="8"/>
    </row>
    <row r="320" spans="1:13" x14ac:dyDescent="0.2">
      <c r="A320" s="4"/>
      <c r="B320" s="4"/>
      <c r="C320" s="5" t="s">
        <v>195</v>
      </c>
      <c r="D320" s="14" t="s">
        <v>40</v>
      </c>
      <c r="E320" s="19">
        <v>2000</v>
      </c>
      <c r="F320" s="22">
        <f t="shared" si="87"/>
        <v>0</v>
      </c>
      <c r="G320" s="17">
        <v>2000</v>
      </c>
      <c r="H320" s="24">
        <v>0</v>
      </c>
      <c r="I320" s="9">
        <v>0</v>
      </c>
      <c r="J320" s="31">
        <f t="shared" si="81"/>
        <v>0</v>
      </c>
      <c r="K320" s="9">
        <v>0</v>
      </c>
      <c r="L320" s="9">
        <v>0</v>
      </c>
      <c r="M320" s="8"/>
    </row>
    <row r="321" spans="1:13" x14ac:dyDescent="0.2">
      <c r="A321" s="4"/>
      <c r="B321" s="4"/>
      <c r="C321" s="5" t="s">
        <v>124</v>
      </c>
      <c r="D321" s="14" t="s">
        <v>10</v>
      </c>
      <c r="E321" s="19">
        <v>124300</v>
      </c>
      <c r="F321" s="22">
        <f t="shared" si="87"/>
        <v>-31000</v>
      </c>
      <c r="G321" s="17">
        <v>93300</v>
      </c>
      <c r="H321" s="24">
        <v>76008.399999999994</v>
      </c>
      <c r="I321" s="9">
        <v>0</v>
      </c>
      <c r="J321" s="31">
        <f t="shared" si="81"/>
        <v>0.81466666666666665</v>
      </c>
      <c r="K321" s="9">
        <v>162</v>
      </c>
      <c r="L321" s="9">
        <v>0</v>
      </c>
      <c r="M321" s="8"/>
    </row>
    <row r="322" spans="1:13" ht="22.5" x14ac:dyDescent="0.2">
      <c r="A322" s="4"/>
      <c r="B322" s="4"/>
      <c r="C322" s="5" t="s">
        <v>134</v>
      </c>
      <c r="D322" s="14" t="s">
        <v>196</v>
      </c>
      <c r="E322" s="19">
        <v>2500</v>
      </c>
      <c r="F322" s="22">
        <f t="shared" si="87"/>
        <v>0</v>
      </c>
      <c r="G322" s="17">
        <v>2500</v>
      </c>
      <c r="H322" s="24">
        <v>1971.64</v>
      </c>
      <c r="I322" s="9">
        <v>0</v>
      </c>
      <c r="J322" s="31">
        <f t="shared" si="81"/>
        <v>0.78865600000000002</v>
      </c>
      <c r="K322" s="9">
        <v>0</v>
      </c>
      <c r="L322" s="9">
        <v>0</v>
      </c>
      <c r="M322" s="8"/>
    </row>
    <row r="323" spans="1:13" x14ac:dyDescent="0.2">
      <c r="A323" s="4"/>
      <c r="B323" s="4"/>
      <c r="C323" s="5" t="s">
        <v>234</v>
      </c>
      <c r="D323" s="14" t="s">
        <v>14</v>
      </c>
      <c r="E323" s="19">
        <v>730</v>
      </c>
      <c r="F323" s="22">
        <f t="shared" si="87"/>
        <v>0</v>
      </c>
      <c r="G323" s="17">
        <v>730</v>
      </c>
      <c r="H323" s="24">
        <v>0</v>
      </c>
      <c r="I323" s="9">
        <v>0</v>
      </c>
      <c r="J323" s="31">
        <f t="shared" si="81"/>
        <v>0</v>
      </c>
      <c r="K323" s="9">
        <v>0</v>
      </c>
      <c r="L323" s="9">
        <v>0</v>
      </c>
      <c r="M323" s="8"/>
    </row>
    <row r="324" spans="1:13" x14ac:dyDescent="0.2">
      <c r="A324" s="4"/>
      <c r="B324" s="4"/>
      <c r="C324" s="5" t="s">
        <v>190</v>
      </c>
      <c r="D324" s="14" t="s">
        <v>11</v>
      </c>
      <c r="E324" s="122">
        <v>4000</v>
      </c>
      <c r="F324" s="22">
        <f t="shared" si="87"/>
        <v>0</v>
      </c>
      <c r="G324" s="17">
        <v>4000</v>
      </c>
      <c r="H324" s="24">
        <v>1270</v>
      </c>
      <c r="I324" s="9">
        <v>0</v>
      </c>
      <c r="J324" s="31">
        <f t="shared" si="81"/>
        <v>0.3175</v>
      </c>
      <c r="K324" s="9">
        <v>0</v>
      </c>
      <c r="L324" s="9">
        <v>0</v>
      </c>
      <c r="M324" s="8"/>
    </row>
    <row r="325" spans="1:13" ht="15" x14ac:dyDescent="0.2">
      <c r="A325" s="2"/>
      <c r="B325" s="156" t="s">
        <v>74</v>
      </c>
      <c r="C325" s="157"/>
      <c r="D325" s="158" t="s">
        <v>5</v>
      </c>
      <c r="E325" s="160">
        <f>E326+E327+E328+E329+E330+E331+E332</f>
        <v>12000</v>
      </c>
      <c r="F325" s="160">
        <f t="shared" ref="F325:I325" si="88">F326+F327+F328+F329+F330+F331+F332</f>
        <v>54808</v>
      </c>
      <c r="G325" s="160">
        <f t="shared" si="88"/>
        <v>66808</v>
      </c>
      <c r="H325" s="160">
        <f t="shared" si="88"/>
        <v>64771</v>
      </c>
      <c r="I325" s="160">
        <f t="shared" si="88"/>
        <v>0</v>
      </c>
      <c r="J325" s="163">
        <f t="shared" si="81"/>
        <v>0.96950963956412406</v>
      </c>
      <c r="K325" s="160">
        <f>K326+K327+K328+K329+K330+K331+K332</f>
        <v>120</v>
      </c>
      <c r="L325" s="160">
        <f>L326+L327+L328+L329+L330+L331+L332</f>
        <v>0</v>
      </c>
      <c r="M325" s="8"/>
    </row>
    <row r="326" spans="1:13" ht="67.5" x14ac:dyDescent="0.2">
      <c r="A326" s="4"/>
      <c r="B326" s="4"/>
      <c r="C326" s="5" t="s">
        <v>169</v>
      </c>
      <c r="D326" s="14" t="s">
        <v>245</v>
      </c>
      <c r="E326" s="114">
        <v>10000</v>
      </c>
      <c r="F326" s="22">
        <f>G326-E326</f>
        <v>0</v>
      </c>
      <c r="G326" s="17">
        <v>10000</v>
      </c>
      <c r="H326" s="24">
        <v>10000</v>
      </c>
      <c r="I326" s="9">
        <v>0</v>
      </c>
      <c r="J326" s="31">
        <f t="shared" si="81"/>
        <v>1</v>
      </c>
      <c r="K326" s="9">
        <v>0</v>
      </c>
      <c r="L326" s="9">
        <v>0</v>
      </c>
      <c r="M326" s="8"/>
    </row>
    <row r="327" spans="1:13" s="27" customFormat="1" x14ac:dyDescent="0.2">
      <c r="A327" s="28"/>
      <c r="B327" s="28"/>
      <c r="C327" s="29" t="s">
        <v>189</v>
      </c>
      <c r="D327" s="14" t="s">
        <v>6</v>
      </c>
      <c r="E327" s="19">
        <v>0</v>
      </c>
      <c r="F327" s="22">
        <f t="shared" ref="F327:F332" si="89">G327-E327</f>
        <v>10100</v>
      </c>
      <c r="G327" s="17">
        <v>10100</v>
      </c>
      <c r="H327" s="24">
        <v>10100</v>
      </c>
      <c r="I327" s="9">
        <v>0</v>
      </c>
      <c r="J327" s="31">
        <f>H327/G327</f>
        <v>1</v>
      </c>
      <c r="K327" s="9">
        <v>0</v>
      </c>
      <c r="L327" s="9">
        <v>0</v>
      </c>
      <c r="M327" s="8"/>
    </row>
    <row r="328" spans="1:13" s="27" customFormat="1" x14ac:dyDescent="0.2">
      <c r="A328" s="28"/>
      <c r="B328" s="28"/>
      <c r="C328" s="29" t="s">
        <v>132</v>
      </c>
      <c r="D328" s="14" t="s">
        <v>7</v>
      </c>
      <c r="E328" s="19">
        <v>0</v>
      </c>
      <c r="F328" s="22">
        <f t="shared" si="89"/>
        <v>5462.97</v>
      </c>
      <c r="G328" s="17">
        <v>5462.97</v>
      </c>
      <c r="H328" s="24">
        <v>5462.97</v>
      </c>
      <c r="I328" s="9">
        <v>0</v>
      </c>
      <c r="J328" s="31">
        <f>H328/G328</f>
        <v>1</v>
      </c>
      <c r="K328" s="9">
        <v>0</v>
      </c>
      <c r="L328" s="9">
        <v>0</v>
      </c>
      <c r="M328" s="8"/>
    </row>
    <row r="329" spans="1:13" s="27" customFormat="1" ht="22.5" x14ac:dyDescent="0.2">
      <c r="A329" s="28"/>
      <c r="B329" s="28"/>
      <c r="C329" s="29" t="s">
        <v>133</v>
      </c>
      <c r="D329" s="34" t="s">
        <v>367</v>
      </c>
      <c r="E329" s="19">
        <v>0</v>
      </c>
      <c r="F329" s="22">
        <f t="shared" si="89"/>
        <v>160.78</v>
      </c>
      <c r="G329" s="17">
        <v>160.78</v>
      </c>
      <c r="H329" s="24">
        <v>160.78</v>
      </c>
      <c r="I329" s="9">
        <v>0</v>
      </c>
      <c r="J329" s="31">
        <f>H329/G329</f>
        <v>1</v>
      </c>
      <c r="K329" s="9">
        <v>0</v>
      </c>
      <c r="L329" s="9">
        <v>0</v>
      </c>
      <c r="M329" s="8"/>
    </row>
    <row r="330" spans="1:13" s="27" customFormat="1" x14ac:dyDescent="0.2">
      <c r="A330" s="28"/>
      <c r="B330" s="28"/>
      <c r="C330" s="29" t="s">
        <v>130</v>
      </c>
      <c r="D330" s="14" t="s">
        <v>16</v>
      </c>
      <c r="E330" s="19">
        <v>0</v>
      </c>
      <c r="F330" s="22">
        <f t="shared" si="89"/>
        <v>21776.25</v>
      </c>
      <c r="G330" s="17">
        <v>21776.25</v>
      </c>
      <c r="H330" s="24">
        <v>21776.25</v>
      </c>
      <c r="I330" s="9">
        <v>0</v>
      </c>
      <c r="J330" s="31">
        <f>H330/G330</f>
        <v>1</v>
      </c>
      <c r="K330" s="9">
        <v>120</v>
      </c>
      <c r="L330" s="9">
        <v>0</v>
      </c>
      <c r="M330" s="8"/>
    </row>
    <row r="331" spans="1:13" x14ac:dyDescent="0.2">
      <c r="A331" s="4"/>
      <c r="B331" s="4"/>
      <c r="C331" s="5" t="s">
        <v>123</v>
      </c>
      <c r="D331" s="14" t="s">
        <v>9</v>
      </c>
      <c r="E331" s="19">
        <v>1050</v>
      </c>
      <c r="F331" s="22">
        <f t="shared" si="89"/>
        <v>7308</v>
      </c>
      <c r="G331" s="17">
        <v>8358</v>
      </c>
      <c r="H331" s="24">
        <v>7308</v>
      </c>
      <c r="I331" s="9">
        <v>0</v>
      </c>
      <c r="J331" s="31">
        <f t="shared" si="81"/>
        <v>0.87437185929648242</v>
      </c>
      <c r="K331" s="9">
        <v>0</v>
      </c>
      <c r="L331" s="9">
        <v>0</v>
      </c>
      <c r="M331" s="8"/>
    </row>
    <row r="332" spans="1:13" x14ac:dyDescent="0.2">
      <c r="A332" s="4"/>
      <c r="B332" s="4"/>
      <c r="C332" s="5" t="s">
        <v>124</v>
      </c>
      <c r="D332" s="14" t="s">
        <v>10</v>
      </c>
      <c r="E332" s="19">
        <v>950</v>
      </c>
      <c r="F332" s="22">
        <f t="shared" si="89"/>
        <v>10000</v>
      </c>
      <c r="G332" s="17">
        <v>10950</v>
      </c>
      <c r="H332" s="24">
        <v>9963</v>
      </c>
      <c r="I332" s="9">
        <v>0</v>
      </c>
      <c r="J332" s="31">
        <f t="shared" si="81"/>
        <v>0.9098630136986301</v>
      </c>
      <c r="K332" s="9">
        <v>0</v>
      </c>
      <c r="L332" s="9">
        <v>0</v>
      </c>
      <c r="M332" s="8"/>
    </row>
    <row r="333" spans="1:13" x14ac:dyDescent="0.2">
      <c r="A333" s="165" t="s">
        <v>75</v>
      </c>
      <c r="B333" s="165"/>
      <c r="C333" s="165"/>
      <c r="D333" s="166" t="s">
        <v>20</v>
      </c>
      <c r="E333" s="167">
        <f>E334+E336+E354+E358+E361+E364+E367+E370+E391+E393+E395+E398</f>
        <v>5494572</v>
      </c>
      <c r="F333" s="151">
        <f>F334+F336+F354+F358+F361+F364+F367+F370+F391+F393+F395+F398</f>
        <v>315252.03999999992</v>
      </c>
      <c r="G333" s="168">
        <f>G334+G336+G354+G358+G361+G364+G367+G370+G391+G393+G395+G398</f>
        <v>5809824.04</v>
      </c>
      <c r="H333" s="167">
        <f>H334+H336+H354+H358+H361+H364+H367+H370+H391+H393+H395+H398</f>
        <v>5679770.4799999995</v>
      </c>
      <c r="I333" s="151">
        <f>I334+I336+I354+I358+I361+I364+I367+I370+I391+I393+I395+I398</f>
        <v>0</v>
      </c>
      <c r="J333" s="154">
        <f t="shared" si="81"/>
        <v>0.97761488831596344</v>
      </c>
      <c r="K333" s="151">
        <f>K334+K336+K354+K358+K361+K364+K367+K370+K391+K393+K395+K398</f>
        <v>170369.39</v>
      </c>
      <c r="L333" s="170">
        <f>L334+L336+L354+L358+L361+L364+L367+L370+L391+L393+L395+L398</f>
        <v>0</v>
      </c>
      <c r="M333" s="8"/>
    </row>
    <row r="334" spans="1:13" ht="15" x14ac:dyDescent="0.2">
      <c r="A334" s="2"/>
      <c r="B334" s="156" t="s">
        <v>286</v>
      </c>
      <c r="C334" s="157"/>
      <c r="D334" s="158" t="s">
        <v>287</v>
      </c>
      <c r="E334" s="159">
        <f>E335</f>
        <v>800950</v>
      </c>
      <c r="F334" s="160">
        <f t="shared" ref="F334:L334" si="90">F335</f>
        <v>-10000</v>
      </c>
      <c r="G334" s="185">
        <f t="shared" si="90"/>
        <v>790950</v>
      </c>
      <c r="H334" s="159">
        <f t="shared" si="90"/>
        <v>784516.72</v>
      </c>
      <c r="I334" s="160">
        <f t="shared" si="90"/>
        <v>0</v>
      </c>
      <c r="J334" s="163">
        <f t="shared" si="81"/>
        <v>0.99186638852013398</v>
      </c>
      <c r="K334" s="160">
        <f t="shared" si="90"/>
        <v>0</v>
      </c>
      <c r="L334" s="164">
        <f t="shared" si="90"/>
        <v>0</v>
      </c>
      <c r="M334" s="8"/>
    </row>
    <row r="335" spans="1:13" ht="33.75" x14ac:dyDescent="0.2">
      <c r="A335" s="4"/>
      <c r="B335" s="4"/>
      <c r="C335" s="5" t="s">
        <v>258</v>
      </c>
      <c r="D335" s="14" t="s">
        <v>259</v>
      </c>
      <c r="E335" s="19">
        <v>800950</v>
      </c>
      <c r="F335" s="22">
        <f>G335-E335</f>
        <v>-10000</v>
      </c>
      <c r="G335" s="17">
        <v>790950</v>
      </c>
      <c r="H335" s="24">
        <v>784516.72</v>
      </c>
      <c r="I335" s="9">
        <v>0</v>
      </c>
      <c r="J335" s="31">
        <f t="shared" si="81"/>
        <v>0.99186638852013398</v>
      </c>
      <c r="K335" s="9">
        <v>0</v>
      </c>
      <c r="L335" s="9">
        <v>0</v>
      </c>
      <c r="M335" s="8"/>
    </row>
    <row r="336" spans="1:13" ht="15" x14ac:dyDescent="0.2">
      <c r="A336" s="2"/>
      <c r="B336" s="156" t="s">
        <v>76</v>
      </c>
      <c r="C336" s="157"/>
      <c r="D336" s="158" t="s">
        <v>21</v>
      </c>
      <c r="E336" s="200">
        <f>E337+E338+E340+E341+E342+E343+E344+E345+E346+E347+E348+E350+E351+E353+E349+E352+E339</f>
        <v>706608</v>
      </c>
      <c r="F336" s="200">
        <f t="shared" ref="F336:I336" si="91">F337+F338+F340+F341+F342+F343+F344+F345+F346+F347+F348+F350+F351+F353+F349+F352+F339</f>
        <v>-19739.499999999996</v>
      </c>
      <c r="G336" s="200">
        <f t="shared" si="91"/>
        <v>686868.50000000012</v>
      </c>
      <c r="H336" s="200">
        <f t="shared" si="91"/>
        <v>685707.64</v>
      </c>
      <c r="I336" s="200">
        <f t="shared" si="91"/>
        <v>0</v>
      </c>
      <c r="J336" s="163">
        <f t="shared" ref="J336:J406" si="92">H336/G336</f>
        <v>0.9983099239519645</v>
      </c>
      <c r="K336" s="160">
        <f>K338+K340+K341+K342+K343+K344+K345+K346+K347+K348+K350+K351+K353+K339+K349+K352</f>
        <v>32876.720000000001</v>
      </c>
      <c r="L336" s="160">
        <f>L338+L340+L341+L342+L343+L344+L345+L346+L347+L348+L350+L351+L353+L339+L349+L352</f>
        <v>0</v>
      </c>
      <c r="M336" s="8"/>
    </row>
    <row r="337" spans="1:13" s="27" customFormat="1" ht="22.5" x14ac:dyDescent="0.2">
      <c r="A337" s="2"/>
      <c r="B337" s="30"/>
      <c r="C337" s="121" t="s">
        <v>216</v>
      </c>
      <c r="D337" s="141" t="s">
        <v>373</v>
      </c>
      <c r="E337" s="85">
        <v>2000</v>
      </c>
      <c r="F337" s="85">
        <f>G337-E337</f>
        <v>-2000</v>
      </c>
      <c r="G337" s="85">
        <v>0</v>
      </c>
      <c r="H337" s="85">
        <v>0</v>
      </c>
      <c r="I337" s="85">
        <v>0</v>
      </c>
      <c r="J337" s="31">
        <v>0</v>
      </c>
      <c r="K337" s="85">
        <v>0</v>
      </c>
      <c r="L337" s="85">
        <v>0</v>
      </c>
      <c r="M337" s="8"/>
    </row>
    <row r="338" spans="1:13" x14ac:dyDescent="0.2">
      <c r="A338" s="4"/>
      <c r="B338" s="4"/>
      <c r="C338" s="5" t="s">
        <v>189</v>
      </c>
      <c r="D338" s="14" t="s">
        <v>6</v>
      </c>
      <c r="E338" s="114">
        <v>362927</v>
      </c>
      <c r="F338" s="85">
        <f t="shared" ref="F338:F353" si="93">G338-E338</f>
        <v>-6164.4199999999837</v>
      </c>
      <c r="G338" s="116">
        <v>356762.58</v>
      </c>
      <c r="H338" s="117">
        <v>356761.67</v>
      </c>
      <c r="I338" s="118">
        <v>0</v>
      </c>
      <c r="J338" s="31">
        <f t="shared" si="92"/>
        <v>0.99999744928405876</v>
      </c>
      <c r="K338" s="9">
        <v>0</v>
      </c>
      <c r="L338" s="9">
        <v>0</v>
      </c>
      <c r="M338" s="8"/>
    </row>
    <row r="339" spans="1:13" s="27" customFormat="1" x14ac:dyDescent="0.2">
      <c r="A339" s="28"/>
      <c r="B339" s="28"/>
      <c r="C339" s="29" t="s">
        <v>218</v>
      </c>
      <c r="D339" s="14" t="s">
        <v>219</v>
      </c>
      <c r="E339" s="19">
        <v>25838</v>
      </c>
      <c r="F339" s="85">
        <f t="shared" si="93"/>
        <v>-996.58000000000175</v>
      </c>
      <c r="G339" s="17">
        <v>24841.42</v>
      </c>
      <c r="H339" s="24">
        <v>24841.42</v>
      </c>
      <c r="I339" s="9">
        <v>0</v>
      </c>
      <c r="J339" s="31">
        <f>H339/G339</f>
        <v>1</v>
      </c>
      <c r="K339" s="9">
        <v>27635.43</v>
      </c>
      <c r="L339" s="9">
        <v>0</v>
      </c>
      <c r="M339" s="8"/>
    </row>
    <row r="340" spans="1:13" x14ac:dyDescent="0.2">
      <c r="A340" s="4"/>
      <c r="B340" s="4"/>
      <c r="C340" s="5" t="s">
        <v>132</v>
      </c>
      <c r="D340" s="14" t="s">
        <v>7</v>
      </c>
      <c r="E340" s="19">
        <v>67878</v>
      </c>
      <c r="F340" s="85">
        <f t="shared" si="93"/>
        <v>3036</v>
      </c>
      <c r="G340" s="17">
        <v>70914</v>
      </c>
      <c r="H340" s="24">
        <v>70808.44</v>
      </c>
      <c r="I340" s="9">
        <v>0</v>
      </c>
      <c r="J340" s="31">
        <f t="shared" si="92"/>
        <v>0.99851143638773732</v>
      </c>
      <c r="K340" s="9">
        <v>4825.12</v>
      </c>
      <c r="L340" s="9">
        <v>0</v>
      </c>
      <c r="M340" s="8"/>
    </row>
    <row r="341" spans="1:13" ht="22.5" x14ac:dyDescent="0.2">
      <c r="A341" s="4"/>
      <c r="B341" s="4"/>
      <c r="C341" s="5" t="s">
        <v>133</v>
      </c>
      <c r="D341" s="34" t="s">
        <v>367</v>
      </c>
      <c r="E341" s="19">
        <v>9525</v>
      </c>
      <c r="F341" s="85">
        <f t="shared" si="93"/>
        <v>-4587</v>
      </c>
      <c r="G341" s="17">
        <v>4938</v>
      </c>
      <c r="H341" s="24">
        <v>4937.6400000000003</v>
      </c>
      <c r="I341" s="9">
        <v>0</v>
      </c>
      <c r="J341" s="31">
        <f t="shared" si="92"/>
        <v>0.99992709599027951</v>
      </c>
      <c r="K341" s="9">
        <v>356.56</v>
      </c>
      <c r="L341" s="9">
        <v>0</v>
      </c>
      <c r="M341" s="8"/>
    </row>
    <row r="342" spans="1:13" x14ac:dyDescent="0.2">
      <c r="A342" s="4"/>
      <c r="B342" s="4"/>
      <c r="C342" s="5" t="s">
        <v>130</v>
      </c>
      <c r="D342" s="14" t="s">
        <v>16</v>
      </c>
      <c r="E342" s="19">
        <v>15000</v>
      </c>
      <c r="F342" s="85">
        <f t="shared" si="93"/>
        <v>17317</v>
      </c>
      <c r="G342" s="17">
        <v>32317</v>
      </c>
      <c r="H342" s="24">
        <v>32137</v>
      </c>
      <c r="I342" s="9">
        <v>0</v>
      </c>
      <c r="J342" s="31">
        <f t="shared" si="92"/>
        <v>0.99443017606832318</v>
      </c>
      <c r="K342" s="9">
        <v>0</v>
      </c>
      <c r="L342" s="9">
        <v>0</v>
      </c>
      <c r="M342" s="8"/>
    </row>
    <row r="343" spans="1:13" x14ac:dyDescent="0.2">
      <c r="A343" s="4"/>
      <c r="B343" s="4"/>
      <c r="C343" s="5" t="s">
        <v>123</v>
      </c>
      <c r="D343" s="14" t="s">
        <v>9</v>
      </c>
      <c r="E343" s="19">
        <v>58000</v>
      </c>
      <c r="F343" s="85">
        <f t="shared" si="93"/>
        <v>13559.699999999997</v>
      </c>
      <c r="G343" s="17">
        <v>71559.7</v>
      </c>
      <c r="H343" s="24">
        <v>71558.33</v>
      </c>
      <c r="I343" s="9">
        <v>0</v>
      </c>
      <c r="J343" s="31">
        <f t="shared" si="92"/>
        <v>0.99998085514612278</v>
      </c>
      <c r="K343" s="9">
        <v>0</v>
      </c>
      <c r="L343" s="9">
        <v>0</v>
      </c>
      <c r="M343" s="8"/>
    </row>
    <row r="344" spans="1:13" x14ac:dyDescent="0.2">
      <c r="A344" s="4"/>
      <c r="B344" s="4"/>
      <c r="C344" s="5" t="s">
        <v>191</v>
      </c>
      <c r="D344" s="14" t="s">
        <v>23</v>
      </c>
      <c r="E344" s="19">
        <v>16000</v>
      </c>
      <c r="F344" s="85">
        <f t="shared" si="93"/>
        <v>8511</v>
      </c>
      <c r="G344" s="17">
        <v>24511</v>
      </c>
      <c r="H344" s="24">
        <v>24510.52</v>
      </c>
      <c r="I344" s="9">
        <v>0</v>
      </c>
      <c r="J344" s="31">
        <f t="shared" si="92"/>
        <v>0.99998041695565254</v>
      </c>
      <c r="K344" s="9">
        <v>0</v>
      </c>
      <c r="L344" s="9">
        <v>0</v>
      </c>
      <c r="M344" s="8"/>
    </row>
    <row r="345" spans="1:13" s="27" customFormat="1" x14ac:dyDescent="0.2">
      <c r="A345" s="28"/>
      <c r="B345" s="28"/>
      <c r="C345" s="29" t="s">
        <v>195</v>
      </c>
      <c r="D345" s="14" t="s">
        <v>40</v>
      </c>
      <c r="E345" s="19">
        <v>0</v>
      </c>
      <c r="F345" s="85">
        <f t="shared" si="93"/>
        <v>7896.98</v>
      </c>
      <c r="G345" s="17">
        <v>7896.98</v>
      </c>
      <c r="H345" s="24">
        <v>7060</v>
      </c>
      <c r="I345" s="9">
        <v>0</v>
      </c>
      <c r="J345" s="31">
        <f t="shared" si="92"/>
        <v>0.8940126478729844</v>
      </c>
      <c r="K345" s="9">
        <v>0</v>
      </c>
      <c r="L345" s="9">
        <v>0</v>
      </c>
      <c r="M345" s="8"/>
    </row>
    <row r="346" spans="1:13" x14ac:dyDescent="0.2">
      <c r="A346" s="4"/>
      <c r="B346" s="4"/>
      <c r="C346" s="5" t="s">
        <v>229</v>
      </c>
      <c r="D346" s="14" t="s">
        <v>24</v>
      </c>
      <c r="E346" s="19">
        <v>2000</v>
      </c>
      <c r="F346" s="85">
        <f t="shared" si="93"/>
        <v>-1229</v>
      </c>
      <c r="G346" s="17">
        <v>771</v>
      </c>
      <c r="H346" s="24">
        <v>771</v>
      </c>
      <c r="I346" s="9">
        <v>0</v>
      </c>
      <c r="J346" s="31">
        <f t="shared" si="92"/>
        <v>1</v>
      </c>
      <c r="K346" s="9">
        <v>0</v>
      </c>
      <c r="L346" s="9">
        <v>0</v>
      </c>
      <c r="M346" s="8"/>
    </row>
    <row r="347" spans="1:13" x14ac:dyDescent="0.2">
      <c r="A347" s="4"/>
      <c r="B347" s="4"/>
      <c r="C347" s="5" t="s">
        <v>124</v>
      </c>
      <c r="D347" s="14" t="s">
        <v>10</v>
      </c>
      <c r="E347" s="19">
        <v>122206</v>
      </c>
      <c r="F347" s="85">
        <f t="shared" si="93"/>
        <v>-46423.19</v>
      </c>
      <c r="G347" s="17">
        <v>75782.81</v>
      </c>
      <c r="H347" s="24">
        <v>75748.990000000005</v>
      </c>
      <c r="I347" s="9">
        <v>0</v>
      </c>
      <c r="J347" s="31">
        <f t="shared" si="92"/>
        <v>0.99955372465074876</v>
      </c>
      <c r="K347" s="9">
        <v>0</v>
      </c>
      <c r="L347" s="9">
        <v>0</v>
      </c>
      <c r="M347" s="8"/>
    </row>
    <row r="348" spans="1:13" ht="22.5" x14ac:dyDescent="0.2">
      <c r="A348" s="4"/>
      <c r="B348" s="4"/>
      <c r="C348" s="5" t="s">
        <v>134</v>
      </c>
      <c r="D348" s="14" t="s">
        <v>196</v>
      </c>
      <c r="E348" s="19">
        <v>2500</v>
      </c>
      <c r="F348" s="85">
        <f t="shared" si="93"/>
        <v>-874.29</v>
      </c>
      <c r="G348" s="17">
        <v>1625.71</v>
      </c>
      <c r="H348" s="24">
        <v>1625.71</v>
      </c>
      <c r="I348" s="9">
        <v>0</v>
      </c>
      <c r="J348" s="31">
        <f t="shared" si="92"/>
        <v>1</v>
      </c>
      <c r="K348" s="9">
        <v>0</v>
      </c>
      <c r="L348" s="9">
        <v>0</v>
      </c>
      <c r="M348" s="8"/>
    </row>
    <row r="349" spans="1:13" s="27" customFormat="1" x14ac:dyDescent="0.2">
      <c r="A349" s="28"/>
      <c r="B349" s="28"/>
      <c r="C349" s="29" t="s">
        <v>234</v>
      </c>
      <c r="D349" s="14" t="s">
        <v>14</v>
      </c>
      <c r="E349" s="19">
        <v>1000</v>
      </c>
      <c r="F349" s="85">
        <f t="shared" si="93"/>
        <v>-906.2</v>
      </c>
      <c r="G349" s="17">
        <v>93.8</v>
      </c>
      <c r="H349" s="24">
        <v>93.8</v>
      </c>
      <c r="I349" s="9">
        <v>0</v>
      </c>
      <c r="J349" s="31">
        <f>H349/G349</f>
        <v>1</v>
      </c>
      <c r="K349" s="9">
        <v>0</v>
      </c>
      <c r="L349" s="9">
        <v>0</v>
      </c>
      <c r="M349" s="8"/>
    </row>
    <row r="350" spans="1:13" s="27" customFormat="1" x14ac:dyDescent="0.2">
      <c r="A350" s="28"/>
      <c r="B350" s="28"/>
      <c r="C350" s="29" t="s">
        <v>190</v>
      </c>
      <c r="D350" s="34" t="s">
        <v>372</v>
      </c>
      <c r="E350" s="19">
        <v>0</v>
      </c>
      <c r="F350" s="85">
        <f t="shared" si="93"/>
        <v>226.5</v>
      </c>
      <c r="G350" s="17">
        <v>226.5</v>
      </c>
      <c r="H350" s="24">
        <v>226.5</v>
      </c>
      <c r="I350" s="9">
        <v>0</v>
      </c>
      <c r="J350" s="31">
        <f>H350/G350</f>
        <v>1</v>
      </c>
      <c r="K350" s="9">
        <v>0</v>
      </c>
      <c r="L350" s="9">
        <v>0</v>
      </c>
      <c r="M350" s="8"/>
    </row>
    <row r="351" spans="1:13" ht="22.5" x14ac:dyDescent="0.2">
      <c r="A351" s="4"/>
      <c r="B351" s="4"/>
      <c r="C351" s="5" t="s">
        <v>235</v>
      </c>
      <c r="D351" s="14" t="s">
        <v>25</v>
      </c>
      <c r="E351" s="19">
        <v>12403</v>
      </c>
      <c r="F351" s="85">
        <f t="shared" si="93"/>
        <v>0</v>
      </c>
      <c r="G351" s="17">
        <v>12403</v>
      </c>
      <c r="H351" s="24">
        <v>12403</v>
      </c>
      <c r="I351" s="9">
        <v>0</v>
      </c>
      <c r="J351" s="31">
        <f t="shared" si="92"/>
        <v>1</v>
      </c>
      <c r="K351" s="9">
        <v>0</v>
      </c>
      <c r="L351" s="9">
        <v>0</v>
      </c>
      <c r="M351" s="8"/>
    </row>
    <row r="352" spans="1:13" s="27" customFormat="1" ht="22.5" x14ac:dyDescent="0.2">
      <c r="A352" s="28"/>
      <c r="B352" s="28"/>
      <c r="C352" s="29" t="s">
        <v>220</v>
      </c>
      <c r="D352" s="14" t="s">
        <v>221</v>
      </c>
      <c r="E352" s="19">
        <v>3500</v>
      </c>
      <c r="F352" s="85">
        <f t="shared" si="93"/>
        <v>-2100</v>
      </c>
      <c r="G352" s="17">
        <v>1400</v>
      </c>
      <c r="H352" s="24">
        <v>1400</v>
      </c>
      <c r="I352" s="9">
        <v>0</v>
      </c>
      <c r="J352" s="31">
        <f t="shared" si="92"/>
        <v>1</v>
      </c>
      <c r="K352" s="9">
        <v>0</v>
      </c>
      <c r="L352" s="9">
        <v>0</v>
      </c>
      <c r="M352" s="8"/>
    </row>
    <row r="353" spans="1:13" ht="22.5" x14ac:dyDescent="0.2">
      <c r="A353" s="4"/>
      <c r="B353" s="4"/>
      <c r="C353" s="29" t="s">
        <v>355</v>
      </c>
      <c r="D353" s="34" t="s">
        <v>362</v>
      </c>
      <c r="E353" s="19">
        <v>5831</v>
      </c>
      <c r="F353" s="85">
        <f t="shared" si="93"/>
        <v>-5006</v>
      </c>
      <c r="G353" s="17">
        <v>825</v>
      </c>
      <c r="H353" s="24">
        <v>823.62</v>
      </c>
      <c r="I353" s="9">
        <v>0</v>
      </c>
      <c r="J353" s="31">
        <v>0</v>
      </c>
      <c r="K353" s="9">
        <v>59.61</v>
      </c>
      <c r="L353" s="9">
        <v>0</v>
      </c>
      <c r="M353" s="8"/>
    </row>
    <row r="354" spans="1:13" ht="22.5" x14ac:dyDescent="0.2">
      <c r="A354" s="2"/>
      <c r="B354" s="156" t="s">
        <v>288</v>
      </c>
      <c r="C354" s="157"/>
      <c r="D354" s="158" t="s">
        <v>289</v>
      </c>
      <c r="E354" s="159">
        <f>E355+E356+E357</f>
        <v>3500</v>
      </c>
      <c r="F354" s="159">
        <f t="shared" ref="F354:I354" si="94">F355+F356+F357</f>
        <v>407</v>
      </c>
      <c r="G354" s="159">
        <f t="shared" si="94"/>
        <v>3907</v>
      </c>
      <c r="H354" s="159">
        <f t="shared" si="94"/>
        <v>3610.0299999999997</v>
      </c>
      <c r="I354" s="159">
        <f t="shared" si="94"/>
        <v>0</v>
      </c>
      <c r="J354" s="163">
        <f t="shared" si="92"/>
        <v>0.92399027386741739</v>
      </c>
      <c r="K354" s="160">
        <f>K355+K356+K357</f>
        <v>0</v>
      </c>
      <c r="L354" s="160">
        <f>L355+L356+L357</f>
        <v>0</v>
      </c>
      <c r="M354" s="8"/>
    </row>
    <row r="355" spans="1:13" x14ac:dyDescent="0.2">
      <c r="A355" s="4"/>
      <c r="B355" s="4"/>
      <c r="C355" s="5" t="s">
        <v>123</v>
      </c>
      <c r="D355" s="14" t="s">
        <v>9</v>
      </c>
      <c r="E355" s="19">
        <v>500</v>
      </c>
      <c r="F355" s="22">
        <f>G355-E355</f>
        <v>0</v>
      </c>
      <c r="G355" s="17">
        <v>500</v>
      </c>
      <c r="H355" s="24">
        <v>203.03</v>
      </c>
      <c r="I355" s="9">
        <v>0</v>
      </c>
      <c r="J355" s="31">
        <v>0</v>
      </c>
      <c r="K355" s="9">
        <v>0</v>
      </c>
      <c r="L355" s="9">
        <v>0</v>
      </c>
      <c r="M355" s="8"/>
    </row>
    <row r="356" spans="1:13" x14ac:dyDescent="0.2">
      <c r="A356" s="4"/>
      <c r="B356" s="4"/>
      <c r="C356" s="5" t="s">
        <v>124</v>
      </c>
      <c r="D356" s="14" t="s">
        <v>10</v>
      </c>
      <c r="E356" s="19">
        <v>3000</v>
      </c>
      <c r="F356" s="22">
        <f t="shared" ref="F356:F357" si="95">G356-E356</f>
        <v>-1893</v>
      </c>
      <c r="G356" s="108">
        <v>1107</v>
      </c>
      <c r="H356" s="24">
        <v>1107</v>
      </c>
      <c r="I356" s="9">
        <v>0</v>
      </c>
      <c r="J356" s="31">
        <f t="shared" si="92"/>
        <v>1</v>
      </c>
      <c r="K356" s="9">
        <v>0</v>
      </c>
      <c r="L356" s="9">
        <v>0</v>
      </c>
      <c r="M356" s="8"/>
    </row>
    <row r="357" spans="1:13" s="27" customFormat="1" ht="22.5" x14ac:dyDescent="0.2">
      <c r="A357" s="28"/>
      <c r="B357" s="28"/>
      <c r="C357" s="29" t="s">
        <v>220</v>
      </c>
      <c r="D357" s="34" t="s">
        <v>221</v>
      </c>
      <c r="E357" s="19">
        <v>0</v>
      </c>
      <c r="F357" s="22">
        <f t="shared" si="95"/>
        <v>2300</v>
      </c>
      <c r="G357" s="22">
        <v>2300</v>
      </c>
      <c r="H357" s="10">
        <v>2300</v>
      </c>
      <c r="I357" s="9">
        <v>0</v>
      </c>
      <c r="J357" s="31">
        <f>H357/G357</f>
        <v>1</v>
      </c>
      <c r="K357" s="9">
        <v>0</v>
      </c>
      <c r="L357" s="51">
        <v>0</v>
      </c>
      <c r="M357" s="8"/>
    </row>
    <row r="358" spans="1:13" ht="67.5" x14ac:dyDescent="0.2">
      <c r="A358" s="2"/>
      <c r="B358" s="156" t="s">
        <v>161</v>
      </c>
      <c r="C358" s="157"/>
      <c r="D358" s="158" t="s">
        <v>162</v>
      </c>
      <c r="E358" s="159">
        <f>E359+E360</f>
        <v>53333</v>
      </c>
      <c r="F358" s="160">
        <f t="shared" ref="F358:L358" si="96">F359+F360</f>
        <v>-1950.68</v>
      </c>
      <c r="G358" s="183">
        <f t="shared" si="96"/>
        <v>51382.32</v>
      </c>
      <c r="H358" s="159">
        <f t="shared" si="96"/>
        <v>50979.77</v>
      </c>
      <c r="I358" s="160">
        <f t="shared" si="96"/>
        <v>0</v>
      </c>
      <c r="J358" s="163">
        <f t="shared" si="92"/>
        <v>0.99216559314565778</v>
      </c>
      <c r="K358" s="160">
        <f t="shared" si="96"/>
        <v>0</v>
      </c>
      <c r="L358" s="164">
        <f t="shared" si="96"/>
        <v>0</v>
      </c>
      <c r="M358" s="8"/>
    </row>
    <row r="359" spans="1:13" ht="67.5" x14ac:dyDescent="0.2">
      <c r="A359" s="4"/>
      <c r="B359" s="4"/>
      <c r="C359" s="5" t="s">
        <v>163</v>
      </c>
      <c r="D359" s="14" t="s">
        <v>290</v>
      </c>
      <c r="E359" s="19">
        <v>0</v>
      </c>
      <c r="F359" s="22">
        <f>G359-E359</f>
        <v>49.32</v>
      </c>
      <c r="G359" s="17">
        <v>49.32</v>
      </c>
      <c r="H359" s="24">
        <v>49.32</v>
      </c>
      <c r="I359" s="9">
        <v>0</v>
      </c>
      <c r="J359" s="31">
        <f t="shared" si="92"/>
        <v>1</v>
      </c>
      <c r="K359" s="9">
        <v>0</v>
      </c>
      <c r="L359" s="9">
        <v>0</v>
      </c>
      <c r="M359" s="8"/>
    </row>
    <row r="360" spans="1:13" x14ac:dyDescent="0.2">
      <c r="A360" s="4"/>
      <c r="B360" s="4"/>
      <c r="C360" s="5" t="s">
        <v>291</v>
      </c>
      <c r="D360" s="14" t="s">
        <v>27</v>
      </c>
      <c r="E360" s="19">
        <v>53333</v>
      </c>
      <c r="F360" s="22">
        <f>G360-E360</f>
        <v>-2000</v>
      </c>
      <c r="G360" s="17">
        <v>51333</v>
      </c>
      <c r="H360" s="24">
        <v>50930.45</v>
      </c>
      <c r="I360" s="9">
        <v>0</v>
      </c>
      <c r="J360" s="31">
        <f t="shared" si="92"/>
        <v>0.99215806596146727</v>
      </c>
      <c r="K360" s="9">
        <v>0</v>
      </c>
      <c r="L360" s="9">
        <v>0</v>
      </c>
      <c r="M360" s="8"/>
    </row>
    <row r="361" spans="1:13" ht="33.75" x14ac:dyDescent="0.2">
      <c r="A361" s="2"/>
      <c r="B361" s="156" t="s">
        <v>164</v>
      </c>
      <c r="C361" s="157"/>
      <c r="D361" s="158" t="s">
        <v>41</v>
      </c>
      <c r="E361" s="200">
        <f>E363+E362</f>
        <v>446692</v>
      </c>
      <c r="F361" s="159">
        <f t="shared" ref="F361:I361" si="97">F363+F362</f>
        <v>10278</v>
      </c>
      <c r="G361" s="159">
        <f t="shared" si="97"/>
        <v>456970</v>
      </c>
      <c r="H361" s="159">
        <f t="shared" si="97"/>
        <v>423827.12</v>
      </c>
      <c r="I361" s="159">
        <f t="shared" si="97"/>
        <v>0</v>
      </c>
      <c r="J361" s="163">
        <f t="shared" si="92"/>
        <v>0.92747252554872306</v>
      </c>
      <c r="K361" s="160">
        <f>K363+K362</f>
        <v>3202</v>
      </c>
      <c r="L361" s="160">
        <f>L363+L362</f>
        <v>0</v>
      </c>
      <c r="M361" s="8"/>
    </row>
    <row r="362" spans="1:13" s="27" customFormat="1" ht="67.5" x14ac:dyDescent="0.2">
      <c r="A362" s="2"/>
      <c r="B362" s="30"/>
      <c r="C362" s="121" t="s">
        <v>169</v>
      </c>
      <c r="D362" s="141" t="s">
        <v>371</v>
      </c>
      <c r="E362" s="85">
        <v>141255</v>
      </c>
      <c r="F362" s="85">
        <f>G362-E362</f>
        <v>-3285</v>
      </c>
      <c r="G362" s="85">
        <v>137970</v>
      </c>
      <c r="H362" s="112">
        <v>127186.5</v>
      </c>
      <c r="I362" s="85">
        <v>0</v>
      </c>
      <c r="J362" s="31">
        <f>H362/G362</f>
        <v>0.92184170471841709</v>
      </c>
      <c r="K362" s="85">
        <v>0</v>
      </c>
      <c r="L362" s="113">
        <v>0</v>
      </c>
      <c r="M362" s="8"/>
    </row>
    <row r="363" spans="1:13" x14ac:dyDescent="0.2">
      <c r="A363" s="4"/>
      <c r="B363" s="4"/>
      <c r="C363" s="5" t="s">
        <v>292</v>
      </c>
      <c r="D363" s="14" t="s">
        <v>31</v>
      </c>
      <c r="E363" s="114">
        <v>305437</v>
      </c>
      <c r="F363" s="85">
        <f>G363-E363</f>
        <v>13563</v>
      </c>
      <c r="G363" s="116">
        <v>319000</v>
      </c>
      <c r="H363" s="24">
        <v>296640.62</v>
      </c>
      <c r="I363" s="9">
        <v>0</v>
      </c>
      <c r="J363" s="31">
        <f t="shared" si="92"/>
        <v>0.92990789968652032</v>
      </c>
      <c r="K363" s="9">
        <v>3202</v>
      </c>
      <c r="L363" s="9">
        <v>0</v>
      </c>
      <c r="M363" s="8"/>
    </row>
    <row r="364" spans="1:13" ht="15" x14ac:dyDescent="0.2">
      <c r="A364" s="2"/>
      <c r="B364" s="156" t="s">
        <v>165</v>
      </c>
      <c r="C364" s="157"/>
      <c r="D364" s="158" t="s">
        <v>28</v>
      </c>
      <c r="E364" s="159">
        <f>E365+E366</f>
        <v>440000</v>
      </c>
      <c r="F364" s="160">
        <f t="shared" ref="F364:L364" si="98">F365+F366</f>
        <v>12950.680000000028</v>
      </c>
      <c r="G364" s="185">
        <f t="shared" si="98"/>
        <v>452950.68000000005</v>
      </c>
      <c r="H364" s="159">
        <f t="shared" si="98"/>
        <v>440953.50999999995</v>
      </c>
      <c r="I364" s="160">
        <f t="shared" si="98"/>
        <v>0</v>
      </c>
      <c r="J364" s="163">
        <f t="shared" si="92"/>
        <v>0.9735132972976217</v>
      </c>
      <c r="K364" s="160">
        <f t="shared" si="98"/>
        <v>0</v>
      </c>
      <c r="L364" s="164">
        <f t="shared" si="98"/>
        <v>0</v>
      </c>
      <c r="M364" s="8"/>
    </row>
    <row r="365" spans="1:13" x14ac:dyDescent="0.2">
      <c r="A365" s="4"/>
      <c r="B365" s="4"/>
      <c r="C365" s="5" t="s">
        <v>292</v>
      </c>
      <c r="D365" s="14" t="s">
        <v>31</v>
      </c>
      <c r="E365" s="19">
        <v>440000</v>
      </c>
      <c r="F365" s="22">
        <f>G365-E365</f>
        <v>12695.780000000028</v>
      </c>
      <c r="G365" s="17">
        <v>452695.78</v>
      </c>
      <c r="H365" s="24">
        <v>440740.47</v>
      </c>
      <c r="I365" s="9">
        <v>0</v>
      </c>
      <c r="J365" s="31">
        <f t="shared" si="92"/>
        <v>0.97359085167526838</v>
      </c>
      <c r="K365" s="9">
        <v>0</v>
      </c>
      <c r="L365" s="9">
        <v>0</v>
      </c>
      <c r="M365" s="8"/>
    </row>
    <row r="366" spans="1:13" x14ac:dyDescent="0.2">
      <c r="A366" s="4"/>
      <c r="B366" s="4"/>
      <c r="C366" s="5" t="s">
        <v>123</v>
      </c>
      <c r="D366" s="14" t="s">
        <v>9</v>
      </c>
      <c r="E366" s="19">
        <v>0</v>
      </c>
      <c r="F366" s="22">
        <f>G366-E366</f>
        <v>254.9</v>
      </c>
      <c r="G366" s="17">
        <v>254.9</v>
      </c>
      <c r="H366" s="24">
        <v>213.04</v>
      </c>
      <c r="I366" s="9">
        <v>0</v>
      </c>
      <c r="J366" s="31">
        <f t="shared" si="92"/>
        <v>0.83577873675951353</v>
      </c>
      <c r="K366" s="9">
        <v>0</v>
      </c>
      <c r="L366" s="9">
        <v>0</v>
      </c>
      <c r="M366" s="8"/>
    </row>
    <row r="367" spans="1:13" ht="15" x14ac:dyDescent="0.2">
      <c r="A367" s="2"/>
      <c r="B367" s="156" t="s">
        <v>166</v>
      </c>
      <c r="C367" s="157"/>
      <c r="D367" s="158" t="s">
        <v>42</v>
      </c>
      <c r="E367" s="159">
        <f>E368+E369</f>
        <v>354440</v>
      </c>
      <c r="F367" s="160">
        <f t="shared" ref="F367:L367" si="99">F368+F369</f>
        <v>72560</v>
      </c>
      <c r="G367" s="185">
        <f t="shared" si="99"/>
        <v>427000</v>
      </c>
      <c r="H367" s="159">
        <f t="shared" si="99"/>
        <v>421330.07</v>
      </c>
      <c r="I367" s="160">
        <f t="shared" si="99"/>
        <v>0</v>
      </c>
      <c r="J367" s="163">
        <f t="shared" si="92"/>
        <v>0.98672147540983612</v>
      </c>
      <c r="K367" s="160">
        <f t="shared" si="99"/>
        <v>645</v>
      </c>
      <c r="L367" s="164">
        <f t="shared" si="99"/>
        <v>0</v>
      </c>
      <c r="M367" s="8"/>
    </row>
    <row r="368" spans="1:13" ht="67.5" x14ac:dyDescent="0.2">
      <c r="A368" s="4"/>
      <c r="B368" s="4"/>
      <c r="C368" s="5" t="s">
        <v>163</v>
      </c>
      <c r="D368" s="14" t="s">
        <v>290</v>
      </c>
      <c r="E368" s="19">
        <v>0</v>
      </c>
      <c r="F368" s="22">
        <f>G368-E368</f>
        <v>4000</v>
      </c>
      <c r="G368" s="17">
        <v>4000</v>
      </c>
      <c r="H368" s="24">
        <v>943.39</v>
      </c>
      <c r="I368" s="9">
        <v>0</v>
      </c>
      <c r="J368" s="31">
        <f t="shared" si="92"/>
        <v>0.23584749999999999</v>
      </c>
      <c r="K368" s="9">
        <v>0</v>
      </c>
      <c r="L368" s="9">
        <v>0</v>
      </c>
      <c r="M368" s="8"/>
    </row>
    <row r="369" spans="1:13" x14ac:dyDescent="0.2">
      <c r="A369" s="4"/>
      <c r="B369" s="4"/>
      <c r="C369" s="5" t="s">
        <v>292</v>
      </c>
      <c r="D369" s="14" t="s">
        <v>31</v>
      </c>
      <c r="E369" s="122">
        <v>354440</v>
      </c>
      <c r="F369" s="22">
        <f>G369-E369</f>
        <v>68560</v>
      </c>
      <c r="G369" s="17">
        <v>423000</v>
      </c>
      <c r="H369" s="24">
        <v>420386.68</v>
      </c>
      <c r="I369" s="9">
        <v>0</v>
      </c>
      <c r="J369" s="31">
        <f t="shared" si="92"/>
        <v>0.99382193853427891</v>
      </c>
      <c r="K369" s="9">
        <v>645</v>
      </c>
      <c r="L369" s="9">
        <v>0</v>
      </c>
      <c r="M369" s="8"/>
    </row>
    <row r="370" spans="1:13" ht="15" x14ac:dyDescent="0.2">
      <c r="A370" s="2"/>
      <c r="B370" s="156" t="s">
        <v>167</v>
      </c>
      <c r="C370" s="157"/>
      <c r="D370" s="158" t="s">
        <v>43</v>
      </c>
      <c r="E370" s="160">
        <f>E371+E372+E373+E374+E375+E376+E377+E378+E379+E380+E381+E382+E383+E384+E385+E386+E387+E388+E389+E390</f>
        <v>1733479</v>
      </c>
      <c r="F370" s="160">
        <f t="shared" ref="F370:I370" si="100">F371+F372+F373+F374+F375+F376+F377+F378+F379+F380+F381+F382+F383+F384+F385+F386+F387+F388+F389+F390</f>
        <v>158333.80999999991</v>
      </c>
      <c r="G370" s="160">
        <f t="shared" si="100"/>
        <v>1891812.8099999996</v>
      </c>
      <c r="H370" s="160">
        <f t="shared" si="100"/>
        <v>1831730.4</v>
      </c>
      <c r="I370" s="160">
        <f t="shared" si="100"/>
        <v>0</v>
      </c>
      <c r="J370" s="163">
        <f t="shared" si="92"/>
        <v>0.96824082716725035</v>
      </c>
      <c r="K370" s="160">
        <f>K371+K372+K373+K374+K375+K377+K378+K379+K380+K381+K382+K383+K384+K385+K386+K387+K388+K389</f>
        <v>122020.67</v>
      </c>
      <c r="L370" s="160">
        <f>L371+L372+L373+L374+L375+L377+L378+L379+L380+L381+L382+L383+L384+L385+L386+L387+L388+L389</f>
        <v>0</v>
      </c>
      <c r="M370" s="8"/>
    </row>
    <row r="371" spans="1:13" ht="22.5" x14ac:dyDescent="0.2">
      <c r="A371" s="4"/>
      <c r="B371" s="4"/>
      <c r="C371" s="5" t="s">
        <v>216</v>
      </c>
      <c r="D371" s="14" t="s">
        <v>217</v>
      </c>
      <c r="E371" s="114">
        <v>11000</v>
      </c>
      <c r="F371" s="22">
        <f>G371-E371</f>
        <v>0</v>
      </c>
      <c r="G371" s="17">
        <v>11000</v>
      </c>
      <c r="H371" s="24">
        <v>8357.9</v>
      </c>
      <c r="I371" s="9">
        <v>0</v>
      </c>
      <c r="J371" s="31">
        <f t="shared" si="92"/>
        <v>0.75980909090909088</v>
      </c>
      <c r="K371" s="9">
        <v>0</v>
      </c>
      <c r="L371" s="9">
        <v>0</v>
      </c>
      <c r="M371" s="8"/>
    </row>
    <row r="372" spans="1:13" x14ac:dyDescent="0.2">
      <c r="A372" s="4"/>
      <c r="B372" s="4"/>
      <c r="C372" s="5" t="s">
        <v>189</v>
      </c>
      <c r="D372" s="14" t="s">
        <v>6</v>
      </c>
      <c r="E372" s="19">
        <v>1093217</v>
      </c>
      <c r="F372" s="22">
        <f t="shared" ref="F372:F390" si="101">G372-E372</f>
        <v>110428.6399999999</v>
      </c>
      <c r="G372" s="17">
        <v>1203645.6399999999</v>
      </c>
      <c r="H372" s="24">
        <v>1200642.77</v>
      </c>
      <c r="I372" s="9">
        <v>0</v>
      </c>
      <c r="J372" s="31">
        <f t="shared" si="92"/>
        <v>0.99750518765639373</v>
      </c>
      <c r="K372" s="9">
        <v>684</v>
      </c>
      <c r="L372" s="9">
        <v>0</v>
      </c>
      <c r="M372" s="8"/>
    </row>
    <row r="373" spans="1:13" x14ac:dyDescent="0.2">
      <c r="A373" s="4"/>
      <c r="B373" s="4"/>
      <c r="C373" s="5" t="s">
        <v>218</v>
      </c>
      <c r="D373" s="14" t="s">
        <v>219</v>
      </c>
      <c r="E373" s="19">
        <v>80200</v>
      </c>
      <c r="F373" s="22">
        <f t="shared" si="101"/>
        <v>-417.35000000000582</v>
      </c>
      <c r="G373" s="17">
        <v>79782.649999999994</v>
      </c>
      <c r="H373" s="24">
        <v>79779.179999999993</v>
      </c>
      <c r="I373" s="9">
        <v>0</v>
      </c>
      <c r="J373" s="31">
        <f t="shared" si="92"/>
        <v>0.99995650683450599</v>
      </c>
      <c r="K373" s="9">
        <v>90010.49</v>
      </c>
      <c r="L373" s="9">
        <v>0</v>
      </c>
      <c r="M373" s="8"/>
    </row>
    <row r="374" spans="1:13" x14ac:dyDescent="0.2">
      <c r="A374" s="4"/>
      <c r="B374" s="4"/>
      <c r="C374" s="5" t="s">
        <v>132</v>
      </c>
      <c r="D374" s="14" t="s">
        <v>7</v>
      </c>
      <c r="E374" s="19">
        <v>213050</v>
      </c>
      <c r="F374" s="22">
        <f t="shared" si="101"/>
        <v>13081.640000000014</v>
      </c>
      <c r="G374" s="17">
        <v>226131.64</v>
      </c>
      <c r="H374" s="24">
        <v>210260.86</v>
      </c>
      <c r="I374" s="9">
        <v>0</v>
      </c>
      <c r="J374" s="31">
        <f t="shared" si="92"/>
        <v>0.92981619025095286</v>
      </c>
      <c r="K374" s="9">
        <v>15499.84</v>
      </c>
      <c r="L374" s="9">
        <v>0</v>
      </c>
      <c r="M374" s="8"/>
    </row>
    <row r="375" spans="1:13" ht="22.5" x14ac:dyDescent="0.2">
      <c r="A375" s="4"/>
      <c r="B375" s="4"/>
      <c r="C375" s="5" t="s">
        <v>133</v>
      </c>
      <c r="D375" s="34" t="s">
        <v>367</v>
      </c>
      <c r="E375" s="19">
        <v>29830</v>
      </c>
      <c r="F375" s="22">
        <f t="shared" si="101"/>
        <v>-5717.119999999999</v>
      </c>
      <c r="G375" s="17">
        <v>24112.880000000001</v>
      </c>
      <c r="H375" s="24">
        <v>21356.82</v>
      </c>
      <c r="I375" s="9">
        <v>0</v>
      </c>
      <c r="J375" s="31">
        <f t="shared" si="92"/>
        <v>0.88570174943847435</v>
      </c>
      <c r="K375" s="9">
        <v>1593.09</v>
      </c>
      <c r="L375" s="9">
        <v>0</v>
      </c>
      <c r="M375" s="8"/>
    </row>
    <row r="376" spans="1:13" s="27" customFormat="1" ht="22.5" x14ac:dyDescent="0.2">
      <c r="A376" s="28"/>
      <c r="B376" s="28"/>
      <c r="C376" s="29" t="s">
        <v>227</v>
      </c>
      <c r="D376" s="34" t="s">
        <v>228</v>
      </c>
      <c r="E376" s="19">
        <v>5000</v>
      </c>
      <c r="F376" s="22">
        <f t="shared" si="101"/>
        <v>-5000</v>
      </c>
      <c r="G376" s="17">
        <v>0</v>
      </c>
      <c r="H376" s="24">
        <v>0</v>
      </c>
      <c r="I376" s="9">
        <v>0</v>
      </c>
      <c r="J376" s="31">
        <v>0</v>
      </c>
      <c r="K376" s="9">
        <v>0</v>
      </c>
      <c r="L376" s="9">
        <v>0</v>
      </c>
      <c r="M376" s="8"/>
    </row>
    <row r="377" spans="1:13" x14ac:dyDescent="0.2">
      <c r="A377" s="4"/>
      <c r="B377" s="4"/>
      <c r="C377" s="5" t="s">
        <v>130</v>
      </c>
      <c r="D377" s="14" t="s">
        <v>16</v>
      </c>
      <c r="E377" s="19">
        <v>12000</v>
      </c>
      <c r="F377" s="22">
        <f t="shared" si="101"/>
        <v>2500</v>
      </c>
      <c r="G377" s="17">
        <v>14500</v>
      </c>
      <c r="H377" s="24">
        <v>12000</v>
      </c>
      <c r="I377" s="9">
        <v>0</v>
      </c>
      <c r="J377" s="31">
        <f t="shared" si="92"/>
        <v>0.82758620689655171</v>
      </c>
      <c r="K377" s="9">
        <v>0</v>
      </c>
      <c r="L377" s="9">
        <v>0</v>
      </c>
      <c r="M377" s="8"/>
    </row>
    <row r="378" spans="1:13" x14ac:dyDescent="0.2">
      <c r="A378" s="4"/>
      <c r="B378" s="4"/>
      <c r="C378" s="5" t="s">
        <v>123</v>
      </c>
      <c r="D378" s="14" t="s">
        <v>9</v>
      </c>
      <c r="E378" s="19">
        <v>51142</v>
      </c>
      <c r="F378" s="22">
        <f t="shared" si="101"/>
        <v>-11000</v>
      </c>
      <c r="G378" s="17">
        <v>40142</v>
      </c>
      <c r="H378" s="24">
        <v>37613.730000000003</v>
      </c>
      <c r="I378" s="9">
        <v>0</v>
      </c>
      <c r="J378" s="31">
        <f t="shared" si="92"/>
        <v>0.93701684021722886</v>
      </c>
      <c r="K378" s="9">
        <v>0</v>
      </c>
      <c r="L378" s="9">
        <v>0</v>
      </c>
      <c r="M378" s="8"/>
    </row>
    <row r="379" spans="1:13" x14ac:dyDescent="0.2">
      <c r="A379" s="4"/>
      <c r="B379" s="4"/>
      <c r="C379" s="5" t="s">
        <v>191</v>
      </c>
      <c r="D379" s="14" t="s">
        <v>23</v>
      </c>
      <c r="E379" s="19">
        <v>37000</v>
      </c>
      <c r="F379" s="22">
        <f t="shared" si="101"/>
        <v>-4000</v>
      </c>
      <c r="G379" s="17">
        <v>33000</v>
      </c>
      <c r="H379" s="24">
        <v>28045.53</v>
      </c>
      <c r="I379" s="9">
        <v>0</v>
      </c>
      <c r="J379" s="31">
        <f t="shared" si="92"/>
        <v>0.84986454545454537</v>
      </c>
      <c r="K379" s="9">
        <v>1897.09</v>
      </c>
      <c r="L379" s="9">
        <v>0</v>
      </c>
      <c r="M379" s="8"/>
    </row>
    <row r="380" spans="1:13" x14ac:dyDescent="0.2">
      <c r="A380" s="4"/>
      <c r="B380" s="4"/>
      <c r="C380" s="5" t="s">
        <v>195</v>
      </c>
      <c r="D380" s="14" t="s">
        <v>40</v>
      </c>
      <c r="E380" s="19">
        <v>2000</v>
      </c>
      <c r="F380" s="22">
        <f t="shared" si="101"/>
        <v>0</v>
      </c>
      <c r="G380" s="17">
        <v>2000</v>
      </c>
      <c r="H380" s="24">
        <v>364.5</v>
      </c>
      <c r="I380" s="9">
        <v>0</v>
      </c>
      <c r="J380" s="31">
        <f t="shared" si="92"/>
        <v>0.18225</v>
      </c>
      <c r="K380" s="9">
        <v>0</v>
      </c>
      <c r="L380" s="9">
        <v>0</v>
      </c>
      <c r="M380" s="8"/>
    </row>
    <row r="381" spans="1:13" x14ac:dyDescent="0.2">
      <c r="A381" s="4"/>
      <c r="B381" s="4"/>
      <c r="C381" s="5" t="s">
        <v>229</v>
      </c>
      <c r="D381" s="14" t="s">
        <v>24</v>
      </c>
      <c r="E381" s="19">
        <v>3500</v>
      </c>
      <c r="F381" s="22">
        <f t="shared" si="101"/>
        <v>0</v>
      </c>
      <c r="G381" s="17">
        <v>3500</v>
      </c>
      <c r="H381" s="24">
        <v>1810</v>
      </c>
      <c r="I381" s="9">
        <v>0</v>
      </c>
      <c r="J381" s="31">
        <f t="shared" si="92"/>
        <v>0.51714285714285713</v>
      </c>
      <c r="K381" s="9">
        <v>0</v>
      </c>
      <c r="L381" s="9">
        <v>0</v>
      </c>
      <c r="M381" s="8"/>
    </row>
    <row r="382" spans="1:13" x14ac:dyDescent="0.2">
      <c r="A382" s="4"/>
      <c r="B382" s="4"/>
      <c r="C382" s="5" t="s">
        <v>124</v>
      </c>
      <c r="D382" s="14" t="s">
        <v>10</v>
      </c>
      <c r="E382" s="19">
        <v>95000</v>
      </c>
      <c r="F382" s="22">
        <f t="shared" si="101"/>
        <v>63000</v>
      </c>
      <c r="G382" s="17">
        <v>158000</v>
      </c>
      <c r="H382" s="24">
        <v>139408.60999999999</v>
      </c>
      <c r="I382" s="9">
        <v>0</v>
      </c>
      <c r="J382" s="31">
        <f t="shared" si="92"/>
        <v>0.88233297468354421</v>
      </c>
      <c r="K382" s="9">
        <v>12336.16</v>
      </c>
      <c r="L382" s="9">
        <v>0</v>
      </c>
      <c r="M382" s="8"/>
    </row>
    <row r="383" spans="1:13" ht="22.5" x14ac:dyDescent="0.2">
      <c r="A383" s="4"/>
      <c r="B383" s="4"/>
      <c r="C383" s="5" t="s">
        <v>134</v>
      </c>
      <c r="D383" s="14" t="s">
        <v>196</v>
      </c>
      <c r="E383" s="19">
        <v>12000</v>
      </c>
      <c r="F383" s="22">
        <f t="shared" si="101"/>
        <v>0</v>
      </c>
      <c r="G383" s="17">
        <v>12000</v>
      </c>
      <c r="H383" s="24">
        <v>11526.12</v>
      </c>
      <c r="I383" s="9">
        <v>0</v>
      </c>
      <c r="J383" s="31">
        <f t="shared" si="92"/>
        <v>0.96051000000000009</v>
      </c>
      <c r="K383" s="9">
        <v>0</v>
      </c>
      <c r="L383" s="9">
        <v>0</v>
      </c>
      <c r="M383" s="8"/>
    </row>
    <row r="384" spans="1:13" ht="22.5" x14ac:dyDescent="0.2">
      <c r="A384" s="4"/>
      <c r="B384" s="4"/>
      <c r="C384" s="5" t="s">
        <v>232</v>
      </c>
      <c r="D384" s="14" t="s">
        <v>233</v>
      </c>
      <c r="E384" s="19">
        <v>21600</v>
      </c>
      <c r="F384" s="22">
        <f t="shared" si="101"/>
        <v>0</v>
      </c>
      <c r="G384" s="17">
        <v>21600</v>
      </c>
      <c r="H384" s="24">
        <v>21600</v>
      </c>
      <c r="I384" s="9">
        <v>0</v>
      </c>
      <c r="J384" s="31">
        <f t="shared" si="92"/>
        <v>1</v>
      </c>
      <c r="K384" s="9">
        <v>0</v>
      </c>
      <c r="L384" s="9">
        <v>0</v>
      </c>
      <c r="M384" s="8"/>
    </row>
    <row r="385" spans="1:13" x14ac:dyDescent="0.2">
      <c r="A385" s="4"/>
      <c r="B385" s="4"/>
      <c r="C385" s="5" t="s">
        <v>234</v>
      </c>
      <c r="D385" s="14" t="s">
        <v>14</v>
      </c>
      <c r="E385" s="19">
        <v>9000</v>
      </c>
      <c r="F385" s="22">
        <f t="shared" si="101"/>
        <v>1000</v>
      </c>
      <c r="G385" s="17">
        <v>10000</v>
      </c>
      <c r="H385" s="24">
        <v>7772.73</v>
      </c>
      <c r="I385" s="9">
        <v>0</v>
      </c>
      <c r="J385" s="31">
        <f t="shared" si="92"/>
        <v>0.77727299999999999</v>
      </c>
      <c r="K385" s="9">
        <v>0</v>
      </c>
      <c r="L385" s="9">
        <v>0</v>
      </c>
      <c r="M385" s="8"/>
    </row>
    <row r="386" spans="1:13" x14ac:dyDescent="0.2">
      <c r="A386" s="4"/>
      <c r="B386" s="4"/>
      <c r="C386" s="5" t="s">
        <v>190</v>
      </c>
      <c r="D386" s="14" t="s">
        <v>11</v>
      </c>
      <c r="E386" s="19">
        <v>1000</v>
      </c>
      <c r="F386" s="22">
        <f t="shared" si="101"/>
        <v>500</v>
      </c>
      <c r="G386" s="17">
        <v>1500</v>
      </c>
      <c r="H386" s="24">
        <v>1155.1500000000001</v>
      </c>
      <c r="I386" s="9">
        <v>0</v>
      </c>
      <c r="J386" s="31">
        <f t="shared" si="92"/>
        <v>0.77010000000000001</v>
      </c>
      <c r="K386" s="9">
        <v>0</v>
      </c>
      <c r="L386" s="9">
        <v>0</v>
      </c>
      <c r="M386" s="8"/>
    </row>
    <row r="387" spans="1:13" ht="22.5" x14ac:dyDescent="0.2">
      <c r="A387" s="4"/>
      <c r="B387" s="4"/>
      <c r="C387" s="5" t="s">
        <v>235</v>
      </c>
      <c r="D387" s="14" t="s">
        <v>25</v>
      </c>
      <c r="E387" s="19">
        <v>40110</v>
      </c>
      <c r="F387" s="22">
        <f t="shared" si="101"/>
        <v>1188</v>
      </c>
      <c r="G387" s="17">
        <v>41298</v>
      </c>
      <c r="H387" s="24">
        <v>41298</v>
      </c>
      <c r="I387" s="9">
        <v>0</v>
      </c>
      <c r="J387" s="31">
        <f t="shared" si="92"/>
        <v>1</v>
      </c>
      <c r="K387" s="9">
        <v>0</v>
      </c>
      <c r="L387" s="9">
        <v>0</v>
      </c>
      <c r="M387" s="8"/>
    </row>
    <row r="388" spans="1:13" s="27" customFormat="1" ht="22.5" x14ac:dyDescent="0.2">
      <c r="A388" s="28"/>
      <c r="B388" s="28"/>
      <c r="C388" s="29" t="s">
        <v>208</v>
      </c>
      <c r="D388" s="34" t="s">
        <v>209</v>
      </c>
      <c r="E388" s="19">
        <v>0</v>
      </c>
      <c r="F388" s="22">
        <f t="shared" si="101"/>
        <v>1100</v>
      </c>
      <c r="G388" s="17">
        <v>1100</v>
      </c>
      <c r="H388" s="24">
        <v>1100</v>
      </c>
      <c r="I388" s="9">
        <v>0</v>
      </c>
      <c r="J388" s="31">
        <f t="shared" si="92"/>
        <v>1</v>
      </c>
      <c r="K388" s="9">
        <v>0</v>
      </c>
      <c r="L388" s="9">
        <v>0</v>
      </c>
      <c r="M388" s="8"/>
    </row>
    <row r="389" spans="1:13" ht="22.5" x14ac:dyDescent="0.2">
      <c r="A389" s="4"/>
      <c r="B389" s="4"/>
      <c r="C389" s="5" t="s">
        <v>220</v>
      </c>
      <c r="D389" s="14" t="s">
        <v>221</v>
      </c>
      <c r="E389" s="122">
        <v>9500</v>
      </c>
      <c r="F389" s="123">
        <f t="shared" si="101"/>
        <v>-1000</v>
      </c>
      <c r="G389" s="108">
        <v>8500</v>
      </c>
      <c r="H389" s="109">
        <v>7638.5</v>
      </c>
      <c r="I389" s="110">
        <v>0</v>
      </c>
      <c r="J389" s="31">
        <f t="shared" si="92"/>
        <v>0.89864705882352947</v>
      </c>
      <c r="K389" s="9">
        <v>0</v>
      </c>
      <c r="L389" s="9">
        <v>0</v>
      </c>
      <c r="M389" s="8"/>
    </row>
    <row r="390" spans="1:13" s="27" customFormat="1" ht="22.5" x14ac:dyDescent="0.2">
      <c r="A390" s="28"/>
      <c r="B390" s="28"/>
      <c r="C390" s="29" t="s">
        <v>355</v>
      </c>
      <c r="D390" s="34" t="s">
        <v>362</v>
      </c>
      <c r="E390" s="22">
        <v>7330</v>
      </c>
      <c r="F390" s="22">
        <f t="shared" si="101"/>
        <v>-7330</v>
      </c>
      <c r="G390" s="22">
        <v>0</v>
      </c>
      <c r="H390" s="9">
        <v>0</v>
      </c>
      <c r="I390" s="9">
        <v>0</v>
      </c>
      <c r="J390" s="31">
        <v>0</v>
      </c>
      <c r="K390" s="9">
        <v>0</v>
      </c>
      <c r="L390" s="9">
        <v>0</v>
      </c>
      <c r="M390" s="8"/>
    </row>
    <row r="391" spans="1:13" ht="22.5" x14ac:dyDescent="0.2">
      <c r="A391" s="2"/>
      <c r="B391" s="156" t="s">
        <v>168</v>
      </c>
      <c r="C391" s="157"/>
      <c r="D391" s="158" t="s">
        <v>29</v>
      </c>
      <c r="E391" s="190">
        <f>E392</f>
        <v>644970</v>
      </c>
      <c r="F391" s="190">
        <f t="shared" ref="F391:I391" si="102">F392</f>
        <v>-29196.550000000047</v>
      </c>
      <c r="G391" s="190">
        <f t="shared" si="102"/>
        <v>615773.44999999995</v>
      </c>
      <c r="H391" s="190">
        <f t="shared" si="102"/>
        <v>606933</v>
      </c>
      <c r="I391" s="190">
        <f t="shared" si="102"/>
        <v>0</v>
      </c>
      <c r="J391" s="163">
        <f t="shared" si="92"/>
        <v>0.98564334009528998</v>
      </c>
      <c r="K391" s="160">
        <f>K392</f>
        <v>11625</v>
      </c>
      <c r="L391" s="160">
        <f>L392</f>
        <v>0</v>
      </c>
      <c r="M391" s="8"/>
    </row>
    <row r="392" spans="1:13" x14ac:dyDescent="0.2">
      <c r="A392" s="4"/>
      <c r="B392" s="4"/>
      <c r="C392" s="5" t="s">
        <v>124</v>
      </c>
      <c r="D392" s="14" t="s">
        <v>10</v>
      </c>
      <c r="E392" s="19">
        <v>644970</v>
      </c>
      <c r="F392" s="22">
        <f>G392-E392</f>
        <v>-29196.550000000047</v>
      </c>
      <c r="G392" s="17">
        <v>615773.44999999995</v>
      </c>
      <c r="H392" s="24">
        <v>606933</v>
      </c>
      <c r="I392" s="9">
        <v>0</v>
      </c>
      <c r="J392" s="31">
        <f t="shared" si="92"/>
        <v>0.98564334009528998</v>
      </c>
      <c r="K392" s="9">
        <v>11625</v>
      </c>
      <c r="L392" s="9">
        <v>0</v>
      </c>
      <c r="M392" s="8"/>
    </row>
    <row r="393" spans="1:13" ht="15" x14ac:dyDescent="0.2">
      <c r="A393" s="2"/>
      <c r="B393" s="156" t="s">
        <v>170</v>
      </c>
      <c r="C393" s="157"/>
      <c r="D393" s="158" t="s">
        <v>44</v>
      </c>
      <c r="E393" s="159">
        <f>E394</f>
        <v>130000</v>
      </c>
      <c r="F393" s="160">
        <f t="shared" ref="F393:L393" si="103">F394</f>
        <v>110000</v>
      </c>
      <c r="G393" s="185">
        <f t="shared" si="103"/>
        <v>240000</v>
      </c>
      <c r="H393" s="159">
        <f t="shared" si="103"/>
        <v>240000</v>
      </c>
      <c r="I393" s="160">
        <f t="shared" si="103"/>
        <v>0</v>
      </c>
      <c r="J393" s="163">
        <f t="shared" si="92"/>
        <v>1</v>
      </c>
      <c r="K393" s="160">
        <f t="shared" si="103"/>
        <v>0</v>
      </c>
      <c r="L393" s="164">
        <f t="shared" si="103"/>
        <v>0</v>
      </c>
      <c r="M393" s="8"/>
    </row>
    <row r="394" spans="1:13" x14ac:dyDescent="0.2">
      <c r="A394" s="4"/>
      <c r="B394" s="4"/>
      <c r="C394" s="5" t="s">
        <v>292</v>
      </c>
      <c r="D394" s="14" t="s">
        <v>31</v>
      </c>
      <c r="E394" s="19">
        <v>130000</v>
      </c>
      <c r="F394" s="22">
        <f>G394-E394</f>
        <v>110000</v>
      </c>
      <c r="G394" s="17">
        <v>240000</v>
      </c>
      <c r="H394" s="24">
        <v>240000</v>
      </c>
      <c r="I394" s="9">
        <v>0</v>
      </c>
      <c r="J394" s="31">
        <f t="shared" si="92"/>
        <v>1</v>
      </c>
      <c r="K394" s="9">
        <v>0</v>
      </c>
      <c r="L394" s="9">
        <v>0</v>
      </c>
      <c r="M394" s="8"/>
    </row>
    <row r="395" spans="1:13" ht="15" x14ac:dyDescent="0.2">
      <c r="A395" s="2"/>
      <c r="B395" s="156" t="s">
        <v>293</v>
      </c>
      <c r="C395" s="157"/>
      <c r="D395" s="158" t="s">
        <v>103</v>
      </c>
      <c r="E395" s="159">
        <f>E396+E397</f>
        <v>150000</v>
      </c>
      <c r="F395" s="159">
        <f t="shared" ref="F395:I395" si="104">F396+F397</f>
        <v>23164</v>
      </c>
      <c r="G395" s="159">
        <f t="shared" si="104"/>
        <v>173164</v>
      </c>
      <c r="H395" s="159">
        <f t="shared" si="104"/>
        <v>173164</v>
      </c>
      <c r="I395" s="159">
        <f t="shared" si="104"/>
        <v>0</v>
      </c>
      <c r="J395" s="163">
        <f t="shared" si="92"/>
        <v>1</v>
      </c>
      <c r="K395" s="160">
        <f>K396+K397</f>
        <v>0</v>
      </c>
      <c r="L395" s="160">
        <f>L396+L397</f>
        <v>0</v>
      </c>
      <c r="M395" s="8"/>
    </row>
    <row r="396" spans="1:13" ht="22.5" x14ac:dyDescent="0.2">
      <c r="A396" s="4"/>
      <c r="B396" s="4"/>
      <c r="C396" s="29" t="s">
        <v>346</v>
      </c>
      <c r="D396" s="34" t="s">
        <v>370</v>
      </c>
      <c r="E396" s="122">
        <v>150000</v>
      </c>
      <c r="F396" s="123">
        <f>G396-E396</f>
        <v>0</v>
      </c>
      <c r="G396" s="108">
        <v>150000</v>
      </c>
      <c r="H396" s="109">
        <v>150000</v>
      </c>
      <c r="I396" s="110">
        <v>0</v>
      </c>
      <c r="J396" s="31">
        <f t="shared" si="92"/>
        <v>1</v>
      </c>
      <c r="K396" s="9">
        <v>0</v>
      </c>
      <c r="L396" s="9">
        <v>0</v>
      </c>
      <c r="M396" s="8"/>
    </row>
    <row r="397" spans="1:13" s="27" customFormat="1" ht="67.5" x14ac:dyDescent="0.2">
      <c r="A397" s="28"/>
      <c r="B397" s="28"/>
      <c r="C397" s="29" t="s">
        <v>163</v>
      </c>
      <c r="D397" s="14" t="s">
        <v>290</v>
      </c>
      <c r="E397" s="22">
        <v>0</v>
      </c>
      <c r="F397" s="123">
        <f>G397-E397</f>
        <v>23164</v>
      </c>
      <c r="G397" s="22">
        <v>23164</v>
      </c>
      <c r="H397" s="9">
        <v>23164</v>
      </c>
      <c r="I397" s="9">
        <v>0</v>
      </c>
      <c r="J397" s="31">
        <f t="shared" si="92"/>
        <v>1</v>
      </c>
      <c r="K397" s="9">
        <v>0</v>
      </c>
      <c r="L397" s="51">
        <v>0</v>
      </c>
      <c r="M397" s="8"/>
    </row>
    <row r="398" spans="1:13" ht="15" x14ac:dyDescent="0.2">
      <c r="A398" s="2"/>
      <c r="B398" s="156" t="s">
        <v>294</v>
      </c>
      <c r="C398" s="157"/>
      <c r="D398" s="158" t="s">
        <v>5</v>
      </c>
      <c r="E398" s="194">
        <f>E403+E404+E400+E401+E402+E399</f>
        <v>30600.000000000004</v>
      </c>
      <c r="F398" s="160">
        <f t="shared" ref="F398:I398" si="105">F403+F404+F400+F401+F402+F399</f>
        <v>-11554.720000000001</v>
      </c>
      <c r="G398" s="201">
        <f t="shared" si="105"/>
        <v>19045.28</v>
      </c>
      <c r="H398" s="194">
        <f t="shared" si="105"/>
        <v>17018.22</v>
      </c>
      <c r="I398" s="194">
        <f t="shared" si="105"/>
        <v>0</v>
      </c>
      <c r="J398" s="163">
        <f t="shared" si="92"/>
        <v>0.8935662799391767</v>
      </c>
      <c r="K398" s="160">
        <f>K399+K400+K401+K402+K403+K404</f>
        <v>0</v>
      </c>
      <c r="L398" s="160">
        <f>L399+L400+L401+L402+L403+L404</f>
        <v>0</v>
      </c>
      <c r="M398" s="8"/>
    </row>
    <row r="399" spans="1:13" s="27" customFormat="1" ht="67.5" x14ac:dyDescent="0.2">
      <c r="A399" s="2"/>
      <c r="B399" s="30"/>
      <c r="C399" s="121" t="s">
        <v>163</v>
      </c>
      <c r="D399" s="14" t="s">
        <v>290</v>
      </c>
      <c r="E399" s="85">
        <v>0</v>
      </c>
      <c r="F399" s="85">
        <f>G399-E399</f>
        <v>245.28</v>
      </c>
      <c r="G399" s="85">
        <v>245.28</v>
      </c>
      <c r="H399" s="85">
        <v>245.28</v>
      </c>
      <c r="I399" s="85">
        <v>0</v>
      </c>
      <c r="J399" s="94">
        <f>H399/G399</f>
        <v>1</v>
      </c>
      <c r="K399" s="124">
        <v>0</v>
      </c>
      <c r="L399" s="85">
        <v>0</v>
      </c>
      <c r="M399" s="8"/>
    </row>
    <row r="400" spans="1:13" s="27" customFormat="1" ht="15" x14ac:dyDescent="0.2">
      <c r="A400" s="2"/>
      <c r="B400" s="30"/>
      <c r="C400" s="121" t="s">
        <v>189</v>
      </c>
      <c r="D400" s="14" t="s">
        <v>6</v>
      </c>
      <c r="E400" s="132">
        <v>18049.63</v>
      </c>
      <c r="F400" s="85">
        <f t="shared" ref="F400:F404" si="106">G400-E400</f>
        <v>-17380.580000000002</v>
      </c>
      <c r="G400" s="113">
        <v>669.05</v>
      </c>
      <c r="H400" s="112">
        <v>669.05</v>
      </c>
      <c r="I400" s="113">
        <v>0</v>
      </c>
      <c r="J400" s="94">
        <v>0</v>
      </c>
      <c r="K400" s="124">
        <v>0</v>
      </c>
      <c r="L400" s="113">
        <v>0</v>
      </c>
      <c r="M400" s="8"/>
    </row>
    <row r="401" spans="1:13" s="27" customFormat="1" ht="15" x14ac:dyDescent="0.2">
      <c r="A401" s="2"/>
      <c r="B401" s="30"/>
      <c r="C401" s="121" t="s">
        <v>132</v>
      </c>
      <c r="D401" s="14" t="s">
        <v>7</v>
      </c>
      <c r="E401" s="85">
        <v>3108.15</v>
      </c>
      <c r="F401" s="85">
        <f t="shared" si="106"/>
        <v>-2993.59</v>
      </c>
      <c r="G401" s="85">
        <v>114.56</v>
      </c>
      <c r="H401" s="85">
        <v>114.56</v>
      </c>
      <c r="I401" s="85">
        <v>0</v>
      </c>
      <c r="J401" s="31">
        <f>H401/G401</f>
        <v>1</v>
      </c>
      <c r="K401" s="85">
        <v>0</v>
      </c>
      <c r="L401" s="85">
        <v>0</v>
      </c>
      <c r="M401" s="8"/>
    </row>
    <row r="402" spans="1:13" s="27" customFormat="1" ht="22.5" x14ac:dyDescent="0.2">
      <c r="A402" s="2"/>
      <c r="B402" s="30"/>
      <c r="C402" s="121" t="s">
        <v>133</v>
      </c>
      <c r="D402" s="34" t="s">
        <v>367</v>
      </c>
      <c r="E402" s="85">
        <v>442.22</v>
      </c>
      <c r="F402" s="85">
        <f t="shared" si="106"/>
        <v>-425.83000000000004</v>
      </c>
      <c r="G402" s="85">
        <v>16.39</v>
      </c>
      <c r="H402" s="85">
        <v>16.39</v>
      </c>
      <c r="I402" s="85">
        <v>0</v>
      </c>
      <c r="J402" s="31">
        <v>0</v>
      </c>
      <c r="K402" s="85">
        <v>0</v>
      </c>
      <c r="L402" s="85">
        <v>0</v>
      </c>
      <c r="M402" s="8"/>
    </row>
    <row r="403" spans="1:13" x14ac:dyDescent="0.2">
      <c r="A403" s="4"/>
      <c r="B403" s="4"/>
      <c r="C403" s="5" t="s">
        <v>123</v>
      </c>
      <c r="D403" s="14" t="s">
        <v>9</v>
      </c>
      <c r="E403" s="114">
        <v>6000</v>
      </c>
      <c r="F403" s="85">
        <f t="shared" si="106"/>
        <v>10000</v>
      </c>
      <c r="G403" s="116">
        <v>16000</v>
      </c>
      <c r="H403" s="117">
        <v>15708.34</v>
      </c>
      <c r="I403" s="118">
        <v>0</v>
      </c>
      <c r="J403" s="119">
        <f t="shared" si="92"/>
        <v>0.98177124999999998</v>
      </c>
      <c r="K403" s="118">
        <v>0</v>
      </c>
      <c r="L403" s="118">
        <v>0</v>
      </c>
      <c r="M403" s="8"/>
    </row>
    <row r="404" spans="1:13" x14ac:dyDescent="0.2">
      <c r="A404" s="4"/>
      <c r="B404" s="4"/>
      <c r="C404" s="5" t="s">
        <v>124</v>
      </c>
      <c r="D404" s="14" t="s">
        <v>10</v>
      </c>
      <c r="E404" s="19">
        <v>3000</v>
      </c>
      <c r="F404" s="85">
        <f t="shared" si="106"/>
        <v>-1000</v>
      </c>
      <c r="G404" s="17">
        <v>2000</v>
      </c>
      <c r="H404" s="24">
        <v>264.60000000000002</v>
      </c>
      <c r="I404" s="9">
        <v>0</v>
      </c>
      <c r="J404" s="31">
        <f t="shared" si="92"/>
        <v>0.1323</v>
      </c>
      <c r="K404" s="9">
        <v>0</v>
      </c>
      <c r="L404" s="9">
        <v>0</v>
      </c>
      <c r="M404" s="8"/>
    </row>
    <row r="405" spans="1:13" ht="22.5" x14ac:dyDescent="0.2">
      <c r="A405" s="165" t="s">
        <v>171</v>
      </c>
      <c r="B405" s="165"/>
      <c r="C405" s="165"/>
      <c r="D405" s="166" t="s">
        <v>111</v>
      </c>
      <c r="E405" s="175">
        <f>E406</f>
        <v>0</v>
      </c>
      <c r="F405" s="151">
        <f t="shared" ref="F405:L405" si="107">F406</f>
        <v>51408</v>
      </c>
      <c r="G405" s="168">
        <f t="shared" si="107"/>
        <v>51408</v>
      </c>
      <c r="H405" s="167">
        <f t="shared" si="107"/>
        <v>38907.699999999997</v>
      </c>
      <c r="I405" s="151">
        <f t="shared" si="107"/>
        <v>0</v>
      </c>
      <c r="J405" s="154">
        <f t="shared" si="92"/>
        <v>0.75684134765017108</v>
      </c>
      <c r="K405" s="151">
        <f t="shared" si="107"/>
        <v>0</v>
      </c>
      <c r="L405" s="170">
        <f t="shared" si="107"/>
        <v>0</v>
      </c>
      <c r="M405" s="8"/>
    </row>
    <row r="406" spans="1:13" ht="15" x14ac:dyDescent="0.2">
      <c r="A406" s="2"/>
      <c r="B406" s="191" t="s">
        <v>357</v>
      </c>
      <c r="C406" s="157"/>
      <c r="D406" s="202" t="s">
        <v>374</v>
      </c>
      <c r="E406" s="160">
        <f>E407+E408+E409+E410</f>
        <v>0</v>
      </c>
      <c r="F406" s="160">
        <f t="shared" ref="F406:I406" si="108">F407+F408+F409+F410</f>
        <v>51408</v>
      </c>
      <c r="G406" s="160">
        <f t="shared" si="108"/>
        <v>51408</v>
      </c>
      <c r="H406" s="160">
        <f t="shared" si="108"/>
        <v>38907.699999999997</v>
      </c>
      <c r="I406" s="160">
        <f t="shared" si="108"/>
        <v>0</v>
      </c>
      <c r="J406" s="163">
        <f t="shared" si="92"/>
        <v>0.75684134765017108</v>
      </c>
      <c r="K406" s="160">
        <f>K407+K408+K409+K410</f>
        <v>0</v>
      </c>
      <c r="L406" s="160">
        <f>L407+L408+L409+L410</f>
        <v>0</v>
      </c>
      <c r="M406" s="8"/>
    </row>
    <row r="407" spans="1:13" x14ac:dyDescent="0.2">
      <c r="A407" s="4"/>
      <c r="B407" s="4"/>
      <c r="C407" s="29" t="s">
        <v>132</v>
      </c>
      <c r="D407" s="14" t="s">
        <v>7</v>
      </c>
      <c r="E407" s="114">
        <v>0</v>
      </c>
      <c r="F407" s="22">
        <f>G407-E407</f>
        <v>7257.6</v>
      </c>
      <c r="G407" s="17">
        <v>7257.6</v>
      </c>
      <c r="H407" s="24">
        <v>5558.78</v>
      </c>
      <c r="I407" s="9">
        <v>0</v>
      </c>
      <c r="J407" s="31">
        <f t="shared" ref="J407:J458" si="109">H407/G407</f>
        <v>0.76592537477954137</v>
      </c>
      <c r="K407" s="9">
        <v>0</v>
      </c>
      <c r="L407" s="9">
        <v>0</v>
      </c>
      <c r="M407" s="8"/>
    </row>
    <row r="408" spans="1:13" x14ac:dyDescent="0.2">
      <c r="A408" s="4"/>
      <c r="B408" s="4"/>
      <c r="C408" s="29" t="s">
        <v>133</v>
      </c>
      <c r="D408" s="14" t="s">
        <v>8</v>
      </c>
      <c r="E408" s="19">
        <v>0</v>
      </c>
      <c r="F408" s="22">
        <f t="shared" ref="F408:F410" si="110">G408-E408</f>
        <v>1036.8</v>
      </c>
      <c r="G408" s="17">
        <v>1036.8</v>
      </c>
      <c r="H408" s="24">
        <v>790.88</v>
      </c>
      <c r="I408" s="9">
        <v>0</v>
      </c>
      <c r="J408" s="31">
        <f t="shared" si="109"/>
        <v>0.76280864197530862</v>
      </c>
      <c r="K408" s="9">
        <v>0</v>
      </c>
      <c r="L408" s="9">
        <v>0</v>
      </c>
      <c r="M408" s="8"/>
    </row>
    <row r="409" spans="1:13" x14ac:dyDescent="0.2">
      <c r="A409" s="4"/>
      <c r="B409" s="4"/>
      <c r="C409" s="29" t="s">
        <v>130</v>
      </c>
      <c r="D409" s="14" t="s">
        <v>16</v>
      </c>
      <c r="E409" s="19">
        <v>0</v>
      </c>
      <c r="F409" s="22">
        <f t="shared" si="110"/>
        <v>42105.599999999999</v>
      </c>
      <c r="G409" s="17">
        <v>42105.599999999999</v>
      </c>
      <c r="H409" s="24">
        <v>32280.959999999999</v>
      </c>
      <c r="I409" s="9">
        <v>0</v>
      </c>
      <c r="J409" s="31">
        <v>0</v>
      </c>
      <c r="K409" s="9">
        <v>0</v>
      </c>
      <c r="L409" s="9">
        <v>0</v>
      </c>
      <c r="M409" s="8"/>
    </row>
    <row r="410" spans="1:13" x14ac:dyDescent="0.2">
      <c r="A410" s="4"/>
      <c r="B410" s="4"/>
      <c r="C410" s="29" t="s">
        <v>123</v>
      </c>
      <c r="D410" s="14" t="s">
        <v>9</v>
      </c>
      <c r="E410" s="19">
        <v>0</v>
      </c>
      <c r="F410" s="22">
        <f t="shared" si="110"/>
        <v>1008</v>
      </c>
      <c r="G410" s="17">
        <v>1008</v>
      </c>
      <c r="H410" s="24">
        <v>277.08</v>
      </c>
      <c r="I410" s="9">
        <v>0</v>
      </c>
      <c r="J410" s="31">
        <f t="shared" si="109"/>
        <v>0.27488095238095239</v>
      </c>
      <c r="K410" s="9">
        <v>0</v>
      </c>
      <c r="L410" s="9">
        <v>0</v>
      </c>
      <c r="M410" s="8"/>
    </row>
    <row r="411" spans="1:13" x14ac:dyDescent="0.2">
      <c r="A411" s="165" t="s">
        <v>172</v>
      </c>
      <c r="B411" s="165"/>
      <c r="C411" s="165"/>
      <c r="D411" s="166" t="s">
        <v>45</v>
      </c>
      <c r="E411" s="175">
        <f>E412+E424+E427</f>
        <v>1409168</v>
      </c>
      <c r="F411" s="151">
        <f>F412+F424+F427</f>
        <v>122733.01000000001</v>
      </c>
      <c r="G411" s="168">
        <f>G412+G424+G427</f>
        <v>1531901.01</v>
      </c>
      <c r="H411" s="167">
        <f>H412+H424+H427</f>
        <v>1454125.15</v>
      </c>
      <c r="I411" s="151">
        <f>I412+I424+I427</f>
        <v>0</v>
      </c>
      <c r="J411" s="154">
        <f t="shared" si="109"/>
        <v>0.94922918681279533</v>
      </c>
      <c r="K411" s="151">
        <f>K412+K424+K427</f>
        <v>83513.660000000018</v>
      </c>
      <c r="L411" s="170">
        <f>L412+L424+L427</f>
        <v>0</v>
      </c>
      <c r="M411" s="8"/>
    </row>
    <row r="412" spans="1:13" ht="15" x14ac:dyDescent="0.2">
      <c r="A412" s="2"/>
      <c r="B412" s="156" t="s">
        <v>295</v>
      </c>
      <c r="C412" s="157"/>
      <c r="D412" s="158" t="s">
        <v>296</v>
      </c>
      <c r="E412" s="160">
        <f>E413+E414+E415+E416+E417+E418+E419+E420+E421+E422+E423</f>
        <v>1331790</v>
      </c>
      <c r="F412" s="160">
        <f t="shared" ref="F412:I412" si="111">F413+F414+F415+F416+F417+F418+F419+F420+F421+F422+F423</f>
        <v>-106204</v>
      </c>
      <c r="G412" s="160">
        <f t="shared" si="111"/>
        <v>1225586</v>
      </c>
      <c r="H412" s="160">
        <f t="shared" si="111"/>
        <v>1165936.2</v>
      </c>
      <c r="I412" s="160">
        <f t="shared" si="111"/>
        <v>0</v>
      </c>
      <c r="J412" s="163">
        <f t="shared" si="109"/>
        <v>0.95132956805968738</v>
      </c>
      <c r="K412" s="160">
        <f>K413+K414+K415+K416+K417+K418+K419+K420+K421+K422+K423</f>
        <v>83513.660000000018</v>
      </c>
      <c r="L412" s="160">
        <f>L413+L414+L415+L416+L417+L418+L419+L420+L421+L422+L423</f>
        <v>0</v>
      </c>
      <c r="M412" s="8"/>
    </row>
    <row r="413" spans="1:13" ht="22.5" x14ac:dyDescent="0.2">
      <c r="A413" s="4"/>
      <c r="B413" s="4"/>
      <c r="C413" s="5" t="s">
        <v>216</v>
      </c>
      <c r="D413" s="14" t="s">
        <v>217</v>
      </c>
      <c r="E413" s="114">
        <v>4377</v>
      </c>
      <c r="F413" s="22">
        <f>G413-E413</f>
        <v>0</v>
      </c>
      <c r="G413" s="17">
        <v>4377</v>
      </c>
      <c r="H413" s="24">
        <v>2614.9499999999998</v>
      </c>
      <c r="I413" s="9">
        <v>0</v>
      </c>
      <c r="J413" s="31">
        <f t="shared" si="109"/>
        <v>0.59742974640164492</v>
      </c>
      <c r="K413" s="9">
        <v>0</v>
      </c>
      <c r="L413" s="9">
        <v>0</v>
      </c>
      <c r="M413" s="8"/>
    </row>
    <row r="414" spans="1:13" x14ac:dyDescent="0.2">
      <c r="A414" s="4"/>
      <c r="B414" s="4"/>
      <c r="C414" s="5" t="s">
        <v>189</v>
      </c>
      <c r="D414" s="14" t="s">
        <v>6</v>
      </c>
      <c r="E414" s="19">
        <v>943375</v>
      </c>
      <c r="F414" s="22">
        <f t="shared" ref="F414:F423" si="112">G414-E414</f>
        <v>-78400</v>
      </c>
      <c r="G414" s="17">
        <v>864975</v>
      </c>
      <c r="H414" s="24">
        <v>837391.55</v>
      </c>
      <c r="I414" s="9">
        <v>0</v>
      </c>
      <c r="J414" s="31">
        <f t="shared" si="109"/>
        <v>0.96811069684094919</v>
      </c>
      <c r="K414" s="9">
        <v>1058.21</v>
      </c>
      <c r="L414" s="9">
        <v>0</v>
      </c>
      <c r="M414" s="8"/>
    </row>
    <row r="415" spans="1:13" x14ac:dyDescent="0.2">
      <c r="A415" s="4"/>
      <c r="B415" s="4"/>
      <c r="C415" s="5" t="s">
        <v>218</v>
      </c>
      <c r="D415" s="14" t="s">
        <v>219</v>
      </c>
      <c r="E415" s="19">
        <v>78434</v>
      </c>
      <c r="F415" s="22">
        <f t="shared" si="112"/>
        <v>0</v>
      </c>
      <c r="G415" s="17">
        <v>78434</v>
      </c>
      <c r="H415" s="24">
        <v>78434</v>
      </c>
      <c r="I415" s="9">
        <v>0</v>
      </c>
      <c r="J415" s="31">
        <f t="shared" si="109"/>
        <v>1</v>
      </c>
      <c r="K415" s="9">
        <v>68363</v>
      </c>
      <c r="L415" s="9">
        <v>0</v>
      </c>
      <c r="M415" s="8"/>
    </row>
    <row r="416" spans="1:13" x14ac:dyDescent="0.2">
      <c r="A416" s="4"/>
      <c r="B416" s="4"/>
      <c r="C416" s="5" t="s">
        <v>132</v>
      </c>
      <c r="D416" s="14" t="s">
        <v>7</v>
      </c>
      <c r="E416" s="19">
        <v>174908</v>
      </c>
      <c r="F416" s="22">
        <f t="shared" si="112"/>
        <v>-14000</v>
      </c>
      <c r="G416" s="17">
        <v>160908</v>
      </c>
      <c r="H416" s="24">
        <v>152422.66</v>
      </c>
      <c r="I416" s="9">
        <v>0</v>
      </c>
      <c r="J416" s="31">
        <f t="shared" si="109"/>
        <v>0.94726589106818804</v>
      </c>
      <c r="K416" s="9">
        <v>12724.43</v>
      </c>
      <c r="L416" s="9">
        <v>0</v>
      </c>
      <c r="M416" s="8"/>
    </row>
    <row r="417" spans="1:13" ht="22.5" x14ac:dyDescent="0.2">
      <c r="A417" s="4"/>
      <c r="B417" s="4"/>
      <c r="C417" s="5" t="s">
        <v>133</v>
      </c>
      <c r="D417" s="34" t="s">
        <v>367</v>
      </c>
      <c r="E417" s="19">
        <v>24821</v>
      </c>
      <c r="F417" s="22">
        <f t="shared" si="112"/>
        <v>-7600</v>
      </c>
      <c r="G417" s="17">
        <v>17221</v>
      </c>
      <c r="H417" s="24">
        <v>16869.7</v>
      </c>
      <c r="I417" s="9">
        <v>0</v>
      </c>
      <c r="J417" s="31">
        <f t="shared" si="109"/>
        <v>0.97960048777655195</v>
      </c>
      <c r="K417" s="9">
        <v>1211.21</v>
      </c>
      <c r="L417" s="9">
        <v>0</v>
      </c>
      <c r="M417" s="8"/>
    </row>
    <row r="418" spans="1:13" x14ac:dyDescent="0.2">
      <c r="A418" s="4"/>
      <c r="B418" s="4"/>
      <c r="C418" s="5" t="s">
        <v>123</v>
      </c>
      <c r="D418" s="14" t="s">
        <v>9</v>
      </c>
      <c r="E418" s="19">
        <v>10150</v>
      </c>
      <c r="F418" s="22">
        <f t="shared" si="112"/>
        <v>0</v>
      </c>
      <c r="G418" s="17">
        <v>10150</v>
      </c>
      <c r="H418" s="24">
        <v>7736.21</v>
      </c>
      <c r="I418" s="9">
        <v>0</v>
      </c>
      <c r="J418" s="31">
        <f t="shared" si="109"/>
        <v>0.76218817733990152</v>
      </c>
      <c r="K418" s="9">
        <v>0</v>
      </c>
      <c r="L418" s="9">
        <v>0</v>
      </c>
      <c r="M418" s="8"/>
    </row>
    <row r="419" spans="1:13" x14ac:dyDescent="0.2">
      <c r="A419" s="4"/>
      <c r="B419" s="4"/>
      <c r="C419" s="5" t="s">
        <v>257</v>
      </c>
      <c r="D419" s="14" t="s">
        <v>19</v>
      </c>
      <c r="E419" s="19">
        <v>12500</v>
      </c>
      <c r="F419" s="22">
        <f t="shared" si="112"/>
        <v>0</v>
      </c>
      <c r="G419" s="17">
        <v>12500</v>
      </c>
      <c r="H419" s="24">
        <v>8030.75</v>
      </c>
      <c r="I419" s="9">
        <v>0</v>
      </c>
      <c r="J419" s="31">
        <f t="shared" si="109"/>
        <v>0.64246000000000003</v>
      </c>
      <c r="K419" s="9">
        <v>0</v>
      </c>
      <c r="L419" s="9">
        <v>0</v>
      </c>
      <c r="M419" s="8"/>
    </row>
    <row r="420" spans="1:13" x14ac:dyDescent="0.2">
      <c r="A420" s="4"/>
      <c r="B420" s="4"/>
      <c r="C420" s="5" t="s">
        <v>191</v>
      </c>
      <c r="D420" s="14" t="s">
        <v>23</v>
      </c>
      <c r="E420" s="19">
        <v>14000</v>
      </c>
      <c r="F420" s="22">
        <f t="shared" si="112"/>
        <v>0</v>
      </c>
      <c r="G420" s="17">
        <v>14000</v>
      </c>
      <c r="H420" s="24">
        <v>5055.03</v>
      </c>
      <c r="I420" s="9">
        <v>0</v>
      </c>
      <c r="J420" s="31">
        <f t="shared" si="109"/>
        <v>0.36107357142857138</v>
      </c>
      <c r="K420" s="9">
        <v>0</v>
      </c>
      <c r="L420" s="9">
        <v>0</v>
      </c>
      <c r="M420" s="8"/>
    </row>
    <row r="421" spans="1:13" x14ac:dyDescent="0.2">
      <c r="A421" s="4"/>
      <c r="B421" s="4"/>
      <c r="C421" s="5" t="s">
        <v>124</v>
      </c>
      <c r="D421" s="14" t="s">
        <v>10</v>
      </c>
      <c r="E421" s="19">
        <v>4500</v>
      </c>
      <c r="F421" s="22">
        <f t="shared" si="112"/>
        <v>0</v>
      </c>
      <c r="G421" s="17">
        <v>4500</v>
      </c>
      <c r="H421" s="24">
        <v>3245.53</v>
      </c>
      <c r="I421" s="9">
        <v>0</v>
      </c>
      <c r="J421" s="31">
        <f t="shared" si="109"/>
        <v>0.72122888888888892</v>
      </c>
      <c r="K421" s="9">
        <v>0</v>
      </c>
      <c r="L421" s="9">
        <v>0</v>
      </c>
      <c r="M421" s="8"/>
    </row>
    <row r="422" spans="1:13" ht="22.5" x14ac:dyDescent="0.2">
      <c r="A422" s="4"/>
      <c r="B422" s="4"/>
      <c r="C422" s="5" t="s">
        <v>235</v>
      </c>
      <c r="D422" s="14" t="s">
        <v>25</v>
      </c>
      <c r="E422" s="19">
        <v>53330</v>
      </c>
      <c r="F422" s="22">
        <f t="shared" si="112"/>
        <v>0</v>
      </c>
      <c r="G422" s="108">
        <v>53330</v>
      </c>
      <c r="H422" s="24">
        <v>53330</v>
      </c>
      <c r="I422" s="9">
        <v>0</v>
      </c>
      <c r="J422" s="31">
        <f t="shared" si="109"/>
        <v>1</v>
      </c>
      <c r="K422" s="9">
        <v>0</v>
      </c>
      <c r="L422" s="9">
        <v>0</v>
      </c>
      <c r="M422" s="8"/>
    </row>
    <row r="423" spans="1:13" s="27" customFormat="1" ht="22.5" x14ac:dyDescent="0.2">
      <c r="A423" s="28"/>
      <c r="B423" s="28"/>
      <c r="C423" s="29" t="s">
        <v>355</v>
      </c>
      <c r="D423" s="34" t="s">
        <v>362</v>
      </c>
      <c r="E423" s="19">
        <v>11395</v>
      </c>
      <c r="F423" s="22">
        <f t="shared" si="112"/>
        <v>-6204</v>
      </c>
      <c r="G423" s="22">
        <v>5191</v>
      </c>
      <c r="H423" s="10">
        <v>805.82</v>
      </c>
      <c r="I423" s="9">
        <v>0</v>
      </c>
      <c r="J423" s="31">
        <f t="shared" si="109"/>
        <v>0.15523405894817954</v>
      </c>
      <c r="K423" s="9">
        <v>156.81</v>
      </c>
      <c r="L423" s="51">
        <v>0</v>
      </c>
      <c r="M423" s="8"/>
    </row>
    <row r="424" spans="1:13" ht="22.5" x14ac:dyDescent="0.2">
      <c r="A424" s="2"/>
      <c r="B424" s="156" t="s">
        <v>173</v>
      </c>
      <c r="C424" s="157"/>
      <c r="D424" s="158" t="s">
        <v>46</v>
      </c>
      <c r="E424" s="159">
        <f>E425+E426</f>
        <v>56778</v>
      </c>
      <c r="F424" s="160">
        <f t="shared" ref="F424:L424" si="113">F425+F426</f>
        <v>229337.01</v>
      </c>
      <c r="G424" s="183">
        <f t="shared" si="113"/>
        <v>286115.01</v>
      </c>
      <c r="H424" s="159">
        <f t="shared" si="113"/>
        <v>270988.95</v>
      </c>
      <c r="I424" s="160">
        <f t="shared" si="113"/>
        <v>0</v>
      </c>
      <c r="J424" s="163">
        <f t="shared" si="109"/>
        <v>0.94713293790493547</v>
      </c>
      <c r="K424" s="160">
        <f t="shared" si="113"/>
        <v>0</v>
      </c>
      <c r="L424" s="164">
        <f t="shared" si="113"/>
        <v>0</v>
      </c>
      <c r="M424" s="8"/>
    </row>
    <row r="425" spans="1:13" x14ac:dyDescent="0.2">
      <c r="A425" s="4"/>
      <c r="B425" s="4"/>
      <c r="C425" s="5" t="s">
        <v>297</v>
      </c>
      <c r="D425" s="14" t="s">
        <v>47</v>
      </c>
      <c r="E425" s="19">
        <v>56778</v>
      </c>
      <c r="F425" s="22">
        <f>G425-E425</f>
        <v>227112.01</v>
      </c>
      <c r="G425" s="17">
        <v>283890.01</v>
      </c>
      <c r="H425" s="24">
        <v>268906.40000000002</v>
      </c>
      <c r="I425" s="9">
        <v>0</v>
      </c>
      <c r="J425" s="31">
        <f t="shared" si="109"/>
        <v>0.94722036890273109</v>
      </c>
      <c r="K425" s="9">
        <v>0</v>
      </c>
      <c r="L425" s="9">
        <v>0</v>
      </c>
      <c r="M425" s="8"/>
    </row>
    <row r="426" spans="1:13" x14ac:dyDescent="0.2">
      <c r="A426" s="4"/>
      <c r="B426" s="4"/>
      <c r="C426" s="5" t="s">
        <v>298</v>
      </c>
      <c r="D426" s="14" t="s">
        <v>299</v>
      </c>
      <c r="E426" s="19">
        <v>0</v>
      </c>
      <c r="F426" s="22">
        <f>G426-E426</f>
        <v>2225</v>
      </c>
      <c r="G426" s="17">
        <v>2225</v>
      </c>
      <c r="H426" s="24">
        <v>2082.5500000000002</v>
      </c>
      <c r="I426" s="9">
        <v>0</v>
      </c>
      <c r="J426" s="31">
        <f t="shared" si="109"/>
        <v>0.93597752808988777</v>
      </c>
      <c r="K426" s="9">
        <v>0</v>
      </c>
      <c r="L426" s="9">
        <v>0</v>
      </c>
      <c r="M426" s="8"/>
    </row>
    <row r="427" spans="1:13" ht="22.5" x14ac:dyDescent="0.2">
      <c r="A427" s="2"/>
      <c r="B427" s="156" t="s">
        <v>300</v>
      </c>
      <c r="C427" s="157"/>
      <c r="D427" s="158" t="s">
        <v>301</v>
      </c>
      <c r="E427" s="159">
        <f>E428</f>
        <v>20600</v>
      </c>
      <c r="F427" s="159">
        <f t="shared" ref="F427:I427" si="114">F428</f>
        <v>-400</v>
      </c>
      <c r="G427" s="159">
        <f t="shared" si="114"/>
        <v>20200</v>
      </c>
      <c r="H427" s="159">
        <f t="shared" si="114"/>
        <v>17200</v>
      </c>
      <c r="I427" s="159">
        <f t="shared" si="114"/>
        <v>0</v>
      </c>
      <c r="J427" s="163">
        <f t="shared" si="109"/>
        <v>0.85148514851485146</v>
      </c>
      <c r="K427" s="160">
        <f>K428</f>
        <v>0</v>
      </c>
      <c r="L427" s="160">
        <f>L428</f>
        <v>0</v>
      </c>
      <c r="M427" s="8"/>
    </row>
    <row r="428" spans="1:13" x14ac:dyDescent="0.2">
      <c r="A428" s="4"/>
      <c r="B428" s="4"/>
      <c r="C428" s="5" t="s">
        <v>297</v>
      </c>
      <c r="D428" s="14" t="s">
        <v>47</v>
      </c>
      <c r="E428" s="19">
        <v>20600</v>
      </c>
      <c r="F428" s="22">
        <f>G428-E428</f>
        <v>-400</v>
      </c>
      <c r="G428" s="17">
        <v>20200</v>
      </c>
      <c r="H428" s="24">
        <v>17200</v>
      </c>
      <c r="I428" s="9">
        <v>0</v>
      </c>
      <c r="J428" s="31">
        <f t="shared" si="109"/>
        <v>0.85148514851485146</v>
      </c>
      <c r="K428" s="9">
        <v>0</v>
      </c>
      <c r="L428" s="9">
        <v>0</v>
      </c>
      <c r="M428" s="8"/>
    </row>
    <row r="429" spans="1:13" x14ac:dyDescent="0.2">
      <c r="A429" s="165" t="s">
        <v>174</v>
      </c>
      <c r="B429" s="165"/>
      <c r="C429" s="165"/>
      <c r="D429" s="166" t="s">
        <v>30</v>
      </c>
      <c r="E429" s="167">
        <f>E430+E445+E461+E465+E479+E481+E483+E485</f>
        <v>27134152</v>
      </c>
      <c r="F429" s="167">
        <f t="shared" ref="F429:I429" si="115">F430+F445+F461+F465+F479+F481+F483+F485</f>
        <v>7293826.8499999996</v>
      </c>
      <c r="G429" s="167">
        <f t="shared" si="115"/>
        <v>34427978.850000001</v>
      </c>
      <c r="H429" s="167">
        <f t="shared" si="115"/>
        <v>34144657.130000003</v>
      </c>
      <c r="I429" s="167">
        <f t="shared" si="115"/>
        <v>58155</v>
      </c>
      <c r="J429" s="154">
        <f t="shared" si="109"/>
        <v>0.99177059678018253</v>
      </c>
      <c r="K429" s="151">
        <f>K430+K445+K461+K465+K479+K481+K483+K485</f>
        <v>77346.150000000009</v>
      </c>
      <c r="L429" s="151">
        <f>L430+L445+L461+L465+L479+L481+L483+L485</f>
        <v>0</v>
      </c>
      <c r="M429" s="8"/>
    </row>
    <row r="430" spans="1:13" ht="15" x14ac:dyDescent="0.2">
      <c r="A430" s="2"/>
      <c r="B430" s="156" t="s">
        <v>175</v>
      </c>
      <c r="C430" s="157"/>
      <c r="D430" s="158" t="s">
        <v>176</v>
      </c>
      <c r="E430" s="159">
        <f>E431+E432+E433+E434+E435+E436+E437+E438+E439+E441+E442+E443+E440+E444</f>
        <v>19520424</v>
      </c>
      <c r="F430" s="159">
        <f t="shared" ref="F430:I430" si="116">F431+F432+F433+F434+F435+F436+F437+F438+F439+F441+F442+F443+F440+F444</f>
        <v>2222069.9999999991</v>
      </c>
      <c r="G430" s="159">
        <f t="shared" si="116"/>
        <v>21742494</v>
      </c>
      <c r="H430" s="159">
        <f t="shared" si="116"/>
        <v>21731151.670000006</v>
      </c>
      <c r="I430" s="159">
        <f t="shared" si="116"/>
        <v>0</v>
      </c>
      <c r="J430" s="163">
        <f t="shared" si="109"/>
        <v>0.99947833353432247</v>
      </c>
      <c r="K430" s="160">
        <f>K431+K432+K433+K434+K435+K436+K437+K438+K439+K441+K442+K443</f>
        <v>6516.6</v>
      </c>
      <c r="L430" s="160">
        <f>L431+L432+L433+L434+L435+L436+L437+L438+L439+L441+L442+L443</f>
        <v>0</v>
      </c>
      <c r="M430" s="8"/>
    </row>
    <row r="431" spans="1:13" ht="67.5" x14ac:dyDescent="0.2">
      <c r="A431" s="4"/>
      <c r="B431" s="4"/>
      <c r="C431" s="5" t="s">
        <v>163</v>
      </c>
      <c r="D431" s="14" t="s">
        <v>290</v>
      </c>
      <c r="E431" s="19">
        <v>0</v>
      </c>
      <c r="F431" s="22">
        <f>G431-E431</f>
        <v>35000</v>
      </c>
      <c r="G431" s="17">
        <v>35000</v>
      </c>
      <c r="H431" s="24">
        <v>28071</v>
      </c>
      <c r="I431" s="9">
        <v>0</v>
      </c>
      <c r="J431" s="31">
        <f t="shared" si="109"/>
        <v>0.80202857142857142</v>
      </c>
      <c r="K431" s="9">
        <v>0</v>
      </c>
      <c r="L431" s="9">
        <v>0</v>
      </c>
      <c r="M431" s="8"/>
    </row>
    <row r="432" spans="1:13" x14ac:dyDescent="0.2">
      <c r="A432" s="4"/>
      <c r="B432" s="4"/>
      <c r="C432" s="5" t="s">
        <v>292</v>
      </c>
      <c r="D432" s="14" t="s">
        <v>31</v>
      </c>
      <c r="E432" s="19">
        <v>19358004</v>
      </c>
      <c r="F432" s="22">
        <f t="shared" ref="F432:F444" si="117">G432-E432</f>
        <v>2157261.1999999993</v>
      </c>
      <c r="G432" s="17">
        <v>21515265.199999999</v>
      </c>
      <c r="H432" s="24">
        <v>21512938.920000002</v>
      </c>
      <c r="I432" s="9">
        <v>0</v>
      </c>
      <c r="J432" s="31">
        <f t="shared" si="109"/>
        <v>0.99989187769807286</v>
      </c>
      <c r="K432" s="9">
        <v>6516.6</v>
      </c>
      <c r="L432" s="9">
        <v>0</v>
      </c>
      <c r="M432" s="8"/>
    </row>
    <row r="433" spans="1:13" x14ac:dyDescent="0.2">
      <c r="A433" s="4"/>
      <c r="B433" s="4"/>
      <c r="C433" s="5" t="s">
        <v>189</v>
      </c>
      <c r="D433" s="14" t="s">
        <v>6</v>
      </c>
      <c r="E433" s="19">
        <v>100000</v>
      </c>
      <c r="F433" s="22">
        <f t="shared" si="117"/>
        <v>15000</v>
      </c>
      <c r="G433" s="17">
        <v>115000</v>
      </c>
      <c r="H433" s="24">
        <v>115000</v>
      </c>
      <c r="I433" s="9">
        <v>0</v>
      </c>
      <c r="J433" s="31">
        <f t="shared" si="109"/>
        <v>1</v>
      </c>
      <c r="K433" s="9">
        <v>0</v>
      </c>
      <c r="L433" s="9">
        <v>0</v>
      </c>
      <c r="M433" s="8"/>
    </row>
    <row r="434" spans="1:13" x14ac:dyDescent="0.2">
      <c r="A434" s="4"/>
      <c r="B434" s="4"/>
      <c r="C434" s="5" t="s">
        <v>218</v>
      </c>
      <c r="D434" s="14" t="s">
        <v>219</v>
      </c>
      <c r="E434" s="19">
        <v>10100</v>
      </c>
      <c r="F434" s="22">
        <f t="shared" si="117"/>
        <v>-541.20000000000073</v>
      </c>
      <c r="G434" s="17">
        <v>9558.7999999999993</v>
      </c>
      <c r="H434" s="24">
        <v>9558.7999999999993</v>
      </c>
      <c r="I434" s="9">
        <v>0</v>
      </c>
      <c r="J434" s="31">
        <f t="shared" si="109"/>
        <v>1</v>
      </c>
      <c r="K434" s="9">
        <v>0</v>
      </c>
      <c r="L434" s="9">
        <v>0</v>
      </c>
      <c r="M434" s="8"/>
    </row>
    <row r="435" spans="1:13" x14ac:dyDescent="0.2">
      <c r="A435" s="4"/>
      <c r="B435" s="4"/>
      <c r="C435" s="5" t="s">
        <v>132</v>
      </c>
      <c r="D435" s="14" t="s">
        <v>7</v>
      </c>
      <c r="E435" s="19">
        <v>19000</v>
      </c>
      <c r="F435" s="22">
        <f t="shared" si="117"/>
        <v>1500</v>
      </c>
      <c r="G435" s="17">
        <v>20500</v>
      </c>
      <c r="H435" s="24">
        <v>20500</v>
      </c>
      <c r="I435" s="9">
        <v>0</v>
      </c>
      <c r="J435" s="31">
        <f t="shared" si="109"/>
        <v>1</v>
      </c>
      <c r="K435" s="9">
        <v>0</v>
      </c>
      <c r="L435" s="9">
        <v>0</v>
      </c>
      <c r="M435" s="8"/>
    </row>
    <row r="436" spans="1:13" ht="22.5" x14ac:dyDescent="0.2">
      <c r="A436" s="4"/>
      <c r="B436" s="4"/>
      <c r="C436" s="5" t="s">
        <v>133</v>
      </c>
      <c r="D436" s="34" t="s">
        <v>367</v>
      </c>
      <c r="E436" s="19">
        <v>2700</v>
      </c>
      <c r="F436" s="22">
        <f t="shared" si="117"/>
        <v>0</v>
      </c>
      <c r="G436" s="17">
        <v>2700</v>
      </c>
      <c r="H436" s="24">
        <v>2057.5100000000002</v>
      </c>
      <c r="I436" s="9">
        <v>0</v>
      </c>
      <c r="J436" s="31">
        <f t="shared" si="109"/>
        <v>0.7620407407407408</v>
      </c>
      <c r="K436" s="9">
        <v>0</v>
      </c>
      <c r="L436" s="9">
        <v>0</v>
      </c>
      <c r="M436" s="8"/>
    </row>
    <row r="437" spans="1:13" x14ac:dyDescent="0.2">
      <c r="A437" s="4"/>
      <c r="B437" s="4"/>
      <c r="C437" s="5" t="s">
        <v>123</v>
      </c>
      <c r="D437" s="14" t="s">
        <v>9</v>
      </c>
      <c r="E437" s="19">
        <v>7000</v>
      </c>
      <c r="F437" s="22">
        <f t="shared" si="117"/>
        <v>0</v>
      </c>
      <c r="G437" s="17">
        <v>7000</v>
      </c>
      <c r="H437" s="24">
        <v>7000</v>
      </c>
      <c r="I437" s="9">
        <v>0</v>
      </c>
      <c r="J437" s="31">
        <f t="shared" si="109"/>
        <v>1</v>
      </c>
      <c r="K437" s="9">
        <v>0</v>
      </c>
      <c r="L437" s="9">
        <v>0</v>
      </c>
      <c r="M437" s="8"/>
    </row>
    <row r="438" spans="1:13" x14ac:dyDescent="0.2">
      <c r="A438" s="4"/>
      <c r="B438" s="4"/>
      <c r="C438" s="5" t="s">
        <v>191</v>
      </c>
      <c r="D438" s="14" t="s">
        <v>23</v>
      </c>
      <c r="E438" s="19">
        <v>2500</v>
      </c>
      <c r="F438" s="22">
        <f t="shared" si="117"/>
        <v>500</v>
      </c>
      <c r="G438" s="17">
        <v>3000</v>
      </c>
      <c r="H438" s="24">
        <v>3000</v>
      </c>
      <c r="I438" s="9">
        <v>0</v>
      </c>
      <c r="J438" s="31">
        <f t="shared" si="109"/>
        <v>1</v>
      </c>
      <c r="K438" s="9">
        <v>0</v>
      </c>
      <c r="L438" s="9">
        <v>0</v>
      </c>
      <c r="M438" s="8"/>
    </row>
    <row r="439" spans="1:13" x14ac:dyDescent="0.2">
      <c r="A439" s="4"/>
      <c r="B439" s="4"/>
      <c r="C439" s="5" t="s">
        <v>124</v>
      </c>
      <c r="D439" s="14" t="s">
        <v>10</v>
      </c>
      <c r="E439" s="19">
        <v>15000</v>
      </c>
      <c r="F439" s="22">
        <f t="shared" si="117"/>
        <v>9000</v>
      </c>
      <c r="G439" s="17">
        <v>24000</v>
      </c>
      <c r="H439" s="24">
        <v>24000</v>
      </c>
      <c r="I439" s="9">
        <v>0</v>
      </c>
      <c r="J439" s="31">
        <f t="shared" si="109"/>
        <v>1</v>
      </c>
      <c r="K439" s="9">
        <v>0</v>
      </c>
      <c r="L439" s="9">
        <v>0</v>
      </c>
      <c r="M439" s="8"/>
    </row>
    <row r="440" spans="1:13" s="27" customFormat="1" x14ac:dyDescent="0.2">
      <c r="A440" s="28"/>
      <c r="B440" s="28"/>
      <c r="C440" s="29" t="s">
        <v>190</v>
      </c>
      <c r="D440" s="34" t="s">
        <v>11</v>
      </c>
      <c r="E440" s="19">
        <v>100</v>
      </c>
      <c r="F440" s="22">
        <f t="shared" si="117"/>
        <v>0</v>
      </c>
      <c r="G440" s="17">
        <v>100</v>
      </c>
      <c r="H440" s="24">
        <v>0</v>
      </c>
      <c r="I440" s="9">
        <v>0</v>
      </c>
      <c r="J440" s="31">
        <f>H440/G440</f>
        <v>0</v>
      </c>
      <c r="K440" s="9">
        <v>0</v>
      </c>
      <c r="L440" s="9">
        <v>0</v>
      </c>
      <c r="M440" s="8"/>
    </row>
    <row r="441" spans="1:13" ht="22.5" x14ac:dyDescent="0.2">
      <c r="A441" s="4"/>
      <c r="B441" s="4"/>
      <c r="C441" s="5" t="s">
        <v>235</v>
      </c>
      <c r="D441" s="14" t="s">
        <v>25</v>
      </c>
      <c r="E441" s="19">
        <v>2370</v>
      </c>
      <c r="F441" s="22">
        <f t="shared" si="117"/>
        <v>0</v>
      </c>
      <c r="G441" s="17">
        <v>2370</v>
      </c>
      <c r="H441" s="24">
        <v>2370</v>
      </c>
      <c r="I441" s="9">
        <v>0</v>
      </c>
      <c r="J441" s="31">
        <f t="shared" si="109"/>
        <v>1</v>
      </c>
      <c r="K441" s="9">
        <v>0</v>
      </c>
      <c r="L441" s="9">
        <v>0</v>
      </c>
      <c r="M441" s="8"/>
    </row>
    <row r="442" spans="1:13" ht="67.5" x14ac:dyDescent="0.2">
      <c r="A442" s="4"/>
      <c r="B442" s="4"/>
      <c r="C442" s="5" t="s">
        <v>302</v>
      </c>
      <c r="D442" s="14" t="s">
        <v>303</v>
      </c>
      <c r="E442" s="19">
        <v>0</v>
      </c>
      <c r="F442" s="22">
        <f t="shared" si="117"/>
        <v>7000</v>
      </c>
      <c r="G442" s="17">
        <v>7000</v>
      </c>
      <c r="H442" s="24">
        <v>6206.44</v>
      </c>
      <c r="I442" s="9">
        <v>0</v>
      </c>
      <c r="J442" s="31">
        <f t="shared" si="109"/>
        <v>0.88663428571428571</v>
      </c>
      <c r="K442" s="9">
        <v>0</v>
      </c>
      <c r="L442" s="9">
        <v>0</v>
      </c>
      <c r="M442" s="8"/>
    </row>
    <row r="443" spans="1:13" ht="22.5" x14ac:dyDescent="0.2">
      <c r="A443" s="4"/>
      <c r="B443" s="4"/>
      <c r="C443" s="5" t="s">
        <v>220</v>
      </c>
      <c r="D443" s="14" t="s">
        <v>221</v>
      </c>
      <c r="E443" s="122">
        <v>2000</v>
      </c>
      <c r="F443" s="123">
        <f t="shared" si="117"/>
        <v>-1000</v>
      </c>
      <c r="G443" s="108">
        <v>1000</v>
      </c>
      <c r="H443" s="109">
        <v>449</v>
      </c>
      <c r="I443" s="110">
        <v>0</v>
      </c>
      <c r="J443" s="31">
        <f t="shared" si="109"/>
        <v>0.44900000000000001</v>
      </c>
      <c r="K443" s="9">
        <v>0</v>
      </c>
      <c r="L443" s="9">
        <v>0</v>
      </c>
      <c r="M443" s="8"/>
    </row>
    <row r="444" spans="1:13" s="27" customFormat="1" ht="22.5" x14ac:dyDescent="0.2">
      <c r="A444" s="28"/>
      <c r="B444" s="28"/>
      <c r="C444" s="29" t="s">
        <v>355</v>
      </c>
      <c r="D444" s="34" t="s">
        <v>362</v>
      </c>
      <c r="E444" s="22">
        <v>1650</v>
      </c>
      <c r="F444" s="22">
        <f t="shared" si="117"/>
        <v>-1650</v>
      </c>
      <c r="G444" s="22">
        <v>0</v>
      </c>
      <c r="H444" s="9">
        <v>0</v>
      </c>
      <c r="I444" s="9">
        <v>0</v>
      </c>
      <c r="J444" s="31">
        <v>0</v>
      </c>
      <c r="K444" s="9">
        <v>0</v>
      </c>
      <c r="L444" s="9">
        <v>0</v>
      </c>
      <c r="M444" s="8"/>
    </row>
    <row r="445" spans="1:13" ht="56.25" x14ac:dyDescent="0.2">
      <c r="A445" s="2"/>
      <c r="B445" s="156" t="s">
        <v>177</v>
      </c>
      <c r="C445" s="157"/>
      <c r="D445" s="158" t="s">
        <v>178</v>
      </c>
      <c r="E445" s="190">
        <f>E446+E447+E448+E449+E450+E451+E452+E453+E454+E455+E457+E458+E459+E456+E460</f>
        <v>6919560</v>
      </c>
      <c r="F445" s="190">
        <f t="shared" ref="F445:I445" si="118">F446+F447+F448+F449+F450+F451+F452+F453+F454+F455+F457+F458+F459+F456+F460</f>
        <v>1518535</v>
      </c>
      <c r="G445" s="190">
        <f t="shared" si="118"/>
        <v>8438094.9999999981</v>
      </c>
      <c r="H445" s="190">
        <f t="shared" si="118"/>
        <v>8401173.3599999994</v>
      </c>
      <c r="I445" s="190">
        <f t="shared" si="118"/>
        <v>0</v>
      </c>
      <c r="J445" s="163">
        <f t="shared" si="109"/>
        <v>0.99562441048601624</v>
      </c>
      <c r="K445" s="160">
        <f>K446+K447+K448+K449+K450+K451+K452+K453+K454+K455+K457+K458+K459+K456</f>
        <v>57875.62</v>
      </c>
      <c r="L445" s="160">
        <f>L446+L447+L448+L449+L450+L451+L452+L453+L454+L455+L457+L458+L459+L456</f>
        <v>0</v>
      </c>
      <c r="M445" s="8"/>
    </row>
    <row r="446" spans="1:13" ht="67.5" x14ac:dyDescent="0.2">
      <c r="A446" s="4"/>
      <c r="B446" s="4"/>
      <c r="C446" s="5" t="s">
        <v>163</v>
      </c>
      <c r="D446" s="14" t="s">
        <v>290</v>
      </c>
      <c r="E446" s="19">
        <v>0</v>
      </c>
      <c r="F446" s="22">
        <f>G446-E446</f>
        <v>40000</v>
      </c>
      <c r="G446" s="17">
        <v>40000</v>
      </c>
      <c r="H446" s="24">
        <v>12529.16</v>
      </c>
      <c r="I446" s="9">
        <v>0</v>
      </c>
      <c r="J446" s="31">
        <f t="shared" si="109"/>
        <v>0.31322899999999998</v>
      </c>
      <c r="K446" s="9">
        <v>0</v>
      </c>
      <c r="L446" s="9">
        <v>0</v>
      </c>
      <c r="M446" s="8"/>
    </row>
    <row r="447" spans="1:13" x14ac:dyDescent="0.2">
      <c r="A447" s="4"/>
      <c r="B447" s="4"/>
      <c r="C447" s="5" t="s">
        <v>292</v>
      </c>
      <c r="D447" s="14" t="s">
        <v>31</v>
      </c>
      <c r="E447" s="19">
        <v>6390180</v>
      </c>
      <c r="F447" s="22">
        <f t="shared" ref="F447:F460" si="119">G447-E447</f>
        <v>1166200</v>
      </c>
      <c r="G447" s="17">
        <v>7556380</v>
      </c>
      <c r="H447" s="24">
        <v>7553065.0499999998</v>
      </c>
      <c r="I447" s="9">
        <v>0</v>
      </c>
      <c r="J447" s="31">
        <f t="shared" si="109"/>
        <v>0.99956130448706915</v>
      </c>
      <c r="K447" s="9">
        <v>34578.93</v>
      </c>
      <c r="L447" s="9">
        <v>0</v>
      </c>
      <c r="M447" s="8"/>
    </row>
    <row r="448" spans="1:13" x14ac:dyDescent="0.2">
      <c r="A448" s="4"/>
      <c r="B448" s="4"/>
      <c r="C448" s="5" t="s">
        <v>189</v>
      </c>
      <c r="D448" s="14" t="s">
        <v>6</v>
      </c>
      <c r="E448" s="19">
        <v>176500</v>
      </c>
      <c r="F448" s="22">
        <f t="shared" si="119"/>
        <v>-22000</v>
      </c>
      <c r="G448" s="17">
        <v>154500</v>
      </c>
      <c r="H448" s="24">
        <v>154500</v>
      </c>
      <c r="I448" s="9">
        <v>0</v>
      </c>
      <c r="J448" s="31">
        <f t="shared" si="109"/>
        <v>1</v>
      </c>
      <c r="K448" s="9">
        <v>0</v>
      </c>
      <c r="L448" s="9">
        <v>0</v>
      </c>
      <c r="M448" s="8"/>
    </row>
    <row r="449" spans="1:13" x14ac:dyDescent="0.2">
      <c r="A449" s="4"/>
      <c r="B449" s="4"/>
      <c r="C449" s="5" t="s">
        <v>218</v>
      </c>
      <c r="D449" s="14" t="s">
        <v>219</v>
      </c>
      <c r="E449" s="19">
        <v>15900</v>
      </c>
      <c r="F449" s="22">
        <f t="shared" si="119"/>
        <v>-1096.6900000000005</v>
      </c>
      <c r="G449" s="17">
        <v>14803.31</v>
      </c>
      <c r="H449" s="24">
        <v>14803.31</v>
      </c>
      <c r="I449" s="9">
        <v>0</v>
      </c>
      <c r="J449" s="31">
        <f t="shared" si="109"/>
        <v>1</v>
      </c>
      <c r="K449" s="9">
        <v>19572.96</v>
      </c>
      <c r="L449" s="9">
        <v>0</v>
      </c>
      <c r="M449" s="8"/>
    </row>
    <row r="450" spans="1:13" x14ac:dyDescent="0.2">
      <c r="A450" s="4"/>
      <c r="B450" s="4"/>
      <c r="C450" s="5" t="s">
        <v>132</v>
      </c>
      <c r="D450" s="14" t="s">
        <v>7</v>
      </c>
      <c r="E450" s="19">
        <v>283203</v>
      </c>
      <c r="F450" s="22">
        <f t="shared" si="119"/>
        <v>325900</v>
      </c>
      <c r="G450" s="17">
        <v>609103</v>
      </c>
      <c r="H450" s="24">
        <v>607767.04000000004</v>
      </c>
      <c r="I450" s="9">
        <v>0</v>
      </c>
      <c r="J450" s="31">
        <f t="shared" si="109"/>
        <v>0.9978066763749317</v>
      </c>
      <c r="K450" s="9">
        <v>3370.47</v>
      </c>
      <c r="L450" s="9">
        <v>0</v>
      </c>
      <c r="M450" s="8"/>
    </row>
    <row r="451" spans="1:13" ht="22.5" x14ac:dyDescent="0.2">
      <c r="A451" s="4"/>
      <c r="B451" s="4"/>
      <c r="C451" s="5" t="s">
        <v>133</v>
      </c>
      <c r="D451" s="34" t="s">
        <v>367</v>
      </c>
      <c r="E451" s="19">
        <v>4647</v>
      </c>
      <c r="F451" s="22">
        <f t="shared" si="119"/>
        <v>-565</v>
      </c>
      <c r="G451" s="17">
        <v>4082</v>
      </c>
      <c r="H451" s="24">
        <v>3792.14</v>
      </c>
      <c r="I451" s="9">
        <v>0</v>
      </c>
      <c r="J451" s="31">
        <f t="shared" si="109"/>
        <v>0.9289906908378246</v>
      </c>
      <c r="K451" s="9">
        <v>353.26</v>
      </c>
      <c r="L451" s="9">
        <v>0</v>
      </c>
      <c r="M451" s="8"/>
    </row>
    <row r="452" spans="1:13" x14ac:dyDescent="0.2">
      <c r="A452" s="4"/>
      <c r="B452" s="4"/>
      <c r="C452" s="5" t="s">
        <v>123</v>
      </c>
      <c r="D452" s="14" t="s">
        <v>9</v>
      </c>
      <c r="E452" s="19">
        <v>8000</v>
      </c>
      <c r="F452" s="22">
        <f t="shared" si="119"/>
        <v>3000</v>
      </c>
      <c r="G452" s="17">
        <v>11000</v>
      </c>
      <c r="H452" s="24">
        <v>11000</v>
      </c>
      <c r="I452" s="9">
        <v>0</v>
      </c>
      <c r="J452" s="31">
        <f t="shared" si="109"/>
        <v>1</v>
      </c>
      <c r="K452" s="9">
        <v>0</v>
      </c>
      <c r="L452" s="9">
        <v>0</v>
      </c>
      <c r="M452" s="8"/>
    </row>
    <row r="453" spans="1:13" x14ac:dyDescent="0.2">
      <c r="A453" s="4"/>
      <c r="B453" s="4"/>
      <c r="C453" s="5" t="s">
        <v>191</v>
      </c>
      <c r="D453" s="14" t="s">
        <v>23</v>
      </c>
      <c r="E453" s="19">
        <v>3000</v>
      </c>
      <c r="F453" s="22">
        <f t="shared" si="119"/>
        <v>0</v>
      </c>
      <c r="G453" s="17">
        <v>3000</v>
      </c>
      <c r="H453" s="24">
        <v>3000</v>
      </c>
      <c r="I453" s="9">
        <v>0</v>
      </c>
      <c r="J453" s="31">
        <f t="shared" si="109"/>
        <v>1</v>
      </c>
      <c r="K453" s="9">
        <v>0</v>
      </c>
      <c r="L453" s="9">
        <v>0</v>
      </c>
      <c r="M453" s="8"/>
    </row>
    <row r="454" spans="1:13" x14ac:dyDescent="0.2">
      <c r="A454" s="4"/>
      <c r="B454" s="4"/>
      <c r="C454" s="5" t="s">
        <v>124</v>
      </c>
      <c r="D454" s="14" t="s">
        <v>10</v>
      </c>
      <c r="E454" s="19">
        <v>27000</v>
      </c>
      <c r="F454" s="22">
        <f t="shared" si="119"/>
        <v>5996.6900000000023</v>
      </c>
      <c r="G454" s="17">
        <v>32996.69</v>
      </c>
      <c r="H454" s="24">
        <v>32996.69</v>
      </c>
      <c r="I454" s="9">
        <v>0</v>
      </c>
      <c r="J454" s="31">
        <f t="shared" si="109"/>
        <v>1</v>
      </c>
      <c r="K454" s="9">
        <v>0</v>
      </c>
      <c r="L454" s="9">
        <v>0</v>
      </c>
      <c r="M454" s="8"/>
    </row>
    <row r="455" spans="1:13" ht="22.5" x14ac:dyDescent="0.2">
      <c r="A455" s="4"/>
      <c r="B455" s="4"/>
      <c r="C455" s="5" t="s">
        <v>134</v>
      </c>
      <c r="D455" s="14" t="s">
        <v>196</v>
      </c>
      <c r="E455" s="19">
        <v>1000</v>
      </c>
      <c r="F455" s="22">
        <f t="shared" si="119"/>
        <v>-200</v>
      </c>
      <c r="G455" s="17">
        <v>800</v>
      </c>
      <c r="H455" s="24">
        <v>528.91</v>
      </c>
      <c r="I455" s="9">
        <v>0</v>
      </c>
      <c r="J455" s="31">
        <f t="shared" si="109"/>
        <v>0.66113749999999993</v>
      </c>
      <c r="K455" s="9">
        <v>0</v>
      </c>
      <c r="L455" s="9">
        <v>0</v>
      </c>
      <c r="M455" s="8"/>
    </row>
    <row r="456" spans="1:13" s="27" customFormat="1" ht="33.75" x14ac:dyDescent="0.2">
      <c r="A456" s="28"/>
      <c r="B456" s="28"/>
      <c r="C456" s="29" t="s">
        <v>190</v>
      </c>
      <c r="D456" s="14" t="s">
        <v>259</v>
      </c>
      <c r="E456" s="19">
        <v>200</v>
      </c>
      <c r="F456" s="22">
        <f t="shared" si="119"/>
        <v>0</v>
      </c>
      <c r="G456" s="17">
        <v>200</v>
      </c>
      <c r="H456" s="24">
        <v>0</v>
      </c>
      <c r="I456" s="9">
        <v>0</v>
      </c>
      <c r="J456" s="31">
        <f>H456/G456</f>
        <v>0</v>
      </c>
      <c r="K456" s="9">
        <v>0</v>
      </c>
      <c r="L456" s="9">
        <v>0</v>
      </c>
      <c r="M456" s="8"/>
    </row>
    <row r="457" spans="1:13" ht="22.5" x14ac:dyDescent="0.2">
      <c r="A457" s="4"/>
      <c r="B457" s="4"/>
      <c r="C457" s="5" t="s">
        <v>235</v>
      </c>
      <c r="D457" s="14" t="s">
        <v>25</v>
      </c>
      <c r="E457" s="19">
        <v>5430</v>
      </c>
      <c r="F457" s="22">
        <f t="shared" si="119"/>
        <v>0</v>
      </c>
      <c r="G457" s="17">
        <v>5430</v>
      </c>
      <c r="H457" s="24">
        <v>5430</v>
      </c>
      <c r="I457" s="9">
        <v>0</v>
      </c>
      <c r="J457" s="31">
        <f t="shared" si="109"/>
        <v>1</v>
      </c>
      <c r="K457" s="9">
        <v>0</v>
      </c>
      <c r="L457" s="9">
        <v>0</v>
      </c>
      <c r="M457" s="8"/>
    </row>
    <row r="458" spans="1:13" ht="67.5" x14ac:dyDescent="0.2">
      <c r="A458" s="4"/>
      <c r="B458" s="4"/>
      <c r="C458" s="5" t="s">
        <v>302</v>
      </c>
      <c r="D458" s="14" t="s">
        <v>303</v>
      </c>
      <c r="E458" s="19">
        <v>0</v>
      </c>
      <c r="F458" s="22">
        <f t="shared" si="119"/>
        <v>4000</v>
      </c>
      <c r="G458" s="17">
        <v>4000</v>
      </c>
      <c r="H458" s="24">
        <v>863.06</v>
      </c>
      <c r="I458" s="9">
        <v>0</v>
      </c>
      <c r="J458" s="31">
        <f t="shared" si="109"/>
        <v>0.21576499999999998</v>
      </c>
      <c r="K458" s="9">
        <v>0</v>
      </c>
      <c r="L458" s="9">
        <v>0</v>
      </c>
      <c r="M458" s="8"/>
    </row>
    <row r="459" spans="1:13" ht="22.5" x14ac:dyDescent="0.2">
      <c r="A459" s="4"/>
      <c r="B459" s="4"/>
      <c r="C459" s="5" t="s">
        <v>220</v>
      </c>
      <c r="D459" s="14" t="s">
        <v>221</v>
      </c>
      <c r="E459" s="19">
        <v>2500</v>
      </c>
      <c r="F459" s="22">
        <f t="shared" si="119"/>
        <v>-700</v>
      </c>
      <c r="G459" s="108">
        <v>1800</v>
      </c>
      <c r="H459" s="24">
        <v>898</v>
      </c>
      <c r="I459" s="9">
        <v>0</v>
      </c>
      <c r="J459" s="31">
        <f t="shared" ref="J459:J549" si="120">H459/G459</f>
        <v>0.49888888888888888</v>
      </c>
      <c r="K459" s="9">
        <v>0</v>
      </c>
      <c r="L459" s="9">
        <v>0</v>
      </c>
      <c r="M459" s="8"/>
    </row>
    <row r="460" spans="1:13" s="27" customFormat="1" ht="22.5" x14ac:dyDescent="0.2">
      <c r="A460" s="28"/>
      <c r="B460" s="28"/>
      <c r="C460" s="29" t="s">
        <v>355</v>
      </c>
      <c r="D460" s="34" t="s">
        <v>362</v>
      </c>
      <c r="E460" s="19">
        <v>2000</v>
      </c>
      <c r="F460" s="22">
        <f t="shared" si="119"/>
        <v>-2000</v>
      </c>
      <c r="G460" s="22">
        <v>0</v>
      </c>
      <c r="H460" s="10">
        <v>0</v>
      </c>
      <c r="I460" s="9">
        <v>0</v>
      </c>
      <c r="J460" s="31">
        <v>0</v>
      </c>
      <c r="K460" s="9">
        <v>0</v>
      </c>
      <c r="L460" s="51">
        <v>0</v>
      </c>
      <c r="M460" s="8"/>
    </row>
    <row r="461" spans="1:13" ht="15" x14ac:dyDescent="0.2">
      <c r="A461" s="2"/>
      <c r="B461" s="156" t="s">
        <v>179</v>
      </c>
      <c r="C461" s="157"/>
      <c r="D461" s="158" t="s">
        <v>32</v>
      </c>
      <c r="E461" s="159">
        <f>E462+E463+E464</f>
        <v>0</v>
      </c>
      <c r="F461" s="160">
        <f t="shared" ref="F461:L461" si="121">F462+F463+F464</f>
        <v>848.06999999999994</v>
      </c>
      <c r="G461" s="183">
        <f t="shared" si="121"/>
        <v>848.06999999999994</v>
      </c>
      <c r="H461" s="159">
        <f t="shared" si="121"/>
        <v>848.06999999999994</v>
      </c>
      <c r="I461" s="160">
        <f t="shared" si="121"/>
        <v>0</v>
      </c>
      <c r="J461" s="163">
        <f t="shared" si="120"/>
        <v>1</v>
      </c>
      <c r="K461" s="160">
        <f t="shared" si="121"/>
        <v>0</v>
      </c>
      <c r="L461" s="164">
        <f t="shared" si="121"/>
        <v>0</v>
      </c>
      <c r="M461" s="8"/>
    </row>
    <row r="462" spans="1:13" x14ac:dyDescent="0.2">
      <c r="A462" s="4"/>
      <c r="B462" s="4"/>
      <c r="C462" s="5" t="s">
        <v>189</v>
      </c>
      <c r="D462" s="14" t="s">
        <v>6</v>
      </c>
      <c r="E462" s="19">
        <v>0</v>
      </c>
      <c r="F462" s="22">
        <f>G462-E462</f>
        <v>708.68</v>
      </c>
      <c r="G462" s="17">
        <v>708.68</v>
      </c>
      <c r="H462" s="24">
        <v>708.68</v>
      </c>
      <c r="I462" s="9">
        <v>0</v>
      </c>
      <c r="J462" s="31">
        <f t="shared" si="120"/>
        <v>1</v>
      </c>
      <c r="K462" s="9">
        <v>0</v>
      </c>
      <c r="L462" s="9">
        <v>0</v>
      </c>
      <c r="M462" s="8"/>
    </row>
    <row r="463" spans="1:13" x14ac:dyDescent="0.2">
      <c r="A463" s="4"/>
      <c r="B463" s="4"/>
      <c r="C463" s="5" t="s">
        <v>132</v>
      </c>
      <c r="D463" s="14" t="s">
        <v>7</v>
      </c>
      <c r="E463" s="19">
        <v>0</v>
      </c>
      <c r="F463" s="22">
        <f t="shared" ref="F463:F464" si="122">G463-E463</f>
        <v>122.03</v>
      </c>
      <c r="G463" s="17">
        <v>122.03</v>
      </c>
      <c r="H463" s="24">
        <v>122.03</v>
      </c>
      <c r="I463" s="9">
        <v>0</v>
      </c>
      <c r="J463" s="31">
        <f t="shared" si="120"/>
        <v>1</v>
      </c>
      <c r="K463" s="9">
        <v>0</v>
      </c>
      <c r="L463" s="9">
        <v>0</v>
      </c>
      <c r="M463" s="8"/>
    </row>
    <row r="464" spans="1:13" x14ac:dyDescent="0.2">
      <c r="A464" s="4"/>
      <c r="B464" s="4"/>
      <c r="C464" s="5" t="s">
        <v>133</v>
      </c>
      <c r="D464" s="14" t="s">
        <v>8</v>
      </c>
      <c r="E464" s="19">
        <v>0</v>
      </c>
      <c r="F464" s="22">
        <f t="shared" si="122"/>
        <v>17.36</v>
      </c>
      <c r="G464" s="17">
        <v>17.36</v>
      </c>
      <c r="H464" s="24">
        <v>17.36</v>
      </c>
      <c r="I464" s="9">
        <v>0</v>
      </c>
      <c r="J464" s="31">
        <f t="shared" si="120"/>
        <v>1</v>
      </c>
      <c r="K464" s="9">
        <v>0</v>
      </c>
      <c r="L464" s="9">
        <v>0</v>
      </c>
      <c r="M464" s="8"/>
    </row>
    <row r="465" spans="1:13" ht="15" x14ac:dyDescent="0.2">
      <c r="A465" s="2"/>
      <c r="B465" s="156" t="s">
        <v>180</v>
      </c>
      <c r="C465" s="157"/>
      <c r="D465" s="158" t="s">
        <v>33</v>
      </c>
      <c r="E465" s="159">
        <f>E466+E467+E468+E469+E470+E471+E472+E473+E474+E475+E476+E477+E478</f>
        <v>188750</v>
      </c>
      <c r="F465" s="159">
        <f t="shared" ref="F465:I465" si="123">F466+F467+F468+F469+F470+F471+F472+F473+F474+F475+F476+F477+F478</f>
        <v>17970.34</v>
      </c>
      <c r="G465" s="159">
        <f t="shared" si="123"/>
        <v>206720.34</v>
      </c>
      <c r="H465" s="159">
        <f t="shared" si="123"/>
        <v>205977.08</v>
      </c>
      <c r="I465" s="159">
        <f t="shared" si="123"/>
        <v>0</v>
      </c>
      <c r="J465" s="163">
        <f t="shared" si="120"/>
        <v>0.9964045144275594</v>
      </c>
      <c r="K465" s="160">
        <f>K466+K467+K468+K469+K470+K471+K472+K473+K474+K475+K476+K477</f>
        <v>12953.930000000002</v>
      </c>
      <c r="L465" s="160">
        <f>L466+L467+L468+L469+L470+L471+L472+L473+L474+L475+L476+L477</f>
        <v>0</v>
      </c>
      <c r="M465" s="8"/>
    </row>
    <row r="466" spans="1:13" s="27" customFormat="1" ht="67.5" x14ac:dyDescent="0.2">
      <c r="A466" s="2"/>
      <c r="B466" s="30"/>
      <c r="C466" s="121" t="s">
        <v>163</v>
      </c>
      <c r="D466" s="141" t="s">
        <v>290</v>
      </c>
      <c r="E466" s="111">
        <v>0</v>
      </c>
      <c r="F466" s="85">
        <f>G466-E466</f>
        <v>1500</v>
      </c>
      <c r="G466" s="85">
        <v>1500</v>
      </c>
      <c r="H466" s="112">
        <v>1200</v>
      </c>
      <c r="I466" s="85">
        <v>0</v>
      </c>
      <c r="J466" s="31">
        <f>H466/G466</f>
        <v>0.8</v>
      </c>
      <c r="K466" s="85">
        <v>0</v>
      </c>
      <c r="L466" s="113">
        <v>0</v>
      </c>
      <c r="M466" s="8"/>
    </row>
    <row r="467" spans="1:13" ht="22.5" x14ac:dyDescent="0.2">
      <c r="A467" s="4"/>
      <c r="B467" s="4"/>
      <c r="C467" s="5" t="s">
        <v>216</v>
      </c>
      <c r="D467" s="14" t="s">
        <v>217</v>
      </c>
      <c r="E467" s="19">
        <v>1800</v>
      </c>
      <c r="F467" s="85">
        <f t="shared" ref="F467:F478" si="124">G467-E467</f>
        <v>0</v>
      </c>
      <c r="G467" s="116">
        <v>1800</v>
      </c>
      <c r="H467" s="24">
        <v>1767.2</v>
      </c>
      <c r="I467" s="9">
        <v>0</v>
      </c>
      <c r="J467" s="31">
        <f t="shared" si="120"/>
        <v>0.98177777777777775</v>
      </c>
      <c r="K467" s="9">
        <v>0</v>
      </c>
      <c r="L467" s="9">
        <v>0</v>
      </c>
      <c r="M467" s="8"/>
    </row>
    <row r="468" spans="1:13" x14ac:dyDescent="0.2">
      <c r="A468" s="4"/>
      <c r="B468" s="4"/>
      <c r="C468" s="5" t="s">
        <v>292</v>
      </c>
      <c r="D468" s="14" t="s">
        <v>31</v>
      </c>
      <c r="E468" s="19">
        <v>133650</v>
      </c>
      <c r="F468" s="85">
        <f t="shared" si="124"/>
        <v>-130050</v>
      </c>
      <c r="G468" s="17">
        <v>3600</v>
      </c>
      <c r="H468" s="24">
        <v>3600</v>
      </c>
      <c r="I468" s="9">
        <v>0</v>
      </c>
      <c r="J468" s="31">
        <f t="shared" si="120"/>
        <v>1</v>
      </c>
      <c r="K468" s="9">
        <v>0</v>
      </c>
      <c r="L468" s="9">
        <v>0</v>
      </c>
      <c r="M468" s="8"/>
    </row>
    <row r="469" spans="1:13" x14ac:dyDescent="0.2">
      <c r="A469" s="4"/>
      <c r="B469" s="4"/>
      <c r="C469" s="5" t="s">
        <v>189</v>
      </c>
      <c r="D469" s="14" t="s">
        <v>6</v>
      </c>
      <c r="E469" s="19">
        <v>10200</v>
      </c>
      <c r="F469" s="85">
        <f t="shared" si="124"/>
        <v>136450</v>
      </c>
      <c r="G469" s="17">
        <v>146650</v>
      </c>
      <c r="H469" s="24">
        <v>146650</v>
      </c>
      <c r="I469" s="9">
        <v>0</v>
      </c>
      <c r="J469" s="31">
        <f t="shared" si="120"/>
        <v>1</v>
      </c>
      <c r="K469" s="9">
        <v>0</v>
      </c>
      <c r="L469" s="9">
        <v>0</v>
      </c>
      <c r="M469" s="8"/>
    </row>
    <row r="470" spans="1:13" x14ac:dyDescent="0.2">
      <c r="A470" s="4"/>
      <c r="B470" s="4"/>
      <c r="C470" s="5" t="s">
        <v>218</v>
      </c>
      <c r="D470" s="14" t="s">
        <v>219</v>
      </c>
      <c r="E470" s="19">
        <v>24700</v>
      </c>
      <c r="F470" s="85">
        <f t="shared" si="124"/>
        <v>-14903.45</v>
      </c>
      <c r="G470" s="17">
        <v>9796.5499999999993</v>
      </c>
      <c r="H470" s="24">
        <v>9796.5499999999993</v>
      </c>
      <c r="I470" s="9">
        <v>0</v>
      </c>
      <c r="J470" s="31">
        <f t="shared" si="120"/>
        <v>1</v>
      </c>
      <c r="K470" s="9">
        <v>10896.94</v>
      </c>
      <c r="L470" s="9">
        <v>0</v>
      </c>
      <c r="M470" s="8"/>
    </row>
    <row r="471" spans="1:13" x14ac:dyDescent="0.2">
      <c r="A471" s="4"/>
      <c r="B471" s="4"/>
      <c r="C471" s="5" t="s">
        <v>132</v>
      </c>
      <c r="D471" s="14" t="s">
        <v>7</v>
      </c>
      <c r="E471" s="19">
        <v>3500</v>
      </c>
      <c r="F471" s="85">
        <f t="shared" si="124"/>
        <v>23200</v>
      </c>
      <c r="G471" s="17">
        <v>26700</v>
      </c>
      <c r="H471" s="24">
        <v>26700</v>
      </c>
      <c r="I471" s="9">
        <v>0</v>
      </c>
      <c r="J471" s="31">
        <f t="shared" si="120"/>
        <v>1</v>
      </c>
      <c r="K471" s="9">
        <v>1876.46</v>
      </c>
      <c r="L471" s="9">
        <v>0</v>
      </c>
      <c r="M471" s="8"/>
    </row>
    <row r="472" spans="1:13" ht="22.5" x14ac:dyDescent="0.2">
      <c r="A472" s="4"/>
      <c r="B472" s="4"/>
      <c r="C472" s="5" t="s">
        <v>133</v>
      </c>
      <c r="D472" s="34" t="s">
        <v>367</v>
      </c>
      <c r="E472" s="19">
        <v>1000</v>
      </c>
      <c r="F472" s="85">
        <f t="shared" si="124"/>
        <v>1600</v>
      </c>
      <c r="G472" s="17">
        <v>2600</v>
      </c>
      <c r="H472" s="24">
        <v>2600</v>
      </c>
      <c r="I472" s="9">
        <v>0</v>
      </c>
      <c r="J472" s="31">
        <f t="shared" si="120"/>
        <v>1</v>
      </c>
      <c r="K472" s="9">
        <v>180.53</v>
      </c>
      <c r="L472" s="9">
        <v>0</v>
      </c>
      <c r="M472" s="8"/>
    </row>
    <row r="473" spans="1:13" x14ac:dyDescent="0.2">
      <c r="A473" s="4"/>
      <c r="B473" s="4"/>
      <c r="C473" s="5" t="s">
        <v>123</v>
      </c>
      <c r="D473" s="14" t="s">
        <v>9</v>
      </c>
      <c r="E473" s="19">
        <v>8000</v>
      </c>
      <c r="F473" s="85">
        <f t="shared" si="124"/>
        <v>-7000</v>
      </c>
      <c r="G473" s="17">
        <v>1000</v>
      </c>
      <c r="H473" s="24">
        <v>739.87</v>
      </c>
      <c r="I473" s="9">
        <v>0</v>
      </c>
      <c r="J473" s="31">
        <f t="shared" si="120"/>
        <v>0.73987000000000003</v>
      </c>
      <c r="K473" s="9">
        <v>0</v>
      </c>
      <c r="L473" s="9">
        <v>0</v>
      </c>
      <c r="M473" s="8"/>
    </row>
    <row r="474" spans="1:13" x14ac:dyDescent="0.2">
      <c r="A474" s="4"/>
      <c r="B474" s="4"/>
      <c r="C474" s="5" t="s">
        <v>124</v>
      </c>
      <c r="D474" s="14" t="s">
        <v>10</v>
      </c>
      <c r="E474" s="19">
        <v>0</v>
      </c>
      <c r="F474" s="85">
        <f t="shared" si="124"/>
        <v>1073.79</v>
      </c>
      <c r="G474" s="17">
        <v>1073.79</v>
      </c>
      <c r="H474" s="24">
        <v>1073.79</v>
      </c>
      <c r="I474" s="9">
        <v>0</v>
      </c>
      <c r="J474" s="31">
        <f t="shared" si="120"/>
        <v>1</v>
      </c>
      <c r="K474" s="9">
        <v>0</v>
      </c>
      <c r="L474" s="9">
        <v>0</v>
      </c>
      <c r="M474" s="8"/>
    </row>
    <row r="475" spans="1:13" x14ac:dyDescent="0.2">
      <c r="A475" s="4"/>
      <c r="B475" s="4"/>
      <c r="C475" s="5" t="s">
        <v>234</v>
      </c>
      <c r="D475" s="14" t="s">
        <v>14</v>
      </c>
      <c r="E475" s="19">
        <v>0</v>
      </c>
      <c r="F475" s="85">
        <f t="shared" si="124"/>
        <v>8000</v>
      </c>
      <c r="G475" s="17">
        <v>8000</v>
      </c>
      <c r="H475" s="24">
        <v>7892.33</v>
      </c>
      <c r="I475" s="9">
        <v>0</v>
      </c>
      <c r="J475" s="31">
        <f t="shared" si="120"/>
        <v>0.98654125000000004</v>
      </c>
      <c r="K475" s="9">
        <v>0</v>
      </c>
      <c r="L475" s="9">
        <v>0</v>
      </c>
      <c r="M475" s="8"/>
    </row>
    <row r="476" spans="1:13" ht="22.5" x14ac:dyDescent="0.2">
      <c r="A476" s="4"/>
      <c r="B476" s="4"/>
      <c r="C476" s="5" t="s">
        <v>235</v>
      </c>
      <c r="D476" s="14" t="s">
        <v>25</v>
      </c>
      <c r="E476" s="19">
        <v>3900</v>
      </c>
      <c r="F476" s="85">
        <f t="shared" si="124"/>
        <v>0</v>
      </c>
      <c r="G476" s="17">
        <v>3900</v>
      </c>
      <c r="H476" s="24">
        <v>3900</v>
      </c>
      <c r="I476" s="9">
        <v>0</v>
      </c>
      <c r="J476" s="31">
        <f t="shared" si="120"/>
        <v>1</v>
      </c>
      <c r="K476" s="9">
        <v>0</v>
      </c>
      <c r="L476" s="9">
        <v>0</v>
      </c>
      <c r="M476" s="8"/>
    </row>
    <row r="477" spans="1:13" s="27" customFormat="1" ht="67.5" x14ac:dyDescent="0.2">
      <c r="A477" s="28"/>
      <c r="B477" s="28"/>
      <c r="C477" s="133" t="s">
        <v>302</v>
      </c>
      <c r="D477" s="140" t="s">
        <v>369</v>
      </c>
      <c r="E477" s="122">
        <v>0</v>
      </c>
      <c r="F477" s="124">
        <f t="shared" si="124"/>
        <v>100</v>
      </c>
      <c r="G477" s="108">
        <v>100</v>
      </c>
      <c r="H477" s="109">
        <v>57.34</v>
      </c>
      <c r="I477" s="110">
        <v>0</v>
      </c>
      <c r="J477" s="94">
        <f t="shared" si="120"/>
        <v>0.57340000000000002</v>
      </c>
      <c r="K477" s="110">
        <v>0</v>
      </c>
      <c r="L477" s="110">
        <v>0</v>
      </c>
      <c r="M477" s="8"/>
    </row>
    <row r="478" spans="1:13" s="27" customFormat="1" ht="22.5" x14ac:dyDescent="0.2">
      <c r="A478" s="28"/>
      <c r="B478" s="28"/>
      <c r="C478" s="133" t="s">
        <v>355</v>
      </c>
      <c r="D478" s="34" t="s">
        <v>362</v>
      </c>
      <c r="E478" s="22">
        <v>2000</v>
      </c>
      <c r="F478" s="85">
        <f t="shared" si="124"/>
        <v>-2000</v>
      </c>
      <c r="G478" s="22">
        <v>0</v>
      </c>
      <c r="H478" s="109">
        <v>0</v>
      </c>
      <c r="I478" s="110">
        <v>0</v>
      </c>
      <c r="J478" s="94">
        <v>0</v>
      </c>
      <c r="K478" s="110">
        <v>0</v>
      </c>
      <c r="L478" s="110">
        <v>0</v>
      </c>
      <c r="M478" s="8"/>
    </row>
    <row r="479" spans="1:13" ht="15" x14ac:dyDescent="0.2">
      <c r="A479" s="2"/>
      <c r="B479" s="156" t="s">
        <v>304</v>
      </c>
      <c r="C479" s="157"/>
      <c r="D479" s="158" t="s">
        <v>305</v>
      </c>
      <c r="E479" s="160">
        <f>E480</f>
        <v>212950</v>
      </c>
      <c r="F479" s="160">
        <f t="shared" ref="F479:L479" si="125">F480</f>
        <v>4500</v>
      </c>
      <c r="G479" s="160">
        <f t="shared" si="125"/>
        <v>217450</v>
      </c>
      <c r="H479" s="160">
        <f t="shared" si="125"/>
        <v>211318.56</v>
      </c>
      <c r="I479" s="160">
        <f t="shared" si="125"/>
        <v>0</v>
      </c>
      <c r="J479" s="163">
        <f t="shared" si="120"/>
        <v>0.97180298919291785</v>
      </c>
      <c r="K479" s="160">
        <f t="shared" si="125"/>
        <v>0</v>
      </c>
      <c r="L479" s="160">
        <f t="shared" si="125"/>
        <v>0</v>
      </c>
      <c r="M479" s="8"/>
    </row>
    <row r="480" spans="1:13" ht="33.75" x14ac:dyDescent="0.2">
      <c r="A480" s="4"/>
      <c r="B480" s="4"/>
      <c r="C480" s="5" t="s">
        <v>258</v>
      </c>
      <c r="D480" s="14" t="s">
        <v>259</v>
      </c>
      <c r="E480" s="22">
        <v>212950</v>
      </c>
      <c r="F480" s="22">
        <f>G480-E480</f>
        <v>4500</v>
      </c>
      <c r="G480" s="22">
        <v>217450</v>
      </c>
      <c r="H480" s="9">
        <v>211318.56</v>
      </c>
      <c r="I480" s="9">
        <v>0</v>
      </c>
      <c r="J480" s="31">
        <f t="shared" si="120"/>
        <v>0.97180298919291785</v>
      </c>
      <c r="K480" s="9">
        <v>0</v>
      </c>
      <c r="L480" s="9">
        <v>0</v>
      </c>
      <c r="M480" s="8"/>
    </row>
    <row r="481" spans="1:13" ht="22.5" x14ac:dyDescent="0.2">
      <c r="A481" s="2"/>
      <c r="B481" s="156" t="s">
        <v>306</v>
      </c>
      <c r="C481" s="157"/>
      <c r="D481" s="158" t="s">
        <v>307</v>
      </c>
      <c r="E481" s="190">
        <f>E482</f>
        <v>248800</v>
      </c>
      <c r="F481" s="203">
        <f t="shared" ref="F481:L481" si="126">F482</f>
        <v>7500</v>
      </c>
      <c r="G481" s="183">
        <f t="shared" si="126"/>
        <v>256300</v>
      </c>
      <c r="H481" s="190">
        <f t="shared" si="126"/>
        <v>244452.9</v>
      </c>
      <c r="I481" s="203">
        <f t="shared" si="126"/>
        <v>0</v>
      </c>
      <c r="J481" s="184">
        <f t="shared" si="120"/>
        <v>0.95377643386656263</v>
      </c>
      <c r="K481" s="203">
        <f t="shared" si="126"/>
        <v>0</v>
      </c>
      <c r="L481" s="204">
        <f t="shared" si="126"/>
        <v>0</v>
      </c>
      <c r="M481" s="8"/>
    </row>
    <row r="482" spans="1:13" ht="33.75" x14ac:dyDescent="0.2">
      <c r="A482" s="4"/>
      <c r="B482" s="4"/>
      <c r="C482" s="97" t="s">
        <v>258</v>
      </c>
      <c r="D482" s="106" t="s">
        <v>259</v>
      </c>
      <c r="E482" s="122">
        <v>248800</v>
      </c>
      <c r="F482" s="123">
        <f>G482-E482</f>
        <v>7500</v>
      </c>
      <c r="G482" s="108">
        <v>256300</v>
      </c>
      <c r="H482" s="109">
        <v>244452.9</v>
      </c>
      <c r="I482" s="110">
        <v>0</v>
      </c>
      <c r="J482" s="94">
        <f t="shared" si="120"/>
        <v>0.95377643386656263</v>
      </c>
      <c r="K482" s="110">
        <v>0</v>
      </c>
      <c r="L482" s="110">
        <v>0</v>
      </c>
      <c r="M482" s="8"/>
    </row>
    <row r="483" spans="1:13" s="27" customFormat="1" ht="67.5" x14ac:dyDescent="0.2">
      <c r="A483" s="86"/>
      <c r="B483" s="178" t="s">
        <v>339</v>
      </c>
      <c r="C483" s="186"/>
      <c r="D483" s="179" t="s">
        <v>162</v>
      </c>
      <c r="E483" s="160">
        <f>E484</f>
        <v>43668</v>
      </c>
      <c r="F483" s="160">
        <f t="shared" ref="F483:L483" si="127">F484</f>
        <v>72300</v>
      </c>
      <c r="G483" s="160">
        <f t="shared" si="127"/>
        <v>115968</v>
      </c>
      <c r="H483" s="160">
        <f t="shared" si="127"/>
        <v>115940.43</v>
      </c>
      <c r="I483" s="160">
        <f t="shared" si="127"/>
        <v>0</v>
      </c>
      <c r="J483" s="160">
        <f t="shared" si="127"/>
        <v>0.9997622620033112</v>
      </c>
      <c r="K483" s="160">
        <f t="shared" si="127"/>
        <v>0</v>
      </c>
      <c r="L483" s="160">
        <f t="shared" si="127"/>
        <v>0</v>
      </c>
      <c r="M483" s="8"/>
    </row>
    <row r="484" spans="1:13" s="27" customFormat="1" x14ac:dyDescent="0.2">
      <c r="A484" s="28"/>
      <c r="B484" s="28"/>
      <c r="C484" s="98" t="s">
        <v>291</v>
      </c>
      <c r="D484" s="105" t="s">
        <v>27</v>
      </c>
      <c r="E484" s="114">
        <v>43668</v>
      </c>
      <c r="F484" s="115">
        <f>G484-E484</f>
        <v>72300</v>
      </c>
      <c r="G484" s="22">
        <v>115968</v>
      </c>
      <c r="H484" s="9">
        <v>115940.43</v>
      </c>
      <c r="I484" s="9">
        <v>0</v>
      </c>
      <c r="J484" s="31">
        <f>H484/G484</f>
        <v>0.9997622620033112</v>
      </c>
      <c r="K484" s="9">
        <v>0</v>
      </c>
      <c r="L484" s="9">
        <v>0</v>
      </c>
      <c r="M484" s="8"/>
    </row>
    <row r="485" spans="1:13" s="27" customFormat="1" ht="22.5" x14ac:dyDescent="0.2">
      <c r="A485" s="86"/>
      <c r="B485" s="178" t="s">
        <v>358</v>
      </c>
      <c r="C485" s="205"/>
      <c r="D485" s="206" t="s">
        <v>375</v>
      </c>
      <c r="E485" s="190">
        <f>E486+E487+E488+E489+E490+E491+E492+E493+E494+E495+E496+E497+E498+E499+E500+E501+E502+E503+E504+E505+E506</f>
        <v>0</v>
      </c>
      <c r="F485" s="190">
        <f t="shared" ref="F485:I485" si="128">F486+F487+F488+F489+F490+F491+F492+F493+F494+F495+F496+F497+F498+F499+F500+F501+F502+F503+F504+F505+F506</f>
        <v>3450103.4400000004</v>
      </c>
      <c r="G485" s="190">
        <f t="shared" si="128"/>
        <v>3450103.4400000004</v>
      </c>
      <c r="H485" s="190">
        <f t="shared" si="128"/>
        <v>3233795.0600000005</v>
      </c>
      <c r="I485" s="190">
        <f t="shared" si="128"/>
        <v>58155</v>
      </c>
      <c r="J485" s="184">
        <f>H485/G485</f>
        <v>0.93730379863625191</v>
      </c>
      <c r="K485" s="207">
        <f>K486+K487+K488+K489+K490+K491+K492+K493+K494+K495+K496+K497+K498+K499+K500+K501+K502+K503+K504+K505+K506</f>
        <v>0</v>
      </c>
      <c r="L485" s="207">
        <f>L486+L487+L488+L489+L490+L491+L492+L493+L494+L495+L496+L497+L498+L499+L500+L501+L502+L503+L504+L505+L506</f>
        <v>0</v>
      </c>
      <c r="M485" s="8"/>
    </row>
    <row r="486" spans="1:13" s="27" customFormat="1" ht="18" customHeight="1" x14ac:dyDescent="0.2">
      <c r="A486" s="28"/>
      <c r="B486" s="28"/>
      <c r="C486" s="98" t="s">
        <v>189</v>
      </c>
      <c r="D486" s="14" t="s">
        <v>6</v>
      </c>
      <c r="E486" s="114">
        <v>0</v>
      </c>
      <c r="F486" s="22">
        <f>G486-E486</f>
        <v>25718.98</v>
      </c>
      <c r="G486" s="22">
        <v>25718.98</v>
      </c>
      <c r="H486" s="9">
        <v>15716.96</v>
      </c>
      <c r="I486" s="9">
        <v>0</v>
      </c>
      <c r="J486" s="119">
        <f>H486/G486</f>
        <v>0.61110355076289957</v>
      </c>
      <c r="K486" s="118">
        <v>0</v>
      </c>
      <c r="L486" s="118">
        <v>0</v>
      </c>
      <c r="M486" s="8"/>
    </row>
    <row r="487" spans="1:13" s="27" customFormat="1" ht="18" customHeight="1" x14ac:dyDescent="0.2">
      <c r="A487" s="28"/>
      <c r="B487" s="28"/>
      <c r="C487" s="98" t="s">
        <v>275</v>
      </c>
      <c r="D487" s="14" t="s">
        <v>6</v>
      </c>
      <c r="E487" s="114">
        <v>0</v>
      </c>
      <c r="F487" s="22">
        <f t="shared" ref="F487:F506" si="129">G487-E487</f>
        <v>32494.91</v>
      </c>
      <c r="G487" s="22">
        <v>32494.91</v>
      </c>
      <c r="H487" s="9">
        <v>0</v>
      </c>
      <c r="I487" s="9">
        <v>0</v>
      </c>
      <c r="J487" s="119">
        <v>0</v>
      </c>
      <c r="K487" s="118">
        <v>0</v>
      </c>
      <c r="L487" s="118">
        <v>0</v>
      </c>
      <c r="M487" s="8"/>
    </row>
    <row r="488" spans="1:13" s="27" customFormat="1" ht="13.5" customHeight="1" x14ac:dyDescent="0.2">
      <c r="A488" s="28"/>
      <c r="B488" s="28"/>
      <c r="C488" s="98" t="s">
        <v>276</v>
      </c>
      <c r="D488" s="14" t="s">
        <v>6</v>
      </c>
      <c r="E488" s="114">
        <v>0</v>
      </c>
      <c r="F488" s="22">
        <f t="shared" si="129"/>
        <v>7208.25</v>
      </c>
      <c r="G488" s="22">
        <v>7208.25</v>
      </c>
      <c r="H488" s="9">
        <v>0</v>
      </c>
      <c r="I488" s="9">
        <v>0</v>
      </c>
      <c r="J488" s="119">
        <v>0</v>
      </c>
      <c r="K488" s="118">
        <v>0</v>
      </c>
      <c r="L488" s="118">
        <v>0</v>
      </c>
      <c r="M488" s="8"/>
    </row>
    <row r="489" spans="1:13" s="27" customFormat="1" x14ac:dyDescent="0.2">
      <c r="A489" s="28"/>
      <c r="B489" s="28"/>
      <c r="C489" s="98" t="s">
        <v>132</v>
      </c>
      <c r="D489" s="14" t="s">
        <v>7</v>
      </c>
      <c r="E489" s="114">
        <v>0</v>
      </c>
      <c r="F489" s="22">
        <f t="shared" si="129"/>
        <v>5516.05</v>
      </c>
      <c r="G489" s="22">
        <v>5516.05</v>
      </c>
      <c r="H489" s="9">
        <v>2779.72</v>
      </c>
      <c r="I489" s="9">
        <v>0</v>
      </c>
      <c r="J489" s="119">
        <f>H489/G489</f>
        <v>0.50393306804688132</v>
      </c>
      <c r="K489" s="118">
        <v>0</v>
      </c>
      <c r="L489" s="118">
        <v>0</v>
      </c>
      <c r="M489" s="8"/>
    </row>
    <row r="490" spans="1:13" s="27" customFormat="1" x14ac:dyDescent="0.2">
      <c r="A490" s="28"/>
      <c r="B490" s="28"/>
      <c r="C490" s="98" t="s">
        <v>277</v>
      </c>
      <c r="D490" s="14" t="s">
        <v>7</v>
      </c>
      <c r="E490" s="114">
        <v>0</v>
      </c>
      <c r="F490" s="22">
        <f t="shared" si="129"/>
        <v>6951.07</v>
      </c>
      <c r="G490" s="22">
        <v>6951.07</v>
      </c>
      <c r="H490" s="9">
        <v>0</v>
      </c>
      <c r="I490" s="9">
        <v>0</v>
      </c>
      <c r="J490" s="119">
        <v>0</v>
      </c>
      <c r="K490" s="118">
        <v>0</v>
      </c>
      <c r="L490" s="118">
        <v>0</v>
      </c>
      <c r="M490" s="8"/>
    </row>
    <row r="491" spans="1:13" s="27" customFormat="1" x14ac:dyDescent="0.2">
      <c r="A491" s="28"/>
      <c r="B491" s="28"/>
      <c r="C491" s="98" t="s">
        <v>278</v>
      </c>
      <c r="D491" s="14" t="s">
        <v>7</v>
      </c>
      <c r="E491" s="114">
        <v>0</v>
      </c>
      <c r="F491" s="22">
        <f t="shared" si="129"/>
        <v>1541.93</v>
      </c>
      <c r="G491" s="22">
        <v>1541.93</v>
      </c>
      <c r="H491" s="9">
        <v>0</v>
      </c>
      <c r="I491" s="9">
        <v>0</v>
      </c>
      <c r="J491" s="119">
        <v>0</v>
      </c>
      <c r="K491" s="118">
        <v>0</v>
      </c>
      <c r="L491" s="118">
        <v>0</v>
      </c>
      <c r="M491" s="8"/>
    </row>
    <row r="492" spans="1:13" s="27" customFormat="1" ht="22.5" x14ac:dyDescent="0.2">
      <c r="A492" s="28"/>
      <c r="B492" s="28"/>
      <c r="C492" s="98" t="s">
        <v>133</v>
      </c>
      <c r="D492" s="34" t="s">
        <v>367</v>
      </c>
      <c r="E492" s="114">
        <v>0</v>
      </c>
      <c r="F492" s="22">
        <f t="shared" si="129"/>
        <v>786.17</v>
      </c>
      <c r="G492" s="22">
        <v>786.17</v>
      </c>
      <c r="H492" s="9">
        <v>428.5</v>
      </c>
      <c r="I492" s="9">
        <v>0</v>
      </c>
      <c r="J492" s="119">
        <f>H492/G492</f>
        <v>0.54504750880852748</v>
      </c>
      <c r="K492" s="118">
        <v>0</v>
      </c>
      <c r="L492" s="118">
        <v>0</v>
      </c>
      <c r="M492" s="8"/>
    </row>
    <row r="493" spans="1:13" s="27" customFormat="1" ht="22.5" x14ac:dyDescent="0.2">
      <c r="A493" s="28"/>
      <c r="B493" s="28"/>
      <c r="C493" s="98" t="s">
        <v>279</v>
      </c>
      <c r="D493" s="34" t="s">
        <v>367</v>
      </c>
      <c r="E493" s="114">
        <v>0</v>
      </c>
      <c r="F493" s="22">
        <f t="shared" si="129"/>
        <v>990.7</v>
      </c>
      <c r="G493" s="22">
        <v>990.7</v>
      </c>
      <c r="H493" s="9">
        <v>0</v>
      </c>
      <c r="I493" s="9">
        <v>0</v>
      </c>
      <c r="J493" s="119">
        <v>0</v>
      </c>
      <c r="K493" s="118">
        <v>0</v>
      </c>
      <c r="L493" s="118">
        <v>0</v>
      </c>
      <c r="M493" s="8"/>
    </row>
    <row r="494" spans="1:13" s="27" customFormat="1" ht="22.5" x14ac:dyDescent="0.2">
      <c r="A494" s="28"/>
      <c r="B494" s="28"/>
      <c r="C494" s="98" t="s">
        <v>280</v>
      </c>
      <c r="D494" s="34" t="s">
        <v>367</v>
      </c>
      <c r="E494" s="114">
        <v>0</v>
      </c>
      <c r="F494" s="22">
        <f t="shared" si="129"/>
        <v>219.76</v>
      </c>
      <c r="G494" s="22">
        <v>219.76</v>
      </c>
      <c r="H494" s="9">
        <v>0</v>
      </c>
      <c r="I494" s="9">
        <v>0</v>
      </c>
      <c r="J494" s="119">
        <v>0</v>
      </c>
      <c r="K494" s="118">
        <v>0</v>
      </c>
      <c r="L494" s="118">
        <v>0</v>
      </c>
      <c r="M494" s="8"/>
    </row>
    <row r="495" spans="1:13" s="27" customFormat="1" x14ac:dyDescent="0.2">
      <c r="A495" s="28"/>
      <c r="B495" s="28"/>
      <c r="C495" s="98" t="s">
        <v>123</v>
      </c>
      <c r="D495" s="14" t="s">
        <v>9</v>
      </c>
      <c r="E495" s="114">
        <v>0</v>
      </c>
      <c r="F495" s="22">
        <f t="shared" si="129"/>
        <v>42000</v>
      </c>
      <c r="G495" s="22">
        <v>42000</v>
      </c>
      <c r="H495" s="9">
        <v>42000</v>
      </c>
      <c r="I495" s="9">
        <v>0</v>
      </c>
      <c r="J495" s="119">
        <f>H495/G495</f>
        <v>1</v>
      </c>
      <c r="K495" s="118">
        <v>0</v>
      </c>
      <c r="L495" s="118">
        <v>0</v>
      </c>
      <c r="M495" s="8"/>
    </row>
    <row r="496" spans="1:13" s="27" customFormat="1" x14ac:dyDescent="0.2">
      <c r="A496" s="28"/>
      <c r="B496" s="28"/>
      <c r="C496" s="98" t="s">
        <v>281</v>
      </c>
      <c r="D496" s="14" t="s">
        <v>9</v>
      </c>
      <c r="E496" s="114">
        <v>0</v>
      </c>
      <c r="F496" s="22">
        <f t="shared" si="129"/>
        <v>9172.0300000000007</v>
      </c>
      <c r="G496" s="22">
        <v>9172.0300000000007</v>
      </c>
      <c r="H496" s="9">
        <v>0</v>
      </c>
      <c r="I496" s="9">
        <v>0</v>
      </c>
      <c r="J496" s="119">
        <v>0</v>
      </c>
      <c r="K496" s="118">
        <v>0</v>
      </c>
      <c r="L496" s="118">
        <v>0</v>
      </c>
      <c r="M496" s="8"/>
    </row>
    <row r="497" spans="1:13" s="27" customFormat="1" x14ac:dyDescent="0.2">
      <c r="A497" s="28"/>
      <c r="B497" s="28"/>
      <c r="C497" s="98" t="s">
        <v>191</v>
      </c>
      <c r="D497" s="14" t="s">
        <v>23</v>
      </c>
      <c r="E497" s="114">
        <v>0</v>
      </c>
      <c r="F497" s="22">
        <f t="shared" si="129"/>
        <v>1600</v>
      </c>
      <c r="G497" s="22">
        <v>1600</v>
      </c>
      <c r="H497" s="9">
        <v>0</v>
      </c>
      <c r="I497" s="9">
        <v>0</v>
      </c>
      <c r="J497" s="119">
        <v>0</v>
      </c>
      <c r="K497" s="118">
        <v>0</v>
      </c>
      <c r="L497" s="118">
        <v>0</v>
      </c>
      <c r="M497" s="8"/>
    </row>
    <row r="498" spans="1:13" s="27" customFormat="1" x14ac:dyDescent="0.2">
      <c r="A498" s="28"/>
      <c r="B498" s="28"/>
      <c r="C498" s="98" t="s">
        <v>359</v>
      </c>
      <c r="D498" s="14" t="s">
        <v>23</v>
      </c>
      <c r="E498" s="114">
        <v>0</v>
      </c>
      <c r="F498" s="22">
        <f t="shared" si="129"/>
        <v>3657.75</v>
      </c>
      <c r="G498" s="22">
        <v>3657.75</v>
      </c>
      <c r="H498" s="9">
        <v>0</v>
      </c>
      <c r="I498" s="9">
        <v>0</v>
      </c>
      <c r="J498" s="119">
        <v>0</v>
      </c>
      <c r="K498" s="118">
        <v>0</v>
      </c>
      <c r="L498" s="118">
        <v>0</v>
      </c>
      <c r="M498" s="8"/>
    </row>
    <row r="499" spans="1:13" s="27" customFormat="1" x14ac:dyDescent="0.2">
      <c r="A499" s="28"/>
      <c r="B499" s="28"/>
      <c r="C499" s="98" t="s">
        <v>124</v>
      </c>
      <c r="D499" s="14" t="s">
        <v>10</v>
      </c>
      <c r="E499" s="114">
        <v>0</v>
      </c>
      <c r="F499" s="22">
        <f t="shared" si="129"/>
        <v>20802</v>
      </c>
      <c r="G499" s="22">
        <v>20802</v>
      </c>
      <c r="H499" s="9">
        <v>19911.009999999998</v>
      </c>
      <c r="I499" s="9">
        <v>0</v>
      </c>
      <c r="J499" s="119">
        <f>H499/G499</f>
        <v>0.95716806076338801</v>
      </c>
      <c r="K499" s="118">
        <v>0</v>
      </c>
      <c r="L499" s="118">
        <v>0</v>
      </c>
      <c r="M499" s="8"/>
    </row>
    <row r="500" spans="1:13" s="27" customFormat="1" x14ac:dyDescent="0.2">
      <c r="A500" s="28"/>
      <c r="B500" s="28"/>
      <c r="C500" s="98" t="s">
        <v>282</v>
      </c>
      <c r="D500" s="14" t="s">
        <v>10</v>
      </c>
      <c r="E500" s="114">
        <v>0</v>
      </c>
      <c r="F500" s="22">
        <f t="shared" si="129"/>
        <v>4150</v>
      </c>
      <c r="G500" s="22">
        <v>4150</v>
      </c>
      <c r="H500" s="9">
        <v>0</v>
      </c>
      <c r="I500" s="9">
        <v>0</v>
      </c>
      <c r="J500" s="119">
        <v>0</v>
      </c>
      <c r="K500" s="118">
        <v>0</v>
      </c>
      <c r="L500" s="118">
        <v>0</v>
      </c>
      <c r="M500" s="8"/>
    </row>
    <row r="501" spans="1:13" s="27" customFormat="1" x14ac:dyDescent="0.2">
      <c r="A501" s="28"/>
      <c r="B501" s="28"/>
      <c r="C501" s="98" t="s">
        <v>283</v>
      </c>
      <c r="D501" s="14" t="s">
        <v>10</v>
      </c>
      <c r="E501" s="114">
        <v>0</v>
      </c>
      <c r="F501" s="22">
        <f t="shared" si="129"/>
        <v>9000</v>
      </c>
      <c r="G501" s="22">
        <v>9000</v>
      </c>
      <c r="H501" s="9">
        <v>0</v>
      </c>
      <c r="I501" s="9">
        <v>0</v>
      </c>
      <c r="J501" s="119">
        <v>0</v>
      </c>
      <c r="K501" s="118">
        <v>0</v>
      </c>
      <c r="L501" s="118">
        <v>0</v>
      </c>
      <c r="M501" s="8"/>
    </row>
    <row r="502" spans="1:13" s="27" customFormat="1" ht="22.5" x14ac:dyDescent="0.2">
      <c r="A502" s="28"/>
      <c r="B502" s="28"/>
      <c r="C502" s="98" t="s">
        <v>232</v>
      </c>
      <c r="D502" s="105" t="s">
        <v>368</v>
      </c>
      <c r="E502" s="114">
        <v>0</v>
      </c>
      <c r="F502" s="22">
        <f t="shared" si="129"/>
        <v>113760.44</v>
      </c>
      <c r="G502" s="22">
        <v>113760.44</v>
      </c>
      <c r="H502" s="9">
        <v>113760.44</v>
      </c>
      <c r="I502" s="9">
        <v>0</v>
      </c>
      <c r="J502" s="119">
        <f>H502/G502</f>
        <v>1</v>
      </c>
      <c r="K502" s="118">
        <v>0</v>
      </c>
      <c r="L502" s="118">
        <v>0</v>
      </c>
      <c r="M502" s="8"/>
    </row>
    <row r="503" spans="1:13" s="27" customFormat="1" ht="22.5" x14ac:dyDescent="0.2">
      <c r="A503" s="28"/>
      <c r="B503" s="28"/>
      <c r="C503" s="98" t="s">
        <v>220</v>
      </c>
      <c r="D503" s="14" t="s">
        <v>221</v>
      </c>
      <c r="E503" s="114">
        <v>0</v>
      </c>
      <c r="F503" s="22">
        <f t="shared" si="129"/>
        <v>1198</v>
      </c>
      <c r="G503" s="22">
        <v>1198</v>
      </c>
      <c r="H503" s="9">
        <v>1138.0999999999999</v>
      </c>
      <c r="I503" s="9">
        <v>0</v>
      </c>
      <c r="J503" s="119">
        <f>H503/G503</f>
        <v>0.95</v>
      </c>
      <c r="K503" s="118">
        <v>0</v>
      </c>
      <c r="L503" s="118">
        <v>0</v>
      </c>
      <c r="M503" s="8"/>
    </row>
    <row r="504" spans="1:13" s="27" customFormat="1" ht="22.5" x14ac:dyDescent="0.2">
      <c r="A504" s="28"/>
      <c r="B504" s="28"/>
      <c r="C504" s="98" t="s">
        <v>355</v>
      </c>
      <c r="D504" s="34" t="s">
        <v>362</v>
      </c>
      <c r="E504" s="114">
        <v>0</v>
      </c>
      <c r="F504" s="22">
        <f t="shared" si="129"/>
        <v>67.53</v>
      </c>
      <c r="G504" s="22">
        <v>67.53</v>
      </c>
      <c r="H504" s="9">
        <v>67.53</v>
      </c>
      <c r="I504" s="9">
        <v>0</v>
      </c>
      <c r="J504" s="119">
        <f>H504/G504</f>
        <v>1</v>
      </c>
      <c r="K504" s="118">
        <v>0</v>
      </c>
      <c r="L504" s="118">
        <v>0</v>
      </c>
      <c r="M504" s="8"/>
    </row>
    <row r="505" spans="1:13" s="27" customFormat="1" ht="22.5" x14ac:dyDescent="0.2">
      <c r="A505" s="28"/>
      <c r="B505" s="28"/>
      <c r="C505" s="98" t="s">
        <v>56</v>
      </c>
      <c r="D505" s="106" t="s">
        <v>26</v>
      </c>
      <c r="E505" s="114">
        <v>0</v>
      </c>
      <c r="F505" s="22">
        <f t="shared" si="129"/>
        <v>2598062.66</v>
      </c>
      <c r="G505" s="22">
        <v>2598062.66</v>
      </c>
      <c r="H505" s="9">
        <v>2491047.31</v>
      </c>
      <c r="I505" s="9">
        <v>58155</v>
      </c>
      <c r="J505" s="119">
        <f>H505/G505</f>
        <v>0.9588095577340694</v>
      </c>
      <c r="K505" s="118">
        <v>0</v>
      </c>
      <c r="L505" s="118">
        <v>0</v>
      </c>
      <c r="M505" s="8"/>
    </row>
    <row r="506" spans="1:13" s="27" customFormat="1" ht="22.5" x14ac:dyDescent="0.2">
      <c r="A506" s="28"/>
      <c r="B506" s="28"/>
      <c r="C506" s="98" t="s">
        <v>85</v>
      </c>
      <c r="D506" s="106" t="s">
        <v>26</v>
      </c>
      <c r="E506" s="114">
        <v>0</v>
      </c>
      <c r="F506" s="22">
        <f t="shared" si="129"/>
        <v>565205.21</v>
      </c>
      <c r="G506" s="22">
        <v>565205.21</v>
      </c>
      <c r="H506" s="9">
        <v>546945.49</v>
      </c>
      <c r="I506" s="9">
        <v>0</v>
      </c>
      <c r="J506" s="119">
        <f>H506/G506</f>
        <v>0.96769364528681545</v>
      </c>
      <c r="K506" s="118">
        <v>0</v>
      </c>
      <c r="L506" s="118">
        <v>0</v>
      </c>
      <c r="M506" s="8"/>
    </row>
    <row r="507" spans="1:13" ht="21" customHeight="1" x14ac:dyDescent="0.2">
      <c r="A507" s="165" t="s">
        <v>77</v>
      </c>
      <c r="B507" s="165"/>
      <c r="C507" s="165"/>
      <c r="D507" s="166" t="s">
        <v>99</v>
      </c>
      <c r="E507" s="167">
        <f>E508+E513+E524+E527+E532+E539+E546+E556+E551</f>
        <v>8750427.0800000001</v>
      </c>
      <c r="F507" s="167">
        <f t="shared" ref="F507:I507" si="130">F508+F513+F524+F527+F532+F539+F546+F556+F551</f>
        <v>1230920.4599999997</v>
      </c>
      <c r="G507" s="167">
        <f t="shared" si="130"/>
        <v>9981347.540000001</v>
      </c>
      <c r="H507" s="167">
        <f t="shared" si="130"/>
        <v>8932952.5299999993</v>
      </c>
      <c r="I507" s="167">
        <f t="shared" si="130"/>
        <v>0</v>
      </c>
      <c r="J507" s="188">
        <f t="shared" si="120"/>
        <v>0.89496458210691643</v>
      </c>
      <c r="K507" s="189">
        <f>K508+K513+K524+K527+K532+K539+K546+K556+K551</f>
        <v>512788.71000000008</v>
      </c>
      <c r="L507" s="189">
        <f>L508+L513+L524+L527+L532+L539+L546+L556+L551</f>
        <v>53046.62</v>
      </c>
      <c r="M507" s="8"/>
    </row>
    <row r="508" spans="1:13" ht="15" x14ac:dyDescent="0.2">
      <c r="A508" s="2"/>
      <c r="B508" s="156" t="s">
        <v>78</v>
      </c>
      <c r="C508" s="192"/>
      <c r="D508" s="198" t="s">
        <v>308</v>
      </c>
      <c r="E508" s="200">
        <f>E509+E510+E511+E512</f>
        <v>630000</v>
      </c>
      <c r="F508" s="200">
        <f t="shared" ref="F508:I508" si="131">F509+F510+F511+F512</f>
        <v>88374.609999999986</v>
      </c>
      <c r="G508" s="200">
        <f t="shared" si="131"/>
        <v>718374.61</v>
      </c>
      <c r="H508" s="200">
        <f t="shared" si="131"/>
        <v>482725.27999999997</v>
      </c>
      <c r="I508" s="200">
        <f t="shared" si="131"/>
        <v>0</v>
      </c>
      <c r="J508" s="195">
        <f t="shared" si="120"/>
        <v>0.6719687378706215</v>
      </c>
      <c r="K508" s="196">
        <f>K509+K510+K511+K512</f>
        <v>9510</v>
      </c>
      <c r="L508" s="196">
        <f>L509+L510+L511+L512</f>
        <v>0</v>
      </c>
      <c r="M508" s="8"/>
    </row>
    <row r="509" spans="1:13" s="27" customFormat="1" ht="15" x14ac:dyDescent="0.2">
      <c r="A509" s="2"/>
      <c r="B509" s="104"/>
      <c r="C509" s="102" t="s">
        <v>124</v>
      </c>
      <c r="D509" s="14" t="s">
        <v>10</v>
      </c>
      <c r="E509" s="85">
        <v>400000</v>
      </c>
      <c r="F509" s="85">
        <f>G509-E509</f>
        <v>-252625.39</v>
      </c>
      <c r="G509" s="85">
        <v>147374.60999999999</v>
      </c>
      <c r="H509" s="85">
        <v>124916.25</v>
      </c>
      <c r="I509" s="85">
        <v>0</v>
      </c>
      <c r="J509" s="31">
        <f>H509/G509</f>
        <v>0.84761038553384471</v>
      </c>
      <c r="K509" s="85">
        <v>0</v>
      </c>
      <c r="L509" s="85">
        <v>0</v>
      </c>
      <c r="M509" s="8"/>
    </row>
    <row r="510" spans="1:13" s="27" customFormat="1" x14ac:dyDescent="0.2">
      <c r="A510" s="28"/>
      <c r="B510" s="28"/>
      <c r="C510" s="29" t="s">
        <v>190</v>
      </c>
      <c r="D510" s="34" t="s">
        <v>11</v>
      </c>
      <c r="E510" s="19">
        <v>80000</v>
      </c>
      <c r="F510" s="85">
        <f t="shared" ref="F510:F512" si="132">G510-E510</f>
        <v>0</v>
      </c>
      <c r="G510" s="17">
        <v>80000</v>
      </c>
      <c r="H510" s="24">
        <v>23069.05</v>
      </c>
      <c r="I510" s="9">
        <v>0</v>
      </c>
      <c r="J510" s="31">
        <f>H510/G510</f>
        <v>0.288363125</v>
      </c>
      <c r="K510" s="9">
        <v>9510</v>
      </c>
      <c r="L510" s="9">
        <v>0</v>
      </c>
      <c r="M510" s="8"/>
    </row>
    <row r="511" spans="1:13" ht="22.5" x14ac:dyDescent="0.2">
      <c r="A511" s="4"/>
      <c r="B511" s="4"/>
      <c r="C511" s="5" t="s">
        <v>56</v>
      </c>
      <c r="D511" s="14" t="s">
        <v>26</v>
      </c>
      <c r="E511" s="19">
        <v>120000</v>
      </c>
      <c r="F511" s="85">
        <f t="shared" si="132"/>
        <v>344000</v>
      </c>
      <c r="G511" s="17">
        <v>464000</v>
      </c>
      <c r="H511" s="24">
        <v>313739.98</v>
      </c>
      <c r="I511" s="9">
        <v>0</v>
      </c>
      <c r="J511" s="31">
        <f t="shared" si="120"/>
        <v>0.67616374999999995</v>
      </c>
      <c r="K511" s="9">
        <v>0</v>
      </c>
      <c r="L511" s="9">
        <v>0</v>
      </c>
      <c r="M511" s="8"/>
    </row>
    <row r="512" spans="1:13" ht="56.25" x14ac:dyDescent="0.2">
      <c r="A512" s="4"/>
      <c r="B512" s="4"/>
      <c r="C512" s="5" t="s">
        <v>67</v>
      </c>
      <c r="D512" s="14" t="s">
        <v>241</v>
      </c>
      <c r="E512" s="19">
        <v>30000</v>
      </c>
      <c r="F512" s="85">
        <f t="shared" si="132"/>
        <v>-3000</v>
      </c>
      <c r="G512" s="17">
        <v>27000</v>
      </c>
      <c r="H512" s="24">
        <v>21000</v>
      </c>
      <c r="I512" s="9">
        <v>0</v>
      </c>
      <c r="J512" s="31">
        <f t="shared" si="120"/>
        <v>0.77777777777777779</v>
      </c>
      <c r="K512" s="9">
        <v>0</v>
      </c>
      <c r="L512" s="9">
        <v>0</v>
      </c>
      <c r="M512" s="8"/>
    </row>
    <row r="513" spans="1:13" ht="15" x14ac:dyDescent="0.2">
      <c r="A513" s="2"/>
      <c r="B513" s="156" t="s">
        <v>181</v>
      </c>
      <c r="C513" s="157"/>
      <c r="D513" s="158" t="s">
        <v>100</v>
      </c>
      <c r="E513" s="159">
        <f>E514+E515+E516+E517+E518+E519+E520+E521+E522+E523</f>
        <v>4964809.5199999996</v>
      </c>
      <c r="F513" s="159">
        <f t="shared" ref="F513:I513" si="133">F514+F515+F516+F517+F518+F519+F520+F521+F522+F523</f>
        <v>1660774.48</v>
      </c>
      <c r="G513" s="159">
        <f t="shared" si="133"/>
        <v>6625584</v>
      </c>
      <c r="H513" s="159">
        <f t="shared" si="133"/>
        <v>6133857.54</v>
      </c>
      <c r="I513" s="159">
        <f t="shared" si="133"/>
        <v>0</v>
      </c>
      <c r="J513" s="163">
        <f t="shared" si="120"/>
        <v>0.92578368035179992</v>
      </c>
      <c r="K513" s="160">
        <f>K514+K515+K516+K517+K518+K519+K520+K521+K522+K523</f>
        <v>349723.06000000006</v>
      </c>
      <c r="L513" s="160">
        <f>L514+L515+L516+L517+L518+L519+L520+L521+L522+L523</f>
        <v>0</v>
      </c>
      <c r="M513" s="8"/>
    </row>
    <row r="514" spans="1:13" x14ac:dyDescent="0.2">
      <c r="A514" s="4"/>
      <c r="B514" s="4"/>
      <c r="C514" s="5" t="s">
        <v>189</v>
      </c>
      <c r="D514" s="14" t="s">
        <v>6</v>
      </c>
      <c r="E514" s="19">
        <v>159385.91</v>
      </c>
      <c r="F514" s="22">
        <f>G514-E514</f>
        <v>0</v>
      </c>
      <c r="G514" s="17">
        <v>159385.91</v>
      </c>
      <c r="H514" s="24">
        <v>159385.91</v>
      </c>
      <c r="I514" s="9">
        <v>0</v>
      </c>
      <c r="J514" s="31">
        <f t="shared" si="120"/>
        <v>1</v>
      </c>
      <c r="K514" s="9">
        <v>0</v>
      </c>
      <c r="L514" s="9">
        <v>0</v>
      </c>
      <c r="M514" s="8"/>
    </row>
    <row r="515" spans="1:13" x14ac:dyDescent="0.2">
      <c r="A515" s="4"/>
      <c r="B515" s="4"/>
      <c r="C515" s="5" t="s">
        <v>218</v>
      </c>
      <c r="D515" s="14" t="s">
        <v>219</v>
      </c>
      <c r="E515" s="19">
        <v>13153.21</v>
      </c>
      <c r="F515" s="22">
        <f t="shared" ref="F515:F523" si="134">G515-E515</f>
        <v>0</v>
      </c>
      <c r="G515" s="17">
        <v>13153.21</v>
      </c>
      <c r="H515" s="24">
        <v>12820.09</v>
      </c>
      <c r="I515" s="9">
        <v>0</v>
      </c>
      <c r="J515" s="31">
        <f t="shared" si="120"/>
        <v>0.97467386288214064</v>
      </c>
      <c r="K515" s="9">
        <v>14780.83</v>
      </c>
      <c r="L515" s="9">
        <v>0</v>
      </c>
      <c r="M515" s="8"/>
    </row>
    <row r="516" spans="1:13" x14ac:dyDescent="0.2">
      <c r="A516" s="4"/>
      <c r="B516" s="4"/>
      <c r="C516" s="5" t="s">
        <v>132</v>
      </c>
      <c r="D516" s="14" t="s">
        <v>7</v>
      </c>
      <c r="E516" s="19">
        <v>29504.19</v>
      </c>
      <c r="F516" s="22">
        <f t="shared" si="134"/>
        <v>0</v>
      </c>
      <c r="G516" s="17">
        <v>29504.19</v>
      </c>
      <c r="H516" s="24">
        <v>29504.19</v>
      </c>
      <c r="I516" s="9">
        <v>0</v>
      </c>
      <c r="J516" s="31">
        <f t="shared" si="120"/>
        <v>1</v>
      </c>
      <c r="K516" s="9">
        <v>2527.54</v>
      </c>
      <c r="L516" s="9">
        <v>0</v>
      </c>
      <c r="M516" s="8"/>
    </row>
    <row r="517" spans="1:13" ht="22.5" x14ac:dyDescent="0.2">
      <c r="A517" s="4"/>
      <c r="B517" s="4"/>
      <c r="C517" s="5" t="s">
        <v>133</v>
      </c>
      <c r="D517" s="34" t="s">
        <v>367</v>
      </c>
      <c r="E517" s="19">
        <v>4227.21</v>
      </c>
      <c r="F517" s="22">
        <f t="shared" si="134"/>
        <v>0</v>
      </c>
      <c r="G517" s="17">
        <v>4227.21</v>
      </c>
      <c r="H517" s="24">
        <v>4227.21</v>
      </c>
      <c r="I517" s="9">
        <v>0</v>
      </c>
      <c r="J517" s="31">
        <f t="shared" si="120"/>
        <v>1</v>
      </c>
      <c r="K517" s="9">
        <v>325.41000000000003</v>
      </c>
      <c r="L517" s="9">
        <v>0</v>
      </c>
      <c r="M517" s="8"/>
    </row>
    <row r="518" spans="1:13" x14ac:dyDescent="0.2">
      <c r="A518" s="4"/>
      <c r="B518" s="4"/>
      <c r="C518" s="5" t="s">
        <v>123</v>
      </c>
      <c r="D518" s="14" t="s">
        <v>9</v>
      </c>
      <c r="E518" s="19">
        <v>12000</v>
      </c>
      <c r="F518" s="22">
        <f t="shared" si="134"/>
        <v>3200</v>
      </c>
      <c r="G518" s="17">
        <v>15200</v>
      </c>
      <c r="H518" s="24">
        <v>15152.31</v>
      </c>
      <c r="I518" s="9">
        <v>0</v>
      </c>
      <c r="J518" s="31">
        <f t="shared" si="120"/>
        <v>0.99686249999999998</v>
      </c>
      <c r="K518" s="9">
        <v>0</v>
      </c>
      <c r="L518" s="9">
        <v>0</v>
      </c>
      <c r="M518" s="8"/>
    </row>
    <row r="519" spans="1:13" x14ac:dyDescent="0.2">
      <c r="A519" s="4"/>
      <c r="B519" s="4"/>
      <c r="C519" s="5" t="s">
        <v>124</v>
      </c>
      <c r="D519" s="14" t="s">
        <v>10</v>
      </c>
      <c r="E519" s="19">
        <v>4738500</v>
      </c>
      <c r="F519" s="22">
        <f t="shared" si="134"/>
        <v>1656800</v>
      </c>
      <c r="G519" s="17">
        <v>6395300</v>
      </c>
      <c r="H519" s="24">
        <v>5905211.3499999996</v>
      </c>
      <c r="I519" s="9">
        <v>0</v>
      </c>
      <c r="J519" s="31">
        <f t="shared" si="120"/>
        <v>0.92336737135083569</v>
      </c>
      <c r="K519" s="9">
        <v>332089.28000000003</v>
      </c>
      <c r="L519" s="9">
        <v>0</v>
      </c>
      <c r="M519" s="8"/>
    </row>
    <row r="520" spans="1:13" s="27" customFormat="1" x14ac:dyDescent="0.2">
      <c r="A520" s="28"/>
      <c r="B520" s="28"/>
      <c r="C520" s="29" t="s">
        <v>234</v>
      </c>
      <c r="D520" s="14" t="s">
        <v>14</v>
      </c>
      <c r="E520" s="19">
        <v>500</v>
      </c>
      <c r="F520" s="22">
        <f t="shared" si="134"/>
        <v>0</v>
      </c>
      <c r="G520" s="17">
        <v>500</v>
      </c>
      <c r="H520" s="24">
        <v>0</v>
      </c>
      <c r="I520" s="9">
        <v>0</v>
      </c>
      <c r="J520" s="31">
        <f t="shared" si="120"/>
        <v>0</v>
      </c>
      <c r="K520" s="9">
        <v>0</v>
      </c>
      <c r="L520" s="9">
        <v>0</v>
      </c>
      <c r="M520" s="8"/>
    </row>
    <row r="521" spans="1:13" x14ac:dyDescent="0.2">
      <c r="A521" s="4"/>
      <c r="B521" s="4"/>
      <c r="C521" s="5" t="s">
        <v>190</v>
      </c>
      <c r="D521" s="14" t="s">
        <v>11</v>
      </c>
      <c r="E521" s="19">
        <v>500</v>
      </c>
      <c r="F521" s="22">
        <f t="shared" si="134"/>
        <v>0</v>
      </c>
      <c r="G521" s="17">
        <v>500</v>
      </c>
      <c r="H521" s="24">
        <v>0</v>
      </c>
      <c r="I521" s="9">
        <v>0</v>
      </c>
      <c r="J521" s="31">
        <v>0</v>
      </c>
      <c r="K521" s="9">
        <v>0</v>
      </c>
      <c r="L521" s="9">
        <v>0</v>
      </c>
      <c r="M521" s="8"/>
    </row>
    <row r="522" spans="1:13" ht="22.5" x14ac:dyDescent="0.2">
      <c r="A522" s="4"/>
      <c r="B522" s="4"/>
      <c r="C522" s="5" t="s">
        <v>235</v>
      </c>
      <c r="D522" s="14" t="s">
        <v>25</v>
      </c>
      <c r="E522" s="19">
        <v>5039</v>
      </c>
      <c r="F522" s="22">
        <f t="shared" si="134"/>
        <v>774.47999999999956</v>
      </c>
      <c r="G522" s="17">
        <v>5813.48</v>
      </c>
      <c r="H522" s="24">
        <v>5813.48</v>
      </c>
      <c r="I522" s="9">
        <v>0</v>
      </c>
      <c r="J522" s="31">
        <f t="shared" si="120"/>
        <v>1</v>
      </c>
      <c r="K522" s="9">
        <v>0</v>
      </c>
      <c r="L522" s="9">
        <v>0</v>
      </c>
      <c r="M522" s="8"/>
    </row>
    <row r="523" spans="1:13" ht="22.5" x14ac:dyDescent="0.2">
      <c r="A523" s="4"/>
      <c r="B523" s="4"/>
      <c r="C523" s="5" t="s">
        <v>220</v>
      </c>
      <c r="D523" s="14" t="s">
        <v>221</v>
      </c>
      <c r="E523" s="19">
        <v>2000</v>
      </c>
      <c r="F523" s="22">
        <f t="shared" si="134"/>
        <v>0</v>
      </c>
      <c r="G523" s="17">
        <v>2000</v>
      </c>
      <c r="H523" s="24">
        <v>1743</v>
      </c>
      <c r="I523" s="9">
        <v>0</v>
      </c>
      <c r="J523" s="31">
        <f t="shared" si="120"/>
        <v>0.87150000000000005</v>
      </c>
      <c r="K523" s="9">
        <v>0</v>
      </c>
      <c r="L523" s="9">
        <v>0</v>
      </c>
      <c r="M523" s="8"/>
    </row>
    <row r="524" spans="1:13" ht="15" x14ac:dyDescent="0.2">
      <c r="A524" s="2"/>
      <c r="B524" s="156" t="s">
        <v>309</v>
      </c>
      <c r="C524" s="157"/>
      <c r="D524" s="158" t="s">
        <v>310</v>
      </c>
      <c r="E524" s="159">
        <f>E525+E526</f>
        <v>410000</v>
      </c>
      <c r="F524" s="160">
        <f t="shared" ref="F524:L524" si="135">F525+F526</f>
        <v>24697.169999999984</v>
      </c>
      <c r="G524" s="185">
        <f t="shared" si="135"/>
        <v>434697.17</v>
      </c>
      <c r="H524" s="159">
        <f t="shared" si="135"/>
        <v>401436.33</v>
      </c>
      <c r="I524" s="160">
        <f t="shared" si="135"/>
        <v>0</v>
      </c>
      <c r="J524" s="163">
        <f t="shared" si="120"/>
        <v>0.92348503212017696</v>
      </c>
      <c r="K524" s="160">
        <f t="shared" si="135"/>
        <v>30538.74</v>
      </c>
      <c r="L524" s="164">
        <f t="shared" si="135"/>
        <v>0</v>
      </c>
      <c r="M524" s="8"/>
    </row>
    <row r="525" spans="1:13" x14ac:dyDescent="0.2">
      <c r="A525" s="4"/>
      <c r="B525" s="4"/>
      <c r="C525" s="5" t="s">
        <v>123</v>
      </c>
      <c r="D525" s="14" t="s">
        <v>9</v>
      </c>
      <c r="E525" s="19">
        <v>0</v>
      </c>
      <c r="F525" s="22">
        <f>G525-E525</f>
        <v>15000</v>
      </c>
      <c r="G525" s="17">
        <v>15000</v>
      </c>
      <c r="H525" s="24">
        <v>11746.5</v>
      </c>
      <c r="I525" s="9">
        <v>0</v>
      </c>
      <c r="J525" s="31">
        <f>H525/G525</f>
        <v>0.78310000000000002</v>
      </c>
      <c r="K525" s="9">
        <v>0</v>
      </c>
      <c r="L525" s="9">
        <v>0</v>
      </c>
      <c r="M525" s="8"/>
    </row>
    <row r="526" spans="1:13" x14ac:dyDescent="0.2">
      <c r="A526" s="4"/>
      <c r="B526" s="4"/>
      <c r="C526" s="5" t="s">
        <v>124</v>
      </c>
      <c r="D526" s="14" t="s">
        <v>10</v>
      </c>
      <c r="E526" s="19">
        <v>410000</v>
      </c>
      <c r="F526" s="22">
        <f>G526-E526</f>
        <v>9697.1699999999837</v>
      </c>
      <c r="G526" s="17">
        <v>419697.17</v>
      </c>
      <c r="H526" s="24">
        <v>389689.83</v>
      </c>
      <c r="I526" s="9">
        <v>0</v>
      </c>
      <c r="J526" s="31">
        <f t="shared" si="120"/>
        <v>0.9285024009096845</v>
      </c>
      <c r="K526" s="9">
        <v>30538.74</v>
      </c>
      <c r="L526" s="9">
        <v>0</v>
      </c>
      <c r="M526" s="8"/>
    </row>
    <row r="527" spans="1:13" ht="15" x14ac:dyDescent="0.2">
      <c r="A527" s="2"/>
      <c r="B527" s="156" t="s">
        <v>128</v>
      </c>
      <c r="C527" s="157"/>
      <c r="D527" s="158" t="s">
        <v>129</v>
      </c>
      <c r="E527" s="159">
        <f>E528+E529+E530+E531</f>
        <v>326200</v>
      </c>
      <c r="F527" s="160">
        <f t="shared" ref="F527:L527" si="136">F528+F529+F530+F531</f>
        <v>-5100</v>
      </c>
      <c r="G527" s="185">
        <f t="shared" si="136"/>
        <v>321100</v>
      </c>
      <c r="H527" s="159">
        <f t="shared" si="136"/>
        <v>256020.32</v>
      </c>
      <c r="I527" s="160">
        <f t="shared" si="136"/>
        <v>0</v>
      </c>
      <c r="J527" s="163">
        <f t="shared" si="120"/>
        <v>0.79732270320772347</v>
      </c>
      <c r="K527" s="160">
        <f t="shared" si="136"/>
        <v>56.84</v>
      </c>
      <c r="L527" s="164">
        <f t="shared" si="136"/>
        <v>28078.33</v>
      </c>
      <c r="M527" s="8"/>
    </row>
    <row r="528" spans="1:13" x14ac:dyDescent="0.2">
      <c r="A528" s="4"/>
      <c r="B528" s="4"/>
      <c r="C528" s="5" t="s">
        <v>130</v>
      </c>
      <c r="D528" s="14" t="s">
        <v>16</v>
      </c>
      <c r="E528" s="19">
        <v>2500</v>
      </c>
      <c r="F528" s="22">
        <f>G528-E528</f>
        <v>0</v>
      </c>
      <c r="G528" s="17">
        <v>2500</v>
      </c>
      <c r="H528" s="24">
        <v>2500</v>
      </c>
      <c r="I528" s="9">
        <v>0</v>
      </c>
      <c r="J528" s="31">
        <f t="shared" si="120"/>
        <v>1</v>
      </c>
      <c r="K528" s="9">
        <v>0</v>
      </c>
      <c r="L528" s="9">
        <v>2500</v>
      </c>
      <c r="M528" s="8"/>
    </row>
    <row r="529" spans="1:13" x14ac:dyDescent="0.2">
      <c r="A529" s="4"/>
      <c r="B529" s="4"/>
      <c r="C529" s="5" t="s">
        <v>123</v>
      </c>
      <c r="D529" s="14" t="s">
        <v>9</v>
      </c>
      <c r="E529" s="19">
        <v>65500</v>
      </c>
      <c r="F529" s="22">
        <f t="shared" ref="F529:F531" si="137">G529-E529</f>
        <v>18000</v>
      </c>
      <c r="G529" s="17">
        <v>83500</v>
      </c>
      <c r="H529" s="24">
        <v>59299.65</v>
      </c>
      <c r="I529" s="9">
        <v>0</v>
      </c>
      <c r="J529" s="31">
        <f t="shared" si="120"/>
        <v>0.71017544910179642</v>
      </c>
      <c r="K529" s="9">
        <v>0</v>
      </c>
      <c r="L529" s="9">
        <v>20481.41</v>
      </c>
      <c r="M529" s="8"/>
    </row>
    <row r="530" spans="1:13" x14ac:dyDescent="0.2">
      <c r="A530" s="4"/>
      <c r="B530" s="4"/>
      <c r="C530" s="5" t="s">
        <v>191</v>
      </c>
      <c r="D530" s="14" t="s">
        <v>23</v>
      </c>
      <c r="E530" s="19">
        <v>5000</v>
      </c>
      <c r="F530" s="22">
        <f t="shared" si="137"/>
        <v>0</v>
      </c>
      <c r="G530" s="17">
        <v>5000</v>
      </c>
      <c r="H530" s="24">
        <v>2264.8200000000002</v>
      </c>
      <c r="I530" s="9">
        <v>0</v>
      </c>
      <c r="J530" s="31">
        <f t="shared" si="120"/>
        <v>0.45296400000000003</v>
      </c>
      <c r="K530" s="9">
        <v>56.84</v>
      </c>
      <c r="L530" s="9">
        <v>0</v>
      </c>
      <c r="M530" s="8"/>
    </row>
    <row r="531" spans="1:13" x14ac:dyDescent="0.2">
      <c r="A531" s="4"/>
      <c r="B531" s="4"/>
      <c r="C531" s="5" t="s">
        <v>124</v>
      </c>
      <c r="D531" s="14" t="s">
        <v>10</v>
      </c>
      <c r="E531" s="19">
        <v>253200</v>
      </c>
      <c r="F531" s="22">
        <f t="shared" si="137"/>
        <v>-23100</v>
      </c>
      <c r="G531" s="17">
        <v>230100</v>
      </c>
      <c r="H531" s="24">
        <v>191955.85</v>
      </c>
      <c r="I531" s="9">
        <v>0</v>
      </c>
      <c r="J531" s="31">
        <f t="shared" si="120"/>
        <v>0.8342279443720122</v>
      </c>
      <c r="K531" s="9">
        <v>0</v>
      </c>
      <c r="L531" s="9">
        <v>5096.92</v>
      </c>
      <c r="M531" s="8"/>
    </row>
    <row r="532" spans="1:13" ht="22.5" x14ac:dyDescent="0.2">
      <c r="A532" s="2"/>
      <c r="B532" s="156" t="s">
        <v>79</v>
      </c>
      <c r="C532" s="157"/>
      <c r="D532" s="158" t="s">
        <v>117</v>
      </c>
      <c r="E532" s="159">
        <f>E533+E534+E535+E536+E537+E538</f>
        <v>100000</v>
      </c>
      <c r="F532" s="159">
        <f t="shared" ref="F532:I532" si="138">F533+F534+F535+F536+F537+F538</f>
        <v>18475</v>
      </c>
      <c r="G532" s="159">
        <f t="shared" si="138"/>
        <v>118475</v>
      </c>
      <c r="H532" s="159">
        <f t="shared" si="138"/>
        <v>108093.09</v>
      </c>
      <c r="I532" s="159">
        <f t="shared" si="138"/>
        <v>0</v>
      </c>
      <c r="J532" s="163">
        <f t="shared" si="120"/>
        <v>0.91237045790251103</v>
      </c>
      <c r="K532" s="160">
        <f>K533+K534+K535+K536+K537+K538</f>
        <v>0</v>
      </c>
      <c r="L532" s="160">
        <f>L533+L534+L535+L536+L537+L538</f>
        <v>0</v>
      </c>
      <c r="M532" s="8"/>
    </row>
    <row r="533" spans="1:13" s="27" customFormat="1" ht="15" x14ac:dyDescent="0.2">
      <c r="A533" s="2"/>
      <c r="B533" s="30"/>
      <c r="C533" s="121" t="s">
        <v>189</v>
      </c>
      <c r="D533" s="14" t="s">
        <v>10</v>
      </c>
      <c r="E533" s="111">
        <v>0</v>
      </c>
      <c r="F533" s="85">
        <f>G533-E533</f>
        <v>1233.79</v>
      </c>
      <c r="G533" s="85">
        <v>1233.79</v>
      </c>
      <c r="H533" s="112">
        <v>525</v>
      </c>
      <c r="I533" s="85">
        <v>0</v>
      </c>
      <c r="J533" s="31">
        <v>0</v>
      </c>
      <c r="K533" s="85">
        <v>0</v>
      </c>
      <c r="L533" s="113">
        <v>0</v>
      </c>
      <c r="M533" s="8"/>
    </row>
    <row r="534" spans="1:13" s="27" customFormat="1" ht="15" x14ac:dyDescent="0.2">
      <c r="A534" s="2"/>
      <c r="B534" s="30"/>
      <c r="C534" s="121" t="s">
        <v>132</v>
      </c>
      <c r="D534" s="14" t="s">
        <v>7</v>
      </c>
      <c r="E534" s="111">
        <v>0</v>
      </c>
      <c r="F534" s="85">
        <f t="shared" ref="F534:F538" si="139">G534-E534</f>
        <v>210.98</v>
      </c>
      <c r="G534" s="85">
        <v>210.98</v>
      </c>
      <c r="H534" s="85">
        <v>89.78</v>
      </c>
      <c r="I534" s="85">
        <v>0</v>
      </c>
      <c r="J534" s="31">
        <f>H534/G534</f>
        <v>0.42553796568395114</v>
      </c>
      <c r="K534" s="85">
        <v>0</v>
      </c>
      <c r="L534" s="85">
        <v>0</v>
      </c>
      <c r="M534" s="8"/>
    </row>
    <row r="535" spans="1:13" s="27" customFormat="1" ht="22.5" x14ac:dyDescent="0.2">
      <c r="A535" s="2"/>
      <c r="B535" s="30"/>
      <c r="C535" s="121" t="s">
        <v>133</v>
      </c>
      <c r="D535" s="34" t="s">
        <v>367</v>
      </c>
      <c r="E535" s="111">
        <v>0</v>
      </c>
      <c r="F535" s="85">
        <f t="shared" si="139"/>
        <v>30.23</v>
      </c>
      <c r="G535" s="85">
        <v>30.23</v>
      </c>
      <c r="H535" s="134">
        <v>12.86</v>
      </c>
      <c r="I535" s="85">
        <v>0</v>
      </c>
      <c r="J535" s="31">
        <f>H535/G535</f>
        <v>0.42540522659609659</v>
      </c>
      <c r="K535" s="85">
        <v>0</v>
      </c>
      <c r="L535" s="85">
        <v>0</v>
      </c>
      <c r="M535" s="8"/>
    </row>
    <row r="536" spans="1:13" s="27" customFormat="1" ht="15" x14ac:dyDescent="0.2">
      <c r="A536" s="2"/>
      <c r="B536" s="30"/>
      <c r="C536" s="121" t="s">
        <v>123</v>
      </c>
      <c r="D536" s="14" t="s">
        <v>9</v>
      </c>
      <c r="E536" s="111">
        <v>0</v>
      </c>
      <c r="F536" s="85">
        <f t="shared" si="139"/>
        <v>6646.5</v>
      </c>
      <c r="G536" s="85">
        <v>6646.5</v>
      </c>
      <c r="H536" s="134">
        <v>6646.5</v>
      </c>
      <c r="I536" s="85">
        <v>0</v>
      </c>
      <c r="J536" s="31">
        <f>H536/G536</f>
        <v>1</v>
      </c>
      <c r="K536" s="85">
        <v>0</v>
      </c>
      <c r="L536" s="85">
        <v>0</v>
      </c>
      <c r="M536" s="8"/>
    </row>
    <row r="537" spans="1:13" s="27" customFormat="1" ht="15" x14ac:dyDescent="0.2">
      <c r="A537" s="2"/>
      <c r="B537" s="30"/>
      <c r="C537" s="121" t="s">
        <v>124</v>
      </c>
      <c r="D537" s="14" t="s">
        <v>10</v>
      </c>
      <c r="E537" s="111">
        <v>10000</v>
      </c>
      <c r="F537" s="85">
        <f t="shared" si="139"/>
        <v>-7646.5</v>
      </c>
      <c r="G537" s="85">
        <v>2353.5</v>
      </c>
      <c r="H537" s="134">
        <v>2353.5</v>
      </c>
      <c r="I537" s="85">
        <v>0</v>
      </c>
      <c r="J537" s="31">
        <f>H537/G537</f>
        <v>1</v>
      </c>
      <c r="K537" s="85">
        <v>0</v>
      </c>
      <c r="L537" s="85">
        <v>0</v>
      </c>
      <c r="M537" s="8"/>
    </row>
    <row r="538" spans="1:13" ht="56.25" x14ac:dyDescent="0.2">
      <c r="A538" s="4"/>
      <c r="B538" s="4"/>
      <c r="C538" s="5" t="s">
        <v>67</v>
      </c>
      <c r="D538" s="14" t="s">
        <v>241</v>
      </c>
      <c r="E538" s="19">
        <v>90000</v>
      </c>
      <c r="F538" s="85">
        <f t="shared" si="139"/>
        <v>18000</v>
      </c>
      <c r="G538" s="116">
        <v>108000</v>
      </c>
      <c r="H538" s="24">
        <v>98465.45</v>
      </c>
      <c r="I538" s="9">
        <v>0</v>
      </c>
      <c r="J538" s="31">
        <f t="shared" si="120"/>
        <v>0.91171712962962959</v>
      </c>
      <c r="K538" s="9">
        <v>0</v>
      </c>
      <c r="L538" s="9">
        <v>0</v>
      </c>
      <c r="M538" s="8"/>
    </row>
    <row r="539" spans="1:13" ht="15" x14ac:dyDescent="0.2">
      <c r="A539" s="2"/>
      <c r="B539" s="156" t="s">
        <v>81</v>
      </c>
      <c r="C539" s="157"/>
      <c r="D539" s="158" t="s">
        <v>101</v>
      </c>
      <c r="E539" s="159">
        <f>E540+E541+E542+E543+E544+E545</f>
        <v>127695.5</v>
      </c>
      <c r="F539" s="159">
        <f t="shared" ref="F539:I539" si="140">F540+F541+F542+F543+F544+F545</f>
        <v>7000</v>
      </c>
      <c r="G539" s="159">
        <f t="shared" si="140"/>
        <v>134695.5</v>
      </c>
      <c r="H539" s="159">
        <f t="shared" si="140"/>
        <v>131449</v>
      </c>
      <c r="I539" s="159">
        <f t="shared" si="140"/>
        <v>0</v>
      </c>
      <c r="J539" s="163">
        <f t="shared" si="120"/>
        <v>0.97589748729541814</v>
      </c>
      <c r="K539" s="160">
        <f>K540+K541+K542+K543+K544+K545</f>
        <v>0</v>
      </c>
      <c r="L539" s="160">
        <f>L540+L541+L542+L543+L544+L545</f>
        <v>0</v>
      </c>
      <c r="M539" s="8"/>
    </row>
    <row r="540" spans="1:13" ht="45" x14ac:dyDescent="0.2">
      <c r="A540" s="4"/>
      <c r="B540" s="4"/>
      <c r="C540" s="5" t="s">
        <v>158</v>
      </c>
      <c r="D540" s="14" t="s">
        <v>193</v>
      </c>
      <c r="E540" s="19">
        <v>120000</v>
      </c>
      <c r="F540" s="22">
        <f>G540-E540</f>
        <v>7000</v>
      </c>
      <c r="G540" s="17">
        <v>127000</v>
      </c>
      <c r="H540" s="24">
        <v>125750</v>
      </c>
      <c r="I540" s="9">
        <v>0</v>
      </c>
      <c r="J540" s="31">
        <f t="shared" si="120"/>
        <v>0.99015748031496065</v>
      </c>
      <c r="K540" s="9">
        <v>0</v>
      </c>
      <c r="L540" s="9">
        <v>0</v>
      </c>
      <c r="M540" s="8"/>
    </row>
    <row r="541" spans="1:13" x14ac:dyDescent="0.2">
      <c r="A541" s="4"/>
      <c r="B541" s="4"/>
      <c r="C541" s="5" t="s">
        <v>132</v>
      </c>
      <c r="D541" s="14" t="s">
        <v>7</v>
      </c>
      <c r="E541" s="19">
        <v>171</v>
      </c>
      <c r="F541" s="22">
        <f t="shared" ref="F541:F545" si="141">G541-E541</f>
        <v>0</v>
      </c>
      <c r="G541" s="17">
        <v>171</v>
      </c>
      <c r="H541" s="24">
        <v>171</v>
      </c>
      <c r="I541" s="9">
        <v>0</v>
      </c>
      <c r="J541" s="31">
        <f t="shared" si="120"/>
        <v>1</v>
      </c>
      <c r="K541" s="9">
        <v>0</v>
      </c>
      <c r="L541" s="9">
        <v>0</v>
      </c>
      <c r="M541" s="8"/>
    </row>
    <row r="542" spans="1:13" ht="22.5" x14ac:dyDescent="0.2">
      <c r="A542" s="4"/>
      <c r="B542" s="4"/>
      <c r="C542" s="5" t="s">
        <v>133</v>
      </c>
      <c r="D542" s="34" t="s">
        <v>367</v>
      </c>
      <c r="E542" s="19">
        <v>24.5</v>
      </c>
      <c r="F542" s="22">
        <f t="shared" si="141"/>
        <v>0</v>
      </c>
      <c r="G542" s="17">
        <v>24.5</v>
      </c>
      <c r="H542" s="24">
        <v>0</v>
      </c>
      <c r="I542" s="9">
        <v>0</v>
      </c>
      <c r="J542" s="31">
        <f t="shared" si="120"/>
        <v>0</v>
      </c>
      <c r="K542" s="9">
        <v>0</v>
      </c>
      <c r="L542" s="9">
        <v>0</v>
      </c>
      <c r="M542" s="8"/>
    </row>
    <row r="543" spans="1:13" x14ac:dyDescent="0.2">
      <c r="A543" s="4"/>
      <c r="B543" s="4"/>
      <c r="C543" s="5" t="s">
        <v>130</v>
      </c>
      <c r="D543" s="14" t="s">
        <v>16</v>
      </c>
      <c r="E543" s="19">
        <v>1000</v>
      </c>
      <c r="F543" s="22">
        <f t="shared" si="141"/>
        <v>0</v>
      </c>
      <c r="G543" s="17">
        <v>1000</v>
      </c>
      <c r="H543" s="24">
        <v>1000</v>
      </c>
      <c r="I543" s="9">
        <v>0</v>
      </c>
      <c r="J543" s="31">
        <f t="shared" si="120"/>
        <v>1</v>
      </c>
      <c r="K543" s="9">
        <v>0</v>
      </c>
      <c r="L543" s="9">
        <v>0</v>
      </c>
      <c r="M543" s="8"/>
    </row>
    <row r="544" spans="1:13" x14ac:dyDescent="0.2">
      <c r="A544" s="4"/>
      <c r="B544" s="4"/>
      <c r="C544" s="5" t="s">
        <v>123</v>
      </c>
      <c r="D544" s="14" t="s">
        <v>9</v>
      </c>
      <c r="E544" s="19">
        <v>1500</v>
      </c>
      <c r="F544" s="22">
        <f t="shared" si="141"/>
        <v>0</v>
      </c>
      <c r="G544" s="17">
        <v>1500</v>
      </c>
      <c r="H544" s="24">
        <v>227.8</v>
      </c>
      <c r="I544" s="9">
        <v>0</v>
      </c>
      <c r="J544" s="31">
        <f t="shared" si="120"/>
        <v>0.15186666666666668</v>
      </c>
      <c r="K544" s="9">
        <v>0</v>
      </c>
      <c r="L544" s="9">
        <v>0</v>
      </c>
      <c r="M544" s="8"/>
    </row>
    <row r="545" spans="1:13" x14ac:dyDescent="0.2">
      <c r="A545" s="4"/>
      <c r="B545" s="4"/>
      <c r="C545" s="5" t="s">
        <v>124</v>
      </c>
      <c r="D545" s="14" t="s">
        <v>10</v>
      </c>
      <c r="E545" s="19">
        <v>5000</v>
      </c>
      <c r="F545" s="22">
        <f t="shared" si="141"/>
        <v>0</v>
      </c>
      <c r="G545" s="17">
        <v>5000</v>
      </c>
      <c r="H545" s="24">
        <v>4300.2</v>
      </c>
      <c r="I545" s="9">
        <v>0</v>
      </c>
      <c r="J545" s="31">
        <f t="shared" si="120"/>
        <v>0.86003999999999992</v>
      </c>
      <c r="K545" s="9">
        <v>0</v>
      </c>
      <c r="L545" s="9">
        <v>0</v>
      </c>
      <c r="M545" s="8"/>
    </row>
    <row r="546" spans="1:13" ht="15" x14ac:dyDescent="0.2">
      <c r="A546" s="2"/>
      <c r="B546" s="156" t="s">
        <v>80</v>
      </c>
      <c r="C546" s="192"/>
      <c r="D546" s="198" t="s">
        <v>131</v>
      </c>
      <c r="E546" s="200">
        <f>E547+E548+E549+E550</f>
        <v>1646222.06</v>
      </c>
      <c r="F546" s="200">
        <f t="shared" ref="F546:I546" si="142">F547+F548+F549+F550</f>
        <v>-444540.36000000004</v>
      </c>
      <c r="G546" s="200">
        <f t="shared" si="142"/>
        <v>1201681.7</v>
      </c>
      <c r="H546" s="200">
        <f t="shared" si="142"/>
        <v>1152952.1200000001</v>
      </c>
      <c r="I546" s="200">
        <f t="shared" si="142"/>
        <v>0</v>
      </c>
      <c r="J546" s="195">
        <f t="shared" si="120"/>
        <v>0.95944884573011324</v>
      </c>
      <c r="K546" s="196">
        <f>K547+K548+K549</f>
        <v>101207.76000000001</v>
      </c>
      <c r="L546" s="196">
        <f>L547+L548+L549</f>
        <v>23469.06</v>
      </c>
      <c r="M546" s="8"/>
    </row>
    <row r="547" spans="1:13" s="27" customFormat="1" ht="15" x14ac:dyDescent="0.2">
      <c r="A547" s="2"/>
      <c r="B547" s="104"/>
      <c r="C547" s="102" t="s">
        <v>123</v>
      </c>
      <c r="D547" s="14" t="s">
        <v>9</v>
      </c>
      <c r="E547" s="85">
        <v>16222.06</v>
      </c>
      <c r="F547" s="85">
        <f>G547-E547</f>
        <v>7247.6800000000021</v>
      </c>
      <c r="G547" s="85">
        <v>23469.74</v>
      </c>
      <c r="H547" s="85">
        <v>23469.06</v>
      </c>
      <c r="I547" s="85">
        <v>0</v>
      </c>
      <c r="J547" s="31">
        <f>H547/G547</f>
        <v>0.99997102652181058</v>
      </c>
      <c r="K547" s="85">
        <v>0</v>
      </c>
      <c r="L547" s="85">
        <v>23469.06</v>
      </c>
      <c r="M547" s="8"/>
    </row>
    <row r="548" spans="1:13" x14ac:dyDescent="0.2">
      <c r="A548" s="4"/>
      <c r="B548" s="4"/>
      <c r="C548" s="101" t="s">
        <v>191</v>
      </c>
      <c r="D548" s="107" t="s">
        <v>23</v>
      </c>
      <c r="E548" s="114">
        <v>650000</v>
      </c>
      <c r="F548" s="85">
        <f t="shared" ref="F548:F550" si="143">G548-E548</f>
        <v>-20000</v>
      </c>
      <c r="G548" s="116">
        <v>630000</v>
      </c>
      <c r="H548" s="117">
        <v>581370.29</v>
      </c>
      <c r="I548" s="118">
        <v>0</v>
      </c>
      <c r="J548" s="119">
        <f t="shared" si="120"/>
        <v>0.92280998412698423</v>
      </c>
      <c r="K548" s="118">
        <v>97960.66</v>
      </c>
      <c r="L548" s="118">
        <v>0</v>
      </c>
      <c r="M548" s="8"/>
    </row>
    <row r="549" spans="1:13" x14ac:dyDescent="0.2">
      <c r="A549" s="4"/>
      <c r="B549" s="4"/>
      <c r="C549" s="97" t="s">
        <v>124</v>
      </c>
      <c r="D549" s="106" t="s">
        <v>10</v>
      </c>
      <c r="E549" s="122">
        <v>480000</v>
      </c>
      <c r="F549" s="85">
        <f t="shared" si="143"/>
        <v>68211.959999999963</v>
      </c>
      <c r="G549" s="108">
        <v>548211.96</v>
      </c>
      <c r="H549" s="109">
        <v>548112.77</v>
      </c>
      <c r="I549" s="9">
        <v>0</v>
      </c>
      <c r="J549" s="31">
        <f t="shared" si="120"/>
        <v>0.99981906633339424</v>
      </c>
      <c r="K549" s="9">
        <v>3247.1</v>
      </c>
      <c r="L549" s="9">
        <v>0</v>
      </c>
      <c r="M549" s="8"/>
    </row>
    <row r="550" spans="1:13" s="27" customFormat="1" ht="22.5" x14ac:dyDescent="0.2">
      <c r="A550" s="86"/>
      <c r="B550" s="137"/>
      <c r="C550" s="138" t="s">
        <v>56</v>
      </c>
      <c r="D550" s="106" t="s">
        <v>26</v>
      </c>
      <c r="E550" s="22">
        <v>500000</v>
      </c>
      <c r="F550" s="85">
        <f t="shared" si="143"/>
        <v>-500000</v>
      </c>
      <c r="G550" s="22">
        <v>0</v>
      </c>
      <c r="H550" s="9">
        <v>0</v>
      </c>
      <c r="I550" s="9">
        <v>0</v>
      </c>
      <c r="J550" s="31">
        <v>0</v>
      </c>
      <c r="K550" s="9">
        <v>0</v>
      </c>
      <c r="L550" s="9">
        <v>0</v>
      </c>
      <c r="M550" s="8"/>
    </row>
    <row r="551" spans="1:13" s="27" customFormat="1" ht="22.5" x14ac:dyDescent="0.2">
      <c r="A551" s="86"/>
      <c r="B551" s="178" t="s">
        <v>343</v>
      </c>
      <c r="C551" s="186"/>
      <c r="D551" s="179" t="s">
        <v>344</v>
      </c>
      <c r="E551" s="160">
        <f>E552+E553+E554+E555</f>
        <v>125000</v>
      </c>
      <c r="F551" s="160">
        <f t="shared" ref="F551:I551" si="144">F552+F553+F554+F555</f>
        <v>-55000</v>
      </c>
      <c r="G551" s="160">
        <f t="shared" si="144"/>
        <v>70000</v>
      </c>
      <c r="H551" s="160">
        <f t="shared" si="144"/>
        <v>34120.15</v>
      </c>
      <c r="I551" s="160">
        <f t="shared" si="144"/>
        <v>0</v>
      </c>
      <c r="J551" s="163">
        <f>H551/G551</f>
        <v>0.48743071428571433</v>
      </c>
      <c r="K551" s="187">
        <f>K552+K553+K554</f>
        <v>3056.4</v>
      </c>
      <c r="L551" s="187">
        <f>L552+L553+L554</f>
        <v>0</v>
      </c>
      <c r="M551" s="8"/>
    </row>
    <row r="552" spans="1:13" s="27" customFormat="1" ht="45" x14ac:dyDescent="0.2">
      <c r="A552" s="28"/>
      <c r="B552" s="28"/>
      <c r="C552" s="98" t="s">
        <v>264</v>
      </c>
      <c r="D552" s="14" t="s">
        <v>265</v>
      </c>
      <c r="E552" s="114">
        <v>30000</v>
      </c>
      <c r="F552" s="22">
        <f>G552-E552</f>
        <v>0</v>
      </c>
      <c r="G552" s="22">
        <v>30000</v>
      </c>
      <c r="H552" s="9">
        <v>10282.39</v>
      </c>
      <c r="I552" s="9">
        <v>0</v>
      </c>
      <c r="J552" s="31">
        <f>H552/G552</f>
        <v>0.34274633333333332</v>
      </c>
      <c r="K552" s="9">
        <v>0</v>
      </c>
      <c r="L552" s="9">
        <v>0</v>
      </c>
      <c r="M552" s="8"/>
    </row>
    <row r="553" spans="1:13" s="27" customFormat="1" x14ac:dyDescent="0.2">
      <c r="A553" s="28"/>
      <c r="B553" s="28"/>
      <c r="C553" s="98" t="s">
        <v>123</v>
      </c>
      <c r="D553" s="14" t="s">
        <v>9</v>
      </c>
      <c r="E553" s="114">
        <v>30000</v>
      </c>
      <c r="F553" s="22">
        <f t="shared" ref="F553:F555" si="145">G553-E553</f>
        <v>-7250</v>
      </c>
      <c r="G553" s="22">
        <v>22750</v>
      </c>
      <c r="H553" s="9">
        <v>7010.7</v>
      </c>
      <c r="I553" s="9">
        <v>0</v>
      </c>
      <c r="J553" s="31">
        <v>0</v>
      </c>
      <c r="K553" s="9">
        <v>0</v>
      </c>
      <c r="L553" s="9">
        <v>0</v>
      </c>
      <c r="M553" s="8"/>
    </row>
    <row r="554" spans="1:13" s="27" customFormat="1" x14ac:dyDescent="0.2">
      <c r="A554" s="28"/>
      <c r="B554" s="28"/>
      <c r="C554" s="98" t="s">
        <v>124</v>
      </c>
      <c r="D554" s="14" t="s">
        <v>10</v>
      </c>
      <c r="E554" s="139">
        <v>15000</v>
      </c>
      <c r="F554" s="123">
        <f t="shared" si="145"/>
        <v>2250</v>
      </c>
      <c r="G554" s="123">
        <v>17250</v>
      </c>
      <c r="H554" s="110">
        <v>16827.060000000001</v>
      </c>
      <c r="I554" s="9">
        <v>0</v>
      </c>
      <c r="J554" s="31">
        <f>H554/G554</f>
        <v>0.9754817391304349</v>
      </c>
      <c r="K554" s="9">
        <v>3056.4</v>
      </c>
      <c r="L554" s="9">
        <v>0</v>
      </c>
      <c r="M554" s="8"/>
    </row>
    <row r="555" spans="1:13" s="27" customFormat="1" ht="22.5" x14ac:dyDescent="0.2">
      <c r="A555" s="28"/>
      <c r="B555" s="28"/>
      <c r="C555" s="98" t="s">
        <v>56</v>
      </c>
      <c r="D555" s="106" t="s">
        <v>26</v>
      </c>
      <c r="E555" s="22">
        <v>50000</v>
      </c>
      <c r="F555" s="22">
        <f t="shared" si="145"/>
        <v>-50000</v>
      </c>
      <c r="G555" s="22">
        <v>0</v>
      </c>
      <c r="H555" s="9">
        <v>0</v>
      </c>
      <c r="I555" s="10">
        <v>0</v>
      </c>
      <c r="J555" s="119">
        <v>0</v>
      </c>
      <c r="K555" s="118">
        <v>0</v>
      </c>
      <c r="L555" s="118">
        <v>0</v>
      </c>
      <c r="M555" s="8"/>
    </row>
    <row r="556" spans="1:13" ht="15" x14ac:dyDescent="0.2">
      <c r="A556" s="2"/>
      <c r="B556" s="156" t="s">
        <v>182</v>
      </c>
      <c r="C556" s="157"/>
      <c r="D556" s="158" t="s">
        <v>5</v>
      </c>
      <c r="E556" s="190">
        <f>E557+E558+E559</f>
        <v>420500</v>
      </c>
      <c r="F556" s="190">
        <f t="shared" ref="F556:I556" si="146">F557+F558+F559</f>
        <v>-63760.44</v>
      </c>
      <c r="G556" s="190">
        <f t="shared" si="146"/>
        <v>356739.56</v>
      </c>
      <c r="H556" s="190">
        <f t="shared" si="146"/>
        <v>232298.7</v>
      </c>
      <c r="I556" s="159">
        <f t="shared" si="146"/>
        <v>0</v>
      </c>
      <c r="J556" s="184">
        <f t="shared" ref="J556:J602" si="147">H556/G556</f>
        <v>0.6511716839029571</v>
      </c>
      <c r="K556" s="203">
        <f>K557+K558+K559</f>
        <v>18695.91</v>
      </c>
      <c r="L556" s="203">
        <f>L557+L558+L559</f>
        <v>1499.23</v>
      </c>
      <c r="M556" s="8"/>
    </row>
    <row r="557" spans="1:13" x14ac:dyDescent="0.2">
      <c r="A557" s="4"/>
      <c r="B557" s="4"/>
      <c r="C557" s="5" t="s">
        <v>123</v>
      </c>
      <c r="D557" s="14" t="s">
        <v>9</v>
      </c>
      <c r="E557" s="19">
        <v>53500</v>
      </c>
      <c r="F557" s="22">
        <f>G557-E557</f>
        <v>-17300</v>
      </c>
      <c r="G557" s="17">
        <v>36200</v>
      </c>
      <c r="H557" s="24">
        <v>10579.35</v>
      </c>
      <c r="I557" s="9">
        <v>0</v>
      </c>
      <c r="J557" s="31">
        <f t="shared" si="147"/>
        <v>0.29224723756906079</v>
      </c>
      <c r="K557" s="9">
        <v>0</v>
      </c>
      <c r="L557" s="9">
        <v>1499.23</v>
      </c>
      <c r="M557" s="8"/>
    </row>
    <row r="558" spans="1:13" x14ac:dyDescent="0.2">
      <c r="A558" s="4"/>
      <c r="B558" s="4"/>
      <c r="C558" s="5" t="s">
        <v>191</v>
      </c>
      <c r="D558" s="14" t="s">
        <v>23</v>
      </c>
      <c r="E558" s="19">
        <v>335000</v>
      </c>
      <c r="F558" s="22">
        <f t="shared" ref="F558:F559" si="148">G558-E558</f>
        <v>-113760.44</v>
      </c>
      <c r="G558" s="17">
        <v>221239.56</v>
      </c>
      <c r="H558" s="24">
        <v>169554.27</v>
      </c>
      <c r="I558" s="9">
        <v>0</v>
      </c>
      <c r="J558" s="31">
        <f t="shared" si="147"/>
        <v>0.76638314594370005</v>
      </c>
      <c r="K558" s="9">
        <v>16782.509999999998</v>
      </c>
      <c r="L558" s="9">
        <v>0</v>
      </c>
      <c r="M558" s="8"/>
    </row>
    <row r="559" spans="1:13" x14ac:dyDescent="0.2">
      <c r="A559" s="4"/>
      <c r="B559" s="4"/>
      <c r="C559" s="5" t="s">
        <v>124</v>
      </c>
      <c r="D559" s="14" t="s">
        <v>10</v>
      </c>
      <c r="E559" s="122">
        <v>32000</v>
      </c>
      <c r="F559" s="22">
        <f t="shared" si="148"/>
        <v>67300</v>
      </c>
      <c r="G559" s="108">
        <v>99300</v>
      </c>
      <c r="H559" s="109">
        <v>52165.08</v>
      </c>
      <c r="I559" s="110">
        <v>0</v>
      </c>
      <c r="J559" s="94">
        <f t="shared" si="147"/>
        <v>0.52532809667673719</v>
      </c>
      <c r="K559" s="110">
        <v>1913.4</v>
      </c>
      <c r="L559" s="110">
        <v>0</v>
      </c>
      <c r="M559" s="8"/>
    </row>
    <row r="560" spans="1:13" ht="22.5" x14ac:dyDescent="0.2">
      <c r="A560" s="165" t="s">
        <v>82</v>
      </c>
      <c r="B560" s="165"/>
      <c r="C560" s="165"/>
      <c r="D560" s="166" t="s">
        <v>91</v>
      </c>
      <c r="E560" s="151">
        <f>E561+E563+E573+E576+E580+E582</f>
        <v>2736363.3800000004</v>
      </c>
      <c r="F560" s="151">
        <f t="shared" ref="F560:I560" si="149">F561+F563+F573+F576+F580+F582</f>
        <v>-130442.23999999999</v>
      </c>
      <c r="G560" s="151">
        <f t="shared" si="149"/>
        <v>2602921.14</v>
      </c>
      <c r="H560" s="151">
        <f t="shared" si="149"/>
        <v>2510532.12</v>
      </c>
      <c r="I560" s="151">
        <f t="shared" si="149"/>
        <v>0</v>
      </c>
      <c r="J560" s="154">
        <f t="shared" si="147"/>
        <v>0.96450563999799088</v>
      </c>
      <c r="K560" s="151">
        <f>K561+K563+K573+K576+K580+K582</f>
        <v>8181.21</v>
      </c>
      <c r="L560" s="151">
        <f>L561+L563+L573+L576+L580+L582</f>
        <v>176400.95</v>
      </c>
      <c r="M560" s="8"/>
    </row>
    <row r="561" spans="1:13" ht="15" x14ac:dyDescent="0.2">
      <c r="A561" s="2"/>
      <c r="B561" s="156" t="s">
        <v>311</v>
      </c>
      <c r="C561" s="157"/>
      <c r="D561" s="158" t="s">
        <v>112</v>
      </c>
      <c r="E561" s="190">
        <f>E562</f>
        <v>20000</v>
      </c>
      <c r="F561" s="190">
        <f t="shared" ref="F561:I561" si="150">F562</f>
        <v>1850</v>
      </c>
      <c r="G561" s="190">
        <f t="shared" si="150"/>
        <v>21850</v>
      </c>
      <c r="H561" s="190">
        <f t="shared" si="150"/>
        <v>21850</v>
      </c>
      <c r="I561" s="190">
        <f t="shared" si="150"/>
        <v>0</v>
      </c>
      <c r="J561" s="184">
        <f t="shared" si="147"/>
        <v>1</v>
      </c>
      <c r="K561" s="203">
        <f>K562</f>
        <v>0</v>
      </c>
      <c r="L561" s="203">
        <f>L562</f>
        <v>0</v>
      </c>
      <c r="M561" s="8"/>
    </row>
    <row r="562" spans="1:13" ht="67.5" x14ac:dyDescent="0.2">
      <c r="A562" s="4"/>
      <c r="B562" s="4"/>
      <c r="C562" s="5" t="s">
        <v>169</v>
      </c>
      <c r="D562" s="14" t="s">
        <v>245</v>
      </c>
      <c r="E562" s="122">
        <v>20000</v>
      </c>
      <c r="F562" s="22">
        <f>G562-E562</f>
        <v>1850</v>
      </c>
      <c r="G562" s="17">
        <v>21850</v>
      </c>
      <c r="H562" s="24">
        <v>21850</v>
      </c>
      <c r="I562" s="9">
        <v>0</v>
      </c>
      <c r="J562" s="31">
        <f t="shared" si="147"/>
        <v>1</v>
      </c>
      <c r="K562" s="9">
        <v>0</v>
      </c>
      <c r="L562" s="9">
        <v>0</v>
      </c>
      <c r="M562" s="8"/>
    </row>
    <row r="563" spans="1:13" ht="15" x14ac:dyDescent="0.2">
      <c r="A563" s="2"/>
      <c r="B563" s="156" t="s">
        <v>83</v>
      </c>
      <c r="C563" s="157"/>
      <c r="D563" s="158" t="s">
        <v>92</v>
      </c>
      <c r="E563" s="160">
        <f>E564+E565+E566+E567+E568+E569+E570+E571+E572</f>
        <v>1498267.71</v>
      </c>
      <c r="F563" s="160">
        <f t="shared" ref="F563:I563" si="151">F564+F565+F566+F567+F568+F569+F570+F571+F572</f>
        <v>-125107.44999999998</v>
      </c>
      <c r="G563" s="160">
        <f t="shared" si="151"/>
        <v>1373160.26</v>
      </c>
      <c r="H563" s="160">
        <f t="shared" si="151"/>
        <v>1284469.76</v>
      </c>
      <c r="I563" s="160">
        <f t="shared" si="151"/>
        <v>0</v>
      </c>
      <c r="J563" s="163">
        <f t="shared" si="147"/>
        <v>0.93541139910355398</v>
      </c>
      <c r="K563" s="160">
        <f>SUM(K564:K572)</f>
        <v>7999.17</v>
      </c>
      <c r="L563" s="160">
        <f>SUM(L564:L572)</f>
        <v>106514.11</v>
      </c>
      <c r="M563" s="8"/>
    </row>
    <row r="564" spans="1:13" ht="22.5" x14ac:dyDescent="0.2">
      <c r="A564" s="4"/>
      <c r="B564" s="4"/>
      <c r="C564" s="5" t="s">
        <v>312</v>
      </c>
      <c r="D564" s="14" t="s">
        <v>93</v>
      </c>
      <c r="E564" s="114">
        <v>1202296</v>
      </c>
      <c r="F564" s="22">
        <f>G564-E564</f>
        <v>-122000</v>
      </c>
      <c r="G564" s="17">
        <v>1080296</v>
      </c>
      <c r="H564" s="24">
        <v>1080296</v>
      </c>
      <c r="I564" s="9">
        <v>0</v>
      </c>
      <c r="J564" s="31">
        <f t="shared" si="147"/>
        <v>1</v>
      </c>
      <c r="K564" s="9">
        <v>0</v>
      </c>
      <c r="L564" s="9">
        <v>0</v>
      </c>
      <c r="M564" s="8"/>
    </row>
    <row r="565" spans="1:13" x14ac:dyDescent="0.2">
      <c r="A565" s="4"/>
      <c r="B565" s="4"/>
      <c r="C565" s="5" t="s">
        <v>130</v>
      </c>
      <c r="D565" s="14" t="s">
        <v>16</v>
      </c>
      <c r="E565" s="19">
        <v>15300</v>
      </c>
      <c r="F565" s="22">
        <f t="shared" ref="F565:F572" si="152">G565-E565</f>
        <v>0</v>
      </c>
      <c r="G565" s="17">
        <v>15300</v>
      </c>
      <c r="H565" s="24">
        <v>14879.95</v>
      </c>
      <c r="I565" s="9">
        <v>0</v>
      </c>
      <c r="J565" s="31">
        <f t="shared" si="147"/>
        <v>0.97254575163398693</v>
      </c>
      <c r="K565" s="9">
        <v>219</v>
      </c>
      <c r="L565" s="9">
        <v>14879.95</v>
      </c>
      <c r="M565" s="8"/>
    </row>
    <row r="566" spans="1:13" x14ac:dyDescent="0.2">
      <c r="A566" s="4"/>
      <c r="B566" s="4"/>
      <c r="C566" s="5" t="s">
        <v>123</v>
      </c>
      <c r="D566" s="14" t="s">
        <v>9</v>
      </c>
      <c r="E566" s="19">
        <v>72887.13</v>
      </c>
      <c r="F566" s="22">
        <f t="shared" si="152"/>
        <v>-1755.5599999999977</v>
      </c>
      <c r="G566" s="17">
        <v>71131.570000000007</v>
      </c>
      <c r="H566" s="24">
        <v>60898.16</v>
      </c>
      <c r="I566" s="9">
        <v>0</v>
      </c>
      <c r="J566" s="31">
        <f t="shared" si="147"/>
        <v>0.85613406255478397</v>
      </c>
      <c r="K566" s="9">
        <v>0</v>
      </c>
      <c r="L566" s="9">
        <v>60220.3</v>
      </c>
      <c r="M566" s="8"/>
    </row>
    <row r="567" spans="1:13" s="27" customFormat="1" x14ac:dyDescent="0.2">
      <c r="A567" s="28"/>
      <c r="B567" s="28"/>
      <c r="C567" s="29" t="s">
        <v>263</v>
      </c>
      <c r="D567" s="34" t="s">
        <v>22</v>
      </c>
      <c r="E567" s="19">
        <v>0</v>
      </c>
      <c r="F567" s="22">
        <f t="shared" si="152"/>
        <v>2000</v>
      </c>
      <c r="G567" s="17">
        <v>2000</v>
      </c>
      <c r="H567" s="24">
        <v>2000</v>
      </c>
      <c r="I567" s="9">
        <v>0</v>
      </c>
      <c r="J567" s="31">
        <f t="shared" si="147"/>
        <v>1</v>
      </c>
      <c r="K567" s="9">
        <v>0</v>
      </c>
      <c r="L567" s="9">
        <v>2000</v>
      </c>
      <c r="M567" s="8"/>
    </row>
    <row r="568" spans="1:13" x14ac:dyDescent="0.2">
      <c r="A568" s="4"/>
      <c r="B568" s="4"/>
      <c r="C568" s="5" t="s">
        <v>191</v>
      </c>
      <c r="D568" s="14" t="s">
        <v>23</v>
      </c>
      <c r="E568" s="19">
        <v>101000</v>
      </c>
      <c r="F568" s="22">
        <f t="shared" si="152"/>
        <v>-20000</v>
      </c>
      <c r="G568" s="17">
        <v>81000</v>
      </c>
      <c r="H568" s="24">
        <v>53935.83</v>
      </c>
      <c r="I568" s="9">
        <v>0</v>
      </c>
      <c r="J568" s="31">
        <f t="shared" si="147"/>
        <v>0.66587444444444444</v>
      </c>
      <c r="K568" s="9">
        <v>7368.87</v>
      </c>
      <c r="L568" s="9">
        <v>994.06</v>
      </c>
      <c r="M568" s="8"/>
    </row>
    <row r="569" spans="1:13" x14ac:dyDescent="0.2">
      <c r="A569" s="4"/>
      <c r="B569" s="4"/>
      <c r="C569" s="5" t="s">
        <v>195</v>
      </c>
      <c r="D569" s="14" t="s">
        <v>40</v>
      </c>
      <c r="E569" s="19">
        <v>70000</v>
      </c>
      <c r="F569" s="22">
        <f t="shared" si="152"/>
        <v>-40000</v>
      </c>
      <c r="G569" s="17">
        <v>30000</v>
      </c>
      <c r="H569" s="24">
        <v>0</v>
      </c>
      <c r="I569" s="9">
        <v>0</v>
      </c>
      <c r="J569" s="31">
        <v>0</v>
      </c>
      <c r="K569" s="9">
        <v>0</v>
      </c>
      <c r="L569" s="9">
        <v>0</v>
      </c>
      <c r="M569" s="8"/>
    </row>
    <row r="570" spans="1:13" x14ac:dyDescent="0.2">
      <c r="A570" s="4"/>
      <c r="B570" s="4"/>
      <c r="C570" s="5" t="s">
        <v>124</v>
      </c>
      <c r="D570" s="14" t="s">
        <v>10</v>
      </c>
      <c r="E570" s="19">
        <v>21356.1</v>
      </c>
      <c r="F570" s="22">
        <f t="shared" si="152"/>
        <v>45895.79</v>
      </c>
      <c r="G570" s="17">
        <v>67251.89</v>
      </c>
      <c r="H570" s="24">
        <v>46599.62</v>
      </c>
      <c r="I570" s="9">
        <v>0</v>
      </c>
      <c r="J570" s="31">
        <f t="shared" si="147"/>
        <v>0.69291167876471582</v>
      </c>
      <c r="K570" s="9">
        <v>325.2</v>
      </c>
      <c r="L570" s="9">
        <v>27386.6</v>
      </c>
      <c r="M570" s="8"/>
    </row>
    <row r="571" spans="1:13" ht="22.5" x14ac:dyDescent="0.2">
      <c r="A571" s="4"/>
      <c r="B571" s="4"/>
      <c r="C571" s="5" t="s">
        <v>134</v>
      </c>
      <c r="D571" s="14" t="s">
        <v>196</v>
      </c>
      <c r="E571" s="19">
        <v>1180.8</v>
      </c>
      <c r="F571" s="22">
        <f t="shared" si="152"/>
        <v>0</v>
      </c>
      <c r="G571" s="17">
        <v>1180.8</v>
      </c>
      <c r="H571" s="24">
        <v>1033.2</v>
      </c>
      <c r="I571" s="9">
        <v>0</v>
      </c>
      <c r="J571" s="31">
        <f t="shared" si="147"/>
        <v>0.87500000000000011</v>
      </c>
      <c r="K571" s="9">
        <v>86.1</v>
      </c>
      <c r="L571" s="9">
        <v>1033.2</v>
      </c>
      <c r="M571" s="8"/>
    </row>
    <row r="572" spans="1:13" ht="22.5" x14ac:dyDescent="0.2">
      <c r="A572" s="4"/>
      <c r="B572" s="4"/>
      <c r="C572" s="5" t="s">
        <v>56</v>
      </c>
      <c r="D572" s="14" t="s">
        <v>26</v>
      </c>
      <c r="E572" s="19">
        <v>14247.68</v>
      </c>
      <c r="F572" s="22">
        <f t="shared" si="152"/>
        <v>10752.32</v>
      </c>
      <c r="G572" s="17">
        <v>25000</v>
      </c>
      <c r="H572" s="24">
        <v>24827</v>
      </c>
      <c r="I572" s="9">
        <v>0</v>
      </c>
      <c r="J572" s="31">
        <f t="shared" si="147"/>
        <v>0.99307999999999996</v>
      </c>
      <c r="K572" s="9">
        <v>0</v>
      </c>
      <c r="L572" s="9">
        <v>0</v>
      </c>
      <c r="M572" s="8"/>
    </row>
    <row r="573" spans="1:13" ht="15" x14ac:dyDescent="0.2">
      <c r="A573" s="2"/>
      <c r="B573" s="156" t="s">
        <v>135</v>
      </c>
      <c r="C573" s="157"/>
      <c r="D573" s="158" t="s">
        <v>94</v>
      </c>
      <c r="E573" s="159">
        <f>E574+E575</f>
        <v>421423.49</v>
      </c>
      <c r="F573" s="160">
        <f t="shared" ref="F573:L573" si="153">F574+F575</f>
        <v>0</v>
      </c>
      <c r="G573" s="185">
        <f t="shared" si="153"/>
        <v>421423.49</v>
      </c>
      <c r="H573" s="159">
        <f t="shared" si="153"/>
        <v>421423.49</v>
      </c>
      <c r="I573" s="160">
        <f>I574+I575</f>
        <v>0</v>
      </c>
      <c r="J573" s="163">
        <f t="shared" si="147"/>
        <v>1</v>
      </c>
      <c r="K573" s="160">
        <f t="shared" si="153"/>
        <v>0</v>
      </c>
      <c r="L573" s="164">
        <f t="shared" si="153"/>
        <v>587.49</v>
      </c>
      <c r="M573" s="8"/>
    </row>
    <row r="574" spans="1:13" ht="22.5" x14ac:dyDescent="0.2">
      <c r="A574" s="4"/>
      <c r="B574" s="4"/>
      <c r="C574" s="5" t="s">
        <v>312</v>
      </c>
      <c r="D574" s="14" t="s">
        <v>93</v>
      </c>
      <c r="E574" s="19">
        <v>420836</v>
      </c>
      <c r="F574" s="22">
        <f>G574-E574</f>
        <v>0</v>
      </c>
      <c r="G574" s="17">
        <v>420836</v>
      </c>
      <c r="H574" s="24">
        <v>420836</v>
      </c>
      <c r="I574" s="9">
        <v>0</v>
      </c>
      <c r="J574" s="31">
        <f t="shared" si="147"/>
        <v>1</v>
      </c>
      <c r="K574" s="9">
        <v>0</v>
      </c>
      <c r="L574" s="9">
        <v>0</v>
      </c>
      <c r="M574" s="8"/>
    </row>
    <row r="575" spans="1:13" x14ac:dyDescent="0.2">
      <c r="A575" s="4"/>
      <c r="B575" s="4"/>
      <c r="C575" s="5" t="s">
        <v>123</v>
      </c>
      <c r="D575" s="14" t="s">
        <v>9</v>
      </c>
      <c r="E575" s="19">
        <v>587.49</v>
      </c>
      <c r="F575" s="22">
        <f>G575-E575</f>
        <v>0</v>
      </c>
      <c r="G575" s="17">
        <v>587.49</v>
      </c>
      <c r="H575" s="24">
        <v>587.49</v>
      </c>
      <c r="I575" s="9">
        <v>0</v>
      </c>
      <c r="J575" s="31">
        <f t="shared" si="147"/>
        <v>1</v>
      </c>
      <c r="K575" s="9">
        <v>0</v>
      </c>
      <c r="L575" s="9">
        <v>587.49</v>
      </c>
      <c r="M575" s="8"/>
    </row>
    <row r="576" spans="1:13" ht="15" x14ac:dyDescent="0.2">
      <c r="A576" s="2"/>
      <c r="B576" s="156" t="s">
        <v>84</v>
      </c>
      <c r="C576" s="157"/>
      <c r="D576" s="158" t="s">
        <v>95</v>
      </c>
      <c r="E576" s="159">
        <f>E577+E578+E579</f>
        <v>615248</v>
      </c>
      <c r="F576" s="159">
        <f t="shared" ref="F576:I576" si="154">F577+F578+F579</f>
        <v>0</v>
      </c>
      <c r="G576" s="159">
        <f t="shared" si="154"/>
        <v>615248</v>
      </c>
      <c r="H576" s="159">
        <f t="shared" si="154"/>
        <v>612198.52</v>
      </c>
      <c r="I576" s="159">
        <f t="shared" si="154"/>
        <v>0</v>
      </c>
      <c r="J576" s="163">
        <f t="shared" si="147"/>
        <v>0.99504349465581365</v>
      </c>
      <c r="K576" s="160">
        <f>K577+K578+K579</f>
        <v>182.04</v>
      </c>
      <c r="L576" s="160">
        <f>L577+L578+L579</f>
        <v>0</v>
      </c>
      <c r="M576" s="8"/>
    </row>
    <row r="577" spans="1:13" ht="22.5" x14ac:dyDescent="0.2">
      <c r="A577" s="4"/>
      <c r="B577" s="4"/>
      <c r="C577" s="5" t="s">
        <v>312</v>
      </c>
      <c r="D577" s="14" t="s">
        <v>93</v>
      </c>
      <c r="E577" s="19">
        <v>602648</v>
      </c>
      <c r="F577" s="22">
        <f>G577-E577</f>
        <v>0</v>
      </c>
      <c r="G577" s="17">
        <v>602648</v>
      </c>
      <c r="H577" s="24">
        <v>602648</v>
      </c>
      <c r="I577" s="9">
        <v>0</v>
      </c>
      <c r="J577" s="31">
        <f t="shared" si="147"/>
        <v>1</v>
      </c>
      <c r="K577" s="9">
        <v>0</v>
      </c>
      <c r="L577" s="9">
        <v>0</v>
      </c>
      <c r="M577" s="8"/>
    </row>
    <row r="578" spans="1:13" s="27" customFormat="1" x14ac:dyDescent="0.2">
      <c r="A578" s="28"/>
      <c r="B578" s="28"/>
      <c r="C578" s="29" t="s">
        <v>124</v>
      </c>
      <c r="D578" s="14" t="s">
        <v>10</v>
      </c>
      <c r="E578" s="19">
        <v>9600</v>
      </c>
      <c r="F578" s="22">
        <f t="shared" ref="F578:F579" si="155">G578-E578</f>
        <v>0</v>
      </c>
      <c r="G578" s="17">
        <v>9600</v>
      </c>
      <c r="H578" s="24">
        <v>8753.48</v>
      </c>
      <c r="I578" s="9">
        <v>0</v>
      </c>
      <c r="J578" s="31">
        <f t="shared" si="147"/>
        <v>0.9118208333333333</v>
      </c>
      <c r="K578" s="9">
        <v>182.04</v>
      </c>
      <c r="L578" s="9">
        <v>0</v>
      </c>
      <c r="M578" s="8"/>
    </row>
    <row r="579" spans="1:13" s="27" customFormat="1" ht="22.5" x14ac:dyDescent="0.2">
      <c r="A579" s="28"/>
      <c r="B579" s="28"/>
      <c r="C579" s="29" t="s">
        <v>134</v>
      </c>
      <c r="D579" s="14" t="s">
        <v>196</v>
      </c>
      <c r="E579" s="19">
        <v>3000</v>
      </c>
      <c r="F579" s="22">
        <f t="shared" si="155"/>
        <v>0</v>
      </c>
      <c r="G579" s="17">
        <v>3000</v>
      </c>
      <c r="H579" s="24">
        <v>797.04</v>
      </c>
      <c r="I579" s="9">
        <v>0</v>
      </c>
      <c r="J579" s="31">
        <f t="shared" si="147"/>
        <v>0.26567999999999997</v>
      </c>
      <c r="K579" s="9">
        <v>0</v>
      </c>
      <c r="L579" s="9">
        <v>0</v>
      </c>
      <c r="M579" s="8"/>
    </row>
    <row r="580" spans="1:13" ht="15" x14ac:dyDescent="0.2">
      <c r="A580" s="2"/>
      <c r="B580" s="156" t="s">
        <v>313</v>
      </c>
      <c r="C580" s="157"/>
      <c r="D580" s="158" t="s">
        <v>113</v>
      </c>
      <c r="E580" s="159">
        <f>E581</f>
        <v>100000</v>
      </c>
      <c r="F580" s="160">
        <f t="shared" ref="F580:L580" si="156">F581</f>
        <v>0</v>
      </c>
      <c r="G580" s="185">
        <f t="shared" si="156"/>
        <v>100000</v>
      </c>
      <c r="H580" s="159">
        <f t="shared" si="156"/>
        <v>100000</v>
      </c>
      <c r="I580" s="160">
        <f t="shared" si="156"/>
        <v>0</v>
      </c>
      <c r="J580" s="163">
        <f t="shared" si="147"/>
        <v>1</v>
      </c>
      <c r="K580" s="160">
        <f t="shared" si="156"/>
        <v>0</v>
      </c>
      <c r="L580" s="164">
        <f t="shared" si="156"/>
        <v>0</v>
      </c>
      <c r="M580" s="8"/>
    </row>
    <row r="581" spans="1:13" ht="67.5" x14ac:dyDescent="0.2">
      <c r="A581" s="4"/>
      <c r="B581" s="4"/>
      <c r="C581" s="5" t="s">
        <v>314</v>
      </c>
      <c r="D581" s="14" t="s">
        <v>114</v>
      </c>
      <c r="E581" s="19">
        <v>100000</v>
      </c>
      <c r="F581" s="22">
        <f>G581-E581</f>
        <v>0</v>
      </c>
      <c r="G581" s="17">
        <v>100000</v>
      </c>
      <c r="H581" s="24">
        <v>100000</v>
      </c>
      <c r="I581" s="9">
        <v>0</v>
      </c>
      <c r="J581" s="31">
        <f>H581/G581</f>
        <v>1</v>
      </c>
      <c r="K581" s="9">
        <v>0</v>
      </c>
      <c r="L581" s="9">
        <v>0</v>
      </c>
      <c r="M581" s="8"/>
    </row>
    <row r="582" spans="1:13" ht="15" x14ac:dyDescent="0.2">
      <c r="A582" s="2"/>
      <c r="B582" s="156" t="s">
        <v>136</v>
      </c>
      <c r="C582" s="157"/>
      <c r="D582" s="158" t="s">
        <v>5</v>
      </c>
      <c r="E582" s="159">
        <f>E583+E584+E585+E586</f>
        <v>81424.180000000008</v>
      </c>
      <c r="F582" s="160">
        <f t="shared" ref="F582:L582" si="157">F584+F585+F586</f>
        <v>-7184.7900000000045</v>
      </c>
      <c r="G582" s="199">
        <f t="shared" si="157"/>
        <v>71239.39</v>
      </c>
      <c r="H582" s="159">
        <f t="shared" si="157"/>
        <v>70590.350000000006</v>
      </c>
      <c r="I582" s="160">
        <f t="shared" si="157"/>
        <v>0</v>
      </c>
      <c r="J582" s="163">
        <f t="shared" si="147"/>
        <v>0.99088930997303604</v>
      </c>
      <c r="K582" s="160">
        <f t="shared" si="157"/>
        <v>0</v>
      </c>
      <c r="L582" s="164">
        <f t="shared" si="157"/>
        <v>69299.350000000006</v>
      </c>
      <c r="M582" s="8"/>
    </row>
    <row r="583" spans="1:13" s="27" customFormat="1" ht="15" x14ac:dyDescent="0.2">
      <c r="A583" s="2"/>
      <c r="B583" s="30"/>
      <c r="C583" s="121" t="s">
        <v>130</v>
      </c>
      <c r="D583" s="14" t="s">
        <v>16</v>
      </c>
      <c r="E583" s="111">
        <v>3000</v>
      </c>
      <c r="F583" s="85">
        <f>G583-E583</f>
        <v>-3000</v>
      </c>
      <c r="G583" s="85">
        <v>0</v>
      </c>
      <c r="H583" s="112">
        <v>0</v>
      </c>
      <c r="I583" s="85">
        <v>0</v>
      </c>
      <c r="J583" s="31">
        <v>0</v>
      </c>
      <c r="K583" s="85">
        <v>0</v>
      </c>
      <c r="L583" s="113">
        <v>0</v>
      </c>
      <c r="M583" s="8"/>
    </row>
    <row r="584" spans="1:13" x14ac:dyDescent="0.2">
      <c r="A584" s="4"/>
      <c r="B584" s="4"/>
      <c r="C584" s="29" t="s">
        <v>123</v>
      </c>
      <c r="D584" s="14" t="s">
        <v>9</v>
      </c>
      <c r="E584" s="19">
        <v>36478.69</v>
      </c>
      <c r="F584" s="85">
        <f t="shared" ref="F584:F586" si="158">G584-E584</f>
        <v>-6726.8900000000031</v>
      </c>
      <c r="G584" s="116">
        <v>29751.8</v>
      </c>
      <c r="H584" s="24">
        <v>29496.28</v>
      </c>
      <c r="I584" s="9">
        <v>0</v>
      </c>
      <c r="J584" s="31">
        <v>0</v>
      </c>
      <c r="K584" s="9">
        <v>0</v>
      </c>
      <c r="L584" s="9">
        <v>28205.279999999999</v>
      </c>
      <c r="M584" s="8"/>
    </row>
    <row r="585" spans="1:13" x14ac:dyDescent="0.2">
      <c r="A585" s="4"/>
      <c r="B585" s="4"/>
      <c r="C585" s="29" t="s">
        <v>263</v>
      </c>
      <c r="D585" s="34" t="s">
        <v>22</v>
      </c>
      <c r="E585" s="19">
        <v>16787.490000000002</v>
      </c>
      <c r="F585" s="85">
        <f t="shared" si="158"/>
        <v>2042.0999999999985</v>
      </c>
      <c r="G585" s="17">
        <v>18829.59</v>
      </c>
      <c r="H585" s="24">
        <v>18722.18</v>
      </c>
      <c r="I585" s="9">
        <v>0</v>
      </c>
      <c r="J585" s="31">
        <f t="shared" si="147"/>
        <v>0.99429568036266325</v>
      </c>
      <c r="K585" s="9">
        <v>0</v>
      </c>
      <c r="L585" s="9">
        <v>18722.18</v>
      </c>
      <c r="M585" s="8"/>
    </row>
    <row r="586" spans="1:13" x14ac:dyDescent="0.2">
      <c r="A586" s="4"/>
      <c r="B586" s="4"/>
      <c r="C586" s="5" t="s">
        <v>124</v>
      </c>
      <c r="D586" s="14" t="s">
        <v>10</v>
      </c>
      <c r="E586" s="19">
        <v>25158</v>
      </c>
      <c r="F586" s="85">
        <f t="shared" si="158"/>
        <v>-2500</v>
      </c>
      <c r="G586" s="17">
        <v>22658</v>
      </c>
      <c r="H586" s="24">
        <v>22371.89</v>
      </c>
      <c r="I586" s="9">
        <v>0</v>
      </c>
      <c r="J586" s="31">
        <f t="shared" si="147"/>
        <v>0.98737267190396327</v>
      </c>
      <c r="K586" s="9">
        <v>0</v>
      </c>
      <c r="L586" s="9">
        <v>22371.89</v>
      </c>
      <c r="M586" s="8"/>
    </row>
    <row r="587" spans="1:13" x14ac:dyDescent="0.2">
      <c r="A587" s="165" t="s">
        <v>87</v>
      </c>
      <c r="B587" s="165"/>
      <c r="C587" s="165"/>
      <c r="D587" s="166" t="s">
        <v>120</v>
      </c>
      <c r="E587" s="167">
        <f>E588+E597</f>
        <v>783120.24</v>
      </c>
      <c r="F587" s="151">
        <f>F588+F597</f>
        <v>580306.37</v>
      </c>
      <c r="G587" s="168">
        <f>G588+G597</f>
        <v>1363426.6099999999</v>
      </c>
      <c r="H587" s="167">
        <f>H588+H597</f>
        <v>902643.72</v>
      </c>
      <c r="I587" s="151">
        <f>I588+I597</f>
        <v>0</v>
      </c>
      <c r="J587" s="154">
        <f t="shared" si="147"/>
        <v>0.66204056263798461</v>
      </c>
      <c r="K587" s="151">
        <f>K588+K597</f>
        <v>1611.5</v>
      </c>
      <c r="L587" s="170">
        <f>L588+L597</f>
        <v>99561.65</v>
      </c>
      <c r="M587" s="8"/>
    </row>
    <row r="588" spans="1:13" ht="15" x14ac:dyDescent="0.2">
      <c r="A588" s="2"/>
      <c r="B588" s="156" t="s">
        <v>88</v>
      </c>
      <c r="C588" s="192"/>
      <c r="D588" s="198" t="s">
        <v>121</v>
      </c>
      <c r="E588" s="200">
        <f>E589+E590+E591+E592+E593+E594+E595+E596</f>
        <v>524775.24</v>
      </c>
      <c r="F588" s="200">
        <f t="shared" ref="F588:I588" si="159">F589+F590+F591+F592+F593+F594+F595+F596</f>
        <v>471844.87</v>
      </c>
      <c r="G588" s="200">
        <f t="shared" si="159"/>
        <v>996620.11</v>
      </c>
      <c r="H588" s="200">
        <f t="shared" si="159"/>
        <v>548545.56000000006</v>
      </c>
      <c r="I588" s="200">
        <f t="shared" si="159"/>
        <v>0</v>
      </c>
      <c r="J588" s="195">
        <f t="shared" si="147"/>
        <v>0.55040587130034935</v>
      </c>
      <c r="K588" s="196">
        <f>K589+K590+K591+K592+K593+K594+K595+K596</f>
        <v>1200.2</v>
      </c>
      <c r="L588" s="196">
        <f>L589+L590+L591+L592+L593+L594+L595+L596</f>
        <v>99561.65</v>
      </c>
      <c r="M588" s="8"/>
    </row>
    <row r="589" spans="1:13" s="27" customFormat="1" ht="22.5" x14ac:dyDescent="0.2">
      <c r="A589" s="2"/>
      <c r="B589" s="104"/>
      <c r="C589" s="102" t="s">
        <v>199</v>
      </c>
      <c r="D589" s="120" t="s">
        <v>102</v>
      </c>
      <c r="E589" s="85">
        <v>344757</v>
      </c>
      <c r="F589" s="85">
        <f>G589-E589</f>
        <v>30000</v>
      </c>
      <c r="G589" s="85">
        <v>374757</v>
      </c>
      <c r="H589" s="85">
        <v>374757</v>
      </c>
      <c r="I589" s="85">
        <v>0</v>
      </c>
      <c r="J589" s="31">
        <f>H589/G589</f>
        <v>1</v>
      </c>
      <c r="K589" s="85">
        <v>0</v>
      </c>
      <c r="L589" s="85">
        <v>0</v>
      </c>
      <c r="M589" s="8"/>
    </row>
    <row r="590" spans="1:13" x14ac:dyDescent="0.2">
      <c r="A590" s="4"/>
      <c r="B590" s="4"/>
      <c r="C590" s="5" t="s">
        <v>130</v>
      </c>
      <c r="D590" s="14" t="s">
        <v>16</v>
      </c>
      <c r="E590" s="19">
        <v>3400</v>
      </c>
      <c r="F590" s="85">
        <f t="shared" ref="F590:F596" si="160">G590-E590</f>
        <v>0</v>
      </c>
      <c r="G590" s="17">
        <v>3400</v>
      </c>
      <c r="H590" s="24">
        <v>3180</v>
      </c>
      <c r="I590" s="9">
        <v>0</v>
      </c>
      <c r="J590" s="31">
        <f t="shared" si="147"/>
        <v>0.93529411764705883</v>
      </c>
      <c r="K590" s="9">
        <v>0</v>
      </c>
      <c r="L590" s="9">
        <v>3180</v>
      </c>
      <c r="M590" s="8"/>
    </row>
    <row r="591" spans="1:13" s="27" customFormat="1" x14ac:dyDescent="0.2">
      <c r="A591" s="28"/>
      <c r="B591" s="28"/>
      <c r="C591" s="29" t="s">
        <v>360</v>
      </c>
      <c r="D591" s="34" t="s">
        <v>363</v>
      </c>
      <c r="E591" s="19">
        <v>0</v>
      </c>
      <c r="F591" s="85">
        <f t="shared" si="160"/>
        <v>2000</v>
      </c>
      <c r="G591" s="17">
        <v>2000</v>
      </c>
      <c r="H591" s="24">
        <v>0</v>
      </c>
      <c r="I591" s="9">
        <v>0</v>
      </c>
      <c r="J591" s="31">
        <v>0</v>
      </c>
      <c r="K591" s="9">
        <v>0</v>
      </c>
      <c r="L591" s="9">
        <v>0</v>
      </c>
      <c r="M591" s="8"/>
    </row>
    <row r="592" spans="1:13" x14ac:dyDescent="0.2">
      <c r="A592" s="4"/>
      <c r="B592" s="4"/>
      <c r="C592" s="5" t="s">
        <v>123</v>
      </c>
      <c r="D592" s="14" t="s">
        <v>9</v>
      </c>
      <c r="E592" s="19">
        <v>38900</v>
      </c>
      <c r="F592" s="85">
        <f t="shared" si="160"/>
        <v>17712.870000000003</v>
      </c>
      <c r="G592" s="17">
        <v>56612.87</v>
      </c>
      <c r="H592" s="24">
        <v>50370.15</v>
      </c>
      <c r="I592" s="9">
        <v>0</v>
      </c>
      <c r="J592" s="31">
        <f t="shared" si="147"/>
        <v>0.88972966747667093</v>
      </c>
      <c r="K592" s="9">
        <v>0</v>
      </c>
      <c r="L592" s="9">
        <v>39342.269999999997</v>
      </c>
      <c r="M592" s="8"/>
    </row>
    <row r="593" spans="1:13" x14ac:dyDescent="0.2">
      <c r="A593" s="4"/>
      <c r="B593" s="4"/>
      <c r="C593" s="5" t="s">
        <v>191</v>
      </c>
      <c r="D593" s="14" t="s">
        <v>23</v>
      </c>
      <c r="E593" s="19">
        <v>30000</v>
      </c>
      <c r="F593" s="85">
        <f t="shared" si="160"/>
        <v>-10000</v>
      </c>
      <c r="G593" s="17">
        <v>20000</v>
      </c>
      <c r="H593" s="24">
        <v>13822.75</v>
      </c>
      <c r="I593" s="9">
        <v>0</v>
      </c>
      <c r="J593" s="31">
        <f t="shared" si="147"/>
        <v>0.69113749999999996</v>
      </c>
      <c r="K593" s="9">
        <v>1200.2</v>
      </c>
      <c r="L593" s="9">
        <v>0</v>
      </c>
      <c r="M593" s="8"/>
    </row>
    <row r="594" spans="1:13" x14ac:dyDescent="0.2">
      <c r="A594" s="4"/>
      <c r="B594" s="4"/>
      <c r="C594" s="5" t="s">
        <v>195</v>
      </c>
      <c r="D594" s="14" t="s">
        <v>40</v>
      </c>
      <c r="E594" s="19">
        <v>5000</v>
      </c>
      <c r="F594" s="85">
        <f t="shared" si="160"/>
        <v>0</v>
      </c>
      <c r="G594" s="17">
        <v>5000</v>
      </c>
      <c r="H594" s="24">
        <v>0</v>
      </c>
      <c r="I594" s="9">
        <v>0</v>
      </c>
      <c r="J594" s="31">
        <f t="shared" si="147"/>
        <v>0</v>
      </c>
      <c r="K594" s="9">
        <v>0</v>
      </c>
      <c r="L594" s="9">
        <v>0</v>
      </c>
      <c r="M594" s="8"/>
    </row>
    <row r="595" spans="1:13" x14ac:dyDescent="0.2">
      <c r="A595" s="4"/>
      <c r="B595" s="4"/>
      <c r="C595" s="5" t="s">
        <v>124</v>
      </c>
      <c r="D595" s="14" t="s">
        <v>10</v>
      </c>
      <c r="E595" s="19">
        <v>72718.240000000005</v>
      </c>
      <c r="F595" s="85">
        <f t="shared" si="160"/>
        <v>-17610.870000000003</v>
      </c>
      <c r="G595" s="17">
        <v>55107.37</v>
      </c>
      <c r="H595" s="24">
        <v>50425.15</v>
      </c>
      <c r="I595" s="9">
        <v>0</v>
      </c>
      <c r="J595" s="31">
        <f t="shared" si="147"/>
        <v>0.91503459519116948</v>
      </c>
      <c r="K595" s="9">
        <v>0</v>
      </c>
      <c r="L595" s="9">
        <v>4988</v>
      </c>
      <c r="M595" s="8"/>
    </row>
    <row r="596" spans="1:13" ht="22.5" x14ac:dyDescent="0.2">
      <c r="A596" s="4"/>
      <c r="B596" s="4"/>
      <c r="C596" s="5" t="s">
        <v>56</v>
      </c>
      <c r="D596" s="14" t="s">
        <v>26</v>
      </c>
      <c r="E596" s="19">
        <v>30000</v>
      </c>
      <c r="F596" s="85">
        <f t="shared" si="160"/>
        <v>449742.87</v>
      </c>
      <c r="G596" s="17">
        <v>479742.87</v>
      </c>
      <c r="H596" s="24">
        <v>55990.51</v>
      </c>
      <c r="I596" s="9">
        <v>0</v>
      </c>
      <c r="J596" s="31">
        <f t="shared" si="147"/>
        <v>0.11670941560840707</v>
      </c>
      <c r="K596" s="9">
        <v>0</v>
      </c>
      <c r="L596" s="9">
        <v>52051.38</v>
      </c>
      <c r="M596" s="8"/>
    </row>
    <row r="597" spans="1:13" ht="15" x14ac:dyDescent="0.2">
      <c r="A597" s="2"/>
      <c r="B597" s="156" t="s">
        <v>137</v>
      </c>
      <c r="C597" s="157"/>
      <c r="D597" s="158" t="s">
        <v>5</v>
      </c>
      <c r="E597" s="159">
        <f>E598+E599+E600+E601+E602+E603+E604</f>
        <v>258345</v>
      </c>
      <c r="F597" s="159">
        <f t="shared" ref="F597:I597" si="161">F598+F599+F600+F601+F602+F603+F604</f>
        <v>108461.5</v>
      </c>
      <c r="G597" s="159">
        <f t="shared" si="161"/>
        <v>366806.5</v>
      </c>
      <c r="H597" s="159">
        <f t="shared" si="161"/>
        <v>354098.16</v>
      </c>
      <c r="I597" s="159">
        <f t="shared" si="161"/>
        <v>0</v>
      </c>
      <c r="J597" s="163">
        <f t="shared" si="147"/>
        <v>0.96535410359412921</v>
      </c>
      <c r="K597" s="160">
        <f>K598+K599+K600+K601+K602+K603+K604</f>
        <v>411.3</v>
      </c>
      <c r="L597" s="160">
        <f>L598+L599+L600+L601+L602+L603+L604</f>
        <v>0</v>
      </c>
      <c r="M597" s="8"/>
    </row>
    <row r="598" spans="1:13" ht="67.5" x14ac:dyDescent="0.2">
      <c r="A598" s="4"/>
      <c r="B598" s="4"/>
      <c r="C598" s="5" t="s">
        <v>169</v>
      </c>
      <c r="D598" s="14" t="s">
        <v>245</v>
      </c>
      <c r="E598" s="19">
        <v>83945</v>
      </c>
      <c r="F598" s="22">
        <f>G598-E598</f>
        <v>73055</v>
      </c>
      <c r="G598" s="17">
        <v>157000</v>
      </c>
      <c r="H598" s="24">
        <v>157000</v>
      </c>
      <c r="I598" s="9">
        <v>0</v>
      </c>
      <c r="J598" s="31">
        <f t="shared" si="147"/>
        <v>1</v>
      </c>
      <c r="K598" s="9">
        <v>0</v>
      </c>
      <c r="L598" s="9">
        <v>0</v>
      </c>
      <c r="M598" s="8"/>
    </row>
    <row r="599" spans="1:13" x14ac:dyDescent="0.2">
      <c r="A599" s="4"/>
      <c r="B599" s="4"/>
      <c r="C599" s="5" t="s">
        <v>132</v>
      </c>
      <c r="D599" s="14" t="s">
        <v>7</v>
      </c>
      <c r="E599" s="19">
        <v>2994</v>
      </c>
      <c r="F599" s="22">
        <f t="shared" ref="F599:F604" si="162">G599-E599</f>
        <v>0</v>
      </c>
      <c r="G599" s="17">
        <v>2994</v>
      </c>
      <c r="H599" s="24">
        <v>383.21</v>
      </c>
      <c r="I599" s="9">
        <v>0</v>
      </c>
      <c r="J599" s="31">
        <f t="shared" si="147"/>
        <v>0.12799265197060788</v>
      </c>
      <c r="K599" s="9">
        <v>0</v>
      </c>
      <c r="L599" s="9">
        <v>0</v>
      </c>
      <c r="M599" s="8"/>
    </row>
    <row r="600" spans="1:13" x14ac:dyDescent="0.2">
      <c r="A600" s="4"/>
      <c r="B600" s="4"/>
      <c r="C600" s="5" t="s">
        <v>130</v>
      </c>
      <c r="D600" s="14" t="s">
        <v>16</v>
      </c>
      <c r="E600" s="19">
        <v>17506</v>
      </c>
      <c r="F600" s="22">
        <f t="shared" si="162"/>
        <v>3000</v>
      </c>
      <c r="G600" s="17">
        <v>20506</v>
      </c>
      <c r="H600" s="24">
        <v>17376.61</v>
      </c>
      <c r="I600" s="9">
        <v>0</v>
      </c>
      <c r="J600" s="31">
        <f t="shared" si="147"/>
        <v>0.84739149517214474</v>
      </c>
      <c r="K600" s="9">
        <v>276</v>
      </c>
      <c r="L600" s="9">
        <v>0</v>
      </c>
      <c r="M600" s="8"/>
    </row>
    <row r="601" spans="1:13" x14ac:dyDescent="0.2">
      <c r="A601" s="4"/>
      <c r="B601" s="4"/>
      <c r="C601" s="5" t="s">
        <v>123</v>
      </c>
      <c r="D601" s="14" t="s">
        <v>9</v>
      </c>
      <c r="E601" s="19">
        <v>62300</v>
      </c>
      <c r="F601" s="22">
        <f t="shared" si="162"/>
        <v>0</v>
      </c>
      <c r="G601" s="17">
        <v>62300</v>
      </c>
      <c r="H601" s="24">
        <v>60947.39</v>
      </c>
      <c r="I601" s="9">
        <v>0</v>
      </c>
      <c r="J601" s="31">
        <f t="shared" si="147"/>
        <v>0.9782887640449438</v>
      </c>
      <c r="K601" s="9">
        <v>0</v>
      </c>
      <c r="L601" s="9">
        <v>0</v>
      </c>
      <c r="M601" s="8"/>
    </row>
    <row r="602" spans="1:13" s="27" customFormat="1" x14ac:dyDescent="0.2">
      <c r="A602" s="28"/>
      <c r="B602" s="28"/>
      <c r="C602" s="29" t="s">
        <v>263</v>
      </c>
      <c r="D602" s="34" t="s">
        <v>22</v>
      </c>
      <c r="E602" s="19">
        <v>0</v>
      </c>
      <c r="F602" s="22">
        <f t="shared" si="162"/>
        <v>4606.5</v>
      </c>
      <c r="G602" s="17">
        <v>4606.5</v>
      </c>
      <c r="H602" s="24">
        <v>3810.21</v>
      </c>
      <c r="I602" s="9">
        <v>0</v>
      </c>
      <c r="J602" s="31">
        <f t="shared" si="147"/>
        <v>0.82713774014978836</v>
      </c>
      <c r="K602" s="9">
        <v>0</v>
      </c>
      <c r="L602" s="9">
        <v>0</v>
      </c>
      <c r="M602" s="8"/>
    </row>
    <row r="603" spans="1:13" x14ac:dyDescent="0.2">
      <c r="A603" s="4"/>
      <c r="B603" s="4"/>
      <c r="C603" s="5" t="s">
        <v>124</v>
      </c>
      <c r="D603" s="14" t="s">
        <v>10</v>
      </c>
      <c r="E603" s="19">
        <v>68900</v>
      </c>
      <c r="F603" s="22">
        <f t="shared" si="162"/>
        <v>41800</v>
      </c>
      <c r="G603" s="17">
        <v>110700</v>
      </c>
      <c r="H603" s="24">
        <v>110470.89</v>
      </c>
      <c r="I603" s="9">
        <v>0</v>
      </c>
      <c r="J603" s="31">
        <f t="shared" ref="J603:J605" si="163">H603/G603</f>
        <v>0.99793035230352301</v>
      </c>
      <c r="K603" s="9">
        <v>0</v>
      </c>
      <c r="L603" s="9">
        <v>0</v>
      </c>
      <c r="M603" s="8"/>
    </row>
    <row r="604" spans="1:13" x14ac:dyDescent="0.2">
      <c r="A604" s="4"/>
      <c r="B604" s="4"/>
      <c r="C604" s="5" t="s">
        <v>190</v>
      </c>
      <c r="D604" s="14" t="s">
        <v>11</v>
      </c>
      <c r="E604" s="19">
        <v>22700</v>
      </c>
      <c r="F604" s="22">
        <f t="shared" si="162"/>
        <v>-14000</v>
      </c>
      <c r="G604" s="17">
        <v>8700</v>
      </c>
      <c r="H604" s="24">
        <v>4109.8500000000004</v>
      </c>
      <c r="I604" s="9">
        <v>0</v>
      </c>
      <c r="J604" s="31">
        <f t="shared" si="163"/>
        <v>0.47239655172413797</v>
      </c>
      <c r="K604" s="9">
        <v>135.30000000000001</v>
      </c>
      <c r="L604" s="9">
        <v>0</v>
      </c>
      <c r="M604" s="8"/>
    </row>
    <row r="605" spans="1:13" ht="17.100000000000001" customHeight="1" x14ac:dyDescent="0.2">
      <c r="A605" s="247" t="s">
        <v>138</v>
      </c>
      <c r="B605" s="247"/>
      <c r="C605" s="247"/>
      <c r="D605" s="248"/>
      <c r="E605" s="20">
        <f>E9+E22+E29+E46+E53+E68+E77+E144+E149+E181+E185+E191+E305+E333+E405+E411+E429+E507+E560+E587</f>
        <v>88562073.289999992</v>
      </c>
      <c r="F605" s="20">
        <f>F9+F22+F29+F46+F53+F68+F77+F144+F149+F181+F185+F191+F305+F333+F405+F411+F429+F507+F560+F587</f>
        <v>20156482.509999998</v>
      </c>
      <c r="G605" s="20">
        <f>G9+G22+G29+G46+G53+G68+G77+G144+G149+G181+G185+G191+G305+G333+G405+G411+G429+G507+G560+G587</f>
        <v>108675555.8</v>
      </c>
      <c r="H605" s="20">
        <f>H9+H22+H29+H46+H53+H68+H77+H144+H149+H181+H185+H191+H305+H333+H405+H411+H429+H507+H560+H587</f>
        <v>102820441.54000001</v>
      </c>
      <c r="I605" s="20">
        <f>I9+I22+I29+I46+I53+I68+I77+I144+I149+I181+I185+I191+I305+I333+I405+I411+I429+I507+I560+I587</f>
        <v>759155</v>
      </c>
      <c r="J605" s="32">
        <f t="shared" si="163"/>
        <v>0.94612298766821679</v>
      </c>
      <c r="K605" s="35">
        <f>K587+K560+K507+K429+K411+K405+K333+K305+K191+K185+K181+K149+K144+K77+K68+K53+K46+K29+K22+K9</f>
        <v>3738351.0700000003</v>
      </c>
      <c r="L605" s="23">
        <f>L587+L560+L507+L429+L411+L405+L333+L305+L191+L185+L181+L149+L144+L77+L68+L53+L46+L29+L22+L9</f>
        <v>458670.21</v>
      </c>
      <c r="M605" s="8"/>
    </row>
    <row r="606" spans="1:13" x14ac:dyDescent="0.2">
      <c r="C606" s="36"/>
      <c r="D606" s="37" t="s">
        <v>49</v>
      </c>
      <c r="E606" s="58"/>
      <c r="F606" s="58"/>
      <c r="G606" s="58"/>
      <c r="H606" s="58"/>
      <c r="I606" s="58"/>
      <c r="J606" s="58"/>
      <c r="K606" s="58"/>
      <c r="L606" s="58"/>
      <c r="M606" s="8"/>
    </row>
    <row r="607" spans="1:13" ht="15.75" customHeight="1" x14ac:dyDescent="0.2">
      <c r="B607" s="43" t="s">
        <v>50</v>
      </c>
      <c r="C607" s="232" t="s">
        <v>320</v>
      </c>
      <c r="D607" s="233"/>
      <c r="E607" s="56">
        <f>E605-E621</f>
        <v>86651438.739999995</v>
      </c>
      <c r="F607" s="55">
        <f>F605-F621</f>
        <v>11145166.199999999</v>
      </c>
      <c r="G607" s="54">
        <f>G605-G621</f>
        <v>97753604.939999998</v>
      </c>
      <c r="H607" s="56">
        <f>H605-H621</f>
        <v>94077521</v>
      </c>
      <c r="I607" s="55">
        <f>I605-I621</f>
        <v>0</v>
      </c>
      <c r="J607" s="66">
        <f>H607/G607</f>
        <v>0.962394390035474</v>
      </c>
      <c r="K607" s="55">
        <f>K605-K621</f>
        <v>3738291.4600000004</v>
      </c>
      <c r="L607" s="55">
        <f>L605-L621</f>
        <v>406618.83</v>
      </c>
      <c r="M607" s="8"/>
    </row>
    <row r="608" spans="1:13" ht="15" customHeight="1" x14ac:dyDescent="0.2">
      <c r="B608" s="42" t="s">
        <v>321</v>
      </c>
      <c r="C608" s="234" t="s">
        <v>322</v>
      </c>
      <c r="D608" s="235"/>
      <c r="E608" s="60">
        <f>E610+E611</f>
        <v>51392632.079999998</v>
      </c>
      <c r="F608" s="62">
        <f t="shared" ref="F608:L608" si="164">F610+F611</f>
        <v>6772204.089999998</v>
      </c>
      <c r="G608" s="61">
        <f t="shared" si="164"/>
        <v>58164836.170000002</v>
      </c>
      <c r="H608" s="60">
        <f t="shared" si="164"/>
        <v>55001135.289999999</v>
      </c>
      <c r="I608" s="62">
        <f t="shared" si="164"/>
        <v>0</v>
      </c>
      <c r="J608" s="67">
        <f>H608/G608</f>
        <v>0.94560801528343752</v>
      </c>
      <c r="K608" s="62">
        <f t="shared" si="164"/>
        <v>3559736.6099999994</v>
      </c>
      <c r="L608" s="61">
        <f t="shared" si="164"/>
        <v>323946.77</v>
      </c>
      <c r="M608" s="8"/>
    </row>
    <row r="609" spans="1:13" ht="15" customHeight="1" x14ac:dyDescent="0.2">
      <c r="B609" s="63"/>
      <c r="C609" s="236" t="s">
        <v>139</v>
      </c>
      <c r="D609" s="237"/>
      <c r="E609" s="57"/>
      <c r="F609" s="57"/>
      <c r="G609" s="57"/>
      <c r="H609" s="57"/>
      <c r="I609" s="57"/>
      <c r="J609" s="68"/>
      <c r="K609" s="57"/>
      <c r="L609" s="53"/>
      <c r="M609" s="8"/>
    </row>
    <row r="610" spans="1:13" ht="15" customHeight="1" x14ac:dyDescent="0.2">
      <c r="B610" s="65"/>
      <c r="C610" s="238" t="s">
        <v>333</v>
      </c>
      <c r="D610" s="239"/>
      <c r="E610" s="142">
        <f>E15+E16+E17+E24+E25+E70+E80+E81+E82+E92+E93+E94+E95+E97+E113+E123+E124+E125+E126+E127+E139+E142+E146+E147+E148+E153+E154+E155+E195+E196+E197+E198+E199+E213+E218+E219+E220+E221+E230+E236+E237+E238+E239+E240+E255+E263+E264+E265+E266+E273+E276+E277+E278+E279+E283+E286+E287+E288+E289+E294+E299+E300+E301+E304+E309+E314+E315+E316+E327+E328+E329+E330+E338+E339+E340+E341+E342+E353+E372+E373+E374+E375+E377+E390+E400+E401+E402+E407+E408+E409+E414+E415+E416+E417+E423+E433+E434+E435+E436+E444+E448+E449+E450+E451+E460+E462+E463+E464+E469+E470+E471+E472+E478+E486+E489+E492+E504+E514+E515+E516+E517+E528+E533+E534+E535+E541+E542+E543+E565+E583+E590+E599+E600</f>
        <v>30855067.080000002</v>
      </c>
      <c r="F610" s="142">
        <f>F15+F16+F17+F24+F25+F70+F80+F81+F82+F92+F93+F94+F95+F97+F113+F123+F124+F125+F126+F127+F139+F142+F146+F147+F148+F153+F154+F155+F195+F196+F197+F198+F199+F213+F218+F219+F220+F221+F230+F236+F237+F238+F239+F240+F255+F263+F264+F265+F266+F273+F276+F277+F278+F279+F283+F286+F287+F288+F289+F294+F299+F300+F301+F304+F309+F314+F315+F316+F327+F328+F329+F330+F338+F339+F340+F341+F342+F353+F372+F373+F374+F375+F377+F390+F400+F401+F402+F407+F408+F409+F414+F415+F416+F417+F423+F433+F434+F435+F436+F444+F448+F449+F450+F451+F460+F462+F463+F464+F469+F470+F471+F472+F478+F486+F489+F492+F504+F514+F515+F516+F517+F528+F533+F534+F535+F541+F542+F543+F565+F583+F590+F599+F600</f>
        <v>2916040.8999999985</v>
      </c>
      <c r="G610" s="142">
        <f>G15+G16+G17+G24+G25+G70+G80+G81+G82+G92+G93+G94+G95+G97+G113+G123+G124+G125+G126+G127+G139+G142+G146+G147+G148+G153+G154+G155+G195+G196+G197+G198+G199+G213+G218+G219+G220+G221+G230+G236+G237+G238+G239+G240+G255+G263+G264+G265+G266+G276+G277+G278+G279+G283+G286+G287+G288+G289+G294+G314+G315+G316+G327+G328+G329+G330+G338+G339+G340+G341+G342+G353+G372+G373+G374+G375+G377+G400+G401+G402+G407+G408+G409+G414+G415+G416+G417+G423+G433+G434+G435+G436+G448+G449+G450+G451+G462+G463+G464+G469+G470+G471+G472+G486+G489+G492+G504+G514+G515+G516+G517+G528+G533+G534+G535+G541+G542+G543+G565+G590+G599+G600</f>
        <v>33771107.979999997</v>
      </c>
      <c r="H610" s="142">
        <f>H15+H16+H17+H24+H25+H70+H80+H81+H82+H92+H93+H94+H95+H97+H113+H123+H124+H125+H126+H127+H139+H142+H146+H147+H148+H153+H154+H155+H195+H196+H197+H198+H199+H213+H218+H219+H220+H221+H230+H236+H237+H238+H239+H240+H255+H263+H264+H265+H266+H276+H277+H278+H279+H283+H286+H287+H288+H289+H294+H314+H315+H316+H327+H328+H329+H330+H338+H339+H340+H341+H342+H353+H372+H373+H374+H375+H377+H400+H401+H402+H407+H408+H409+H414+H415+H416+H417+H423+H433+H434+H435+H436+H448+H449+H450+H451+H462+H463+H464+H469+H470+H471+H472+H486+H489+H492+H504+H514+H515+H516+H517+H528+H533+H534+H535+H541+H542+H543+H565+H590+H599+H600</f>
        <v>32941642.850000009</v>
      </c>
      <c r="I610" s="142">
        <f>I15+I16+I17+I24+I25+I70+I80+I81+I82+I92+I93+I94+I95+I97+I113+I123+I124+I125+I126+I127+I139+I142+I146+I147+I148+I153+I154+I155+I195+I196+I197+I198+I199+I213+I218+I219+I220+I221+I230+I236+I237+I238+I239+I240+I255+I263+I264+I265+I266+I276+I277+I278+I279+I283+I286+I287+I288+I289+I294+I314+I315+I316+I327+I328+I329+I330+I338+I339+I340+I341+I342+I353+I372+I373+I374+I375+I377+I400+I401+I402+I407+I408+I409+I414+I415+I416+I417+I423+I433+I434+I435+I436+I448+I449+I450+I451+I462+I463+I464+I469+I470+I471+I472+I486+I489+I492+I504+I514+I515+I516+I517+I528+I533+I534+I535+I541+I542+I543+I565+I590+I599+I600</f>
        <v>0</v>
      </c>
      <c r="J610" s="142">
        <f>H610/G610*100</f>
        <v>97.543861662782234</v>
      </c>
      <c r="K610" s="142">
        <f t="shared" ref="K610:L610" si="165">K15+K16+K17+K24+K25+K70+K80+K81+K82+K92+K93+K94+K95+K97+K113+K123+K124+K125+K126+K127+K139+K142+K146+K147+K148+K153+K154+K155+K195+K196+K197+K198+K199+K213+K218+K219+K220+K221+K230+K236+K237+K238+K239+K240+K255+K263+K264+K265+K266+K276+K277+K278+K279+K283+K286+K287+K288+K289+K294+K314+K315+K316+K327+K328+K329+K330+K338+K339+K340+K341+K342+K353+K372+K373+K374+K375+K377+K400+K401+K402+K407+K408+K409+K414+K415+K416+K417+K423+K433+K434+K435+K436+K448+K449+K450+K451+K462+K463+K464+K469+K470+K471+K472+K486+K489+K492+K504+K514+K515+K516+K517+K528+K533+K534+K535+K541+K542+K543+K565+K590+K599+K600</f>
        <v>2738251.5799999996</v>
      </c>
      <c r="L610" s="142">
        <f t="shared" si="165"/>
        <v>20559.95</v>
      </c>
      <c r="M610" s="8"/>
    </row>
    <row r="611" spans="1:13" ht="23.25" customHeight="1" x14ac:dyDescent="0.2">
      <c r="B611" s="64"/>
      <c r="C611" s="238" t="s">
        <v>334</v>
      </c>
      <c r="D611" s="239"/>
      <c r="E611" s="142">
        <f>E13+E18+E19+E20+E26+E27+E28+E35+E37+E39+E40+E41+E42+E48+E49+E57+E58+E59+E60+E61+E62+E63+E64+E65+E66+E71+E73+E74+E75+E85+E86+E87+E88+E96+E98+E99+E100+E101+E102+E103+E104+E105+E106+E107+E108+E109+E110+E111+E112+E117+E119+E120+E128+E129+E130+E131+E133+E132+E134+E135+E136+E137+E138+E143+E157+E158+E159+E160+E161+E162+E163+E164+E167+E168+E169+E170+E174+E178+E179+E180+E190+E200+E201+E202+E203+E204+E205+E206+E207+E208+E209+E210+E211+E212+E222+E223+E224+E225+E226+E227+E228+E229+E241+E242+E243+E244+E245+E246+E247+E248+E249+E250+E251+E252+E253+E254+E257+E259+E260+E267+E268+E269+E270+E271+E272+E280+E281+E282+E290+E291+E292+E293+E296+E297+E302+E303+E310+E311+E317+E318+E319+E320+E321+E322+E323+E324+E331+E332+E335+E343+E344+E345+E346+E347+E348+E349+E350+E351+E352+E355+E356+E357+E359+E360+E366+E368+E378+E379+E380+E381+E382+E383+E384+E385+E386+E387+E388+E389+E392+E397+E399+E403+E404+E410+E418+E419+E420+E421+E422+E431+E437+E438+E439+E440+E441+E442+E443+E446+E452+E453+E454+E455+E456+E457+E458+E459+E466+E473+E474+E475+E476+E477+E480+E482+E484+E495+E497+E499+E502+E503+E509+E510+E518+E519+E520+E521+E522+E523+E525+E526+E529+E530+E531+E536+E537+E544+E545+E547+E548+E549+E553+E554+E557+E558+E559+E566+E567+E568+E569+E570+E571+E575+E578+E579+E584+E585+E586+E591+E592+E593+E594+E595+E601+E602+E603+E604</f>
        <v>20537564.999999996</v>
      </c>
      <c r="F611" s="142">
        <f t="shared" ref="F611:I611" si="166">F13+F18+F19+F20+F26+F27+F28+F35+F37+F39+F40+F41+F42+F48+F49+F57+F58+F59+F60+F61+F62+F63+F64+F65+F66+F71+F73+F74+F75+F85+F86+F87+F88+F96+F98+F99+F100+F101+F102+F103+F104+F105+F106+F107+F108+F109+F110+F111+F112+F117+F119+F120+F128+F129+F130+F131+F133+F132+F134+F135+F136+F137+F138+F143+F157+F158+F159+F160+F161+F162+F163+F164+F167+F168+F169+F170+F174+F178+F179+F180+F190+F200+F201+F202+F203+F204+F205+F206+F207+F208+F209+F210+F211+F212+F222+F223+F224+F225+F226+F227+F228+F229+F241+F242+F243+F244+F245+F246+F247+F248+F249+F250+F251+F252+F253+F254+F257+F259+F260+F267+F268+F269+F270+F271+F272+F280+F281+F282+F290+F291+F292+F293+F296+F297+F302+F303+F310+F311+F317+F318+F319+F320+F321+F322+F323+F324+F331+F332+F335+F343+F344+F345+F346+F347+F348+F349+F350+F351+F352+F355+F356+F357+F359+F360+F366+F368+F378+F379+F380+F381+F382+F383+F384+F385+F386+F387+F388+F389+F392+F397+F399+F403+F404+F410+F418+F419+F420+F421+F422+F431+F437+F438+F439+F440+F441+F442+F443+F446+F452+F453+F454+F455+F456+F457+F458+F459+F466+F473+F474+F475+F476+F477+F480+F482+F484+F495+F497+F499+F502+F503+F509+F510+F518+F519+F520+F521+F522+F523+F525+F526+F529+F530+F531+F536+F537+F544+F545+F547+F548+F549+F553+F554+F557+F558+F559+F566+F567+F568+F569+F570+F571+F575+F578+F579+F584+F585+F586+F591+F592+F593+F594+F595+F601+F602+F603+F604</f>
        <v>3856163.1899999995</v>
      </c>
      <c r="G611" s="142">
        <f t="shared" si="166"/>
        <v>24393728.190000001</v>
      </c>
      <c r="H611" s="142">
        <f t="shared" si="166"/>
        <v>22059492.43999999</v>
      </c>
      <c r="I611" s="142">
        <f t="shared" si="166"/>
        <v>0</v>
      </c>
      <c r="J611" s="69">
        <f>H611/G611</f>
        <v>0.9043100041199561</v>
      </c>
      <c r="K611" s="59">
        <f>K604+K603+K601+K595+K594+K593+K592+K586+K585+K575+K570+K571+K569+K568+K566+K559+K558+K557+K549+K548+K545+K544+K531+K530+K529+K526+K525+K523+K522+K521+K519+K518+K510+K482+K480+K476+K475+K474+K473+K459+K458+K457+K455+K454+K453+K452+K446+K443+K442+K441+K439+K438+K437+K431+K422+K421+K420+K419+K418+K404+K403+K392+K389+K387+K386+K385+K384+K383+K382+K381+K380+K379+K378+K368+K366+K360+K359+K356+K355+K351+K348+K347+K346+K344+K343+K335+K332+K331+K324+K323+K322+K321+K320+K319+K317+K310+K303+K302+K297+K296+K294+K293+K292+K291+K290+K282+K281+K280+K272+K271+K270+K269+K268+K267+K260+K259+K257+K254+K253+K252+K251+K250+K249+K248+K247+K246+K245+K244+K243+K242+K241+K229+K228+K227+K226+K225+K224+K223+K222+K212+K211+K210+K209+K208+K207+K206+K205+K204+K203+K202+K201+K200+K190+K188+K187+K180+K179+K178+K174+K170+K169+K168+K167+K164+K163+K162+K161+K159+K157+K143+K138+K137+K136+K135+K134+K133+K132+K131+K130+K129+K128+K120+K119+K117+K112+K111+K110+K109+K108+K107+K106+K105+K104+K103+K102+K101+K100+K98+K96+K88+K87+K85+K75+K71+K66+K65+K64+K63+K62+K61+K60+K59+K58+K57+K49+K48+K42+K41+K40+K39+K37+K35+K28+K27+K26+K20+K19+K18+K13</f>
        <v>821485.02999999991</v>
      </c>
      <c r="L611" s="59">
        <f>L604+L603+L601+L595+L594+L593+L592+L586+L585+L575+L570+L571+L569+L568+L566+L559+L558+L557+L549+L548+L545+L544+L531+L530+L529+L526+L525+L523+L522+L521+L519+L518+L510+L482+L480+L476+L475+L474+L473+L459+L458+L457+L455+L454+L453+L452+L446+L443+L442+L441+L439+L438+L437+L431+L422+L421+L420+L419+L418+L404+L403+L392+L389+L387+L386+L385+L384+L383+L382+L381+L380+L379+L378+L368+L366+L360+L359+L356+L355+L351+L348+L347+L346+L344+L343+L335+L332+L331+L324+L323+L322+L321+L320+L319+L317+L310+L303+L302+L297+L296+L294+L293+L292+L291+L290+L282+L281+L280+L272+L271+L270+L269+L268+L267+L260+L259+L257+L254+L253+L252+L251+L250+L249+L248+L247+L246+L245+L244+L243+L242+L241+L229+L228+L227+L226+L225+L224+L223+L222+L212+L211+L210+L209+L208+L207+L206+L205+L204+L203+L202+L201+L200+L190+L188+L187+L180+L179+L178+L174+L170+L169+L168+L167+L164+L163+L162+L161+L159+L157+L143+L138+L137+L136+L135+L134+L133+L132+L131+L130+L129+L128+L120+L119+L117+L112+L111+L110+L109+L108+L107+L106+L105+L104+L103+L102+L101+L100+L98+L96+L88+L87+L85+L75+L71+L66+L65+L64+L63+L62+L61+L60+L59+L58+L57+L49+L48+L42+L41+L40+L39+L37+L35+L28+L27+L26+L20+L19+L18+L13</f>
        <v>303386.82</v>
      </c>
      <c r="M611" s="8"/>
    </row>
    <row r="612" spans="1:13" ht="15" customHeight="1" x14ac:dyDescent="0.2">
      <c r="B612" s="38" t="s">
        <v>323</v>
      </c>
      <c r="C612" s="226" t="s">
        <v>324</v>
      </c>
      <c r="D612" s="227"/>
      <c r="E612" s="143">
        <f>E11+E31+E33+E34+E45+E55+E151+E173+E232+E233+E234+E313+E326+E362+E396+E540+E552+E562+E564+E574+E577+E581+E589+E598</f>
        <v>6563206.46</v>
      </c>
      <c r="F612" s="143">
        <f t="shared" ref="F612:I612" si="167">F11+F31+F33+F34+F45+F55+F151+F173+F232+F233+F234+F313+F326+F362+F396+F540+F552+F562+F564+F574+F577+F581+F589+F598</f>
        <v>409594</v>
      </c>
      <c r="G612" s="143">
        <f t="shared" si="167"/>
        <v>6972800.46</v>
      </c>
      <c r="H612" s="143">
        <f t="shared" si="167"/>
        <v>6887975.3700000001</v>
      </c>
      <c r="I612" s="143">
        <f t="shared" si="167"/>
        <v>0</v>
      </c>
      <c r="J612" s="68">
        <f>H612/G612</f>
        <v>0.98783486054324865</v>
      </c>
      <c r="K612" s="50">
        <f>K598+K577+K574+K564+K562+K540+K396+K326+K313+K233+K232+K173+K151+K55+K33+K11+K581</f>
        <v>0</v>
      </c>
      <c r="L612" s="50">
        <f>L598+L577+L574+L564+L562+L540+L396+L326+L313+L233+L232+L173+L151+L55+L33+L11+L581</f>
        <v>0</v>
      </c>
      <c r="M612" s="8"/>
    </row>
    <row r="613" spans="1:13" ht="15" customHeight="1" x14ac:dyDescent="0.2">
      <c r="B613" s="38" t="s">
        <v>325</v>
      </c>
      <c r="C613" s="226" t="s">
        <v>326</v>
      </c>
      <c r="D613" s="227"/>
      <c r="E613" s="143">
        <f>E79+E84+E91+E116+E122+E141+E152+E177+E193+E194+E217+E235+E262+E275+E285+E337+E363+E365+E369+E371+E394+E413+E425+E426+E428+E432+E447+E467+E468</f>
        <v>28310400.199999999</v>
      </c>
      <c r="F613" s="143">
        <f t="shared" ref="F613:I613" si="168">F79+F84+F91+F116+F122+F141+F152+F177+F193+F194+F217+F235+F262+F275+F285+F337+F363+F365+F369+F371+F394+F413+F425+F426+F428+F432+F447+F467+F468</f>
        <v>3771763.9899999993</v>
      </c>
      <c r="G613" s="143">
        <f t="shared" si="168"/>
        <v>32082164.189999998</v>
      </c>
      <c r="H613" s="143">
        <f t="shared" si="168"/>
        <v>31922819.48</v>
      </c>
      <c r="I613" s="143">
        <f t="shared" si="168"/>
        <v>0</v>
      </c>
      <c r="J613" s="68">
        <f t="shared" ref="J613:J615" si="169">H613/G613</f>
        <v>0.99503323064316018</v>
      </c>
      <c r="K613" s="50">
        <f>K467+K447+K432+K428+K426+K425+K413+K394+K371+K369+K365+K363+K285+K275+K262+K235+K217+K193+K177+K152+K141+K122+K91+K84+K79+K468</f>
        <v>56404.289999999994</v>
      </c>
      <c r="L613" s="50">
        <f>L467+L447+L432+L428+L426+L425+L413+L394+L371+L369+L365+L363+L285+L275+L262+L235+L217+L193+L177+L152+L141+L122+L91+L84+L79+L468</f>
        <v>0</v>
      </c>
      <c r="M613" s="8"/>
    </row>
    <row r="614" spans="1:13" ht="15" customHeight="1" x14ac:dyDescent="0.2">
      <c r="B614" s="38" t="s">
        <v>327</v>
      </c>
      <c r="C614" s="226" t="s">
        <v>328</v>
      </c>
      <c r="D614" s="227"/>
      <c r="E614" s="47">
        <f>E184+E183</f>
        <v>376000</v>
      </c>
      <c r="F614" s="47">
        <f t="shared" ref="F614:I614" si="170">F184+F183</f>
        <v>82417.719999999972</v>
      </c>
      <c r="G614" s="47">
        <f t="shared" si="170"/>
        <v>458417.72</v>
      </c>
      <c r="H614" s="47">
        <f t="shared" si="170"/>
        <v>265590.86</v>
      </c>
      <c r="I614" s="47">
        <f t="shared" si="170"/>
        <v>0</v>
      </c>
      <c r="J614" s="68">
        <f t="shared" si="169"/>
        <v>0.5793642968251751</v>
      </c>
      <c r="K614" s="50">
        <f>K184</f>
        <v>12819.24</v>
      </c>
      <c r="L614" s="50">
        <f>L184</f>
        <v>0</v>
      </c>
      <c r="M614" s="8"/>
    </row>
    <row r="615" spans="1:13" ht="37.5" customHeight="1" x14ac:dyDescent="0.2">
      <c r="B615" s="77" t="s">
        <v>329</v>
      </c>
      <c r="C615" s="228" t="s">
        <v>330</v>
      </c>
      <c r="D615" s="229"/>
      <c r="E615" s="147">
        <f>E617+E618+E619+E620</f>
        <v>0</v>
      </c>
      <c r="F615" s="147">
        <f t="shared" ref="F615:I615" si="171">F617+F618+F619+F620</f>
        <v>75386.399999999994</v>
      </c>
      <c r="G615" s="147">
        <f t="shared" si="171"/>
        <v>75386.399999999994</v>
      </c>
      <c r="H615" s="147">
        <f t="shared" si="171"/>
        <v>0</v>
      </c>
      <c r="I615" s="147">
        <f t="shared" si="171"/>
        <v>0</v>
      </c>
      <c r="J615" s="81">
        <f t="shared" si="169"/>
        <v>0</v>
      </c>
      <c r="K615" s="79">
        <f>K410+K409+K408+K407</f>
        <v>0</v>
      </c>
      <c r="L615" s="79">
        <f>L410+L409+L408+L407</f>
        <v>0</v>
      </c>
      <c r="M615" s="8"/>
    </row>
    <row r="616" spans="1:13" ht="15" customHeight="1" x14ac:dyDescent="0.2">
      <c r="B616" s="82"/>
      <c r="C616" s="230" t="s">
        <v>49</v>
      </c>
      <c r="D616" s="231"/>
      <c r="E616" s="80"/>
      <c r="F616" s="80"/>
      <c r="G616" s="80"/>
      <c r="H616" s="80"/>
      <c r="I616" s="80"/>
      <c r="J616" s="81"/>
      <c r="K616" s="80"/>
      <c r="L616" s="80"/>
      <c r="M616" s="8"/>
    </row>
    <row r="617" spans="1:13" ht="19.5" customHeight="1" x14ac:dyDescent="0.2">
      <c r="B617" s="82"/>
      <c r="C617" s="217" t="s">
        <v>333</v>
      </c>
      <c r="D617" s="210"/>
      <c r="E617" s="144">
        <f>E487+E488+E490+E491+E493+E494</f>
        <v>0</v>
      </c>
      <c r="F617" s="144">
        <f t="shared" ref="F617:I617" si="172">F487+F488+F490+F491+F493+F494</f>
        <v>49406.62</v>
      </c>
      <c r="G617" s="144">
        <f t="shared" si="172"/>
        <v>49406.62</v>
      </c>
      <c r="H617" s="144">
        <f t="shared" si="172"/>
        <v>0</v>
      </c>
      <c r="I617" s="144">
        <f t="shared" si="172"/>
        <v>0</v>
      </c>
      <c r="J617" s="73">
        <f>H617/G617</f>
        <v>0</v>
      </c>
      <c r="K617" s="72">
        <f>K408+K407+K409</f>
        <v>0</v>
      </c>
      <c r="L617" s="72">
        <f>L408+L407+L409</f>
        <v>0</v>
      </c>
      <c r="M617" s="8"/>
    </row>
    <row r="618" spans="1:13" s="27" customFormat="1" ht="19.5" customHeight="1" x14ac:dyDescent="0.2">
      <c r="B618" s="82"/>
      <c r="C618" s="212" t="s">
        <v>334</v>
      </c>
      <c r="D618" s="213"/>
      <c r="E618" s="145">
        <f>E496+E498+E500+E501</f>
        <v>0</v>
      </c>
      <c r="F618" s="145">
        <f t="shared" ref="F618:I618" si="173">F496+F498+F500+F501</f>
        <v>25979.78</v>
      </c>
      <c r="G618" s="145">
        <f t="shared" si="173"/>
        <v>25979.78</v>
      </c>
      <c r="H618" s="145">
        <f t="shared" si="173"/>
        <v>0</v>
      </c>
      <c r="I618" s="145">
        <f t="shared" si="173"/>
        <v>0</v>
      </c>
      <c r="J618" s="73">
        <f t="shared" ref="J618" si="174">H618/G618</f>
        <v>0</v>
      </c>
      <c r="K618" s="75">
        <f>K410</f>
        <v>0</v>
      </c>
      <c r="L618" s="75">
        <f>L410</f>
        <v>0</v>
      </c>
      <c r="M618" s="8"/>
    </row>
    <row r="619" spans="1:13" s="27" customFormat="1" ht="19.5" customHeight="1" x14ac:dyDescent="0.2">
      <c r="B619" s="82"/>
      <c r="C619" s="210" t="s">
        <v>337</v>
      </c>
      <c r="D619" s="211"/>
      <c r="E619" s="146">
        <v>0</v>
      </c>
      <c r="F619" s="146">
        <v>0</v>
      </c>
      <c r="G619" s="146">
        <v>0</v>
      </c>
      <c r="H619" s="146">
        <v>0</v>
      </c>
      <c r="I619" s="146">
        <v>0</v>
      </c>
      <c r="J619" s="73">
        <v>0</v>
      </c>
      <c r="K619" s="76"/>
      <c r="L619" s="76"/>
      <c r="M619" s="8"/>
    </row>
    <row r="620" spans="1:13" s="27" customFormat="1" ht="15" customHeight="1" x14ac:dyDescent="0.2">
      <c r="A620" s="92"/>
      <c r="B620" s="83"/>
      <c r="C620" s="214" t="s">
        <v>338</v>
      </c>
      <c r="D620" s="212"/>
      <c r="E620" s="74"/>
      <c r="F620" s="74"/>
      <c r="G620" s="74"/>
      <c r="H620" s="74"/>
      <c r="I620" s="74"/>
      <c r="J620" s="93">
        <v>0</v>
      </c>
      <c r="K620" s="75"/>
      <c r="L620" s="75"/>
      <c r="M620" s="8"/>
    </row>
    <row r="621" spans="1:13" ht="27.75" customHeight="1" x14ac:dyDescent="0.2">
      <c r="B621" s="87" t="s">
        <v>51</v>
      </c>
      <c r="C621" s="218" t="s">
        <v>331</v>
      </c>
      <c r="D621" s="219"/>
      <c r="E621" s="88">
        <f>E623+E624+E625+E626</f>
        <v>1910634.55</v>
      </c>
      <c r="F621" s="89">
        <f t="shared" ref="F621:L621" si="175">F623+F624+F625+F626</f>
        <v>9011316.3099999987</v>
      </c>
      <c r="G621" s="90">
        <f t="shared" si="175"/>
        <v>10921950.859999996</v>
      </c>
      <c r="H621" s="88">
        <f t="shared" si="175"/>
        <v>8742920.5399999991</v>
      </c>
      <c r="I621" s="89">
        <f t="shared" si="175"/>
        <v>759155</v>
      </c>
      <c r="J621" s="91">
        <f>H621/G621</f>
        <v>0.80049074126671205</v>
      </c>
      <c r="K621" s="89">
        <f t="shared" si="175"/>
        <v>59.61</v>
      </c>
      <c r="L621" s="89">
        <f t="shared" si="175"/>
        <v>52051.38</v>
      </c>
      <c r="M621" s="8"/>
    </row>
    <row r="622" spans="1:13" ht="16.5" customHeight="1" x14ac:dyDescent="0.2">
      <c r="B622" s="39"/>
      <c r="C622" s="215" t="s">
        <v>49</v>
      </c>
      <c r="D622" s="216"/>
      <c r="E622" s="45"/>
      <c r="F622" s="51"/>
      <c r="G622" s="44"/>
      <c r="H622" s="45"/>
      <c r="I622" s="51"/>
      <c r="J622" s="70"/>
      <c r="K622" s="51"/>
      <c r="L622" s="51"/>
      <c r="M622" s="8"/>
    </row>
    <row r="623" spans="1:13" ht="20.25" customHeight="1" x14ac:dyDescent="0.2">
      <c r="B623" s="41" t="s">
        <v>321</v>
      </c>
      <c r="C623" s="220" t="s">
        <v>332</v>
      </c>
      <c r="D623" s="221"/>
      <c r="E623" s="143">
        <f>E538+E512+E165+E307</f>
        <v>120000</v>
      </c>
      <c r="F623" s="47">
        <f t="shared" ref="F623:I623" si="176">F538+F512+F165+F307</f>
        <v>395000</v>
      </c>
      <c r="G623" s="47">
        <f t="shared" si="176"/>
        <v>515000</v>
      </c>
      <c r="H623" s="47">
        <f t="shared" si="176"/>
        <v>499465.45</v>
      </c>
      <c r="I623" s="47">
        <f t="shared" si="176"/>
        <v>0</v>
      </c>
      <c r="J623" s="68">
        <f>H623/G623</f>
        <v>0.9698358252427185</v>
      </c>
      <c r="K623" s="50">
        <f>K538+K512+K165</f>
        <v>0</v>
      </c>
      <c r="L623" s="50">
        <f>L538+L512+L165</f>
        <v>0</v>
      </c>
      <c r="M623" s="8"/>
    </row>
    <row r="624" spans="1:13" ht="31.5" customHeight="1" x14ac:dyDescent="0.2">
      <c r="B624" s="84" t="s">
        <v>323</v>
      </c>
      <c r="C624" s="222" t="s">
        <v>330</v>
      </c>
      <c r="D624" s="223"/>
      <c r="E624" s="78">
        <f>E51+E52+E506</f>
        <v>0</v>
      </c>
      <c r="F624" s="78">
        <f t="shared" ref="F624:I624" si="177">F51+F52+F506</f>
        <v>768032.21</v>
      </c>
      <c r="G624" s="78">
        <f t="shared" si="177"/>
        <v>768032.21</v>
      </c>
      <c r="H624" s="78">
        <f t="shared" si="177"/>
        <v>749772.49</v>
      </c>
      <c r="I624" s="78">
        <f t="shared" si="177"/>
        <v>0</v>
      </c>
      <c r="J624" s="81">
        <v>0</v>
      </c>
      <c r="K624" s="79"/>
      <c r="L624" s="79"/>
      <c r="M624" s="8"/>
    </row>
    <row r="625" spans="2:13" ht="15" customHeight="1" x14ac:dyDescent="0.2">
      <c r="B625" s="40" t="s">
        <v>325</v>
      </c>
      <c r="C625" s="224" t="s">
        <v>335</v>
      </c>
      <c r="D625" s="225"/>
      <c r="E625" s="46">
        <f>E21+E43+E50+E76+E114+E214+E505+E511+E550+E555+E572+E596</f>
        <v>1690634.55</v>
      </c>
      <c r="F625" s="46">
        <f t="shared" ref="F625:I625" si="178">F21+F43+F50+F76+F114+F214+F505+F511+F550+F555+F572+F596</f>
        <v>7339630.8099999996</v>
      </c>
      <c r="G625" s="46">
        <f t="shared" si="178"/>
        <v>9030265.3599999975</v>
      </c>
      <c r="H625" s="46">
        <f t="shared" si="178"/>
        <v>7328114</v>
      </c>
      <c r="I625" s="46">
        <f t="shared" si="178"/>
        <v>759155</v>
      </c>
      <c r="J625" s="68">
        <f t="shared" ref="J625:J626" si="179">H625/G625</f>
        <v>0.81150594227941952</v>
      </c>
      <c r="K625" s="49">
        <f>K596+K572+K511+K353+K214+K43</f>
        <v>59.61</v>
      </c>
      <c r="L625" s="49">
        <f>L596+L572+L511+L353+L214+L43</f>
        <v>52051.38</v>
      </c>
      <c r="M625" s="8"/>
    </row>
    <row r="626" spans="2:13" ht="18.75" customHeight="1" x14ac:dyDescent="0.2">
      <c r="B626" s="96" t="s">
        <v>327</v>
      </c>
      <c r="C626" s="208" t="s">
        <v>336</v>
      </c>
      <c r="D626" s="209"/>
      <c r="E626" s="48">
        <f>E67+E171+E175+E215+Y393</f>
        <v>100000</v>
      </c>
      <c r="F626" s="48">
        <f t="shared" ref="F626:I626" si="180">F67+F171+F175+F215+Z393</f>
        <v>508653.29</v>
      </c>
      <c r="G626" s="48">
        <f t="shared" si="180"/>
        <v>608653.29</v>
      </c>
      <c r="H626" s="48">
        <f t="shared" si="180"/>
        <v>165568.59999999998</v>
      </c>
      <c r="I626" s="48">
        <f t="shared" si="180"/>
        <v>0</v>
      </c>
      <c r="J626" s="71">
        <f t="shared" si="179"/>
        <v>0.27202448868714729</v>
      </c>
      <c r="K626" s="52">
        <f>K67+K52</f>
        <v>0</v>
      </c>
      <c r="L626" s="52">
        <f>L67+L52</f>
        <v>0</v>
      </c>
      <c r="M626" s="8"/>
    </row>
    <row r="627" spans="2:13" x14ac:dyDescent="0.2">
      <c r="E627" s="10"/>
      <c r="F627" s="10"/>
      <c r="G627" s="10"/>
      <c r="H627" s="10"/>
      <c r="I627" s="10"/>
      <c r="J627" s="10"/>
      <c r="K627" s="10"/>
      <c r="L627" s="10"/>
      <c r="M627" s="8"/>
    </row>
    <row r="628" spans="2:13" x14ac:dyDescent="0.2">
      <c r="E628" s="10"/>
      <c r="F628" s="10"/>
      <c r="G628" s="10"/>
      <c r="H628" s="10"/>
      <c r="I628" s="10"/>
      <c r="J628" s="10"/>
      <c r="K628" s="10"/>
      <c r="L628" s="10"/>
      <c r="M628" s="8"/>
    </row>
    <row r="629" spans="2:13" x14ac:dyDescent="0.2">
      <c r="E629" s="10"/>
      <c r="F629" s="10"/>
      <c r="G629" s="10"/>
      <c r="H629" s="10"/>
      <c r="I629" s="10"/>
      <c r="J629" s="10"/>
      <c r="K629" s="10"/>
      <c r="L629" s="10"/>
      <c r="M629" s="8"/>
    </row>
    <row r="630" spans="2:13" x14ac:dyDescent="0.2">
      <c r="E630" s="10"/>
      <c r="F630" s="10"/>
      <c r="G630" s="10"/>
      <c r="H630" s="10"/>
      <c r="I630" s="10"/>
      <c r="J630" s="10"/>
      <c r="K630" s="10"/>
      <c r="L630" s="10"/>
      <c r="M630" s="8"/>
    </row>
    <row r="631" spans="2:13" x14ac:dyDescent="0.2">
      <c r="E631" s="10"/>
      <c r="F631" s="10"/>
      <c r="G631" s="10"/>
      <c r="H631" s="10"/>
      <c r="I631" s="10"/>
      <c r="J631" s="10"/>
      <c r="K631" s="10"/>
      <c r="L631" s="10"/>
      <c r="M631" s="8"/>
    </row>
    <row r="632" spans="2:13" x14ac:dyDescent="0.2">
      <c r="E632" s="10"/>
      <c r="F632" s="10"/>
      <c r="G632" s="10"/>
      <c r="H632" s="10"/>
      <c r="I632" s="10"/>
      <c r="J632" s="10"/>
      <c r="K632" s="10"/>
      <c r="L632" s="10"/>
      <c r="M632" s="8"/>
    </row>
    <row r="633" spans="2:13" x14ac:dyDescent="0.2">
      <c r="E633" s="10"/>
      <c r="F633" s="10"/>
      <c r="G633" s="10"/>
      <c r="H633" s="10"/>
      <c r="I633" s="10"/>
      <c r="J633" s="10"/>
      <c r="K633" s="10"/>
      <c r="L633" s="10"/>
      <c r="M633" s="8"/>
    </row>
    <row r="634" spans="2:13" x14ac:dyDescent="0.2">
      <c r="E634" s="10"/>
      <c r="F634" s="10"/>
      <c r="G634" s="10"/>
      <c r="H634" s="10"/>
      <c r="I634" s="10"/>
      <c r="J634" s="10"/>
      <c r="K634" s="10"/>
      <c r="L634" s="10"/>
      <c r="M634" s="8"/>
    </row>
    <row r="635" spans="2:13" x14ac:dyDescent="0.2">
      <c r="E635" s="10"/>
      <c r="F635" s="10"/>
      <c r="G635" s="10"/>
      <c r="H635" s="10"/>
      <c r="I635" s="10"/>
      <c r="J635" s="10"/>
      <c r="K635" s="10"/>
      <c r="L635" s="10"/>
      <c r="M635" s="8"/>
    </row>
    <row r="636" spans="2:13" x14ac:dyDescent="0.2">
      <c r="E636" s="10"/>
      <c r="F636" s="10"/>
      <c r="G636" s="10"/>
      <c r="H636" s="10"/>
      <c r="I636" s="10"/>
      <c r="J636" s="10"/>
      <c r="K636" s="10"/>
      <c r="L636" s="10"/>
      <c r="M636" s="8"/>
    </row>
    <row r="637" spans="2:13" x14ac:dyDescent="0.2">
      <c r="E637" s="10"/>
      <c r="F637" s="10"/>
      <c r="G637" s="10"/>
      <c r="H637" s="10"/>
      <c r="I637" s="10"/>
      <c r="J637" s="10"/>
      <c r="K637" s="10"/>
      <c r="L637" s="10"/>
      <c r="M637" s="8"/>
    </row>
    <row r="638" spans="2:13" x14ac:dyDescent="0.2">
      <c r="E638" s="10"/>
      <c r="F638" s="10"/>
      <c r="G638" s="10"/>
      <c r="H638" s="10"/>
      <c r="I638" s="10"/>
      <c r="J638" s="10"/>
      <c r="K638" s="10"/>
      <c r="L638" s="10"/>
      <c r="M638" s="8"/>
    </row>
    <row r="639" spans="2:13" x14ac:dyDescent="0.2">
      <c r="E639" s="8"/>
      <c r="F639" s="8"/>
      <c r="G639" s="8"/>
      <c r="H639" s="8"/>
      <c r="I639" s="8"/>
      <c r="J639" s="8"/>
      <c r="K639" s="8"/>
      <c r="L639" s="8"/>
      <c r="M639" s="8"/>
    </row>
    <row r="640" spans="2:13" x14ac:dyDescent="0.2">
      <c r="E640" s="8"/>
      <c r="F640" s="8"/>
      <c r="G640" s="8"/>
      <c r="H640" s="8"/>
      <c r="I640" s="8"/>
      <c r="J640" s="8"/>
      <c r="K640" s="8"/>
      <c r="L640" s="8"/>
      <c r="M640" s="8"/>
    </row>
    <row r="641" spans="5:13" x14ac:dyDescent="0.2">
      <c r="E641" s="8"/>
      <c r="F641" s="8"/>
      <c r="G641" s="8"/>
      <c r="H641" s="8"/>
      <c r="I641" s="8"/>
      <c r="J641" s="8"/>
      <c r="K641" s="8"/>
      <c r="L641" s="8"/>
      <c r="M641" s="8"/>
    </row>
    <row r="642" spans="5:13" x14ac:dyDescent="0.2">
      <c r="E642" s="8"/>
      <c r="F642" s="8"/>
      <c r="G642" s="8"/>
      <c r="H642" s="8"/>
      <c r="I642" s="8"/>
      <c r="J642" s="8"/>
      <c r="K642" s="8"/>
      <c r="L642" s="8"/>
      <c r="M642" s="8"/>
    </row>
    <row r="643" spans="5:13" x14ac:dyDescent="0.2">
      <c r="E643" s="8"/>
      <c r="F643" s="8"/>
      <c r="G643" s="8"/>
      <c r="H643" s="8"/>
      <c r="I643" s="8"/>
      <c r="J643" s="8"/>
      <c r="K643" s="8"/>
      <c r="L643" s="8"/>
      <c r="M643" s="8"/>
    </row>
    <row r="644" spans="5:13" x14ac:dyDescent="0.2">
      <c r="E644" s="8"/>
      <c r="F644" s="8"/>
      <c r="G644" s="8"/>
      <c r="H644" s="8"/>
      <c r="I644" s="8"/>
      <c r="J644" s="8"/>
      <c r="K644" s="8"/>
      <c r="L644" s="8"/>
      <c r="M644" s="8"/>
    </row>
    <row r="645" spans="5:13" x14ac:dyDescent="0.2">
      <c r="E645" s="8"/>
      <c r="F645" s="8"/>
      <c r="G645" s="8"/>
      <c r="H645" s="8"/>
      <c r="I645" s="8"/>
      <c r="J645" s="8"/>
      <c r="K645" s="8"/>
      <c r="L645" s="8"/>
      <c r="M645" s="8"/>
    </row>
    <row r="646" spans="5:13" x14ac:dyDescent="0.2">
      <c r="E646" s="8"/>
      <c r="F646" s="8"/>
      <c r="G646" s="8"/>
      <c r="H646" s="8"/>
      <c r="I646" s="8"/>
      <c r="J646" s="8"/>
      <c r="K646" s="8"/>
      <c r="L646" s="8"/>
      <c r="M646" s="8"/>
    </row>
    <row r="647" spans="5:13" x14ac:dyDescent="0.2">
      <c r="E647" s="8"/>
      <c r="F647" s="8"/>
      <c r="G647" s="8"/>
      <c r="H647" s="8"/>
      <c r="I647" s="8"/>
      <c r="J647" s="8"/>
      <c r="K647" s="8"/>
      <c r="L647" s="8"/>
      <c r="M647" s="8"/>
    </row>
    <row r="648" spans="5:13" x14ac:dyDescent="0.2">
      <c r="E648" s="8"/>
      <c r="F648" s="8"/>
      <c r="G648" s="8"/>
      <c r="H648" s="8"/>
      <c r="I648" s="8"/>
      <c r="J648" s="8"/>
      <c r="K648" s="8"/>
      <c r="L648" s="8"/>
      <c r="M648" s="8"/>
    </row>
    <row r="649" spans="5:13" x14ac:dyDescent="0.2">
      <c r="E649" s="8"/>
      <c r="F649" s="8"/>
      <c r="G649" s="8"/>
      <c r="H649" s="8"/>
      <c r="I649" s="8"/>
      <c r="J649" s="8"/>
      <c r="K649" s="8"/>
      <c r="L649" s="8"/>
      <c r="M649" s="8"/>
    </row>
    <row r="650" spans="5:13" x14ac:dyDescent="0.2">
      <c r="E650" s="8"/>
      <c r="F650" s="8"/>
      <c r="G650" s="8"/>
      <c r="H650" s="8"/>
      <c r="I650" s="8"/>
      <c r="J650" s="8"/>
      <c r="K650" s="8"/>
      <c r="L650" s="8"/>
      <c r="M650" s="8"/>
    </row>
    <row r="651" spans="5:13" x14ac:dyDescent="0.2">
      <c r="E651" s="8"/>
      <c r="F651" s="8"/>
      <c r="G651" s="8"/>
      <c r="H651" s="8"/>
      <c r="I651" s="8"/>
      <c r="J651" s="8"/>
      <c r="K651" s="8"/>
      <c r="L651" s="8"/>
      <c r="M651" s="8"/>
    </row>
    <row r="652" spans="5:13" x14ac:dyDescent="0.2">
      <c r="E652" s="8"/>
      <c r="F652" s="8"/>
      <c r="G652" s="8"/>
      <c r="H652" s="8"/>
      <c r="I652" s="8"/>
      <c r="J652" s="8"/>
      <c r="K652" s="8"/>
      <c r="L652" s="8"/>
      <c r="M652" s="8"/>
    </row>
    <row r="653" spans="5:13" x14ac:dyDescent="0.2">
      <c r="E653" s="8"/>
      <c r="F653" s="8"/>
      <c r="G653" s="8"/>
      <c r="H653" s="8"/>
      <c r="I653" s="8"/>
      <c r="J653" s="8"/>
      <c r="K653" s="8"/>
      <c r="L653" s="8"/>
      <c r="M653" s="8"/>
    </row>
    <row r="654" spans="5:13" x14ac:dyDescent="0.2">
      <c r="E654" s="8"/>
      <c r="F654" s="8"/>
      <c r="G654" s="8"/>
      <c r="H654" s="8"/>
      <c r="I654" s="8"/>
      <c r="J654" s="8"/>
      <c r="K654" s="8"/>
      <c r="L654" s="8"/>
      <c r="M654" s="8"/>
    </row>
    <row r="655" spans="5:13" x14ac:dyDescent="0.2">
      <c r="E655" s="8"/>
      <c r="F655" s="8"/>
      <c r="G655" s="8"/>
      <c r="H655" s="8"/>
      <c r="I655" s="8"/>
      <c r="J655" s="8"/>
      <c r="K655" s="8"/>
      <c r="L655" s="8"/>
      <c r="M655" s="8"/>
    </row>
    <row r="656" spans="5:13" x14ac:dyDescent="0.2">
      <c r="E656" s="8"/>
      <c r="F656" s="8"/>
      <c r="G656" s="8"/>
      <c r="H656" s="8"/>
      <c r="I656" s="8"/>
      <c r="J656" s="8"/>
      <c r="K656" s="8"/>
      <c r="L656" s="8"/>
      <c r="M656" s="8"/>
    </row>
    <row r="657" spans="5:13" x14ac:dyDescent="0.2">
      <c r="E657" s="8"/>
      <c r="F657" s="8"/>
      <c r="G657" s="8"/>
      <c r="H657" s="8"/>
      <c r="I657" s="8"/>
      <c r="J657" s="8"/>
      <c r="K657" s="8"/>
      <c r="L657" s="8"/>
      <c r="M657" s="8"/>
    </row>
    <row r="658" spans="5:13" x14ac:dyDescent="0.2">
      <c r="E658" s="8"/>
      <c r="F658" s="8"/>
      <c r="G658" s="8"/>
      <c r="H658" s="8"/>
      <c r="I658" s="8"/>
      <c r="J658" s="8"/>
      <c r="K658" s="8"/>
      <c r="L658" s="8"/>
      <c r="M658" s="8"/>
    </row>
    <row r="659" spans="5:13" x14ac:dyDescent="0.2">
      <c r="E659" s="8"/>
      <c r="F659" s="8"/>
      <c r="G659" s="8"/>
      <c r="H659" s="8"/>
      <c r="I659" s="8"/>
      <c r="J659" s="8"/>
      <c r="K659" s="8"/>
      <c r="L659" s="8"/>
      <c r="M659" s="8"/>
    </row>
    <row r="660" spans="5:13" x14ac:dyDescent="0.2">
      <c r="E660" s="8"/>
      <c r="F660" s="8"/>
      <c r="G660" s="8"/>
      <c r="H660" s="8"/>
      <c r="I660" s="8"/>
      <c r="J660" s="8"/>
      <c r="K660" s="8"/>
      <c r="L660" s="8"/>
      <c r="M660" s="8"/>
    </row>
    <row r="661" spans="5:13" x14ac:dyDescent="0.2">
      <c r="E661" s="8"/>
      <c r="F661" s="8"/>
      <c r="G661" s="8"/>
      <c r="H661" s="8"/>
      <c r="I661" s="8"/>
      <c r="J661" s="8"/>
      <c r="K661" s="8"/>
      <c r="L661" s="8"/>
      <c r="M661" s="8"/>
    </row>
    <row r="662" spans="5:13" x14ac:dyDescent="0.2">
      <c r="E662" s="8"/>
      <c r="F662" s="8"/>
      <c r="G662" s="8"/>
      <c r="H662" s="8"/>
      <c r="I662" s="8"/>
      <c r="J662" s="8"/>
      <c r="K662" s="8"/>
      <c r="L662" s="8"/>
      <c r="M662" s="8"/>
    </row>
    <row r="663" spans="5:13" x14ac:dyDescent="0.2">
      <c r="E663" s="8"/>
      <c r="F663" s="8"/>
      <c r="G663" s="8"/>
      <c r="H663" s="8"/>
      <c r="I663" s="8"/>
      <c r="J663" s="8"/>
      <c r="K663" s="8"/>
      <c r="L663" s="8"/>
      <c r="M663" s="8"/>
    </row>
  </sheetData>
  <mergeCells count="34">
    <mergeCell ref="A605:D605"/>
    <mergeCell ref="G7:G8"/>
    <mergeCell ref="H7:H8"/>
    <mergeCell ref="K7:K8"/>
    <mergeCell ref="L7:L8"/>
    <mergeCell ref="A4:K4"/>
    <mergeCell ref="A5:K5"/>
    <mergeCell ref="J7:J8"/>
    <mergeCell ref="A7:A8"/>
    <mergeCell ref="B7:B8"/>
    <mergeCell ref="C7:C8"/>
    <mergeCell ref="D7:D8"/>
    <mergeCell ref="E7:E8"/>
    <mergeCell ref="F7:F8"/>
    <mergeCell ref="C607:D607"/>
    <mergeCell ref="C608:D608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21:D621"/>
    <mergeCell ref="C623:D623"/>
    <mergeCell ref="C624:D624"/>
    <mergeCell ref="C625:D625"/>
    <mergeCell ref="C626:D626"/>
    <mergeCell ref="C619:D619"/>
    <mergeCell ref="C618:D618"/>
    <mergeCell ref="C620:D620"/>
    <mergeCell ref="C622:D622"/>
  </mergeCells>
  <pageMargins left="0" right="0" top="0.59055118110236227" bottom="0.39370078740157483" header="0.31496062992125984" footer="0.11811023622047245"/>
  <pageSetup paperSize="9" scale="99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</vt:lpstr>
      <vt:lpstr>'Zał. nr 2'!Tytuły_wydruku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2022-04-29T10:03:44Z</cp:lastPrinted>
  <dcterms:created xsi:type="dcterms:W3CDTF">2018-12-19T05:10:37Z</dcterms:created>
  <dcterms:modified xsi:type="dcterms:W3CDTF">2022-04-29T10:04:44Z</dcterms:modified>
</cp:coreProperties>
</file>