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tabRatio="460" firstSheet="4" activeTab="4"/>
  </bookViews>
  <sheets>
    <sheet name="Arkusz2 (2)" sheetId="1" state="hidden" r:id="rId1"/>
    <sheet name="podział środków soł. na 2013(2)" sheetId="2" state="hidden" r:id="rId2"/>
    <sheet name="Podział środków 2020 wersja2" sheetId="3" state="hidden" r:id="rId3"/>
    <sheet name="Podział środków 2020" sheetId="4" state="hidden" r:id="rId4"/>
    <sheet name="Zał nr 12" sheetId="5" r:id="rId5"/>
    <sheet name="Tabela" sheetId="6" state="hidden" r:id="rId6"/>
  </sheets>
  <definedNames>
    <definedName name="Excel_BuiltIn_Print_Titles_1">'Arkusz2 (2)'!$3:$3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3_1">#REF!</definedName>
    <definedName name="Excel_BuiltIn_Print_Titles_3_1_1" localSheetId="2">#REF!</definedName>
    <definedName name="Excel_BuiltIn_Print_Titles_3_1_1">#REF!</definedName>
    <definedName name="Excel_BuiltIn_Print_Titles_5" localSheetId="2">#REF!</definedName>
    <definedName name="Excel_BuiltIn_Print_Titles_5">#REF!</definedName>
    <definedName name="Excel_BuiltIn_Print_Titles_6" localSheetId="2">#REF!</definedName>
    <definedName name="Excel_BuiltIn_Print_Titles_6">#REF!</definedName>
    <definedName name="Excel_BuiltIn_Print_Titles_8" localSheetId="2">#REF!</definedName>
    <definedName name="Excel_BuiltIn_Print_Titles_8">#REF!</definedName>
    <definedName name="_xlnm.Print_Titles" localSheetId="3">'Podział środków 2020'!$4:$4</definedName>
    <definedName name="_xlnm.Print_Titles" localSheetId="2">'Podział środków 2020 wersja2'!$4:$4</definedName>
  </definedNames>
  <calcPr fullCalcOnLoad="1"/>
</workbook>
</file>

<file path=xl/sharedStrings.xml><?xml version="1.0" encoding="utf-8"?>
<sst xmlns="http://schemas.openxmlformats.org/spreadsheetml/2006/main" count="828" uniqueCount="444">
  <si>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</si>
  <si>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</si>
  <si>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</si>
  <si>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</si>
  <si>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</si>
  <si>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</si>
  <si>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</si>
  <si>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</si>
  <si>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</si>
  <si>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</si>
  <si>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</si>
  <si>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</si>
  <si>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</si>
  <si>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</si>
  <si>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</si>
  <si>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</si>
  <si>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</si>
  <si>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</si>
  <si>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</si>
  <si>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</si>
  <si>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</si>
  <si>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</si>
  <si>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</si>
  <si>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</si>
  <si>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</si>
  <si>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</si>
  <si>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</si>
  <si>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</si>
  <si>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</si>
  <si>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</si>
  <si>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</si>
  <si>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</si>
  <si>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</si>
  <si>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</si>
  <si>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</si>
  <si>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</si>
  <si>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</si>
  <si>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</si>
  <si>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</si>
  <si>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</si>
  <si>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</si>
  <si>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</si>
  <si>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</si>
  <si>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</si>
  <si>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</si>
  <si>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</si>
  <si>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</si>
  <si>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</si>
  <si>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</si>
  <si>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</si>
  <si>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</si>
  <si>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</si>
  <si>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</si>
  <si>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</si>
  <si>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</si>
  <si>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</si>
  <si>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</si>
  <si>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</si>
  <si>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</si>
  <si>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</si>
  <si>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</si>
  <si>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</si>
  <si>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</si>
  <si>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</si>
  <si>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</si>
  <si>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</si>
  <si>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</si>
  <si>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</si>
  <si>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</si>
  <si>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</si>
  <si>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</si>
  <si>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</si>
  <si>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</si>
  <si>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</si>
  <si>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</si>
  <si>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</si>
  <si>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</si>
  <si>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</si>
  <si>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</si>
  <si>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</si>
  <si>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</si>
  <si>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</si>
  <si>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</si>
  <si>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</si>
  <si>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</si>
  <si>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</si>
  <si>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</si>
  <si>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</si>
  <si>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</si>
  <si>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</si>
  <si>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</si>
  <si>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</si>
  <si>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</si>
  <si>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</si>
  <si>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</si>
  <si>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</si>
  <si>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</si>
  <si>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</si>
  <si>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</si>
  <si>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</si>
  <si>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</si>
  <si>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</si>
  <si>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</si>
  <si>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</si>
  <si>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</si>
  <si>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</si>
  <si>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</si>
  <si>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</si>
  <si>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</si>
  <si>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</si>
  <si>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</si>
  <si>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</si>
  <si>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</si>
  <si>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</si>
  <si>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</si>
  <si>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</si>
  <si>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</si>
  <si>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</si>
  <si>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</si>
  <si>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</si>
  <si>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</si>
  <si>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</si>
  <si>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</si>
  <si>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</si>
  <si>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</si>
  <si>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</si>
  <si>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</si>
  <si>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</si>
  <si>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</si>
  <si>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</si>
  <si>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</si>
  <si>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</si>
  <si>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</si>
  <si>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</si>
  <si>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</si>
  <si>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</si>
  <si>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</si>
  <si>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</si>
  <si>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</si>
  <si>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</si>
  <si>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</si>
  <si>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</si>
  <si>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</si>
  <si>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</si>
  <si>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</si>
  <si>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</si>
  <si>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</si>
  <si>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</si>
  <si>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</si>
  <si>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</si>
  <si>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</si>
  <si>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</si>
  <si>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</si>
  <si>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</si>
  <si>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Zakup usług dostępu do sieci Internet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</si>
  <si>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</si>
  <si>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</si>
  <si>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</si>
  <si>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</si>
  <si>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</si>
  <si>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</si>
  <si>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</si>
  <si>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</si>
  <si>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</si>
  <si>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</si>
  <si>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</si>
  <si>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</si>
  <si>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</si>
  <si>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</si>
  <si>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Utrzymanie zieleni i ogródka jordanowskiego</t>
  </si>
  <si>
    <t xml:space="preserve">Owczegłowy </t>
  </si>
  <si>
    <t xml:space="preserve">Utrzymanie świetlicy - gospodzarz obiektu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</si>
  <si>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</si>
  <si>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</si>
  <si>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</si>
  <si>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</si>
  <si>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</si>
  <si>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</si>
  <si>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</si>
  <si>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</si>
  <si>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</si>
  <si>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</si>
  <si>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</si>
  <si>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</si>
  <si>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</si>
  <si>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</si>
  <si>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</si>
  <si>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</si>
  <si>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</si>
  <si>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</si>
  <si>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</si>
  <si>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</si>
  <si>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</si>
  <si>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</si>
  <si>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</si>
  <si>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</si>
  <si>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Nasza świetlica nośnikiem kultury  - zakup materiałów</t>
  </si>
  <si>
    <t>Nasza świetlica nośnikiem kultury  - zakup usług</t>
  </si>
  <si>
    <t>4360</t>
  </si>
  <si>
    <t>90015</t>
  </si>
  <si>
    <t>Oświetlenie ulic, placów i dróg</t>
  </si>
  <si>
    <t>Organizacja imprez kulturalno  - sportowych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</si>
  <si>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</si>
  <si>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</si>
  <si>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</si>
  <si>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</si>
  <si>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</si>
  <si>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</si>
  <si>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</si>
  <si>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</si>
  <si>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</si>
  <si>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</si>
  <si>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</si>
  <si>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</si>
  <si>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</si>
  <si>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630</t>
  </si>
  <si>
    <t>Turystyka</t>
  </si>
  <si>
    <t>63095</t>
  </si>
  <si>
    <t>80104</t>
  </si>
  <si>
    <t>Przedszkola</t>
  </si>
  <si>
    <t>Utrzymanie i pielęgnacja wiejskich terenów zielonych</t>
  </si>
  <si>
    <t>Utrzymanie i wyposażenie świetlicy</t>
  </si>
  <si>
    <t>Utrzymanie boiska wiejskiego</t>
  </si>
  <si>
    <t>Organizacja imprez sportowych i dbanie o boiska i place zabaw</t>
  </si>
  <si>
    <t>Wynagrodzenie dla palacza i opiekuna świetlicy</t>
  </si>
  <si>
    <t>Poprawa estetyki wsi</t>
  </si>
  <si>
    <t>Zakup lamp</t>
  </si>
  <si>
    <t>Równanie dróg</t>
  </si>
  <si>
    <t>bieżące:</t>
  </si>
  <si>
    <t>majątkowe:</t>
  </si>
  <si>
    <t>92601</t>
  </si>
  <si>
    <t>Obiekty sportowe</t>
  </si>
  <si>
    <t>Wydatki majątkowe</t>
  </si>
  <si>
    <t xml:space="preserve">Organizacja imprez kulturalno - sportowych </t>
  </si>
  <si>
    <t>Utrzymanie boiska i terenów zielonych</t>
  </si>
  <si>
    <t>Organizacja imprez kulturalno-wyjazdowych dla dzieci i mieszkańców</t>
  </si>
  <si>
    <t>Zakup wyposażenia dla OSP w Pruścach</t>
  </si>
  <si>
    <t>Utrzymanie świetlicy wiejskiej - wynagrodzenie dla palacza i obsługi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</si>
  <si>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</si>
  <si>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</si>
  <si>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</si>
  <si>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</si>
  <si>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</si>
  <si>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</si>
  <si>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</si>
  <si>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</si>
  <si>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OGÓŁEM CIEŚLE  UCHWAŁA XV/133/2019</t>
  </si>
  <si>
    <t>Budowa placu z kostki brukowej na boisku wiejskim</t>
  </si>
  <si>
    <t>Organizacja obchodów 100 lecia OSP Gościejewo</t>
  </si>
  <si>
    <t>Pielęgnacja parku wiejskiego</t>
  </si>
  <si>
    <t>Zakup kruszywa oraz utwardzenie dróg gminnych</t>
  </si>
  <si>
    <t>Doposażenie placu zabaw i boiska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</si>
  <si>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</si>
  <si>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</si>
  <si>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</si>
  <si>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</si>
  <si>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</si>
  <si>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Wsparcie OSP Budziszewko - zakup materiałów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</si>
  <si>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</si>
  <si>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</si>
  <si>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</si>
  <si>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</si>
  <si>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</si>
  <si>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</si>
  <si>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</si>
  <si>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</si>
  <si>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90095</t>
  </si>
  <si>
    <t xml:space="preserve">Zakup lamp 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</si>
  <si>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</si>
  <si>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</si>
  <si>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</si>
  <si>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</si>
  <si>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</si>
  <si>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 xml:space="preserve">Nasza świetlica nośnikiem kultury  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</si>
  <si>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</si>
  <si>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</si>
  <si>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</si>
  <si>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</si>
  <si>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</si>
  <si>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</si>
  <si>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Utrzymanie boiska wiejskiego oraz zakup materiałów do ogrodzenia boiska</t>
  </si>
  <si>
    <t>Prace pielęgnacyjne na boisku sportowym i placu zabaw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</si>
  <si>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</si>
  <si>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</si>
  <si>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</si>
  <si>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</si>
  <si>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</si>
  <si>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</si>
  <si>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</si>
  <si>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</si>
  <si>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</si>
  <si>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</si>
  <si>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</si>
  <si>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</si>
  <si>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</si>
  <si>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</si>
  <si>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</si>
  <si>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</si>
  <si>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</si>
  <si>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</si>
  <si>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</si>
  <si>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</si>
  <si>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</si>
  <si>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</si>
  <si>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</si>
  <si>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</si>
  <si>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</si>
  <si>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</si>
  <si>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</si>
  <si>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</si>
  <si>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</si>
  <si>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</si>
  <si>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</si>
  <si>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</si>
  <si>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</si>
  <si>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</si>
  <si>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</si>
  <si>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</si>
  <si>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</si>
  <si>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</si>
  <si>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</si>
  <si>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</si>
  <si>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</si>
  <si>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</si>
  <si>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</si>
  <si>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</si>
  <si>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</si>
  <si>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</si>
  <si>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</si>
  <si>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</si>
  <si>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</si>
  <si>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</si>
  <si>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</si>
  <si>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</si>
  <si>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</si>
  <si>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</si>
  <si>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</si>
  <si>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</si>
  <si>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</si>
  <si>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</si>
  <si>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</si>
  <si>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</si>
  <si>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</si>
  <si>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</si>
  <si>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</si>
  <si>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</si>
  <si>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</si>
  <si>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</si>
  <si>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</si>
  <si>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</si>
  <si>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</si>
  <si>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</si>
  <si>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</si>
  <si>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</si>
  <si>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</si>
  <si>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</si>
  <si>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</si>
  <si>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</si>
  <si>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</si>
  <si>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</si>
  <si>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</si>
  <si>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</si>
  <si>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</si>
  <si>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Opiekun obiektu - świetlica</t>
  </si>
  <si>
    <t>2 X Kb=</t>
  </si>
  <si>
    <t>10 x Kb =</t>
  </si>
  <si>
    <t>Propozycja podziału wyodrębnionych środków dla sołectw na 2021 rok</t>
  </si>
  <si>
    <t xml:space="preserve"> SZACUNKOWA WYSOKOŚĆ FUNDUSZU 
(wg wzoru) NA 2021 ROK</t>
  </si>
  <si>
    <t>Maksymalna wysokość funduszu ( do dyspozycji sołectwa)
2021 rok</t>
  </si>
  <si>
    <t>SZACUNKOWA LICZBA MIESZKAŃCÓW
( ze stałym i czasowym zameldowaniem na dzień 30.06.2020r.)</t>
  </si>
  <si>
    <t>Dochody bieżące za 2019 rok</t>
  </si>
  <si>
    <t>Liczba mieszkańców gminy na 31.12.2019 rok</t>
  </si>
  <si>
    <r>
      <t>Lm</t>
    </r>
    <r>
      <rPr>
        <sz val="9"/>
        <rFont val="Arial"/>
        <family val="2"/>
      </rPr>
      <t xml:space="preserve"> (liczba mieszkańców danego sołectwa na 30.06.2020)</t>
    </r>
  </si>
  <si>
    <t>Rogoźno, 02.07.2020</t>
  </si>
  <si>
    <t>Wyodrębnienie nowego sołectwa Cieśle ( Uchwała Rady Miejskiej w Rogoźnie XV/133/2019 z 30.08.2019r.)</t>
  </si>
  <si>
    <t>Rogoźno, 14.07.2020</t>
  </si>
  <si>
    <t>OGÓŁEM Józefinowo UCHWAŁA XXXIII/322/2020</t>
  </si>
  <si>
    <t>Wyodrębnienie nowego sołectwa Józefinowo ( Uchwała Rady Miejskiej w Rogoźnie XXXIII/322/2020 z 24.06.2020r.)</t>
  </si>
  <si>
    <t>stwierdzono nieważność uchwały</t>
  </si>
  <si>
    <t>Ogrodzenie i doposażenie placu zabaw</t>
  </si>
  <si>
    <t>Przedsięwzięcia w ramach funduszu sołeckiego na 2021 rok</t>
  </si>
  <si>
    <t>Zakup witaczy i tablicy informacyjnej</t>
  </si>
  <si>
    <t xml:space="preserve">Razem lepiej i weselej - festyny rodzinne, konkursy
</t>
  </si>
  <si>
    <t>Utwardzenie drogi z wyrównaniem</t>
  </si>
  <si>
    <t>Wynagrodzenie dla palacza i opiekuna śświetlicy</t>
  </si>
  <si>
    <t>Utrzymanie świelicy zakup opału - 3.500,00 zł
Zakup materialów -3.190,56 zł
Zakup markizy tarasowek i 10 szt kompletów piknikowych - 3.000,00 zł</t>
  </si>
  <si>
    <t>Utrzymanie świetlicy wiejskiej - 400,00 zł
Zakup markizy tarasowej i 10 szt kompletów piknikowych - 2.000,00 zł</t>
  </si>
  <si>
    <t>Organizacja imprez kulturalno-sportowych dla dzieci i młodzieży</t>
  </si>
  <si>
    <t xml:space="preserve">Organizacja imprez kulturalno - sportowych dla dzieci i młodzieży -2.000,00 zł
</t>
  </si>
  <si>
    <t>Naprawa i utwardzenie z wyrównaniem dróg gminnych</t>
  </si>
  <si>
    <t>Zakup materiałów w celu ogrodzenia terenu oddziału przedszkolnego</t>
  </si>
  <si>
    <t>4220</t>
  </si>
  <si>
    <t>Zakup środków żywnościowych</t>
  </si>
  <si>
    <t>1. Remont drogi gminnej w Szczytnie - 5.000,00 zł,
2. Próg spowalniający przy drodze gminnej w Słomowie - 6.100,00 zł</t>
  </si>
  <si>
    <t>Ułożenie kostki przy przystanku szkolnym</t>
  </si>
  <si>
    <t>Budowa wiaty drewnianej przy Sali wiejskiej</t>
  </si>
  <si>
    <t>Wymiana i uzupełnienie isteniejącego placu zabaw o nowe elementy</t>
  </si>
  <si>
    <t xml:space="preserve">Wspacie Grupy Gospodyń Wiejskich </t>
  </si>
  <si>
    <t>Organizowanie imprez kulturalno –  integracyjnych, propagowanie wydarzeń kulturalnych</t>
  </si>
  <si>
    <t>80101</t>
  </si>
  <si>
    <t>Szkoły podstawowe</t>
  </si>
  <si>
    <t>Zakup usług remontowych</t>
  </si>
  <si>
    <t>Montaż kamery monitoringu - wsparcie Szkoły Podstawowej w Budziszewku</t>
  </si>
  <si>
    <t>Koszty reprezentacyjne sołectwa - zakup kwiatów i wieńca dożynkowego</t>
  </si>
  <si>
    <t>Utrzymanie boiska sportowego i plaży wiejskiej</t>
  </si>
  <si>
    <t xml:space="preserve">Utrzymanie boiska sportowego i plaży wiejskiej </t>
  </si>
  <si>
    <t>Wielkopolska Odnowa Wsi - pięknieje wielkopolska wieś - budowa placu zabaw i otwartej siłowni przy Sali wiejskiej</t>
  </si>
  <si>
    <t>1. Prace pielęgnacyjne na stadionie sportowym Gościejewo - 2.000,00 zł, 
2. Poprawa estetyki i bezpieczeństwa w pomieszczeniach szatni na stadionie sportowym - 1.500,00 zł</t>
  </si>
  <si>
    <t>Zakup gabloty ekspozycyjnej</t>
  </si>
  <si>
    <t>Opłaty zwiazane z działaniem monitoringu w świetlicy oraz przy budynku gospodarczym</t>
  </si>
  <si>
    <t xml:space="preserve">Organizacja imprez o charakterze kulturalno-sportowym </t>
  </si>
  <si>
    <t>1. Utrzymanie porządku terenów zielonych i boiska na terenie sołectwa - 3.000,00 zł
2. Zakup koszy na odpady - 3.100,00 zł</t>
  </si>
  <si>
    <t xml:space="preserve">Utrzymanie bieżące świetlicy wiejskiej - zakup lamp do świetlicy, farb do odmalowania oraz uzupełnienie wyposażenia kuchni
</t>
  </si>
  <si>
    <t>Utrzymanie boiska sportowego - 1.500,00 zł
Doposażenie boiska - 2.000,00 zł</t>
  </si>
  <si>
    <t xml:space="preserve">Utrzymanie świetlicy i terenu wokół oraz wyposażenie kuchni
</t>
  </si>
  <si>
    <t>Doposażenie świetlicy - wykonanie mebli</t>
  </si>
  <si>
    <t>Imprezy kulturalne dla dzieci, młodzieży i mieszkańców sołectwa</t>
  </si>
  <si>
    <t>1. Zakup wyposażenia do świetlicy wiejskiej - 4.800,00 zł,
2. Budowa wiaty drewnianej przy Sali wiejskiej - 4.500,00 zł</t>
  </si>
  <si>
    <t xml:space="preserve">Organizacja imprez kulturalnych i oświatowych </t>
  </si>
  <si>
    <t>Utrzymanie Sali Centrum Integracji wywóz nieczystości</t>
  </si>
  <si>
    <t>Kultura fizyczna i sport - zestawy do ćwiczeń na wolnym powietrzu</t>
  </si>
  <si>
    <t>Utrzymanie świetlicy wiejskiej - doposażenie świetlicy wiejskiej</t>
  </si>
  <si>
    <t>Wyposażenie namiotu przeznaczonego na integrację</t>
  </si>
  <si>
    <t>Organizacja imprez integracyjnych, festynów i konkursów</t>
  </si>
  <si>
    <t>1. Organizacja imprez integracyjnych, festynów, konkursów - 3.000,00 zł,
2. Wynajem Sali konferencyjnej na potrzeby zebrań Rady Sołeckiej i zebrań wiejskich - 1.000,00 zł</t>
  </si>
  <si>
    <t>Równanie dróg  oraz zakup kruszywa wraz z utwardzeniem drogi</t>
  </si>
  <si>
    <t>Zakup materiałów budowlanych do wyposażenia nowego obiektu dla sołectwa Józefinowo</t>
  </si>
  <si>
    <t>Organizacja imprez kulturalno – sportowych</t>
  </si>
  <si>
    <t>1. Zakup wyposażenia i bieżące utrzymanie  sali wiejskiej - 2.000,00zł  
2. Poprawa estetyki i bezpieczeństwa terenu przy amfiteatrze, Sali wiejskiej i na stadionie wraz z zagospodarowaniem miejsca rekreacji i sportu - 4.000,00 zł</t>
  </si>
  <si>
    <t>1. Zakup wyposażenia i bieżące utrzymanie  sali wiejskiej - 2.000,00 zł,
2. Poprawa estetyki i bezpieczeństwa terenu przy amfiteatrze, Sali wiejskiej i na stadionie wraz z zagospodarowniem miejsca rekreacji i sportu- 6.309,18 zł</t>
  </si>
  <si>
    <t>Budowa wiaty etap V oraz rozbudowa i utrzymanie infrastruktury na terenie boiska Garbatka</t>
  </si>
  <si>
    <t>Dzierżawa  gruntu na potrzeby sołectwa</t>
  </si>
  <si>
    <t>Budowa szatni na boisku wiejskim Budziszewko</t>
  </si>
  <si>
    <t>Zakup artykułów edukacyjnych dla przedszkola "Słoneczne skrzaty" w Parkowie</t>
  </si>
  <si>
    <t>Utrzymanie boiska wiejskiego i terenu wokół oraz zieleni na terenie sołectwa, wyposażenie placu zabaw w Dzieczej Strudze 2.636,87</t>
  </si>
  <si>
    <t>Postawienie drewnianej i zadaszonej wiaty na boisku sportowym  Ruda</t>
  </si>
  <si>
    <t>Gruntowny remont pomieszczeń magazynowych i ubikacji - strażnica - 18.000,00 oraz położenie więżby dachowej w ramach remontu pomieszczeń magazynowych i ubikacji - 8.000,00 , Remont łazienki w Sali wiejskiej -3.000,00</t>
  </si>
  <si>
    <t>Utwardzenie terenu przed świetlicą</t>
  </si>
  <si>
    <t>Zakup pofrezu, naprawa drogi przebiegającej przez wieś</t>
  </si>
  <si>
    <t>Wykonanie nasadzeń i uporządkowanie terenu na działce gminnej nr 311 w Gościejewie</t>
  </si>
  <si>
    <t>Wykonanie na 31.12.2021 r.</t>
  </si>
  <si>
    <t>Załącznik nr 12 do sprawozdania opisowego</t>
  </si>
  <si>
    <t>Plan na 31.12.2021 r.</t>
  </si>
  <si>
    <t>% wykonania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</si>
</sst>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#,##0.00_ ;[Red]\-#,##0.00\ 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b/>
      <sz val="8.25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FF0000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b/>
      <sz val="8.25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.5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2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6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60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>
      <alignment vertical="top"/>
    </xf>
    <xf numFmtId="0" fontId="64" fillId="0" borderId="0" xfId="0" applyFont="1" applyAlignment="1">
      <alignment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Alignment="1">
      <alignment/>
    </xf>
    <xf numFmtId="49" fontId="36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1" xfId="0" applyNumberFormat="1" applyFont="1" applyFill="1" applyBorder="1" applyAlignment="1" applyProtection="1">
      <alignment horizontal="left" vertical="center" wrapText="1"/>
      <protection locked="0"/>
    </xf>
    <xf numFmtId="49" fontId="36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0" xfId="0" applyNumberFormat="1" applyFont="1" applyFill="1" applyBorder="1" applyAlignment="1" applyProtection="1">
      <alignment vertical="center" wrapText="1"/>
      <protection locked="0"/>
    </xf>
    <xf numFmtId="49" fontId="65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7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6" fillId="20" borderId="20" xfId="0" applyNumberFormat="1" applyFont="1" applyFill="1" applyBorder="1" applyAlignment="1" applyProtection="1">
      <alignment horizontal="center" vertical="center" wrapText="1"/>
      <protection locked="0"/>
    </xf>
    <xf numFmtId="49" fontId="68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69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69" fillId="20" borderId="21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49" fontId="36" fillId="19" borderId="25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Alignment="1">
      <alignment/>
    </xf>
    <xf numFmtId="168" fontId="19" fillId="0" borderId="0" xfId="0" applyNumberFormat="1" applyFont="1" applyBorder="1" applyAlignment="1">
      <alignment horizontal="center" vertical="center"/>
    </xf>
    <xf numFmtId="168" fontId="18" fillId="2" borderId="10" xfId="0" applyNumberFormat="1" applyFont="1" applyFill="1" applyBorder="1" applyAlignment="1">
      <alignment horizontal="center" vertical="top" wrapText="1"/>
    </xf>
    <xf numFmtId="168" fontId="20" fillId="0" borderId="0" xfId="0" applyNumberFormat="1" applyFont="1" applyFill="1" applyBorder="1" applyAlignment="1">
      <alignment vertical="center"/>
    </xf>
    <xf numFmtId="168" fontId="0" fillId="0" borderId="0" xfId="0" applyNumberFormat="1" applyAlignment="1">
      <alignment/>
    </xf>
    <xf numFmtId="168" fontId="23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168" fontId="30" fillId="0" borderId="0" xfId="0" applyNumberFormat="1" applyFont="1" applyBorder="1" applyAlignment="1">
      <alignment vertical="center"/>
    </xf>
    <xf numFmtId="168" fontId="30" fillId="0" borderId="11" xfId="0" applyNumberFormat="1" applyFont="1" applyBorder="1" applyAlignment="1">
      <alignment vertical="center"/>
    </xf>
    <xf numFmtId="168" fontId="28" fillId="0" borderId="0" xfId="0" applyNumberFormat="1" applyFont="1" applyBorder="1" applyAlignment="1">
      <alignment wrapText="1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65" fillId="20" borderId="21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49" fontId="61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5" fillId="20" borderId="28" xfId="0" applyNumberFormat="1" applyFont="1" applyFill="1" applyBorder="1" applyAlignment="1" applyProtection="1">
      <alignment horizontal="left" vertical="center" wrapText="1"/>
      <protection locked="0"/>
    </xf>
    <xf numFmtId="49" fontId="69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69" fillId="20" borderId="33" xfId="0" applyNumberFormat="1" applyFont="1" applyFill="1" applyBorder="1" applyAlignment="1" applyProtection="1">
      <alignment horizontal="center" vertical="center" wrapText="1"/>
      <protection locked="0"/>
    </xf>
    <xf numFmtId="49" fontId="66" fillId="21" borderId="24" xfId="0" applyNumberFormat="1" applyFont="1" applyFill="1" applyBorder="1" applyAlignment="1" applyProtection="1">
      <alignment horizontal="center" vertical="center" wrapText="1"/>
      <protection locked="0"/>
    </xf>
    <xf numFmtId="49" fontId="6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2" xfId="55" applyFont="1" applyBorder="1" applyAlignment="1">
      <alignment horizontal="center" vertical="center"/>
      <protection/>
    </xf>
    <xf numFmtId="0" fontId="28" fillId="0" borderId="22" xfId="55" applyFont="1" applyBorder="1" applyAlignment="1">
      <alignment vertical="center"/>
      <protection/>
    </xf>
    <xf numFmtId="0" fontId="38" fillId="0" borderId="22" xfId="55" applyFont="1" applyBorder="1" applyAlignment="1">
      <alignment horizontal="center" vertical="center" wrapText="1"/>
      <protection/>
    </xf>
    <xf numFmtId="0" fontId="28" fillId="0" borderId="35" xfId="55" applyFont="1" applyBorder="1" applyAlignment="1">
      <alignment horizontal="center"/>
      <protection/>
    </xf>
    <xf numFmtId="0" fontId="28" fillId="0" borderId="35" xfId="55" applyFont="1" applyBorder="1">
      <alignment/>
      <protection/>
    </xf>
    <xf numFmtId="4" fontId="28" fillId="0" borderId="35" xfId="55" applyNumberFormat="1" applyFont="1" applyBorder="1">
      <alignment/>
      <protection/>
    </xf>
    <xf numFmtId="0" fontId="0" fillId="0" borderId="30" xfId="55" applyBorder="1" applyAlignment="1">
      <alignment horizontal="center"/>
      <protection/>
    </xf>
    <xf numFmtId="0" fontId="39" fillId="0" borderId="30" xfId="55" applyFont="1" applyBorder="1" applyAlignment="1">
      <alignment vertical="top" wrapText="1"/>
      <protection/>
    </xf>
    <xf numFmtId="0" fontId="18" fillId="0" borderId="30" xfId="55" applyFont="1" applyBorder="1">
      <alignment/>
      <protection/>
    </xf>
    <xf numFmtId="4" fontId="39" fillId="0" borderId="30" xfId="55" applyNumberFormat="1" applyFont="1" applyBorder="1" applyAlignment="1">
      <alignment vertical="top"/>
      <protection/>
    </xf>
    <xf numFmtId="4" fontId="39" fillId="0" borderId="30" xfId="55" applyNumberFormat="1" applyFont="1" applyBorder="1" applyAlignment="1">
      <alignment vertical="center"/>
      <protection/>
    </xf>
    <xf numFmtId="0" fontId="18" fillId="0" borderId="30" xfId="55" applyFont="1" applyBorder="1" applyAlignment="1">
      <alignment horizontal="center"/>
      <protection/>
    </xf>
    <xf numFmtId="0" fontId="39" fillId="0" borderId="30" xfId="55" applyFont="1" applyBorder="1" applyAlignment="1">
      <alignment wrapText="1"/>
      <protection/>
    </xf>
    <xf numFmtId="4" fontId="39" fillId="0" borderId="30" xfId="55" applyNumberFormat="1" applyFont="1" applyBorder="1">
      <alignment/>
      <protection/>
    </xf>
    <xf numFmtId="0" fontId="39" fillId="0" borderId="30" xfId="55" applyFont="1" applyBorder="1">
      <alignment/>
      <protection/>
    </xf>
    <xf numFmtId="0" fontId="28" fillId="0" borderId="35" xfId="55" applyFont="1" applyBorder="1" applyAlignment="1">
      <alignment wrapText="1"/>
      <protection/>
    </xf>
    <xf numFmtId="4" fontId="28" fillId="0" borderId="35" xfId="55" applyNumberFormat="1" applyFont="1" applyBorder="1" applyAlignment="1">
      <alignment vertical="center"/>
      <protection/>
    </xf>
    <xf numFmtId="0" fontId="39" fillId="0" borderId="30" xfId="55" applyFont="1" applyBorder="1" applyAlignment="1">
      <alignment vertical="top"/>
      <protection/>
    </xf>
    <xf numFmtId="0" fontId="39" fillId="0" borderId="0" xfId="54" applyFont="1" applyAlignment="1">
      <alignment wrapText="1"/>
      <protection/>
    </xf>
    <xf numFmtId="4" fontId="23" fillId="0" borderId="30" xfId="55" applyNumberFormat="1" applyFont="1" applyBorder="1">
      <alignment/>
      <protection/>
    </xf>
    <xf numFmtId="4" fontId="39" fillId="0" borderId="30" xfId="55" applyNumberFormat="1" applyFont="1" applyBorder="1" applyAlignment="1">
      <alignment vertical="top" wrapText="1"/>
      <protection/>
    </xf>
    <xf numFmtId="0" fontId="0" fillId="0" borderId="23" xfId="55" applyBorder="1" applyAlignment="1">
      <alignment horizontal="center"/>
      <protection/>
    </xf>
    <xf numFmtId="0" fontId="39" fillId="0" borderId="23" xfId="55" applyFont="1" applyBorder="1" applyAlignment="1">
      <alignment vertical="top"/>
      <protection/>
    </xf>
    <xf numFmtId="4" fontId="39" fillId="0" borderId="23" xfId="55" applyNumberFormat="1" applyFont="1" applyBorder="1" applyAlignment="1">
      <alignment vertical="top"/>
      <protection/>
    </xf>
    <xf numFmtId="0" fontId="39" fillId="0" borderId="30" xfId="55" applyFont="1" applyBorder="1" applyAlignment="1">
      <alignment horizontal="center"/>
      <protection/>
    </xf>
    <xf numFmtId="0" fontId="39" fillId="0" borderId="23" xfId="55" applyFont="1" applyBorder="1">
      <alignment/>
      <protection/>
    </xf>
    <xf numFmtId="0" fontId="40" fillId="0" borderId="23" xfId="55" applyFont="1" applyBorder="1" applyAlignment="1">
      <alignment horizontal="center"/>
      <protection/>
    </xf>
    <xf numFmtId="0" fontId="39" fillId="0" borderId="23" xfId="55" applyFont="1" applyBorder="1" applyAlignment="1">
      <alignment wrapText="1"/>
      <protection/>
    </xf>
    <xf numFmtId="0" fontId="39" fillId="0" borderId="23" xfId="55" applyFont="1" applyBorder="1" applyAlignment="1">
      <alignment horizontal="center"/>
      <protection/>
    </xf>
    <xf numFmtId="4" fontId="23" fillId="0" borderId="30" xfId="55" applyNumberFormat="1" applyFont="1" applyBorder="1" applyAlignment="1">
      <alignment vertical="top"/>
      <protection/>
    </xf>
    <xf numFmtId="0" fontId="39" fillId="0" borderId="30" xfId="56" applyFont="1" applyBorder="1" applyAlignment="1">
      <alignment vertical="top" wrapText="1"/>
      <protection/>
    </xf>
    <xf numFmtId="0" fontId="0" fillId="0" borderId="30" xfId="55" applyBorder="1" applyAlignment="1">
      <alignment horizontal="center" vertical="top"/>
      <protection/>
    </xf>
    <xf numFmtId="0" fontId="39" fillId="0" borderId="30" xfId="55" applyFont="1" applyBorder="1" applyAlignment="1">
      <alignment horizontal="center" vertical="top"/>
      <protection/>
    </xf>
    <xf numFmtId="0" fontId="0" fillId="0" borderId="30" xfId="55" applyFont="1" applyBorder="1" applyAlignment="1">
      <alignment horizontal="center" vertical="top"/>
      <protection/>
    </xf>
    <xf numFmtId="0" fontId="0" fillId="0" borderId="23" xfId="55" applyBorder="1" applyAlignment="1">
      <alignment horizontal="center" vertical="top"/>
      <protection/>
    </xf>
    <xf numFmtId="0" fontId="39" fillId="0" borderId="23" xfId="55" applyFont="1" applyBorder="1" applyAlignment="1">
      <alignment vertical="top" wrapText="1"/>
      <protection/>
    </xf>
    <xf numFmtId="0" fontId="39" fillId="0" borderId="23" xfId="55" applyFont="1" applyBorder="1" applyAlignment="1">
      <alignment horizontal="center" vertical="top"/>
      <protection/>
    </xf>
    <xf numFmtId="0" fontId="23" fillId="0" borderId="30" xfId="55" applyFont="1" applyBorder="1" applyAlignment="1">
      <alignment vertical="top" wrapText="1"/>
      <protection/>
    </xf>
    <xf numFmtId="0" fontId="39" fillId="0" borderId="0" xfId="54" applyFont="1">
      <alignment/>
      <protection/>
    </xf>
    <xf numFmtId="0" fontId="23" fillId="0" borderId="33" xfId="54" applyFont="1" applyBorder="1">
      <alignment/>
      <protection/>
    </xf>
    <xf numFmtId="4" fontId="23" fillId="0" borderId="30" xfId="54" applyNumberFormat="1" applyFont="1" applyBorder="1">
      <alignment/>
      <protection/>
    </xf>
    <xf numFmtId="0" fontId="23" fillId="0" borderId="30" xfId="55" applyFont="1" applyBorder="1" applyAlignment="1">
      <alignment horizontal="center"/>
      <protection/>
    </xf>
    <xf numFmtId="0" fontId="23" fillId="0" borderId="30" xfId="55" applyFont="1" applyBorder="1" applyAlignment="1">
      <alignment horizontal="center" vertical="top"/>
      <protection/>
    </xf>
    <xf numFmtId="0" fontId="32" fillId="0" borderId="36" xfId="55" applyFont="1" applyBorder="1" applyAlignment="1">
      <alignment horizontal="center"/>
      <protection/>
    </xf>
    <xf numFmtId="0" fontId="42" fillId="0" borderId="36" xfId="55" applyFont="1" applyBorder="1" applyAlignment="1">
      <alignment horizontal="right"/>
      <protection/>
    </xf>
    <xf numFmtId="0" fontId="42" fillId="0" borderId="36" xfId="55" applyFont="1" applyBorder="1" applyAlignment="1">
      <alignment horizontal="center"/>
      <protection/>
    </xf>
    <xf numFmtId="4" fontId="42" fillId="0" borderId="36" xfId="55" applyNumberFormat="1" applyFont="1" applyBorder="1">
      <alignment/>
      <protection/>
    </xf>
    <xf numFmtId="0" fontId="0" fillId="0" borderId="0" xfId="54">
      <alignment/>
      <protection/>
    </xf>
    <xf numFmtId="0" fontId="29" fillId="0" borderId="0" xfId="55" applyFont="1" applyBorder="1" applyAlignment="1">
      <alignment/>
      <protection/>
    </xf>
    <xf numFmtId="0" fontId="35" fillId="0" borderId="0" xfId="55" applyFont="1" applyBorder="1" applyAlignment="1">
      <alignment vertical="center" wrapText="1"/>
      <protection/>
    </xf>
    <xf numFmtId="0" fontId="28" fillId="0" borderId="30" xfId="55" applyFont="1" applyBorder="1" applyAlignment="1">
      <alignment horizontal="center"/>
      <protection/>
    </xf>
    <xf numFmtId="0" fontId="68" fillId="0" borderId="10" xfId="0" applyFont="1" applyFill="1" applyBorder="1" applyAlignment="1">
      <alignment horizontal="center" vertical="center"/>
    </xf>
    <xf numFmtId="0" fontId="68" fillId="2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3" fontId="68" fillId="2" borderId="10" xfId="0" applyNumberFormat="1" applyFont="1" applyFill="1" applyBorder="1" applyAlignment="1">
      <alignment horizontal="center" vertical="center"/>
    </xf>
    <xf numFmtId="4" fontId="21" fillId="0" borderId="37" xfId="0" applyNumberFormat="1" applyFont="1" applyBorder="1" applyAlignment="1">
      <alignment vertical="center" wrapText="1"/>
    </xf>
    <xf numFmtId="4" fontId="21" fillId="0" borderId="38" xfId="0" applyNumberFormat="1" applyFont="1" applyBorder="1" applyAlignment="1">
      <alignment vertical="center" wrapText="1"/>
    </xf>
    <xf numFmtId="0" fontId="68" fillId="2" borderId="12" xfId="0" applyFont="1" applyFill="1" applyBorder="1" applyAlignment="1">
      <alignment horizontal="center" vertical="center"/>
    </xf>
    <xf numFmtId="4" fontId="19" fillId="22" borderId="22" xfId="0" applyNumberFormat="1" applyFont="1" applyFill="1" applyBorder="1" applyAlignment="1">
      <alignment vertical="center" wrapText="1"/>
    </xf>
    <xf numFmtId="49" fontId="65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7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70" fillId="19" borderId="21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22" xfId="0" applyFont="1" applyBorder="1" applyAlignment="1">
      <alignment horizontal="right"/>
    </xf>
    <xf numFmtId="4" fontId="65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65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5" fillId="20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5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23" xfId="0" applyFont="1" applyBorder="1" applyAlignment="1">
      <alignment horizontal="right"/>
    </xf>
    <xf numFmtId="49" fontId="43" fillId="19" borderId="39" xfId="0" applyNumberFormat="1" applyFont="1" applyFill="1" applyBorder="1" applyAlignment="1" applyProtection="1">
      <alignment horizontal="center" vertical="center" wrapText="1"/>
      <protection locked="0"/>
    </xf>
    <xf numFmtId="166" fontId="43" fillId="19" borderId="39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7" fillId="19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>
      <alignment vertical="top" wrapText="1"/>
    </xf>
    <xf numFmtId="49" fontId="65" fillId="19" borderId="41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42" xfId="0" applyNumberFormat="1" applyFont="1" applyFill="1" applyBorder="1" applyAlignment="1" applyProtection="1">
      <alignment horizontal="left" vertical="center" wrapText="1"/>
      <protection locked="0"/>
    </xf>
    <xf numFmtId="4" fontId="65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5" fillId="20" borderId="28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43" xfId="0" applyNumberFormat="1" applyFont="1" applyFill="1" applyBorder="1" applyAlignment="1" applyProtection="1">
      <alignment horizontal="right" vertical="center" wrapText="1"/>
      <protection locked="0"/>
    </xf>
    <xf numFmtId="4" fontId="70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69" fillId="20" borderId="21" xfId="0" applyNumberFormat="1" applyFont="1" applyFill="1" applyBorder="1" applyAlignment="1" applyProtection="1">
      <alignment horizontal="right" vertical="center" wrapText="1"/>
      <protection locked="0"/>
    </xf>
    <xf numFmtId="4" fontId="65" fillId="19" borderId="29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2" xfId="0" applyNumberFormat="1" applyFont="1" applyBorder="1" applyAlignment="1">
      <alignment horizontal="right" vertical="center" wrapText="1"/>
    </xf>
    <xf numFmtId="4" fontId="70" fillId="0" borderId="22" xfId="0" applyNumberFormat="1" applyFont="1" applyBorder="1" applyAlignment="1">
      <alignment horizontal="right" vertical="center"/>
    </xf>
    <xf numFmtId="4" fontId="71" fillId="0" borderId="22" xfId="0" applyNumberFormat="1" applyFont="1" applyBorder="1" applyAlignment="1">
      <alignment horizontal="right"/>
    </xf>
    <xf numFmtId="4" fontId="71" fillId="0" borderId="23" xfId="0" applyNumberFormat="1" applyFont="1" applyBorder="1" applyAlignment="1">
      <alignment horizontal="right"/>
    </xf>
    <xf numFmtId="0" fontId="70" fillId="0" borderId="44" xfId="0" applyFont="1" applyBorder="1" applyAlignment="1">
      <alignment wrapText="1"/>
    </xf>
    <xf numFmtId="4" fontId="65" fillId="21" borderId="21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22" xfId="0" applyFont="1" applyBorder="1" applyAlignment="1">
      <alignment vertical="top"/>
    </xf>
    <xf numFmtId="0" fontId="23" fillId="0" borderId="22" xfId="0" applyFont="1" applyBorder="1" applyAlignment="1">
      <alignment horizontal="center" vertical="top"/>
    </xf>
    <xf numFmtId="4" fontId="23" fillId="0" borderId="22" xfId="0" applyNumberFormat="1" applyFont="1" applyBorder="1" applyAlignment="1">
      <alignment horizontal="right" vertical="center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10" fontId="65" fillId="19" borderId="45" xfId="0" applyNumberFormat="1" applyFont="1" applyFill="1" applyBorder="1" applyAlignment="1" applyProtection="1">
      <alignment horizontal="right" vertical="center" wrapText="1"/>
      <protection locked="0"/>
    </xf>
    <xf numFmtId="10" fontId="65" fillId="19" borderId="21" xfId="0" applyNumberFormat="1" applyFont="1" applyFill="1" applyBorder="1" applyAlignment="1" applyProtection="1">
      <alignment horizontal="right" vertical="center" wrapText="1"/>
      <protection locked="0"/>
    </xf>
    <xf numFmtId="10" fontId="36" fillId="19" borderId="21" xfId="0" applyNumberFormat="1" applyFont="1" applyFill="1" applyBorder="1" applyAlignment="1" applyProtection="1">
      <alignment horizontal="right" vertical="center" wrapText="1"/>
      <protection locked="0"/>
    </xf>
    <xf numFmtId="10" fontId="36" fillId="19" borderId="28" xfId="0" applyNumberFormat="1" applyFont="1" applyFill="1" applyBorder="1" applyAlignment="1" applyProtection="1">
      <alignment horizontal="right" vertical="center" wrapText="1"/>
      <protection locked="0"/>
    </xf>
    <xf numFmtId="10" fontId="65" fillId="20" borderId="21" xfId="0" applyNumberFormat="1" applyFont="1" applyFill="1" applyBorder="1" applyAlignment="1" applyProtection="1">
      <alignment horizontal="right" vertical="center" wrapText="1"/>
      <protection locked="0"/>
    </xf>
    <xf numFmtId="10" fontId="36" fillId="20" borderId="21" xfId="0" applyNumberFormat="1" applyFont="1" applyFill="1" applyBorder="1" applyAlignment="1" applyProtection="1">
      <alignment horizontal="right" vertical="center" wrapText="1"/>
      <protection locked="0"/>
    </xf>
    <xf numFmtId="10" fontId="36" fillId="19" borderId="25" xfId="0" applyNumberFormat="1" applyFont="1" applyFill="1" applyBorder="1" applyAlignment="1" applyProtection="1">
      <alignment horizontal="right" vertical="center" wrapText="1"/>
      <protection locked="0"/>
    </xf>
    <xf numFmtId="10" fontId="65" fillId="19" borderId="28" xfId="0" applyNumberFormat="1" applyFont="1" applyFill="1" applyBorder="1" applyAlignment="1" applyProtection="1">
      <alignment horizontal="right" vertical="center" wrapText="1"/>
      <protection locked="0"/>
    </xf>
    <xf numFmtId="10" fontId="23" fillId="0" borderId="22" xfId="0" applyNumberFormat="1" applyFont="1" applyBorder="1" applyAlignment="1">
      <alignment horizontal="right" vertical="center"/>
    </xf>
    <xf numFmtId="10" fontId="71" fillId="0" borderId="23" xfId="0" applyNumberFormat="1" applyFont="1" applyBorder="1" applyAlignment="1">
      <alignment horizontal="right"/>
    </xf>
    <xf numFmtId="10" fontId="71" fillId="0" borderId="22" xfId="0" applyNumberFormat="1" applyFont="1" applyBorder="1" applyAlignment="1">
      <alignment horizontal="right"/>
    </xf>
    <xf numFmtId="4" fontId="18" fillId="0" borderId="22" xfId="0" applyNumberFormat="1" applyFont="1" applyBorder="1" applyAlignment="1">
      <alignment vertical="center" wrapText="1"/>
    </xf>
    <xf numFmtId="10" fontId="18" fillId="0" borderId="22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4" fontId="20" fillId="23" borderId="37" xfId="0" applyNumberFormat="1" applyFont="1" applyFill="1" applyBorder="1" applyAlignment="1">
      <alignment horizontal="center" vertical="center"/>
    </xf>
    <xf numFmtId="4" fontId="20" fillId="23" borderId="38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0" fontId="28" fillId="0" borderId="46" xfId="0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79" fontId="2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8" fontId="24" fillId="0" borderId="0" xfId="0" applyNumberFormat="1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9" fontId="73" fillId="19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wrapText="1"/>
    </xf>
    <xf numFmtId="0" fontId="2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0" fillId="0" borderId="47" xfId="0" applyFont="1" applyBorder="1" applyAlignment="1">
      <alignment horizontal="left" wrapText="1"/>
    </xf>
    <xf numFmtId="0" fontId="21" fillId="0" borderId="47" xfId="0" applyFont="1" applyBorder="1" applyAlignment="1">
      <alignment horizontal="left" wrapText="1"/>
    </xf>
    <xf numFmtId="49" fontId="62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8" fillId="20" borderId="24" xfId="0" applyNumberFormat="1" applyFont="1" applyFill="1" applyBorder="1" applyAlignment="1" applyProtection="1">
      <alignment horizontal="center" vertical="center" wrapText="1"/>
      <protection locked="0"/>
    </xf>
    <xf numFmtId="49" fontId="68" fillId="20" borderId="4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5" applyFont="1" applyBorder="1" applyAlignment="1">
      <alignment horizontal="right"/>
      <protection/>
    </xf>
    <xf numFmtId="0" fontId="35" fillId="0" borderId="47" xfId="55" applyFont="1" applyBorder="1" applyAlignment="1">
      <alignment horizontal="center" vertical="center" wrapText="1"/>
      <protection/>
    </xf>
    <xf numFmtId="49" fontId="66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0" applyNumberFormat="1" applyFont="1" applyFill="1" applyBorder="1" applyAlignment="1" applyProtection="1">
      <alignment horizontal="left" vertical="center" wrapText="1"/>
      <protection locked="0"/>
    </xf>
    <xf numFmtId="4" fontId="66" fillId="24" borderId="21" xfId="0" applyNumberFormat="1" applyFont="1" applyFill="1" applyBorder="1" applyAlignment="1" applyProtection="1">
      <alignment horizontal="right" vertical="center" wrapText="1"/>
      <protection locked="0"/>
    </xf>
    <xf numFmtId="10" fontId="66" fillId="24" borderId="21" xfId="0" applyNumberFormat="1" applyFont="1" applyFill="1" applyBorder="1" applyAlignment="1" applyProtection="1">
      <alignment horizontal="right" vertical="center" wrapText="1"/>
      <protection locked="0"/>
    </xf>
    <xf numFmtId="49" fontId="66" fillId="24" borderId="41" xfId="0" applyNumberFormat="1" applyFont="1" applyFill="1" applyBorder="1" applyAlignment="1" applyProtection="1">
      <alignment horizontal="left" vertical="center" wrapText="1"/>
      <protection locked="0"/>
    </xf>
    <xf numFmtId="4" fontId="66" fillId="24" borderId="22" xfId="0" applyNumberFormat="1" applyFont="1" applyFill="1" applyBorder="1" applyAlignment="1" applyProtection="1">
      <alignment horizontal="right" vertical="center" wrapText="1"/>
      <protection locked="0"/>
    </xf>
    <xf numFmtId="10" fontId="66" fillId="24" borderId="22" xfId="0" applyNumberFormat="1" applyFont="1" applyFill="1" applyBorder="1" applyAlignment="1" applyProtection="1">
      <alignment horizontal="right" vertical="center" wrapText="1"/>
      <protection locked="0"/>
    </xf>
    <xf numFmtId="49" fontId="74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74" fillId="25" borderId="21" xfId="0" applyNumberFormat="1" applyFont="1" applyFill="1" applyBorder="1" applyAlignment="1" applyProtection="1">
      <alignment horizontal="left" vertical="center" wrapText="1"/>
      <protection locked="0"/>
    </xf>
    <xf numFmtId="4" fontId="74" fillId="25" borderId="21" xfId="0" applyNumberFormat="1" applyFont="1" applyFill="1" applyBorder="1" applyAlignment="1" applyProtection="1">
      <alignment horizontal="right" vertical="center" wrapText="1"/>
      <protection locked="0"/>
    </xf>
    <xf numFmtId="10" fontId="74" fillId="25" borderId="21" xfId="0" applyNumberFormat="1" applyFont="1" applyFill="1" applyBorder="1" applyAlignment="1" applyProtection="1">
      <alignment horizontal="right" vertical="center" wrapText="1"/>
      <protection locked="0"/>
    </xf>
    <xf numFmtId="49" fontId="66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68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5" borderId="21" xfId="0" applyNumberFormat="1" applyFont="1" applyFill="1" applyBorder="1" applyAlignment="1" applyProtection="1">
      <alignment horizontal="left" vertical="center" wrapText="1"/>
      <protection locked="0"/>
    </xf>
    <xf numFmtId="4" fontId="66" fillId="25" borderId="21" xfId="0" applyNumberFormat="1" applyFont="1" applyFill="1" applyBorder="1" applyAlignment="1" applyProtection="1">
      <alignment horizontal="right" vertical="center" wrapText="1"/>
      <protection locked="0"/>
    </xf>
    <xf numFmtId="10" fontId="66" fillId="25" borderId="21" xfId="0" applyNumberFormat="1" applyFont="1" applyFill="1" applyBorder="1" applyAlignment="1" applyProtection="1">
      <alignment horizontal="right" vertical="center" wrapText="1"/>
      <protection locked="0"/>
    </xf>
    <xf numFmtId="49" fontId="37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74" fillId="24" borderId="21" xfId="0" applyNumberFormat="1" applyFont="1" applyFill="1" applyBorder="1" applyAlignment="1" applyProtection="1">
      <alignment horizontal="left" vertical="center" wrapText="1"/>
      <protection locked="0"/>
    </xf>
    <xf numFmtId="4" fontId="74" fillId="24" borderId="21" xfId="0" applyNumberFormat="1" applyFont="1" applyFill="1" applyBorder="1" applyAlignment="1" applyProtection="1">
      <alignment horizontal="right" vertical="center" wrapText="1"/>
      <protection locked="0"/>
    </xf>
    <xf numFmtId="10" fontId="74" fillId="24" borderId="21" xfId="0" applyNumberFormat="1" applyFont="1" applyFill="1" applyBorder="1" applyAlignment="1" applyProtection="1">
      <alignment horizontal="right" vertical="center" wrapText="1"/>
      <protection locked="0"/>
    </xf>
    <xf numFmtId="49" fontId="66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5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0" applyNumberFormat="1" applyFont="1" applyFill="1" applyBorder="1" applyAlignment="1" applyProtection="1">
      <alignment vertical="center" wrapText="1"/>
      <protection locked="0"/>
    </xf>
    <xf numFmtId="49" fontId="68" fillId="25" borderId="49" xfId="0" applyNumberFormat="1" applyFont="1" applyFill="1" applyBorder="1" applyAlignment="1" applyProtection="1">
      <alignment horizontal="center" vertical="center" wrapText="1"/>
      <protection locked="0"/>
    </xf>
    <xf numFmtId="49" fontId="66" fillId="25" borderId="29" xfId="0" applyNumberFormat="1" applyFont="1" applyFill="1" applyBorder="1" applyAlignment="1" applyProtection="1">
      <alignment horizontal="left" vertical="center" wrapText="1"/>
      <protection locked="0"/>
    </xf>
    <xf numFmtId="4" fontId="66" fillId="25" borderId="29" xfId="0" applyNumberFormat="1" applyFont="1" applyFill="1" applyBorder="1" applyAlignment="1" applyProtection="1">
      <alignment horizontal="right" vertical="center" wrapText="1"/>
      <protection locked="0"/>
    </xf>
    <xf numFmtId="10" fontId="66" fillId="25" borderId="29" xfId="0" applyNumberFormat="1" applyFont="1" applyFill="1" applyBorder="1" applyAlignment="1" applyProtection="1">
      <alignment horizontal="right" vertical="center" wrapText="1"/>
      <protection locked="0"/>
    </xf>
    <xf numFmtId="49" fontId="68" fillId="25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5" borderId="22" xfId="0" applyNumberFormat="1" applyFont="1" applyFill="1" applyBorder="1" applyAlignment="1" applyProtection="1">
      <alignment horizontal="left" vertical="center" wrapText="1"/>
      <protection locked="0"/>
    </xf>
    <xf numFmtId="4" fontId="66" fillId="25" borderId="22" xfId="0" applyNumberFormat="1" applyFont="1" applyFill="1" applyBorder="1" applyAlignment="1" applyProtection="1">
      <alignment horizontal="right" vertical="center" wrapText="1"/>
      <protection locked="0"/>
    </xf>
    <xf numFmtId="10" fontId="66" fillId="25" borderId="22" xfId="0" applyNumberFormat="1" applyFont="1" applyFill="1" applyBorder="1" applyAlignment="1" applyProtection="1">
      <alignment horizontal="right" vertical="center" wrapText="1"/>
      <protection locked="0"/>
    </xf>
    <xf numFmtId="49" fontId="66" fillId="24" borderId="49" xfId="0" applyNumberFormat="1" applyFont="1" applyFill="1" applyBorder="1" applyAlignment="1" applyProtection="1">
      <alignment horizontal="center" vertical="center" wrapText="1"/>
      <protection locked="0"/>
    </xf>
    <xf numFmtId="49" fontId="66" fillId="24" borderId="29" xfId="0" applyNumberFormat="1" applyFont="1" applyFill="1" applyBorder="1" applyAlignment="1" applyProtection="1">
      <alignment horizontal="left" vertical="center" wrapText="1"/>
      <protection locked="0"/>
    </xf>
    <xf numFmtId="4" fontId="66" fillId="24" borderId="29" xfId="0" applyNumberFormat="1" applyFont="1" applyFill="1" applyBorder="1" applyAlignment="1" applyProtection="1">
      <alignment horizontal="right" vertical="center" wrapText="1"/>
      <protection locked="0"/>
    </xf>
    <xf numFmtId="10" fontId="66" fillId="24" borderId="29" xfId="0" applyNumberFormat="1" applyFont="1" applyFill="1" applyBorder="1" applyAlignment="1" applyProtection="1">
      <alignment horizontal="right" vertical="center" wrapText="1"/>
      <protection locked="0"/>
    </xf>
    <xf numFmtId="49" fontId="66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6" fillId="24" borderId="28" xfId="0" applyNumberFormat="1" applyFont="1" applyFill="1" applyBorder="1" applyAlignment="1" applyProtection="1">
      <alignment horizontal="left" vertical="center" wrapText="1"/>
      <protection locked="0"/>
    </xf>
    <xf numFmtId="4" fontId="66" fillId="24" borderId="28" xfId="0" applyNumberFormat="1" applyFont="1" applyFill="1" applyBorder="1" applyAlignment="1" applyProtection="1">
      <alignment horizontal="right" vertical="center" wrapText="1"/>
      <protection locked="0"/>
    </xf>
    <xf numFmtId="10" fontId="66" fillId="24" borderId="28" xfId="0" applyNumberFormat="1" applyFont="1" applyFill="1" applyBorder="1" applyAlignment="1" applyProtection="1">
      <alignment horizontal="right" vertical="center" wrapText="1"/>
      <protection locked="0"/>
    </xf>
    <xf numFmtId="49" fontId="66" fillId="2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49" fontId="65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37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36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66" fillId="24" borderId="40" xfId="0" applyNumberFormat="1" applyFont="1" applyFill="1" applyBorder="1" applyAlignment="1" applyProtection="1">
      <alignment horizontal="left" vertical="center" wrapText="1"/>
      <protection locked="0"/>
    </xf>
    <xf numFmtId="4" fontId="65" fillId="25" borderId="21" xfId="0" applyNumberFormat="1" applyFont="1" applyFill="1" applyBorder="1" applyAlignment="1" applyProtection="1">
      <alignment horizontal="right" vertical="center" wrapText="1"/>
      <protection locked="0"/>
    </xf>
    <xf numFmtId="10" fontId="65" fillId="25" borderId="21" xfId="0" applyNumberFormat="1" applyFont="1" applyFill="1" applyBorder="1" applyAlignment="1" applyProtection="1">
      <alignment horizontal="right" vertical="center" wrapText="1"/>
      <protection locked="0"/>
    </xf>
    <xf numFmtId="49" fontId="66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66" fillId="24" borderId="23" xfId="0" applyNumberFormat="1" applyFont="1" applyFill="1" applyBorder="1" applyAlignment="1" applyProtection="1">
      <alignment horizontal="left" vertical="center" wrapText="1"/>
      <protection locked="0"/>
    </xf>
    <xf numFmtId="4" fontId="66" fillId="24" borderId="23" xfId="0" applyNumberFormat="1" applyFont="1" applyFill="1" applyBorder="1" applyAlignment="1" applyProtection="1">
      <alignment horizontal="right" vertical="center" wrapText="1"/>
      <protection locked="0"/>
    </xf>
    <xf numFmtId="10" fontId="66" fillId="24" borderId="23" xfId="0" applyNumberFormat="1" applyFont="1" applyFill="1" applyBorder="1" applyAlignment="1" applyProtection="1">
      <alignment horizontal="right" vertical="center" wrapText="1"/>
      <protection locked="0"/>
    </xf>
    <xf numFmtId="49" fontId="66" fillId="24" borderId="22" xfId="0" applyNumberFormat="1" applyFont="1" applyFill="1" applyBorder="1" applyAlignment="1" applyProtection="1">
      <alignment horizontal="left" vertical="center" wrapText="1"/>
      <protection locked="0"/>
    </xf>
    <xf numFmtId="49" fontId="65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66" fillId="25" borderId="34" xfId="0" applyNumberFormat="1" applyFont="1" applyFill="1" applyBorder="1" applyAlignment="1" applyProtection="1">
      <alignment horizontal="left" vertical="center" wrapText="1"/>
      <protection locked="0"/>
    </xf>
    <xf numFmtId="49" fontId="66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65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4" borderId="34" xfId="0" applyNumberFormat="1" applyFont="1" applyFill="1" applyBorder="1" applyAlignment="1" applyProtection="1">
      <alignment horizontal="left" vertical="center" wrapText="1"/>
      <protection locked="0"/>
    </xf>
    <xf numFmtId="49" fontId="66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65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66" fillId="24" borderId="24" xfId="0" applyNumberFormat="1" applyFont="1" applyFill="1" applyBorder="1" applyAlignment="1" applyProtection="1">
      <alignment horizontal="left" vertical="center" wrapText="1"/>
      <protection locked="0"/>
    </xf>
    <xf numFmtId="49" fontId="65" fillId="24" borderId="29" xfId="0" applyNumberFormat="1" applyFont="1" applyFill="1" applyBorder="1" applyAlignment="1" applyProtection="1">
      <alignment horizontal="center" vertical="center" wrapText="1"/>
      <protection locked="0"/>
    </xf>
    <xf numFmtId="4" fontId="66" fillId="24" borderId="20" xfId="0" applyNumberFormat="1" applyFont="1" applyFill="1" applyBorder="1" applyAlignment="1" applyProtection="1">
      <alignment horizontal="right" vertical="center" wrapText="1"/>
      <protection locked="0"/>
    </xf>
    <xf numFmtId="10" fontId="66" fillId="24" borderId="20" xfId="0" applyNumberFormat="1" applyFont="1" applyFill="1" applyBorder="1" applyAlignment="1" applyProtection="1">
      <alignment horizontal="right" vertical="center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3" xfId="54"/>
    <cellStyle name="Normalny_Przedsiewzięcia FS Zbiorcze 2" xfId="55"/>
    <cellStyle name="Normalny_załaczniki maj_sołectwa - podział środków 2010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263" t="s">
        <v>0</v>
      </c>
      <c r="B1" s="263"/>
      <c r="C1" s="263"/>
      <c r="D1" s="263"/>
      <c r="E1" s="263"/>
      <c r="F1" s="263"/>
      <c r="G1" s="263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260" t="s">
        <v>11</v>
      </c>
      <c r="B7" s="260"/>
      <c r="C7" s="10">
        <v>199</v>
      </c>
      <c r="D7" s="264"/>
      <c r="E7" s="265"/>
      <c r="F7" s="261"/>
      <c r="G7" s="262"/>
    </row>
    <row r="8" spans="1:7" ht="12.75" customHeight="1">
      <c r="A8" s="260" t="s">
        <v>12</v>
      </c>
      <c r="B8" s="260"/>
      <c r="C8" s="9">
        <v>84</v>
      </c>
      <c r="D8" s="264"/>
      <c r="E8" s="265"/>
      <c r="F8" s="261"/>
      <c r="G8" s="262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260" t="s">
        <v>14</v>
      </c>
      <c r="B10" s="260"/>
      <c r="C10" s="9">
        <v>664</v>
      </c>
      <c r="D10" s="261"/>
      <c r="E10" s="261"/>
      <c r="F10" s="261"/>
      <c r="G10" s="262"/>
    </row>
    <row r="11" spans="1:7" ht="12.75" customHeight="1">
      <c r="A11" s="260" t="s">
        <v>15</v>
      </c>
      <c r="B11" s="260"/>
      <c r="C11" s="9">
        <v>0</v>
      </c>
      <c r="D11" s="261"/>
      <c r="E11" s="261"/>
      <c r="F11" s="261"/>
      <c r="G11" s="262"/>
    </row>
    <row r="12" spans="1:7" ht="12.75" customHeight="1">
      <c r="A12" s="260" t="s">
        <v>16</v>
      </c>
      <c r="B12" s="260"/>
      <c r="C12" s="9">
        <v>-1</v>
      </c>
      <c r="D12" s="261"/>
      <c r="E12" s="261"/>
      <c r="F12" s="261"/>
      <c r="G12" s="262"/>
    </row>
    <row r="13" spans="1:7" ht="12.75" customHeight="1">
      <c r="A13" s="260" t="s">
        <v>17</v>
      </c>
      <c r="B13" s="260"/>
      <c r="C13" s="9">
        <v>-5</v>
      </c>
      <c r="D13" s="261"/>
      <c r="E13" s="261"/>
      <c r="F13" s="261"/>
      <c r="G13" s="262"/>
    </row>
    <row r="14" spans="1:7" ht="12.75" customHeight="1">
      <c r="A14" s="260" t="s">
        <v>18</v>
      </c>
      <c r="B14" s="260"/>
      <c r="C14" s="9">
        <v>-5</v>
      </c>
      <c r="D14" s="261"/>
      <c r="E14" s="261"/>
      <c r="F14" s="261"/>
      <c r="G14" s="262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260" t="s">
        <v>20</v>
      </c>
      <c r="B16" s="260"/>
      <c r="C16" s="9">
        <v>229</v>
      </c>
      <c r="D16" s="261"/>
      <c r="E16" s="261"/>
      <c r="F16" s="261"/>
      <c r="G16" s="262"/>
    </row>
    <row r="17" spans="1:7" ht="12.75" customHeight="1">
      <c r="A17" s="260" t="s">
        <v>21</v>
      </c>
      <c r="B17" s="260"/>
      <c r="C17" s="9">
        <v>53</v>
      </c>
      <c r="D17" s="261"/>
      <c r="E17" s="261"/>
      <c r="F17" s="261"/>
      <c r="G17" s="262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260" t="s">
        <v>23</v>
      </c>
      <c r="B19" s="260"/>
      <c r="C19" s="9">
        <v>118</v>
      </c>
      <c r="D19" s="261"/>
      <c r="E19" s="261"/>
      <c r="F19" s="261"/>
      <c r="G19" s="262"/>
    </row>
    <row r="20" spans="1:7" ht="12.75" customHeight="1">
      <c r="A20" s="260" t="s">
        <v>24</v>
      </c>
      <c r="B20" s="260"/>
      <c r="C20" s="9">
        <v>11</v>
      </c>
      <c r="D20" s="261"/>
      <c r="E20" s="261"/>
      <c r="F20" s="261"/>
      <c r="G20" s="262"/>
    </row>
    <row r="21" spans="1:7" ht="12.75" customHeight="1">
      <c r="A21" s="260" t="s">
        <v>25</v>
      </c>
      <c r="B21" s="260"/>
      <c r="C21" s="9">
        <f>18+8</f>
        <v>26</v>
      </c>
      <c r="D21" s="261"/>
      <c r="E21" s="261"/>
      <c r="F21" s="261"/>
      <c r="G21" s="262"/>
    </row>
    <row r="22" spans="1:7" ht="12.75" customHeight="1">
      <c r="A22" s="260" t="s">
        <v>26</v>
      </c>
      <c r="B22" s="260"/>
      <c r="C22" s="9">
        <v>12</v>
      </c>
      <c r="D22" s="261"/>
      <c r="E22" s="261"/>
      <c r="F22" s="261"/>
      <c r="G22" s="262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260" t="s">
        <v>28</v>
      </c>
      <c r="B24" s="260"/>
      <c r="C24" s="9">
        <v>76</v>
      </c>
      <c r="D24" s="261"/>
      <c r="E24" s="261"/>
      <c r="F24" s="261"/>
      <c r="G24" s="262"/>
    </row>
    <row r="25" spans="1:7" ht="12.75" customHeight="1">
      <c r="A25" s="260" t="s">
        <v>29</v>
      </c>
      <c r="B25" s="260"/>
      <c r="C25" s="9">
        <v>198</v>
      </c>
      <c r="D25" s="261"/>
      <c r="E25" s="261"/>
      <c r="F25" s="261"/>
      <c r="G25" s="262"/>
    </row>
    <row r="26" spans="1:7" ht="12.75" customHeight="1">
      <c r="A26" s="260" t="s">
        <v>30</v>
      </c>
      <c r="B26" s="260"/>
      <c r="C26" s="9">
        <v>134</v>
      </c>
      <c r="D26" s="261"/>
      <c r="E26" s="261"/>
      <c r="F26" s="261"/>
      <c r="G26" s="262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260" t="s">
        <v>34</v>
      </c>
      <c r="B30" s="260"/>
      <c r="C30" s="9">
        <v>250</v>
      </c>
      <c r="D30" s="262"/>
      <c r="E30" s="262"/>
      <c r="F30" s="262"/>
      <c r="G30" s="262"/>
    </row>
    <row r="31" spans="1:7" ht="12.75">
      <c r="A31" s="260" t="s">
        <v>35</v>
      </c>
      <c r="B31" s="260"/>
      <c r="C31" s="9">
        <v>149</v>
      </c>
      <c r="D31" s="262"/>
      <c r="E31" s="262"/>
      <c r="F31" s="262"/>
      <c r="G31" s="262"/>
    </row>
    <row r="32" spans="1:7" ht="12.75">
      <c r="A32" s="260" t="s">
        <v>36</v>
      </c>
      <c r="B32" s="260"/>
      <c r="C32" s="9">
        <v>14</v>
      </c>
      <c r="D32" s="262"/>
      <c r="E32" s="262"/>
      <c r="F32" s="262"/>
      <c r="G32" s="262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260" t="s">
        <v>38</v>
      </c>
      <c r="B34" s="260"/>
      <c r="C34" s="9">
        <v>238</v>
      </c>
      <c r="D34" s="261"/>
      <c r="E34" s="261"/>
      <c r="F34" s="261"/>
      <c r="G34" s="262"/>
    </row>
    <row r="35" spans="1:7" ht="12.75">
      <c r="A35" s="260" t="s">
        <v>25</v>
      </c>
      <c r="B35" s="260"/>
      <c r="C35" s="9">
        <f>-(18+8)</f>
        <v>-26</v>
      </c>
      <c r="D35" s="261"/>
      <c r="E35" s="261"/>
      <c r="F35" s="261"/>
      <c r="G35" s="262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260" t="s">
        <v>40</v>
      </c>
      <c r="B37" s="260"/>
      <c r="C37" s="9">
        <v>1047</v>
      </c>
      <c r="D37" s="261"/>
      <c r="E37" s="261"/>
      <c r="F37" s="261"/>
      <c r="G37" s="262"/>
    </row>
    <row r="38" spans="1:7" ht="12.75">
      <c r="A38" s="260" t="s">
        <v>41</v>
      </c>
      <c r="B38" s="260"/>
      <c r="C38" s="9">
        <v>112</v>
      </c>
      <c r="D38" s="261"/>
      <c r="E38" s="261"/>
      <c r="F38" s="261"/>
      <c r="G38" s="262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260" t="s">
        <v>43</v>
      </c>
      <c r="B40" s="260"/>
      <c r="C40" s="9">
        <v>441</v>
      </c>
      <c r="D40" s="262"/>
      <c r="E40" s="262"/>
      <c r="F40" s="262"/>
      <c r="G40" s="262"/>
    </row>
    <row r="41" spans="1:7" s="1" customFormat="1" ht="12.75" customHeight="1">
      <c r="A41" s="260" t="s">
        <v>44</v>
      </c>
      <c r="B41" s="260"/>
      <c r="C41" s="9">
        <v>15</v>
      </c>
      <c r="D41" s="262"/>
      <c r="E41" s="262"/>
      <c r="F41" s="262"/>
      <c r="G41" s="262"/>
    </row>
    <row r="42" spans="1:7" ht="12.75" customHeight="1">
      <c r="A42" s="260" t="s">
        <v>45</v>
      </c>
      <c r="B42" s="260"/>
      <c r="C42" s="9">
        <v>93</v>
      </c>
      <c r="D42" s="262"/>
      <c r="E42" s="262"/>
      <c r="F42" s="262"/>
      <c r="G42" s="262"/>
    </row>
    <row r="43" spans="1:7" ht="16.5" customHeight="1">
      <c r="A43" s="260" t="s">
        <v>46</v>
      </c>
      <c r="B43" s="260"/>
      <c r="C43" s="9">
        <v>231</v>
      </c>
      <c r="D43" s="262"/>
      <c r="E43" s="262"/>
      <c r="F43" s="262"/>
      <c r="G43" s="262"/>
    </row>
    <row r="44" spans="1:7" ht="12.75">
      <c r="A44" s="260" t="s">
        <v>47</v>
      </c>
      <c r="B44" s="260"/>
      <c r="C44" s="9">
        <v>61</v>
      </c>
      <c r="D44" s="262"/>
      <c r="E44" s="262"/>
      <c r="F44" s="262"/>
      <c r="G44" s="262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260" t="s">
        <v>49</v>
      </c>
      <c r="B46" s="260"/>
      <c r="C46" s="9">
        <v>311</v>
      </c>
      <c r="D46" s="261"/>
      <c r="E46" s="261"/>
      <c r="F46" s="261"/>
      <c r="G46" s="262"/>
    </row>
    <row r="47" spans="1:7" ht="12.75" customHeight="1">
      <c r="A47" s="260" t="s">
        <v>50</v>
      </c>
      <c r="B47" s="260"/>
      <c r="C47" s="9">
        <v>7</v>
      </c>
      <c r="D47" s="261"/>
      <c r="E47" s="261"/>
      <c r="F47" s="261"/>
      <c r="G47" s="262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260" t="s">
        <v>52</v>
      </c>
      <c r="B49" s="260"/>
      <c r="C49" s="9">
        <v>196</v>
      </c>
      <c r="D49" s="261"/>
      <c r="E49" s="261"/>
      <c r="F49" s="261"/>
      <c r="G49" s="262"/>
    </row>
    <row r="50" spans="1:7" ht="12.75">
      <c r="A50" s="260" t="s">
        <v>53</v>
      </c>
      <c r="B50" s="260"/>
      <c r="C50" s="9">
        <v>32</v>
      </c>
      <c r="D50" s="261"/>
      <c r="E50" s="261"/>
      <c r="F50" s="261"/>
      <c r="G50" s="262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260" t="s">
        <v>55</v>
      </c>
      <c r="B52" s="260"/>
      <c r="C52" s="9">
        <v>396</v>
      </c>
      <c r="D52" s="261"/>
      <c r="E52" s="261"/>
      <c r="F52" s="261"/>
      <c r="G52" s="262"/>
    </row>
    <row r="53" spans="1:7" ht="12.75" customHeight="1">
      <c r="A53" s="260" t="s">
        <v>56</v>
      </c>
      <c r="B53" s="260"/>
      <c r="C53" s="9">
        <v>126</v>
      </c>
      <c r="D53" s="261"/>
      <c r="E53" s="261"/>
      <c r="F53" s="261"/>
      <c r="G53" s="262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260" t="s">
        <v>58</v>
      </c>
      <c r="B55" s="260"/>
      <c r="C55" s="9">
        <v>352</v>
      </c>
      <c r="D55" s="261"/>
      <c r="E55" s="261"/>
      <c r="F55" s="261"/>
      <c r="G55" s="262"/>
    </row>
    <row r="56" spans="1:7" ht="12.75" customHeight="1">
      <c r="A56" s="260" t="s">
        <v>59</v>
      </c>
      <c r="B56" s="260"/>
      <c r="C56" s="9">
        <f>-12</f>
        <v>-12</v>
      </c>
      <c r="D56" s="261"/>
      <c r="E56" s="261"/>
      <c r="F56" s="261"/>
      <c r="G56" s="262"/>
    </row>
    <row r="57" spans="1:7" ht="27.75" customHeight="1">
      <c r="A57" s="255" t="s">
        <v>60</v>
      </c>
      <c r="B57" s="255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256" t="s">
        <v>62</v>
      </c>
      <c r="C76" s="257" t="s">
        <v>63</v>
      </c>
      <c r="D76" s="257"/>
      <c r="G76"/>
    </row>
    <row r="77" spans="2:7" ht="27.75" customHeight="1">
      <c r="B77" s="256"/>
      <c r="C77" s="258" t="s">
        <v>64</v>
      </c>
      <c r="D77" s="258"/>
      <c r="E77" s="19" t="s">
        <v>65</v>
      </c>
      <c r="G77"/>
    </row>
    <row r="78" ht="12.75">
      <c r="G78"/>
    </row>
    <row r="79" ht="12.75">
      <c r="G79"/>
    </row>
    <row r="80" spans="2:7" ht="18">
      <c r="B80" s="253" t="s">
        <v>62</v>
      </c>
      <c r="C80" s="20">
        <v>40366155.36</v>
      </c>
      <c r="E80" s="259" t="s">
        <v>66</v>
      </c>
      <c r="F80" s="252">
        <f>C80/C81</f>
        <v>2213.4208126336566</v>
      </c>
      <c r="G80"/>
    </row>
    <row r="81" spans="2:7" ht="18">
      <c r="B81" s="253"/>
      <c r="C81" s="21">
        <v>18237</v>
      </c>
      <c r="D81" s="2"/>
      <c r="E81" s="259"/>
      <c r="F81" s="252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253" t="s">
        <v>68</v>
      </c>
      <c r="C86" s="253" t="s">
        <v>69</v>
      </c>
      <c r="E86" s="254" t="s">
        <v>70</v>
      </c>
      <c r="F86" s="252">
        <f>2*F80</f>
        <v>4426.841625267313</v>
      </c>
    </row>
    <row r="87" spans="2:6" ht="12.75">
      <c r="B87" s="253"/>
      <c r="C87" s="253"/>
      <c r="E87" s="254"/>
      <c r="F87" s="254"/>
    </row>
    <row r="88" ht="12.75">
      <c r="E88" s="24"/>
    </row>
    <row r="90" ht="12.75">
      <c r="B90" s="1" t="s">
        <v>71</v>
      </c>
    </row>
    <row r="92" spans="2:6" ht="12.75" customHeight="1">
      <c r="B92" s="253" t="s">
        <v>72</v>
      </c>
      <c r="C92" s="253" t="s">
        <v>73</v>
      </c>
      <c r="E92" s="254" t="s">
        <v>74</v>
      </c>
      <c r="F92" s="252">
        <f>10*F80</f>
        <v>22134.208126336565</v>
      </c>
    </row>
    <row r="93" spans="2:6" ht="12.75" customHeight="1">
      <c r="B93" s="253"/>
      <c r="C93" s="253"/>
      <c r="E93" s="254"/>
      <c r="F93" s="254"/>
    </row>
    <row r="96" ht="12.75">
      <c r="B96" s="1" t="s">
        <v>75</v>
      </c>
    </row>
    <row r="98" spans="2:5" ht="25.5" customHeight="1">
      <c r="B98" s="248" t="s">
        <v>76</v>
      </c>
      <c r="C98" s="249" t="s">
        <v>77</v>
      </c>
      <c r="D98" s="249"/>
      <c r="E98" s="250" t="s">
        <v>78</v>
      </c>
    </row>
    <row r="99" spans="2:5" ht="16.5">
      <c r="B99" s="248"/>
      <c r="C99" s="251">
        <v>100</v>
      </c>
      <c r="D99" s="251"/>
      <c r="E99" s="250"/>
    </row>
  </sheetData>
  <sheetProtection selectLockedCells="1" selectUnlockedCells="1"/>
  <mergeCells count="108">
    <mergeCell ref="A1:G1"/>
    <mergeCell ref="A7:B7"/>
    <mergeCell ref="D7:D8"/>
    <mergeCell ref="E7:E8"/>
    <mergeCell ref="F7:F8"/>
    <mergeCell ref="G7:G8"/>
    <mergeCell ref="A8:B8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6:B16"/>
    <mergeCell ref="D16:D17"/>
    <mergeCell ref="E16:E17"/>
    <mergeCell ref="F16:F17"/>
    <mergeCell ref="G16:G17"/>
    <mergeCell ref="A17:B17"/>
    <mergeCell ref="A19:B19"/>
    <mergeCell ref="D19:D22"/>
    <mergeCell ref="E19:E22"/>
    <mergeCell ref="F19:F22"/>
    <mergeCell ref="G19:G22"/>
    <mergeCell ref="A20:B20"/>
    <mergeCell ref="A21:B21"/>
    <mergeCell ref="A22:B22"/>
    <mergeCell ref="A24:B24"/>
    <mergeCell ref="D24:D26"/>
    <mergeCell ref="E24:E26"/>
    <mergeCell ref="F24:F26"/>
    <mergeCell ref="G24:G26"/>
    <mergeCell ref="A25:B25"/>
    <mergeCell ref="A26:B26"/>
    <mergeCell ref="A30:B30"/>
    <mergeCell ref="D30:D32"/>
    <mergeCell ref="E30:E32"/>
    <mergeCell ref="F30:F32"/>
    <mergeCell ref="G30:G32"/>
    <mergeCell ref="A31:B31"/>
    <mergeCell ref="A32:B32"/>
    <mergeCell ref="A34:B34"/>
    <mergeCell ref="D34:D35"/>
    <mergeCell ref="E34:E35"/>
    <mergeCell ref="F34:F35"/>
    <mergeCell ref="G34:G35"/>
    <mergeCell ref="A35:B35"/>
    <mergeCell ref="A37:B37"/>
    <mergeCell ref="D37:D38"/>
    <mergeCell ref="E37:E38"/>
    <mergeCell ref="F37:F38"/>
    <mergeCell ref="G37:G38"/>
    <mergeCell ref="A38:B38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46:B46"/>
    <mergeCell ref="D46:D47"/>
    <mergeCell ref="E46:E47"/>
    <mergeCell ref="F46:F47"/>
    <mergeCell ref="G46:G47"/>
    <mergeCell ref="A47:B47"/>
    <mergeCell ref="A49:B49"/>
    <mergeCell ref="D49:D50"/>
    <mergeCell ref="E49:E50"/>
    <mergeCell ref="F49:F50"/>
    <mergeCell ref="G49:G50"/>
    <mergeCell ref="A50:B50"/>
    <mergeCell ref="A52:B52"/>
    <mergeCell ref="D52:D53"/>
    <mergeCell ref="E52:E53"/>
    <mergeCell ref="F52:F53"/>
    <mergeCell ref="G52:G53"/>
    <mergeCell ref="A53:B53"/>
    <mergeCell ref="A55:B55"/>
    <mergeCell ref="D55:D56"/>
    <mergeCell ref="E55:E56"/>
    <mergeCell ref="F55:F56"/>
    <mergeCell ref="G55:G56"/>
    <mergeCell ref="A56:B56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269" t="s">
        <v>2</v>
      </c>
      <c r="C3" s="269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260">
        <v>3</v>
      </c>
      <c r="B6" s="33" t="s">
        <v>84</v>
      </c>
      <c r="C6" s="34">
        <f>'Arkusz2 (2)'!C7</f>
        <v>199</v>
      </c>
      <c r="D6" s="265">
        <f>'Arkusz2 (2)'!C6</f>
        <v>283</v>
      </c>
      <c r="E6" s="267">
        <f>'Arkusz2 (2)'!D6</f>
        <v>10690.822525020561</v>
      </c>
      <c r="F6" s="267">
        <f>'Arkusz2 (2)'!F6</f>
        <v>10691</v>
      </c>
      <c r="G6" s="264"/>
    </row>
    <row r="7" spans="1:7" ht="12.75">
      <c r="A7" s="260"/>
      <c r="B7" s="35" t="s">
        <v>85</v>
      </c>
      <c r="C7" s="36">
        <f>'Arkusz2 (2)'!C8</f>
        <v>84</v>
      </c>
      <c r="D7" s="265"/>
      <c r="E7" s="267"/>
      <c r="F7" s="267"/>
      <c r="G7" s="264"/>
    </row>
    <row r="8" spans="1:7" ht="12.75">
      <c r="A8" s="260">
        <v>4</v>
      </c>
      <c r="B8" s="33" t="s">
        <v>86</v>
      </c>
      <c r="C8" s="34">
        <f>'Arkusz2 (2)'!C10</f>
        <v>664</v>
      </c>
      <c r="D8" s="265">
        <f>'Arkusz2 (2)'!C9</f>
        <v>653</v>
      </c>
      <c r="E8" s="267">
        <f>'Arkusz2 (2)'!D9</f>
        <v>18880.479531765093</v>
      </c>
      <c r="F8" s="267">
        <f>'Arkusz2 (2)'!F9</f>
        <v>18880</v>
      </c>
      <c r="G8" s="264"/>
    </row>
    <row r="9" spans="1:7" ht="12.75">
      <c r="A9" s="260"/>
      <c r="B9" s="37" t="s">
        <v>87</v>
      </c>
      <c r="C9" s="38">
        <f>'Arkusz2 (2)'!C11</f>
        <v>0</v>
      </c>
      <c r="D9" s="265"/>
      <c r="E9" s="267"/>
      <c r="F9" s="267"/>
      <c r="G9" s="264"/>
    </row>
    <row r="10" spans="1:7" ht="12.75">
      <c r="A10" s="260"/>
      <c r="B10" s="37" t="s">
        <v>88</v>
      </c>
      <c r="C10" s="38">
        <f>'Arkusz2 (2)'!C12</f>
        <v>-1</v>
      </c>
      <c r="D10" s="265"/>
      <c r="E10" s="267"/>
      <c r="F10" s="267"/>
      <c r="G10" s="264"/>
    </row>
    <row r="11" spans="1:7" ht="12.75">
      <c r="A11" s="260"/>
      <c r="B11" s="37" t="s">
        <v>89</v>
      </c>
      <c r="C11" s="38">
        <f>'Arkusz2 (2)'!C13</f>
        <v>-5</v>
      </c>
      <c r="D11" s="265"/>
      <c r="E11" s="267"/>
      <c r="F11" s="267"/>
      <c r="G11" s="264"/>
    </row>
    <row r="12" spans="1:7" ht="12.75">
      <c r="A12" s="260"/>
      <c r="B12" s="39" t="s">
        <v>90</v>
      </c>
      <c r="C12" s="36">
        <f>'Arkusz2 (2)'!C14</f>
        <v>-5</v>
      </c>
      <c r="D12" s="265"/>
      <c r="E12" s="267"/>
      <c r="F12" s="267"/>
      <c r="G12" s="264"/>
    </row>
    <row r="13" spans="1:7" ht="12.75">
      <c r="A13" s="260">
        <v>5</v>
      </c>
      <c r="B13" s="33" t="s">
        <v>91</v>
      </c>
      <c r="C13" s="34">
        <f>'Arkusz2 (2)'!C16</f>
        <v>229</v>
      </c>
      <c r="D13" s="265">
        <f>'Arkusz2 (2)'!C15</f>
        <v>282</v>
      </c>
      <c r="E13" s="267">
        <f>'Arkusz2 (2)'!D15</f>
        <v>10668.688316894226</v>
      </c>
      <c r="F13" s="267">
        <f>'Arkusz2 (2)'!F15</f>
        <v>10669</v>
      </c>
      <c r="G13" s="264"/>
    </row>
    <row r="14" spans="1:7" ht="12.75">
      <c r="A14" s="260"/>
      <c r="B14" s="39" t="s">
        <v>21</v>
      </c>
      <c r="C14" s="36">
        <f>'Arkusz2 (2)'!C17</f>
        <v>53</v>
      </c>
      <c r="D14" s="265"/>
      <c r="E14" s="267"/>
      <c r="F14" s="267"/>
      <c r="G14" s="264"/>
    </row>
    <row r="15" spans="1:7" ht="12.75">
      <c r="A15" s="260">
        <v>6</v>
      </c>
      <c r="B15" s="33" t="s">
        <v>92</v>
      </c>
      <c r="C15" s="34">
        <f>'Arkusz2 (2)'!C19</f>
        <v>118</v>
      </c>
      <c r="D15" s="265">
        <f>'Arkusz2 (2)'!C18</f>
        <v>167</v>
      </c>
      <c r="E15" s="267">
        <f>'Arkusz2 (2)'!D18</f>
        <v>8123.25438236552</v>
      </c>
      <c r="F15" s="267">
        <f>'Arkusz2 (2)'!F18</f>
        <v>8123</v>
      </c>
      <c r="G15" s="264"/>
    </row>
    <row r="16" spans="1:7" ht="12.75">
      <c r="A16" s="260"/>
      <c r="B16" s="40" t="s">
        <v>93</v>
      </c>
      <c r="C16" s="38">
        <f>'Arkusz2 (2)'!C20</f>
        <v>11</v>
      </c>
      <c r="D16" s="265"/>
      <c r="E16" s="267"/>
      <c r="F16" s="267"/>
      <c r="G16" s="264"/>
    </row>
    <row r="17" spans="1:7" ht="12.75">
      <c r="A17" s="260"/>
      <c r="B17" s="37" t="s">
        <v>94</v>
      </c>
      <c r="C17" s="38">
        <f>'Arkusz2 (2)'!C21</f>
        <v>26</v>
      </c>
      <c r="D17" s="265"/>
      <c r="E17" s="267"/>
      <c r="F17" s="267"/>
      <c r="G17" s="264"/>
    </row>
    <row r="18" spans="1:7" ht="12.75">
      <c r="A18" s="260"/>
      <c r="B18" s="39" t="s">
        <v>26</v>
      </c>
      <c r="C18" s="36">
        <f>'Arkusz2 (2)'!C22</f>
        <v>12</v>
      </c>
      <c r="D18" s="265"/>
      <c r="E18" s="267"/>
      <c r="F18" s="267"/>
      <c r="G18" s="264"/>
    </row>
    <row r="19" spans="1:7" ht="12.75">
      <c r="A19" s="260">
        <v>7</v>
      </c>
      <c r="B19" s="33" t="s">
        <v>95</v>
      </c>
      <c r="C19" s="34">
        <f>'Arkusz2 (2)'!C24</f>
        <v>76</v>
      </c>
      <c r="D19" s="265">
        <f>'Arkusz2 (2)'!C23</f>
        <v>408</v>
      </c>
      <c r="E19" s="267">
        <f>'Arkusz2 (2)'!D23</f>
        <v>13457.598540812633</v>
      </c>
      <c r="F19" s="267">
        <f>'Arkusz2 (2)'!F23</f>
        <v>13458</v>
      </c>
      <c r="G19" s="264"/>
    </row>
    <row r="20" spans="1:7" ht="12.75">
      <c r="A20" s="260"/>
      <c r="B20" s="41" t="s">
        <v>29</v>
      </c>
      <c r="C20" s="38">
        <f>'Arkusz2 (2)'!C25</f>
        <v>198</v>
      </c>
      <c r="D20" s="265"/>
      <c r="E20" s="267"/>
      <c r="F20" s="267"/>
      <c r="G20" s="264"/>
    </row>
    <row r="21" spans="1:7" ht="12.75">
      <c r="A21" s="260"/>
      <c r="B21" s="35" t="s">
        <v>30</v>
      </c>
      <c r="C21" s="36">
        <f>'Arkusz2 (2)'!C26</f>
        <v>134</v>
      </c>
      <c r="D21" s="265"/>
      <c r="E21" s="267"/>
      <c r="F21" s="267"/>
      <c r="G21" s="264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260">
        <v>10</v>
      </c>
      <c r="B24" s="33" t="s">
        <v>98</v>
      </c>
      <c r="C24" s="34">
        <f>'Arkusz2 (2)'!C30</f>
        <v>250</v>
      </c>
      <c r="D24" s="265">
        <f>'Arkusz2 (2)'!C29</f>
        <v>413</v>
      </c>
      <c r="E24" s="267">
        <f>'Arkusz2 (2)'!D29</f>
        <v>13568.269581444314</v>
      </c>
      <c r="F24" s="267">
        <f>'Arkusz2 (2)'!F29</f>
        <v>13568</v>
      </c>
      <c r="G24" s="264"/>
    </row>
    <row r="25" spans="1:7" ht="12.75">
      <c r="A25" s="260"/>
      <c r="B25" s="41" t="s">
        <v>35</v>
      </c>
      <c r="C25" s="38">
        <f>'Arkusz2 (2)'!C31</f>
        <v>149</v>
      </c>
      <c r="D25" s="265"/>
      <c r="E25" s="267"/>
      <c r="F25" s="267"/>
      <c r="G25" s="264"/>
    </row>
    <row r="26" spans="1:7" ht="12.75">
      <c r="A26" s="260"/>
      <c r="B26" s="35" t="s">
        <v>36</v>
      </c>
      <c r="C26" s="36">
        <f>'Arkusz2 (2)'!C32</f>
        <v>14</v>
      </c>
      <c r="D26" s="265"/>
      <c r="E26" s="267"/>
      <c r="F26" s="267"/>
      <c r="G26" s="264"/>
    </row>
    <row r="27" spans="1:7" ht="12.75">
      <c r="A27" s="260">
        <v>11</v>
      </c>
      <c r="B27" s="33" t="s">
        <v>99</v>
      </c>
      <c r="C27" s="34">
        <f>'Arkusz2 (2)'!C34</f>
        <v>238</v>
      </c>
      <c r="D27" s="265">
        <f>'Arkusz2 (2)'!C33</f>
        <v>212</v>
      </c>
      <c r="E27" s="267">
        <f>'Arkusz2 (2)'!D33</f>
        <v>9119.293748050666</v>
      </c>
      <c r="F27" s="267">
        <f>'Arkusz2 (2)'!F33</f>
        <v>9119</v>
      </c>
      <c r="G27" s="264"/>
    </row>
    <row r="28" spans="1:7" ht="12.75">
      <c r="A28" s="260"/>
      <c r="B28" s="39" t="s">
        <v>100</v>
      </c>
      <c r="C28" s="36">
        <f>'Arkusz2 (2)'!C35</f>
        <v>-26</v>
      </c>
      <c r="D28" s="265"/>
      <c r="E28" s="267"/>
      <c r="F28" s="267"/>
      <c r="G28" s="264"/>
    </row>
    <row r="29" spans="1:7" ht="13.5" customHeight="1">
      <c r="A29" s="260">
        <v>12</v>
      </c>
      <c r="B29" s="33" t="s">
        <v>101</v>
      </c>
      <c r="C29" s="34">
        <f>'Arkusz2 (2)'!C37</f>
        <v>1047</v>
      </c>
      <c r="D29" s="265">
        <f>'Arkusz2 (2)'!C36</f>
        <v>1159</v>
      </c>
      <c r="E29" s="267">
        <f>'Arkusz2 (2)'!D36</f>
        <v>30080.388843691395</v>
      </c>
      <c r="F29" s="267">
        <f>'Arkusz2 (2)'!F36</f>
        <v>22134</v>
      </c>
      <c r="G29" s="268" t="s">
        <v>102</v>
      </c>
    </row>
    <row r="30" spans="1:7" ht="42" customHeight="1">
      <c r="A30" s="260"/>
      <c r="B30" s="39" t="s">
        <v>41</v>
      </c>
      <c r="C30" s="36">
        <f>'Arkusz2 (2)'!C38</f>
        <v>112</v>
      </c>
      <c r="D30" s="265"/>
      <c r="E30" s="267"/>
      <c r="F30" s="267"/>
      <c r="G30" s="268"/>
    </row>
    <row r="31" spans="1:7" ht="13.5" customHeight="1">
      <c r="A31" s="260">
        <v>13</v>
      </c>
      <c r="B31" s="33" t="s">
        <v>103</v>
      </c>
      <c r="C31" s="34">
        <f>'Arkusz2 (2)'!C40</f>
        <v>441</v>
      </c>
      <c r="D31" s="265">
        <f>'Arkusz2 (2)'!C39</f>
        <v>841</v>
      </c>
      <c r="E31" s="267">
        <f>'Arkusz2 (2)'!D39</f>
        <v>23041.710659516364</v>
      </c>
      <c r="F31" s="267">
        <f>'Arkusz2 (2)'!F39</f>
        <v>22134</v>
      </c>
      <c r="G31" s="268" t="s">
        <v>102</v>
      </c>
    </row>
    <row r="32" spans="1:7" ht="12.75">
      <c r="A32" s="260"/>
      <c r="B32" s="37" t="s">
        <v>44</v>
      </c>
      <c r="C32" s="38">
        <f>'Arkusz2 (2)'!C41</f>
        <v>15</v>
      </c>
      <c r="D32" s="265"/>
      <c r="E32" s="267"/>
      <c r="F32" s="267"/>
      <c r="G32" s="268"/>
    </row>
    <row r="33" spans="1:7" ht="12.75">
      <c r="A33" s="260"/>
      <c r="B33" s="37" t="s">
        <v>45</v>
      </c>
      <c r="C33" s="38">
        <f>'Arkusz2 (2)'!C42</f>
        <v>93</v>
      </c>
      <c r="D33" s="265"/>
      <c r="E33" s="267"/>
      <c r="F33" s="267"/>
      <c r="G33" s="268"/>
    </row>
    <row r="34" spans="1:7" ht="12.75">
      <c r="A34" s="260"/>
      <c r="B34" s="37" t="s">
        <v>46</v>
      </c>
      <c r="C34" s="38">
        <f>'Arkusz2 (2)'!C43</f>
        <v>231</v>
      </c>
      <c r="D34" s="265"/>
      <c r="E34" s="267"/>
      <c r="F34" s="267"/>
      <c r="G34" s="268"/>
    </row>
    <row r="35" spans="1:7" ht="12.75">
      <c r="A35" s="260"/>
      <c r="B35" s="39" t="s">
        <v>47</v>
      </c>
      <c r="C35" s="36">
        <f>'Arkusz2 (2)'!C44</f>
        <v>61</v>
      </c>
      <c r="D35" s="265"/>
      <c r="E35" s="267"/>
      <c r="F35" s="267"/>
      <c r="G35" s="268"/>
    </row>
    <row r="36" spans="1:7" ht="12.75">
      <c r="A36" s="260">
        <v>14</v>
      </c>
      <c r="B36" s="33" t="s">
        <v>104</v>
      </c>
      <c r="C36" s="34">
        <f>'Arkusz2 (2)'!C46</f>
        <v>311</v>
      </c>
      <c r="D36" s="265">
        <f>'Arkusz2 (2)'!C45</f>
        <v>318</v>
      </c>
      <c r="E36" s="267">
        <f>'Arkusz2 (2)'!D45</f>
        <v>11465.519809442341</v>
      </c>
      <c r="F36" s="267">
        <f>'Arkusz2 (2)'!F45</f>
        <v>11466</v>
      </c>
      <c r="G36" s="264"/>
    </row>
    <row r="37" spans="1:7" ht="12.75">
      <c r="A37" s="260"/>
      <c r="B37" s="39" t="s">
        <v>50</v>
      </c>
      <c r="C37" s="36">
        <f>'Arkusz2 (2)'!C47</f>
        <v>7</v>
      </c>
      <c r="D37" s="265"/>
      <c r="E37" s="267"/>
      <c r="F37" s="267"/>
      <c r="G37" s="264"/>
    </row>
    <row r="38" spans="1:7" ht="12.75">
      <c r="A38" s="260">
        <v>15</v>
      </c>
      <c r="B38" s="33" t="s">
        <v>105</v>
      </c>
      <c r="C38" s="34">
        <f>'Arkusz2 (2)'!C49</f>
        <v>196</v>
      </c>
      <c r="D38" s="265">
        <f>'Arkusz2 (2)'!C48</f>
        <v>228</v>
      </c>
      <c r="E38" s="267">
        <f>'Arkusz2 (2)'!D48</f>
        <v>9473.441078072048</v>
      </c>
      <c r="F38" s="267">
        <f>'Arkusz2 (2)'!F48</f>
        <v>9473</v>
      </c>
      <c r="G38" s="264"/>
    </row>
    <row r="39" spans="1:7" ht="12.75">
      <c r="A39" s="260"/>
      <c r="B39" s="39" t="s">
        <v>53</v>
      </c>
      <c r="C39" s="36">
        <f>'Arkusz2 (2)'!C50</f>
        <v>32</v>
      </c>
      <c r="D39" s="265"/>
      <c r="E39" s="267"/>
      <c r="F39" s="267"/>
      <c r="G39" s="264"/>
    </row>
    <row r="40" spans="1:7" ht="12.75">
      <c r="A40" s="260">
        <v>16</v>
      </c>
      <c r="B40" s="33" t="s">
        <v>106</v>
      </c>
      <c r="C40" s="34">
        <f>'Arkusz2 (2)'!C52</f>
        <v>396</v>
      </c>
      <c r="D40" s="265">
        <f>'Arkusz2 (2)'!C51</f>
        <v>522</v>
      </c>
      <c r="E40" s="267">
        <f>'Arkusz2 (2)'!D51</f>
        <v>15980.898267215</v>
      </c>
      <c r="F40" s="267">
        <f>'Arkusz2 (2)'!F51</f>
        <v>15981</v>
      </c>
      <c r="G40" s="264"/>
    </row>
    <row r="41" spans="1:7" ht="12.75">
      <c r="A41" s="260"/>
      <c r="B41" s="39" t="s">
        <v>56</v>
      </c>
      <c r="C41" s="36">
        <f>'Arkusz2 (2)'!C53</f>
        <v>126</v>
      </c>
      <c r="D41" s="265"/>
      <c r="E41" s="267"/>
      <c r="F41" s="267"/>
      <c r="G41" s="264"/>
    </row>
    <row r="42" spans="1:7" ht="12.75">
      <c r="A42" s="260">
        <v>17</v>
      </c>
      <c r="B42" s="33" t="s">
        <v>107</v>
      </c>
      <c r="C42" s="34">
        <f>'Arkusz2 (2)'!C55</f>
        <v>352</v>
      </c>
      <c r="D42" s="265">
        <f>'Arkusz2 (2)'!C54</f>
        <v>340</v>
      </c>
      <c r="E42" s="267">
        <f>'Arkusz2 (2)'!D54</f>
        <v>11952.472388221746</v>
      </c>
      <c r="F42" s="267">
        <f>'Arkusz2 (2)'!F54</f>
        <v>11952</v>
      </c>
      <c r="G42" s="264"/>
    </row>
    <row r="43" spans="1:7" ht="12.75">
      <c r="A43" s="260"/>
      <c r="B43" s="39" t="s">
        <v>108</v>
      </c>
      <c r="C43" s="36">
        <f>'Arkusz2 (2)'!C56</f>
        <v>-12</v>
      </c>
      <c r="D43" s="265"/>
      <c r="E43" s="267"/>
      <c r="F43" s="267"/>
      <c r="G43" s="264"/>
    </row>
    <row r="44" spans="1:7" ht="30" customHeight="1">
      <c r="A44" s="266" t="s">
        <v>60</v>
      </c>
      <c r="B44" s="266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G13:G14"/>
    <mergeCell ref="B3:C3"/>
    <mergeCell ref="A6:A7"/>
    <mergeCell ref="D6:D7"/>
    <mergeCell ref="E6:E7"/>
    <mergeCell ref="F6:F7"/>
    <mergeCell ref="G6:G7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49">
      <selection activeCell="F41" sqref="F41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09" customWidth="1"/>
    <col min="6" max="6" width="15.7109375" style="0" bestFit="1" customWidth="1"/>
    <col min="7" max="7" width="12.00390625" style="0" hidden="1" customWidth="1"/>
  </cols>
  <sheetData>
    <row r="1" ht="12.75">
      <c r="F1" s="123"/>
    </row>
    <row r="2" spans="1:7" ht="18">
      <c r="A2" s="263" t="s">
        <v>366</v>
      </c>
      <c r="B2" s="263"/>
      <c r="C2" s="263"/>
      <c r="D2" s="263"/>
      <c r="E2" s="263"/>
      <c r="F2" s="263"/>
      <c r="G2" s="263"/>
    </row>
    <row r="3" spans="1:7" ht="14.25" customHeight="1">
      <c r="A3" s="2"/>
      <c r="B3" s="2"/>
      <c r="C3" s="2"/>
      <c r="D3" s="2"/>
      <c r="E3" s="106"/>
      <c r="G3" s="2"/>
    </row>
    <row r="4" spans="1:7" ht="89.25">
      <c r="A4" s="3" t="s">
        <v>1</v>
      </c>
      <c r="B4" s="3" t="s">
        <v>2</v>
      </c>
      <c r="C4" s="48" t="s">
        <v>369</v>
      </c>
      <c r="D4" s="48" t="s">
        <v>367</v>
      </c>
      <c r="E4" s="107" t="s">
        <v>368</v>
      </c>
      <c r="F4" s="48" t="s">
        <v>117</v>
      </c>
      <c r="G4" s="48" t="s">
        <v>202</v>
      </c>
    </row>
    <row r="5" spans="1:7" s="1" customFormat="1" ht="15.75">
      <c r="A5" s="49">
        <v>1</v>
      </c>
      <c r="B5" s="50" t="s">
        <v>175</v>
      </c>
      <c r="C5" s="188">
        <v>273</v>
      </c>
      <c r="D5" s="51">
        <f>(2+C5/100)*F73</f>
        <v>21610.184268146895</v>
      </c>
      <c r="E5" s="51">
        <f>IF(D5&lt;$D$78,$D$78,IF(D5&gt;$D$83,$D$83,D5))</f>
        <v>21610.184268146895</v>
      </c>
      <c r="F5" s="51">
        <f>ROUND(E5,0)</f>
        <v>21610</v>
      </c>
      <c r="G5" s="52"/>
    </row>
    <row r="6" spans="1:7" s="1" customFormat="1" ht="15.75">
      <c r="A6" s="49">
        <v>2</v>
      </c>
      <c r="B6" s="50" t="s">
        <v>174</v>
      </c>
      <c r="C6" s="188">
        <v>410</v>
      </c>
      <c r="D6" s="51">
        <f>(2+C6/100)*F73</f>
        <v>27869.370832071047</v>
      </c>
      <c r="E6" s="51">
        <f>ROUND(IF(D6&lt;$D$78,$D$78,IF(D6&gt;$D$83,$D$83,D6)),2)</f>
        <v>27869.37</v>
      </c>
      <c r="F6" s="51">
        <f>ROUND(E6,0)</f>
        <v>27869</v>
      </c>
      <c r="G6" s="52"/>
    </row>
    <row r="7" spans="1:7" s="1" customFormat="1" ht="15.75">
      <c r="A7" s="4">
        <v>3</v>
      </c>
      <c r="B7" s="5" t="s">
        <v>176</v>
      </c>
      <c r="C7" s="189">
        <f>SUM(C8:C9)</f>
        <v>290</v>
      </c>
      <c r="D7" s="7">
        <f>(2+C7/100)*F73</f>
        <v>22386.8716519915</v>
      </c>
      <c r="E7" s="7">
        <f>ROUND(IF(D7&lt;$D$78,$D$78,IF(D7&gt;$D$83,$D$83,D7)),2)</f>
        <v>22386.87</v>
      </c>
      <c r="F7" s="7">
        <f>ROUND(E7,0)</f>
        <v>22387</v>
      </c>
      <c r="G7" s="53"/>
    </row>
    <row r="8" spans="1:7" ht="12.75">
      <c r="A8" s="260" t="s">
        <v>11</v>
      </c>
      <c r="B8" s="260"/>
      <c r="C8" s="190">
        <v>202</v>
      </c>
      <c r="D8" s="270"/>
      <c r="E8" s="270"/>
      <c r="F8" s="264"/>
      <c r="G8" s="267"/>
    </row>
    <row r="9" spans="1:7" ht="12.75">
      <c r="A9" s="260" t="s">
        <v>12</v>
      </c>
      <c r="B9" s="260"/>
      <c r="C9" s="191">
        <v>88</v>
      </c>
      <c r="D9" s="270"/>
      <c r="E9" s="270"/>
      <c r="F9" s="264"/>
      <c r="G9" s="267"/>
    </row>
    <row r="10" spans="1:7" s="1" customFormat="1" ht="25.5">
      <c r="A10" s="4">
        <v>4</v>
      </c>
      <c r="B10" s="5" t="s">
        <v>177</v>
      </c>
      <c r="C10" s="189">
        <f>SUM(C11:C15)</f>
        <v>737</v>
      </c>
      <c r="D10" s="7">
        <f>(2+C10/100)*F73</f>
        <v>42809.18109778783</v>
      </c>
      <c r="E10" s="7">
        <f>ROUND(IF(D10&lt;$D$78,$D$78,IF(D10&gt;$D$83,$D$83,D10)),2)</f>
        <v>42809.18</v>
      </c>
      <c r="F10" s="7">
        <f>ROUND(E10,0)</f>
        <v>42809</v>
      </c>
      <c r="G10" s="53"/>
    </row>
    <row r="11" spans="1:7" ht="12.75" customHeight="1">
      <c r="A11" s="260" t="s">
        <v>118</v>
      </c>
      <c r="B11" s="260"/>
      <c r="C11" s="191">
        <v>750</v>
      </c>
      <c r="D11" s="261"/>
      <c r="E11" s="261"/>
      <c r="F11" s="261"/>
      <c r="G11" s="267"/>
    </row>
    <row r="12" spans="1:7" ht="12.75" customHeight="1">
      <c r="A12" s="260" t="s">
        <v>15</v>
      </c>
      <c r="B12" s="260"/>
      <c r="C12" s="191">
        <v>0</v>
      </c>
      <c r="D12" s="261"/>
      <c r="E12" s="261"/>
      <c r="F12" s="261"/>
      <c r="G12" s="267"/>
    </row>
    <row r="13" spans="1:7" ht="12.75" customHeight="1">
      <c r="A13" s="260" t="s">
        <v>16</v>
      </c>
      <c r="B13" s="260"/>
      <c r="C13" s="191">
        <v>-1</v>
      </c>
      <c r="D13" s="261"/>
      <c r="E13" s="261"/>
      <c r="F13" s="261"/>
      <c r="G13" s="267"/>
    </row>
    <row r="14" spans="1:7" ht="12.75" customHeight="1">
      <c r="A14" s="260" t="s">
        <v>17</v>
      </c>
      <c r="B14" s="260"/>
      <c r="C14" s="191">
        <v>-8</v>
      </c>
      <c r="D14" s="261"/>
      <c r="E14" s="261"/>
      <c r="F14" s="261"/>
      <c r="G14" s="267"/>
    </row>
    <row r="15" spans="1:7" ht="12.75" customHeight="1">
      <c r="A15" s="260" t="s">
        <v>18</v>
      </c>
      <c r="B15" s="260"/>
      <c r="C15" s="191">
        <v>-4</v>
      </c>
      <c r="D15" s="261"/>
      <c r="E15" s="261"/>
      <c r="F15" s="261"/>
      <c r="G15" s="267"/>
    </row>
    <row r="16" spans="1:7" s="1" customFormat="1" ht="15.75">
      <c r="A16" s="4">
        <v>5</v>
      </c>
      <c r="B16" s="5" t="s">
        <v>178</v>
      </c>
      <c r="C16" s="189">
        <f>SUM(C17:C18)</f>
        <v>363</v>
      </c>
      <c r="D16" s="7">
        <f>(2+C16/100)*F73</f>
        <v>25722.058653206557</v>
      </c>
      <c r="E16" s="7">
        <f>ROUND(IF(D16&lt;$D$78,$D$78,IF(D16&gt;$D$83,$D$83,D16)),2)</f>
        <v>25722.06</v>
      </c>
      <c r="F16" s="7">
        <f>ROUND(E16,0)</f>
        <v>25722</v>
      </c>
      <c r="G16" s="53"/>
    </row>
    <row r="17" spans="1:7" ht="12.75" customHeight="1">
      <c r="A17" s="260" t="s">
        <v>20</v>
      </c>
      <c r="B17" s="260"/>
      <c r="C17" s="191">
        <v>291</v>
      </c>
      <c r="D17" s="261"/>
      <c r="E17" s="261"/>
      <c r="F17" s="261"/>
      <c r="G17" s="267"/>
    </row>
    <row r="18" spans="1:7" ht="12.75" customHeight="1">
      <c r="A18" s="260" t="s">
        <v>21</v>
      </c>
      <c r="B18" s="260"/>
      <c r="C18" s="191">
        <v>72</v>
      </c>
      <c r="D18" s="261"/>
      <c r="E18" s="261"/>
      <c r="F18" s="261"/>
      <c r="G18" s="267"/>
    </row>
    <row r="19" spans="1:7" s="1" customFormat="1" ht="15.75">
      <c r="A19" s="4">
        <v>6</v>
      </c>
      <c r="B19" s="5" t="s">
        <v>179</v>
      </c>
      <c r="C19" s="189">
        <f>SUM(C20:C23)</f>
        <v>149</v>
      </c>
      <c r="D19" s="7">
        <f>(2+C19/100)*F73</f>
        <v>15944.935115398026</v>
      </c>
      <c r="E19" s="7">
        <f>ROUND(IF(D19&lt;$D$78,$D$78,IF(D19&gt;$D$83,$D$83,D19)),2)</f>
        <v>15944.94</v>
      </c>
      <c r="F19" s="7">
        <f>ROUND(E19,0)</f>
        <v>15945</v>
      </c>
      <c r="G19" s="53"/>
    </row>
    <row r="20" spans="1:7" ht="12.75" customHeight="1">
      <c r="A20" s="260" t="s">
        <v>23</v>
      </c>
      <c r="B20" s="260"/>
      <c r="C20" s="191">
        <v>103</v>
      </c>
      <c r="D20" s="261"/>
      <c r="E20" s="261"/>
      <c r="F20" s="261"/>
      <c r="G20" s="267"/>
    </row>
    <row r="21" spans="1:7" ht="12.75" customHeight="1">
      <c r="A21" s="260" t="s">
        <v>24</v>
      </c>
      <c r="B21" s="260"/>
      <c r="C21" s="192">
        <v>13</v>
      </c>
      <c r="D21" s="261"/>
      <c r="E21" s="261"/>
      <c r="F21" s="261"/>
      <c r="G21" s="267"/>
    </row>
    <row r="22" spans="1:7" ht="12.75" customHeight="1">
      <c r="A22" s="260" t="s">
        <v>25</v>
      </c>
      <c r="B22" s="260"/>
      <c r="C22" s="192">
        <v>23</v>
      </c>
      <c r="D22" s="261"/>
      <c r="E22" s="261"/>
      <c r="F22" s="261"/>
      <c r="G22" s="267"/>
    </row>
    <row r="23" spans="1:7" ht="12.75" customHeight="1">
      <c r="A23" s="260" t="s">
        <v>26</v>
      </c>
      <c r="B23" s="260"/>
      <c r="C23" s="192">
        <v>10</v>
      </c>
      <c r="D23" s="261"/>
      <c r="E23" s="261"/>
      <c r="F23" s="261"/>
      <c r="G23" s="267"/>
    </row>
    <row r="24" spans="1:7" s="1" customFormat="1" ht="15.75">
      <c r="A24" s="4">
        <v>7</v>
      </c>
      <c r="B24" s="5" t="s">
        <v>180</v>
      </c>
      <c r="C24" s="189">
        <f>SUM(C25:C27)</f>
        <v>473</v>
      </c>
      <c r="D24" s="7">
        <f>(2+C24/100)*F73</f>
        <v>30747.682901612814</v>
      </c>
      <c r="E24" s="7">
        <f>IF(D24&lt;$D$78,$D$78,IF(D24&gt;$D$83,$D$83,D24))</f>
        <v>30747.682901612814</v>
      </c>
      <c r="F24" s="7">
        <f>ROUND(E24,0)</f>
        <v>30748</v>
      </c>
      <c r="G24" s="53"/>
    </row>
    <row r="25" spans="1:7" ht="12.75" customHeight="1">
      <c r="A25" s="260" t="s">
        <v>28</v>
      </c>
      <c r="B25" s="260"/>
      <c r="C25" s="191">
        <v>87</v>
      </c>
      <c r="D25" s="261"/>
      <c r="E25" s="261"/>
      <c r="F25" s="261"/>
      <c r="G25" s="267"/>
    </row>
    <row r="26" spans="1:7" ht="12.75" customHeight="1">
      <c r="A26" s="260" t="s">
        <v>29</v>
      </c>
      <c r="B26" s="260"/>
      <c r="C26" s="191">
        <v>234</v>
      </c>
      <c r="D26" s="261"/>
      <c r="E26" s="261"/>
      <c r="F26" s="261"/>
      <c r="G26" s="267"/>
    </row>
    <row r="27" spans="1:7" ht="12.75" customHeight="1">
      <c r="A27" s="260" t="s">
        <v>30</v>
      </c>
      <c r="B27" s="260"/>
      <c r="C27" s="191">
        <v>152</v>
      </c>
      <c r="D27" s="261"/>
      <c r="E27" s="261"/>
      <c r="F27" s="261"/>
      <c r="G27" s="267"/>
    </row>
    <row r="28" spans="1:7" s="1" customFormat="1" ht="15.75">
      <c r="A28" s="4">
        <v>8</v>
      </c>
      <c r="B28" s="5" t="s">
        <v>181</v>
      </c>
      <c r="C28" s="189">
        <v>51</v>
      </c>
      <c r="D28" s="7">
        <f>(2+C28/100)*F73</f>
        <v>11467.560784999725</v>
      </c>
      <c r="E28" s="7">
        <f>ROUND(IF(D28&lt;$D$78,$D$78,IF(D28&gt;$D$83,$D$83,D28)),2)</f>
        <v>11467.56</v>
      </c>
      <c r="F28" s="7">
        <f>ROUND(E28,0)</f>
        <v>11468</v>
      </c>
      <c r="G28" s="53"/>
    </row>
    <row r="29" spans="1:7" s="1" customFormat="1" ht="15.75">
      <c r="A29" s="4">
        <v>9</v>
      </c>
      <c r="B29" s="5" t="s">
        <v>182</v>
      </c>
      <c r="C29" s="189">
        <v>88</v>
      </c>
      <c r="D29" s="7">
        <f>(2+C29/100)*F73</f>
        <v>13157.99803219092</v>
      </c>
      <c r="E29" s="7">
        <f>ROUND(IF(D29&lt;$D$78,$D$78,IF(D29&gt;$D$83,$D$83,D29)),2)</f>
        <v>13158</v>
      </c>
      <c r="F29" s="7">
        <f>ROUND(E29,0)</f>
        <v>13158</v>
      </c>
      <c r="G29" s="53"/>
    </row>
    <row r="30" spans="1:7" s="1" customFormat="1" ht="25.5">
      <c r="A30" s="4">
        <v>10</v>
      </c>
      <c r="B30" s="5" t="s">
        <v>183</v>
      </c>
      <c r="C30" s="189">
        <f>SUM(C31:C32)</f>
        <v>317</v>
      </c>
      <c r="D30" s="7">
        <f>(2+C30/100)*F73</f>
        <v>23620.433967509394</v>
      </c>
      <c r="E30" s="7">
        <f>ROUND(IF(D30&lt;$D$78,$D$78,IF(D30&gt;$D$83,$D$83,D30)),2)</f>
        <v>23620.43</v>
      </c>
      <c r="F30" s="7">
        <f>ROUND(E30,0)</f>
        <v>23620</v>
      </c>
      <c r="G30" s="53"/>
    </row>
    <row r="31" spans="1:7" s="1" customFormat="1" ht="12.75" customHeight="1">
      <c r="A31" s="260" t="s">
        <v>34</v>
      </c>
      <c r="B31" s="260"/>
      <c r="C31" s="191">
        <v>301</v>
      </c>
      <c r="D31" s="75"/>
      <c r="E31" s="75"/>
      <c r="F31" s="75"/>
      <c r="G31" s="76"/>
    </row>
    <row r="32" spans="1:7" ht="16.5" customHeight="1">
      <c r="A32" s="276" t="s">
        <v>36</v>
      </c>
      <c r="B32" s="277"/>
      <c r="C32" s="191">
        <v>16</v>
      </c>
      <c r="D32" s="75"/>
      <c r="E32" s="75"/>
      <c r="F32" s="75"/>
      <c r="G32" s="76"/>
    </row>
    <row r="33" spans="1:7" s="1" customFormat="1" ht="15.75">
      <c r="A33" s="4">
        <v>11</v>
      </c>
      <c r="B33" s="5" t="s">
        <v>246</v>
      </c>
      <c r="C33" s="189">
        <f>C34</f>
        <v>256</v>
      </c>
      <c r="D33" s="7">
        <f>(2+C33/100)*F73</f>
        <v>20833.496884302294</v>
      </c>
      <c r="E33" s="7">
        <f>ROUND(IF(D33&lt;$D$78,$D$78,IF(D33&gt;$D$83,$D$83,D33)),2)</f>
        <v>20833.5</v>
      </c>
      <c r="F33" s="7">
        <f>ROUND(E33,0)</f>
        <v>20834</v>
      </c>
      <c r="G33" s="53"/>
    </row>
    <row r="34" spans="1:7" ht="12.75" customHeight="1">
      <c r="A34" s="260" t="s">
        <v>35</v>
      </c>
      <c r="B34" s="260"/>
      <c r="C34" s="271">
        <v>256</v>
      </c>
      <c r="D34" s="272"/>
      <c r="E34" s="272"/>
      <c r="F34" s="272"/>
      <c r="G34" s="53"/>
    </row>
    <row r="35" spans="1:7" ht="18.75" customHeight="1">
      <c r="A35" s="260"/>
      <c r="B35" s="260"/>
      <c r="C35" s="271"/>
      <c r="D35" s="273"/>
      <c r="E35" s="273"/>
      <c r="F35" s="273"/>
      <c r="G35" s="53"/>
    </row>
    <row r="36" spans="1:7" s="1" customFormat="1" ht="15.75">
      <c r="A36" s="4">
        <v>12</v>
      </c>
      <c r="B36" s="5" t="s">
        <v>184</v>
      </c>
      <c r="C36" s="189">
        <f>SUM(C37:C38)</f>
        <v>190</v>
      </c>
      <c r="D36" s="7">
        <f>(2+C36/100)*F73</f>
        <v>17818.122335258537</v>
      </c>
      <c r="E36" s="7">
        <f>IF(D36&lt;$D$78,$D$78,IF(D36&gt;$D$83,$D$83,D36))</f>
        <v>17818.122335258537</v>
      </c>
      <c r="F36" s="7">
        <f>ROUND(E36,0)</f>
        <v>17818</v>
      </c>
      <c r="G36" s="53"/>
    </row>
    <row r="37" spans="1:7" ht="15" customHeight="1">
      <c r="A37" s="260" t="s">
        <v>38</v>
      </c>
      <c r="B37" s="260"/>
      <c r="C37" s="191">
        <v>213</v>
      </c>
      <c r="D37" s="267"/>
      <c r="E37" s="267"/>
      <c r="F37" s="267"/>
      <c r="G37" s="267"/>
    </row>
    <row r="38" spans="1:7" ht="15" customHeight="1">
      <c r="A38" s="260" t="s">
        <v>25</v>
      </c>
      <c r="B38" s="260"/>
      <c r="C38" s="192">
        <v>-23</v>
      </c>
      <c r="D38" s="267"/>
      <c r="E38" s="267"/>
      <c r="F38" s="267"/>
      <c r="G38" s="267"/>
    </row>
    <row r="39" spans="1:7" s="1" customFormat="1" ht="15.75">
      <c r="A39" s="4">
        <v>13</v>
      </c>
      <c r="B39" s="5" t="s">
        <v>185</v>
      </c>
      <c r="C39" s="189">
        <f>C40</f>
        <v>1088</v>
      </c>
      <c r="D39" s="7">
        <f>(2+C39/100)*F73</f>
        <v>58845.49119952051</v>
      </c>
      <c r="E39" s="7">
        <f>D83</f>
        <v>45687.49316732959</v>
      </c>
      <c r="F39" s="7">
        <f>ROUND(E39,0)</f>
        <v>45687</v>
      </c>
      <c r="G39" s="54"/>
    </row>
    <row r="40" spans="1:7" ht="12.75" customHeight="1">
      <c r="A40" s="260" t="s">
        <v>40</v>
      </c>
      <c r="B40" s="260"/>
      <c r="C40" s="191">
        <v>1088</v>
      </c>
      <c r="D40" s="194"/>
      <c r="E40" s="7"/>
      <c r="F40" s="7"/>
      <c r="G40" s="274"/>
    </row>
    <row r="41" spans="1:7" s="1" customFormat="1" ht="18">
      <c r="A41" s="4">
        <v>14</v>
      </c>
      <c r="B41" s="5" t="s">
        <v>376</v>
      </c>
      <c r="C41" s="196">
        <f>C42</f>
        <v>108</v>
      </c>
      <c r="D41" s="197">
        <v>0</v>
      </c>
      <c r="E41" s="7">
        <v>0</v>
      </c>
      <c r="F41" s="7">
        <f>ROUND(E41,0)</f>
        <v>0</v>
      </c>
      <c r="G41" s="275"/>
    </row>
    <row r="42" spans="1:7" ht="24" customHeight="1">
      <c r="A42" s="260" t="s">
        <v>41</v>
      </c>
      <c r="B42" s="260"/>
      <c r="C42" s="191">
        <v>108</v>
      </c>
      <c r="D42" s="195"/>
      <c r="E42" s="195"/>
      <c r="F42" s="195"/>
      <c r="G42" s="274"/>
    </row>
    <row r="43" spans="1:7" s="1" customFormat="1" ht="15.75">
      <c r="A43" s="4">
        <v>15</v>
      </c>
      <c r="B43" s="5" t="s">
        <v>186</v>
      </c>
      <c r="C43" s="189">
        <f>SUM(C44:C48)</f>
        <v>815</v>
      </c>
      <c r="D43" s="7">
        <f>(2+C43/100)*F73</f>
        <v>46372.80556483953</v>
      </c>
      <c r="E43" s="7">
        <f>D83</f>
        <v>45687.49316732959</v>
      </c>
      <c r="F43" s="7">
        <f>ROUND(E43,0)</f>
        <v>45687</v>
      </c>
      <c r="G43" s="54"/>
    </row>
    <row r="44" spans="1:7" s="1" customFormat="1" ht="12.75" customHeight="1">
      <c r="A44" s="260" t="s">
        <v>43</v>
      </c>
      <c r="B44" s="260"/>
      <c r="C44" s="191">
        <v>445</v>
      </c>
      <c r="D44" s="262"/>
      <c r="E44" s="262"/>
      <c r="F44" s="262"/>
      <c r="G44" s="278"/>
    </row>
    <row r="45" spans="1:7" s="1" customFormat="1" ht="12.75" customHeight="1">
      <c r="A45" s="260" t="s">
        <v>44</v>
      </c>
      <c r="B45" s="260"/>
      <c r="C45" s="191">
        <v>21</v>
      </c>
      <c r="D45" s="262"/>
      <c r="E45" s="262"/>
      <c r="F45" s="262"/>
      <c r="G45" s="278"/>
    </row>
    <row r="46" spans="1:7" ht="12.75" customHeight="1">
      <c r="A46" s="260" t="s">
        <v>45</v>
      </c>
      <c r="B46" s="260"/>
      <c r="C46" s="191">
        <v>89</v>
      </c>
      <c r="D46" s="262"/>
      <c r="E46" s="262"/>
      <c r="F46" s="262"/>
      <c r="G46" s="278"/>
    </row>
    <row r="47" spans="1:7" ht="12.75" customHeight="1">
      <c r="A47" s="260" t="s">
        <v>46</v>
      </c>
      <c r="B47" s="260"/>
      <c r="C47" s="191">
        <v>203</v>
      </c>
      <c r="D47" s="262"/>
      <c r="E47" s="262"/>
      <c r="F47" s="262"/>
      <c r="G47" s="278"/>
    </row>
    <row r="48" spans="1:7" ht="12.75" customHeight="1">
      <c r="A48" s="260" t="s">
        <v>47</v>
      </c>
      <c r="B48" s="260"/>
      <c r="C48" s="191">
        <v>57</v>
      </c>
      <c r="D48" s="262"/>
      <c r="E48" s="262"/>
      <c r="F48" s="262"/>
      <c r="G48" s="278"/>
    </row>
    <row r="49" spans="1:7" s="15" customFormat="1" ht="15.75">
      <c r="A49" s="4">
        <v>16</v>
      </c>
      <c r="B49" s="5" t="s">
        <v>187</v>
      </c>
      <c r="C49" s="189">
        <f>SUM(C50:C52)</f>
        <v>322</v>
      </c>
      <c r="D49" s="7">
        <f>(2+C49/100)*F73</f>
        <v>23848.871433346045</v>
      </c>
      <c r="E49" s="7">
        <f>ROUND(IF(D49&lt;$D$78,$D$78,IF(D49&gt;$D$83,$D$83,D49)),2)</f>
        <v>23848.87</v>
      </c>
      <c r="F49" s="7">
        <f>ROUND(E49,0)</f>
        <v>23849</v>
      </c>
      <c r="G49" s="54"/>
    </row>
    <row r="50" spans="1:11" ht="12.75" customHeight="1">
      <c r="A50" s="260" t="s">
        <v>49</v>
      </c>
      <c r="B50" s="260"/>
      <c r="C50" s="191">
        <v>298</v>
      </c>
      <c r="D50" s="261"/>
      <c r="E50" s="261"/>
      <c r="F50" s="261"/>
      <c r="G50" s="267"/>
      <c r="H50" s="16"/>
      <c r="I50" s="16"/>
      <c r="J50" s="16"/>
      <c r="K50" s="16"/>
    </row>
    <row r="51" spans="1:11" ht="12.75" customHeight="1">
      <c r="A51" s="276" t="s">
        <v>173</v>
      </c>
      <c r="B51" s="277"/>
      <c r="C51" s="191">
        <v>9</v>
      </c>
      <c r="D51" s="261"/>
      <c r="E51" s="261"/>
      <c r="F51" s="261"/>
      <c r="G51" s="267"/>
      <c r="H51" s="16"/>
      <c r="I51" s="16"/>
      <c r="J51" s="16"/>
      <c r="K51" s="16"/>
    </row>
    <row r="52" spans="1:11" ht="12.75" customHeight="1">
      <c r="A52" s="260" t="s">
        <v>50</v>
      </c>
      <c r="B52" s="260"/>
      <c r="C52" s="191">
        <v>15</v>
      </c>
      <c r="D52" s="261"/>
      <c r="E52" s="261"/>
      <c r="F52" s="261"/>
      <c r="G52" s="267"/>
      <c r="H52" s="16"/>
      <c r="I52" s="16"/>
      <c r="J52" s="16"/>
      <c r="K52" s="16"/>
    </row>
    <row r="53" spans="1:7" s="15" customFormat="1" ht="15.75">
      <c r="A53" s="4">
        <v>17</v>
      </c>
      <c r="B53" s="5" t="s">
        <v>188</v>
      </c>
      <c r="C53" s="189">
        <f>SUM(C54:C55)</f>
        <v>248</v>
      </c>
      <c r="D53" s="7">
        <f>(2+C53/100)*F73</f>
        <v>20467.996938963657</v>
      </c>
      <c r="E53" s="7">
        <f>ROUND(IF(D53&lt;$D$78,$D$78,IF(D53&gt;$D$83,$D$83,D53)),2)</f>
        <v>20468</v>
      </c>
      <c r="F53" s="7">
        <f>ROUND(E53,0)</f>
        <v>20468</v>
      </c>
      <c r="G53" s="54"/>
    </row>
    <row r="54" spans="1:11" ht="12.75" customHeight="1">
      <c r="A54" s="260" t="s">
        <v>52</v>
      </c>
      <c r="B54" s="260"/>
      <c r="C54" s="191">
        <v>217</v>
      </c>
      <c r="D54" s="261"/>
      <c r="E54" s="261"/>
      <c r="F54" s="261"/>
      <c r="G54" s="267"/>
      <c r="H54" s="16"/>
      <c r="I54" s="16"/>
      <c r="J54" s="16"/>
      <c r="K54" s="16"/>
    </row>
    <row r="55" spans="1:11" ht="12.75" customHeight="1">
      <c r="A55" s="260" t="s">
        <v>53</v>
      </c>
      <c r="B55" s="260"/>
      <c r="C55" s="191">
        <v>31</v>
      </c>
      <c r="D55" s="261"/>
      <c r="E55" s="261"/>
      <c r="F55" s="261"/>
      <c r="G55" s="267"/>
      <c r="H55" s="16"/>
      <c r="I55" s="16"/>
      <c r="J55" s="16"/>
      <c r="K55" s="16"/>
    </row>
    <row r="56" spans="1:7" s="15" customFormat="1" ht="15.75">
      <c r="A56" s="4">
        <v>18</v>
      </c>
      <c r="B56" s="5" t="s">
        <v>189</v>
      </c>
      <c r="C56" s="189">
        <f>SUM(C57:C58)</f>
        <v>579</v>
      </c>
      <c r="D56" s="7">
        <f>(2+C56/100)*F73</f>
        <v>35590.55717734975</v>
      </c>
      <c r="E56" s="7">
        <f>ROUND(IF(D56&lt;$D$78,$D$78,IF(D56&gt;$D$83,$D$83,D56)),2)</f>
        <v>35590.56</v>
      </c>
      <c r="F56" s="7">
        <f>ROUND(E56,0)</f>
        <v>35591</v>
      </c>
      <c r="G56" s="54"/>
    </row>
    <row r="57" spans="1:11" ht="12.75" customHeight="1">
      <c r="A57" s="260" t="s">
        <v>55</v>
      </c>
      <c r="B57" s="260"/>
      <c r="C57" s="191">
        <v>371</v>
      </c>
      <c r="D57" s="261"/>
      <c r="E57" s="261"/>
      <c r="F57" s="261"/>
      <c r="G57" s="267"/>
      <c r="H57" s="16"/>
      <c r="I57" s="16"/>
      <c r="J57" s="16"/>
      <c r="K57" s="16"/>
    </row>
    <row r="58" spans="1:11" ht="12.75" customHeight="1">
      <c r="A58" s="260" t="s">
        <v>56</v>
      </c>
      <c r="B58" s="260"/>
      <c r="C58" s="191">
        <v>208</v>
      </c>
      <c r="D58" s="261"/>
      <c r="E58" s="261"/>
      <c r="F58" s="261"/>
      <c r="G58" s="267"/>
      <c r="H58" s="16"/>
      <c r="I58" s="16"/>
      <c r="J58" s="16"/>
      <c r="K58" s="16"/>
    </row>
    <row r="59" spans="1:7" s="15" customFormat="1" ht="15.75">
      <c r="A59" s="4">
        <v>19</v>
      </c>
      <c r="B59" s="5" t="s">
        <v>190</v>
      </c>
      <c r="C59" s="189">
        <f>SUM(C60:C61)</f>
        <v>324</v>
      </c>
      <c r="D59" s="7">
        <f>(2+C59/100)*F73</f>
        <v>23940.246419680705</v>
      </c>
      <c r="E59" s="7">
        <f>ROUND(IF(D59&lt;$D$78,$D$78,IF(D59&gt;$D$83,$D$83,D59)),2)</f>
        <v>23940.25</v>
      </c>
      <c r="F59" s="7">
        <f>ROUND(E59,0)</f>
        <v>23940</v>
      </c>
      <c r="G59" s="54"/>
    </row>
    <row r="60" spans="1:7" ht="12.75" customHeight="1">
      <c r="A60" s="260" t="s">
        <v>58</v>
      </c>
      <c r="B60" s="260"/>
      <c r="C60" s="191">
        <v>334</v>
      </c>
      <c r="D60" s="261"/>
      <c r="E60" s="280"/>
      <c r="F60" s="261"/>
      <c r="G60" s="267"/>
    </row>
    <row r="61" spans="1:7" ht="12.75" customHeight="1">
      <c r="A61" s="260" t="s">
        <v>59</v>
      </c>
      <c r="B61" s="260"/>
      <c r="C61" s="192">
        <v>-10</v>
      </c>
      <c r="D61" s="261"/>
      <c r="E61" s="280"/>
      <c r="F61" s="261"/>
      <c r="G61" s="267"/>
    </row>
    <row r="62" spans="1:7" ht="27.75" customHeight="1">
      <c r="A62" s="255" t="s">
        <v>60</v>
      </c>
      <c r="B62" s="255"/>
      <c r="C62" s="193">
        <f>C59+C56+C53+C49+C43+C39+C36+C33+C30+C29+C28+C24+C19+C10+C16+C5+C6+C7+C41</f>
        <v>7081</v>
      </c>
      <c r="D62" s="7">
        <f>D59+D56+D53+D49+D43+D39+D36+D30+D29+D28+D24+D19+D16+D10+D7+D6+D5+D33+D41</f>
        <v>483053.86525817576</v>
      </c>
      <c r="E62" s="7">
        <f>E59+E56+E53+E49+E43+E39+E36+E30+E29+E28+E24+E19+E16+E10+E7+E6+E5+E33+E41</f>
        <v>469210.56583967735</v>
      </c>
      <c r="F62" s="7">
        <f>F59+F56+F53+F49+F43+F39+F36+F30+F29+F28+F24+F19+F16+F10+F7+F6+F5+F33+F41</f>
        <v>469210</v>
      </c>
      <c r="G62" s="7">
        <f>G59+G56+G53+G49+G43+G39+G36+G30+G29+G28+G24+G19+G16+G10+G7+G6+G5+G33</f>
        <v>0</v>
      </c>
    </row>
    <row r="63" spans="1:7" s="16" customFormat="1" ht="9.75" customHeight="1">
      <c r="A63" s="68"/>
      <c r="B63" s="68"/>
      <c r="C63" s="69"/>
      <c r="D63" s="70"/>
      <c r="E63" s="108"/>
      <c r="F63" s="70"/>
      <c r="G63" s="71"/>
    </row>
    <row r="64" spans="1:7" s="16" customFormat="1" ht="15.75">
      <c r="A64" s="281" t="s">
        <v>172</v>
      </c>
      <c r="B64" s="281"/>
      <c r="C64" s="281"/>
      <c r="D64" s="70"/>
      <c r="E64" s="108"/>
      <c r="F64" s="70"/>
      <c r="G64" s="71"/>
    </row>
    <row r="65" spans="1:7" s="16" customFormat="1" ht="15.75">
      <c r="A65" s="281" t="s">
        <v>373</v>
      </c>
      <c r="B65" s="281"/>
      <c r="C65" s="281"/>
      <c r="D65" s="70"/>
      <c r="E65" s="108"/>
      <c r="F65" s="70"/>
      <c r="G65" s="71"/>
    </row>
    <row r="66" spans="1:7" s="16" customFormat="1" ht="15.75">
      <c r="A66" s="68"/>
      <c r="B66" s="68"/>
      <c r="C66" s="69"/>
      <c r="D66" s="70"/>
      <c r="E66" s="108"/>
      <c r="F66" s="70"/>
      <c r="G66" s="71"/>
    </row>
    <row r="67" ht="12.75">
      <c r="B67" s="1" t="s">
        <v>61</v>
      </c>
    </row>
    <row r="69" spans="2:4" ht="12.75">
      <c r="B69" s="256" t="s">
        <v>62</v>
      </c>
      <c r="C69" s="257" t="s">
        <v>370</v>
      </c>
      <c r="D69" s="257"/>
    </row>
    <row r="70" spans="2:5" ht="24.75" customHeight="1">
      <c r="B70" s="256"/>
      <c r="C70" s="279" t="s">
        <v>371</v>
      </c>
      <c r="D70" s="279"/>
      <c r="E70" s="110" t="s">
        <v>195</v>
      </c>
    </row>
    <row r="72" spans="2:4" ht="12.75">
      <c r="B72" s="256" t="s">
        <v>62</v>
      </c>
      <c r="C72" s="56">
        <v>83850256.21</v>
      </c>
      <c r="D72" s="282">
        <f>C72/C73</f>
        <v>4568.7493167329585</v>
      </c>
    </row>
    <row r="73" spans="2:6" ht="15.75">
      <c r="B73" s="256"/>
      <c r="C73" s="57">
        <v>18353</v>
      </c>
      <c r="D73" s="282"/>
      <c r="E73" s="111">
        <f>ROUND(D72,2)</f>
        <v>4568.75</v>
      </c>
      <c r="F73" s="105">
        <f>D72</f>
        <v>4568.7493167329585</v>
      </c>
    </row>
    <row r="74" spans="2:5" ht="27">
      <c r="B74" s="18"/>
      <c r="C74" s="57"/>
      <c r="D74" s="58"/>
      <c r="E74" s="111"/>
    </row>
    <row r="75" spans="3:4" ht="15.75">
      <c r="C75" s="57"/>
      <c r="D75" s="59"/>
    </row>
    <row r="76" ht="12.75">
      <c r="B76" s="1" t="s">
        <v>67</v>
      </c>
    </row>
    <row r="78" spans="2:5" ht="23.25" customHeight="1">
      <c r="B78" s="256" t="s">
        <v>119</v>
      </c>
      <c r="C78" s="283" t="s">
        <v>364</v>
      </c>
      <c r="D78" s="284">
        <f>2*E73</f>
        <v>9137.5</v>
      </c>
      <c r="E78" s="112"/>
    </row>
    <row r="79" spans="2:5" ht="12.75" customHeight="1">
      <c r="B79" s="256"/>
      <c r="C79" s="283"/>
      <c r="D79" s="285"/>
      <c r="E79" s="113"/>
    </row>
    <row r="81" ht="12.75">
      <c r="B81" s="1" t="s">
        <v>120</v>
      </c>
    </row>
    <row r="83" spans="2:5" ht="12.75" customHeight="1">
      <c r="B83" s="256" t="s">
        <v>121</v>
      </c>
      <c r="C83" s="283" t="s">
        <v>365</v>
      </c>
      <c r="D83" s="284">
        <f>10*F73</f>
        <v>45687.49316732959</v>
      </c>
      <c r="E83" s="112"/>
    </row>
    <row r="84" spans="2:5" ht="12.75" customHeight="1">
      <c r="B84" s="256"/>
      <c r="C84" s="283"/>
      <c r="D84" s="284"/>
      <c r="E84" s="112"/>
    </row>
    <row r="86" ht="12.75">
      <c r="B86" s="1" t="s">
        <v>75</v>
      </c>
    </row>
    <row r="88" spans="2:5" ht="27" customHeight="1">
      <c r="B88" s="286" t="s">
        <v>76</v>
      </c>
      <c r="C88" s="287" t="s">
        <v>372</v>
      </c>
      <c r="D88" s="287"/>
      <c r="E88" s="288" t="s">
        <v>78</v>
      </c>
    </row>
    <row r="89" spans="2:5" ht="16.5">
      <c r="B89" s="286"/>
      <c r="C89" s="251">
        <v>100</v>
      </c>
      <c r="D89" s="251"/>
      <c r="E89" s="288"/>
    </row>
    <row r="90" spans="1:7" ht="18" customHeight="1">
      <c r="A90" s="67"/>
      <c r="B90" s="67"/>
      <c r="C90" s="67"/>
      <c r="D90" s="67"/>
      <c r="E90" s="114"/>
      <c r="F90" s="67"/>
      <c r="G90" s="67"/>
    </row>
    <row r="91" spans="1:3" ht="12.75">
      <c r="A91" s="281" t="s">
        <v>172</v>
      </c>
      <c r="B91" s="281"/>
      <c r="C91" s="281"/>
    </row>
    <row r="92" spans="1:3" ht="12.75">
      <c r="A92" s="281" t="s">
        <v>375</v>
      </c>
      <c r="B92" s="281"/>
      <c r="C92" s="281"/>
    </row>
    <row r="93" ht="12.75">
      <c r="B93" s="47" t="s">
        <v>374</v>
      </c>
    </row>
    <row r="94" spans="2:6" ht="12.75">
      <c r="B94" s="47" t="s">
        <v>377</v>
      </c>
      <c r="F94" t="s">
        <v>378</v>
      </c>
    </row>
  </sheetData>
  <sheetProtection selectLockedCells="1" selectUnlockedCells="1"/>
  <mergeCells count="107">
    <mergeCell ref="E34:E35"/>
    <mergeCell ref="F34:F35"/>
    <mergeCell ref="B88:B89"/>
    <mergeCell ref="C88:D88"/>
    <mergeCell ref="E88:E89"/>
    <mergeCell ref="C89:D89"/>
    <mergeCell ref="A62:B62"/>
    <mergeCell ref="A64:C64"/>
    <mergeCell ref="A65:C65"/>
    <mergeCell ref="B69:B70"/>
    <mergeCell ref="A91:C91"/>
    <mergeCell ref="A92:C92"/>
    <mergeCell ref="B72:B73"/>
    <mergeCell ref="D72:D73"/>
    <mergeCell ref="B78:B79"/>
    <mergeCell ref="C78:C79"/>
    <mergeCell ref="D78:D79"/>
    <mergeCell ref="B83:B84"/>
    <mergeCell ref="C83:C84"/>
    <mergeCell ref="D83:D84"/>
    <mergeCell ref="C69:D69"/>
    <mergeCell ref="C70:D70"/>
    <mergeCell ref="A60:B60"/>
    <mergeCell ref="D60:D61"/>
    <mergeCell ref="E60:E61"/>
    <mergeCell ref="F60:F61"/>
    <mergeCell ref="G60:G61"/>
    <mergeCell ref="A61:B61"/>
    <mergeCell ref="A57:B57"/>
    <mergeCell ref="D57:D58"/>
    <mergeCell ref="E57:E58"/>
    <mergeCell ref="F57:F58"/>
    <mergeCell ref="G57:G58"/>
    <mergeCell ref="A58:B58"/>
    <mergeCell ref="A54:B54"/>
    <mergeCell ref="D54:D55"/>
    <mergeCell ref="E54:E55"/>
    <mergeCell ref="F54:F55"/>
    <mergeCell ref="G54:G55"/>
    <mergeCell ref="A55:B55"/>
    <mergeCell ref="A50:B50"/>
    <mergeCell ref="D50:D52"/>
    <mergeCell ref="E50:E52"/>
    <mergeCell ref="F50:F52"/>
    <mergeCell ref="G50:G52"/>
    <mergeCell ref="A51:B51"/>
    <mergeCell ref="A52:B52"/>
    <mergeCell ref="A44:B44"/>
    <mergeCell ref="D44:D48"/>
    <mergeCell ref="E44:E48"/>
    <mergeCell ref="F44:F48"/>
    <mergeCell ref="G44:G48"/>
    <mergeCell ref="A45:B45"/>
    <mergeCell ref="A46:B46"/>
    <mergeCell ref="A47:B47"/>
    <mergeCell ref="A48:B48"/>
    <mergeCell ref="A40:B40"/>
    <mergeCell ref="G40:G42"/>
    <mergeCell ref="A42:B42"/>
    <mergeCell ref="A32:B32"/>
    <mergeCell ref="A37:B37"/>
    <mergeCell ref="D37:D38"/>
    <mergeCell ref="E37:E38"/>
    <mergeCell ref="F37:F38"/>
    <mergeCell ref="G37:G38"/>
    <mergeCell ref="A38:B38"/>
    <mergeCell ref="A34:B35"/>
    <mergeCell ref="C34:C35"/>
    <mergeCell ref="D34:D35"/>
    <mergeCell ref="A31:B31"/>
    <mergeCell ref="A25:B25"/>
    <mergeCell ref="D25:D27"/>
    <mergeCell ref="E25:E27"/>
    <mergeCell ref="F25:F27"/>
    <mergeCell ref="G25:G27"/>
    <mergeCell ref="A26:B26"/>
    <mergeCell ref="A27:B27"/>
    <mergeCell ref="A20:B20"/>
    <mergeCell ref="D20:D23"/>
    <mergeCell ref="E20:E23"/>
    <mergeCell ref="F20:F23"/>
    <mergeCell ref="G20:G23"/>
    <mergeCell ref="A21:B21"/>
    <mergeCell ref="A22:B22"/>
    <mergeCell ref="A23:B23"/>
    <mergeCell ref="A17:B17"/>
    <mergeCell ref="D17:D18"/>
    <mergeCell ref="E17:E18"/>
    <mergeCell ref="F17:F18"/>
    <mergeCell ref="G17:G18"/>
    <mergeCell ref="A18:B18"/>
    <mergeCell ref="A11:B11"/>
    <mergeCell ref="D11:D15"/>
    <mergeCell ref="E11:E15"/>
    <mergeCell ref="F11:F15"/>
    <mergeCell ref="G11:G15"/>
    <mergeCell ref="A12:B12"/>
    <mergeCell ref="A13:B13"/>
    <mergeCell ref="A14:B14"/>
    <mergeCell ref="A15:B15"/>
    <mergeCell ref="A2:G2"/>
    <mergeCell ref="A8:B8"/>
    <mergeCell ref="D8:D9"/>
    <mergeCell ref="E8:E9"/>
    <mergeCell ref="F8:F9"/>
    <mergeCell ref="G8:G9"/>
    <mergeCell ref="A9:B9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09" customWidth="1"/>
    <col min="6" max="6" width="15.7109375" style="0" bestFit="1" customWidth="1"/>
    <col min="7" max="7" width="12.00390625" style="0" hidden="1" customWidth="1"/>
  </cols>
  <sheetData>
    <row r="2" spans="1:7" ht="18">
      <c r="A2" s="263" t="s">
        <v>242</v>
      </c>
      <c r="B2" s="263"/>
      <c r="C2" s="263"/>
      <c r="D2" s="263"/>
      <c r="E2" s="263"/>
      <c r="F2" s="263"/>
      <c r="G2" s="263"/>
    </row>
    <row r="3" spans="1:7" ht="14.25" customHeight="1">
      <c r="A3" s="2"/>
      <c r="B3" s="2"/>
      <c r="C3" s="2"/>
      <c r="D3" s="2"/>
      <c r="E3" s="106"/>
      <c r="G3" s="2"/>
    </row>
    <row r="4" spans="1:7" ht="89.25">
      <c r="A4" s="3" t="s">
        <v>1</v>
      </c>
      <c r="B4" s="3" t="s">
        <v>2</v>
      </c>
      <c r="C4" s="48" t="s">
        <v>243</v>
      </c>
      <c r="D4" s="48" t="s">
        <v>244</v>
      </c>
      <c r="E4" s="107" t="s">
        <v>245</v>
      </c>
      <c r="F4" s="48" t="s">
        <v>117</v>
      </c>
      <c r="G4" s="48" t="s">
        <v>202</v>
      </c>
    </row>
    <row r="5" spans="1:7" s="1" customFormat="1" ht="15.75">
      <c r="A5" s="49">
        <v>1</v>
      </c>
      <c r="B5" s="50" t="s">
        <v>175</v>
      </c>
      <c r="C5" s="65">
        <v>269</v>
      </c>
      <c r="D5" s="51">
        <f>(2+C5/100)*F71</f>
        <v>19684.405741220664</v>
      </c>
      <c r="E5" s="51">
        <f>IF(D5&lt;$D$76,$D$76,IF(D5&gt;$D$81,$D$81,D5))</f>
        <v>19684.405741220664</v>
      </c>
      <c r="F5" s="51">
        <f>ROUND(E5,0)</f>
        <v>19684</v>
      </c>
      <c r="G5" s="52"/>
    </row>
    <row r="6" spans="1:7" s="1" customFormat="1" ht="15.75">
      <c r="A6" s="49">
        <v>2</v>
      </c>
      <c r="B6" s="50" t="s">
        <v>174</v>
      </c>
      <c r="C6" s="65">
        <v>401</v>
      </c>
      <c r="D6" s="51">
        <f>(2+C6/100)*F71</f>
        <v>25224.579638536503</v>
      </c>
      <c r="E6" s="51">
        <f>ROUND(IF(D6&lt;$D$76,$D$76,IF(D6&gt;$D$81,$D$81,D6)),2)</f>
        <v>25224.58</v>
      </c>
      <c r="F6" s="51">
        <f>ROUND(E6,0)</f>
        <v>25225</v>
      </c>
      <c r="G6" s="52"/>
    </row>
    <row r="7" spans="1:7" s="1" customFormat="1" ht="15.75">
      <c r="A7" s="4">
        <v>3</v>
      </c>
      <c r="B7" s="5" t="s">
        <v>176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3"/>
    </row>
    <row r="8" spans="1:7" ht="12.75">
      <c r="A8" s="260" t="s">
        <v>11</v>
      </c>
      <c r="B8" s="260"/>
      <c r="C8" s="66">
        <v>205</v>
      </c>
      <c r="D8" s="270"/>
      <c r="E8" s="270"/>
      <c r="F8" s="264"/>
      <c r="G8" s="267"/>
    </row>
    <row r="9" spans="1:7" ht="12.75">
      <c r="A9" s="260" t="s">
        <v>12</v>
      </c>
      <c r="B9" s="260"/>
      <c r="C9" s="60">
        <v>86</v>
      </c>
      <c r="D9" s="270"/>
      <c r="E9" s="270"/>
      <c r="F9" s="264"/>
      <c r="G9" s="267"/>
    </row>
    <row r="10" spans="1:7" s="1" customFormat="1" ht="25.5">
      <c r="A10" s="4">
        <v>4</v>
      </c>
      <c r="B10" s="5" t="s">
        <v>177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3"/>
    </row>
    <row r="11" spans="1:7" ht="12.75" customHeight="1">
      <c r="A11" s="260" t="s">
        <v>118</v>
      </c>
      <c r="B11" s="260"/>
      <c r="C11" s="60">
        <v>753</v>
      </c>
      <c r="D11" s="261"/>
      <c r="E11" s="261"/>
      <c r="F11" s="261"/>
      <c r="G11" s="267"/>
    </row>
    <row r="12" spans="1:7" ht="12.75" customHeight="1">
      <c r="A12" s="260" t="s">
        <v>15</v>
      </c>
      <c r="B12" s="260"/>
      <c r="C12" s="60">
        <v>0</v>
      </c>
      <c r="D12" s="261"/>
      <c r="E12" s="261"/>
      <c r="F12" s="261"/>
      <c r="G12" s="267"/>
    </row>
    <row r="13" spans="1:7" ht="12.75" customHeight="1">
      <c r="A13" s="260" t="s">
        <v>16</v>
      </c>
      <c r="B13" s="260"/>
      <c r="C13" s="60">
        <v>-1</v>
      </c>
      <c r="D13" s="261"/>
      <c r="E13" s="261"/>
      <c r="F13" s="261"/>
      <c r="G13" s="267"/>
    </row>
    <row r="14" spans="1:7" ht="12.75" customHeight="1">
      <c r="A14" s="260" t="s">
        <v>17</v>
      </c>
      <c r="B14" s="260"/>
      <c r="C14" s="60">
        <v>-7</v>
      </c>
      <c r="D14" s="261"/>
      <c r="E14" s="261"/>
      <c r="F14" s="261"/>
      <c r="G14" s="267"/>
    </row>
    <row r="15" spans="1:7" ht="12.75" customHeight="1">
      <c r="A15" s="260" t="s">
        <v>18</v>
      </c>
      <c r="B15" s="260"/>
      <c r="C15" s="60">
        <v>-4</v>
      </c>
      <c r="D15" s="261"/>
      <c r="E15" s="261"/>
      <c r="F15" s="261"/>
      <c r="G15" s="267"/>
    </row>
    <row r="16" spans="1:7" s="1" customFormat="1" ht="15.75">
      <c r="A16" s="4">
        <v>5</v>
      </c>
      <c r="B16" s="5" t="s">
        <v>178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3"/>
    </row>
    <row r="17" spans="1:7" ht="12.75" customHeight="1">
      <c r="A17" s="260" t="s">
        <v>20</v>
      </c>
      <c r="B17" s="260"/>
      <c r="C17" s="60">
        <v>282</v>
      </c>
      <c r="D17" s="261"/>
      <c r="E17" s="261"/>
      <c r="F17" s="261"/>
      <c r="G17" s="267"/>
    </row>
    <row r="18" spans="1:7" ht="12.75" customHeight="1">
      <c r="A18" s="260" t="s">
        <v>21</v>
      </c>
      <c r="B18" s="260"/>
      <c r="C18" s="60">
        <v>75</v>
      </c>
      <c r="D18" s="261"/>
      <c r="E18" s="261"/>
      <c r="F18" s="261"/>
      <c r="G18" s="267"/>
    </row>
    <row r="19" spans="1:7" s="1" customFormat="1" ht="15.75">
      <c r="A19" s="4">
        <v>6</v>
      </c>
      <c r="B19" s="5" t="s">
        <v>179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3"/>
    </row>
    <row r="20" spans="1:7" ht="12.75" customHeight="1">
      <c r="A20" s="260" t="s">
        <v>23</v>
      </c>
      <c r="B20" s="260"/>
      <c r="C20" s="60">
        <v>109</v>
      </c>
      <c r="D20" s="261"/>
      <c r="E20" s="261"/>
      <c r="F20" s="261"/>
      <c r="G20" s="267"/>
    </row>
    <row r="21" spans="1:7" ht="12.75" customHeight="1">
      <c r="A21" s="260" t="s">
        <v>24</v>
      </c>
      <c r="B21" s="260"/>
      <c r="C21" s="9">
        <v>12</v>
      </c>
      <c r="D21" s="261"/>
      <c r="E21" s="261"/>
      <c r="F21" s="261"/>
      <c r="G21" s="267"/>
    </row>
    <row r="22" spans="1:7" ht="12.75" customHeight="1">
      <c r="A22" s="260" t="s">
        <v>25</v>
      </c>
      <c r="B22" s="260"/>
      <c r="C22" s="9">
        <v>23</v>
      </c>
      <c r="D22" s="261"/>
      <c r="E22" s="261"/>
      <c r="F22" s="261"/>
      <c r="G22" s="267"/>
    </row>
    <row r="23" spans="1:7" ht="12.75" customHeight="1">
      <c r="A23" s="260" t="s">
        <v>26</v>
      </c>
      <c r="B23" s="260"/>
      <c r="C23" s="9">
        <v>10</v>
      </c>
      <c r="D23" s="261"/>
      <c r="E23" s="261"/>
      <c r="F23" s="261"/>
      <c r="G23" s="267"/>
    </row>
    <row r="24" spans="1:7" s="1" customFormat="1" ht="15.75">
      <c r="A24" s="4">
        <v>7</v>
      </c>
      <c r="B24" s="5" t="s">
        <v>180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3"/>
    </row>
    <row r="25" spans="1:7" ht="12.75" customHeight="1">
      <c r="A25" s="260" t="s">
        <v>28</v>
      </c>
      <c r="B25" s="260"/>
      <c r="C25" s="60">
        <v>85</v>
      </c>
      <c r="D25" s="261"/>
      <c r="E25" s="261"/>
      <c r="F25" s="261"/>
      <c r="G25" s="267"/>
    </row>
    <row r="26" spans="1:7" ht="12.75" customHeight="1">
      <c r="A26" s="260" t="s">
        <v>29</v>
      </c>
      <c r="B26" s="260"/>
      <c r="C26" s="60">
        <v>232</v>
      </c>
      <c r="D26" s="261"/>
      <c r="E26" s="261"/>
      <c r="F26" s="261"/>
      <c r="G26" s="267"/>
    </row>
    <row r="27" spans="1:7" ht="12.75" customHeight="1">
      <c r="A27" s="260" t="s">
        <v>30</v>
      </c>
      <c r="B27" s="260"/>
      <c r="C27" s="60">
        <v>143</v>
      </c>
      <c r="D27" s="261"/>
      <c r="E27" s="261"/>
      <c r="F27" s="261"/>
      <c r="G27" s="267"/>
    </row>
    <row r="28" spans="1:7" s="1" customFormat="1" ht="15.75">
      <c r="A28" s="4">
        <v>8</v>
      </c>
      <c r="B28" s="5" t="s">
        <v>181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3"/>
    </row>
    <row r="29" spans="1:7" s="1" customFormat="1" ht="15.75">
      <c r="A29" s="4">
        <v>9</v>
      </c>
      <c r="B29" s="5" t="s">
        <v>182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3"/>
    </row>
    <row r="30" spans="1:7" s="1" customFormat="1" ht="25.5">
      <c r="A30" s="4">
        <v>10</v>
      </c>
      <c r="B30" s="5" t="s">
        <v>183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3"/>
    </row>
    <row r="31" spans="1:7" s="1" customFormat="1" ht="12.75" customHeight="1">
      <c r="A31" s="260" t="s">
        <v>34</v>
      </c>
      <c r="B31" s="260"/>
      <c r="C31" s="60">
        <v>314</v>
      </c>
      <c r="D31" s="262"/>
      <c r="E31" s="262"/>
      <c r="F31" s="262"/>
      <c r="G31" s="289"/>
    </row>
    <row r="32" spans="1:7" ht="12.75" customHeight="1">
      <c r="A32" s="260" t="s">
        <v>35</v>
      </c>
      <c r="B32" s="260"/>
      <c r="C32" s="290">
        <v>249</v>
      </c>
      <c r="D32" s="262"/>
      <c r="E32" s="262"/>
      <c r="F32" s="262"/>
      <c r="G32" s="289"/>
    </row>
    <row r="33" spans="1:7" ht="7.5" customHeight="1">
      <c r="A33" s="260"/>
      <c r="B33" s="260"/>
      <c r="C33" s="290"/>
      <c r="D33" s="262"/>
      <c r="E33" s="262"/>
      <c r="F33" s="262"/>
      <c r="G33" s="289"/>
    </row>
    <row r="34" spans="1:7" ht="16.5" customHeight="1">
      <c r="A34" s="276" t="s">
        <v>36</v>
      </c>
      <c r="B34" s="277"/>
      <c r="C34" s="60">
        <v>14</v>
      </c>
      <c r="D34" s="75"/>
      <c r="E34" s="75"/>
      <c r="F34" s="75"/>
      <c r="G34" s="76"/>
    </row>
    <row r="35" spans="1:7" s="1" customFormat="1" ht="15.75">
      <c r="A35" s="4">
        <v>11</v>
      </c>
      <c r="B35" s="5" t="s">
        <v>184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3"/>
    </row>
    <row r="36" spans="1:7" ht="15" customHeight="1">
      <c r="A36" s="260" t="s">
        <v>38</v>
      </c>
      <c r="B36" s="260"/>
      <c r="C36" s="60">
        <v>216</v>
      </c>
      <c r="D36" s="267"/>
      <c r="E36" s="267"/>
      <c r="F36" s="267"/>
      <c r="G36" s="267"/>
    </row>
    <row r="37" spans="1:7" ht="15" customHeight="1">
      <c r="A37" s="260" t="s">
        <v>25</v>
      </c>
      <c r="B37" s="260"/>
      <c r="C37" s="9">
        <v>-23</v>
      </c>
      <c r="D37" s="267"/>
      <c r="E37" s="267"/>
      <c r="F37" s="267"/>
      <c r="G37" s="267"/>
    </row>
    <row r="38" spans="1:7" s="1" customFormat="1" ht="15.75">
      <c r="A38" s="4">
        <v>12</v>
      </c>
      <c r="B38" s="5" t="s">
        <v>185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4"/>
    </row>
    <row r="39" spans="1:7" ht="12.75" customHeight="1">
      <c r="A39" s="260" t="s">
        <v>40</v>
      </c>
      <c r="B39" s="260"/>
      <c r="C39" s="60">
        <v>1082</v>
      </c>
      <c r="D39" s="274"/>
      <c r="E39" s="274"/>
      <c r="F39" s="274"/>
      <c r="G39" s="274"/>
    </row>
    <row r="40" spans="1:7" ht="12.75" customHeight="1">
      <c r="A40" s="260" t="s">
        <v>41</v>
      </c>
      <c r="B40" s="260"/>
      <c r="C40" s="60">
        <v>108</v>
      </c>
      <c r="D40" s="274"/>
      <c r="E40" s="274"/>
      <c r="F40" s="274"/>
      <c r="G40" s="274"/>
    </row>
    <row r="41" spans="1:7" s="1" customFormat="1" ht="15.75">
      <c r="A41" s="4">
        <v>13</v>
      </c>
      <c r="B41" s="5" t="s">
        <v>186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4"/>
    </row>
    <row r="42" spans="1:7" s="1" customFormat="1" ht="12.75" customHeight="1">
      <c r="A42" s="260" t="s">
        <v>43</v>
      </c>
      <c r="B42" s="260"/>
      <c r="C42" s="60">
        <v>457</v>
      </c>
      <c r="D42" s="262"/>
      <c r="E42" s="262"/>
      <c r="F42" s="262"/>
      <c r="G42" s="278"/>
    </row>
    <row r="43" spans="1:7" s="1" customFormat="1" ht="12.75" customHeight="1">
      <c r="A43" s="260" t="s">
        <v>44</v>
      </c>
      <c r="B43" s="260"/>
      <c r="C43" s="60">
        <v>20</v>
      </c>
      <c r="D43" s="262"/>
      <c r="E43" s="262"/>
      <c r="F43" s="262"/>
      <c r="G43" s="278"/>
    </row>
    <row r="44" spans="1:7" ht="12.75" customHeight="1">
      <c r="A44" s="260" t="s">
        <v>45</v>
      </c>
      <c r="B44" s="260"/>
      <c r="C44" s="60">
        <v>87</v>
      </c>
      <c r="D44" s="262"/>
      <c r="E44" s="262"/>
      <c r="F44" s="262"/>
      <c r="G44" s="278"/>
    </row>
    <row r="45" spans="1:7" ht="12.75" customHeight="1">
      <c r="A45" s="260" t="s">
        <v>46</v>
      </c>
      <c r="B45" s="260"/>
      <c r="C45" s="60">
        <v>209</v>
      </c>
      <c r="D45" s="262"/>
      <c r="E45" s="262"/>
      <c r="F45" s="262"/>
      <c r="G45" s="278"/>
    </row>
    <row r="46" spans="1:7" ht="12.75" customHeight="1">
      <c r="A46" s="260" t="s">
        <v>47</v>
      </c>
      <c r="B46" s="260"/>
      <c r="C46" s="60">
        <v>60</v>
      </c>
      <c r="D46" s="262"/>
      <c r="E46" s="262"/>
      <c r="F46" s="262"/>
      <c r="G46" s="278"/>
    </row>
    <row r="47" spans="1:7" s="15" customFormat="1" ht="15.75">
      <c r="A47" s="4">
        <v>14</v>
      </c>
      <c r="B47" s="5" t="s">
        <v>187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4"/>
    </row>
    <row r="48" spans="1:11" ht="12.75" customHeight="1">
      <c r="A48" s="260" t="s">
        <v>49</v>
      </c>
      <c r="B48" s="260"/>
      <c r="C48" s="60">
        <v>300</v>
      </c>
      <c r="D48" s="261"/>
      <c r="E48" s="261"/>
      <c r="F48" s="261"/>
      <c r="G48" s="267"/>
      <c r="H48" s="16"/>
      <c r="I48" s="16"/>
      <c r="J48" s="16"/>
      <c r="K48" s="16"/>
    </row>
    <row r="49" spans="1:11" ht="12.75" customHeight="1">
      <c r="A49" s="276" t="s">
        <v>173</v>
      </c>
      <c r="B49" s="277"/>
      <c r="C49" s="60">
        <v>9</v>
      </c>
      <c r="D49" s="261"/>
      <c r="E49" s="261"/>
      <c r="F49" s="261"/>
      <c r="G49" s="267"/>
      <c r="H49" s="16"/>
      <c r="I49" s="16"/>
      <c r="J49" s="16"/>
      <c r="K49" s="16"/>
    </row>
    <row r="50" spans="1:11" ht="12.75" customHeight="1">
      <c r="A50" s="260" t="s">
        <v>50</v>
      </c>
      <c r="B50" s="260"/>
      <c r="C50" s="60">
        <v>15</v>
      </c>
      <c r="D50" s="261"/>
      <c r="E50" s="261"/>
      <c r="F50" s="261"/>
      <c r="G50" s="267"/>
      <c r="H50" s="16"/>
      <c r="I50" s="16"/>
      <c r="J50" s="16"/>
      <c r="K50" s="16"/>
    </row>
    <row r="51" spans="1:7" s="15" customFormat="1" ht="15.75">
      <c r="A51" s="4">
        <v>15</v>
      </c>
      <c r="B51" s="5" t="s">
        <v>188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4"/>
    </row>
    <row r="52" spans="1:11" ht="12.75" customHeight="1">
      <c r="A52" s="260" t="s">
        <v>52</v>
      </c>
      <c r="B52" s="260"/>
      <c r="C52" s="60">
        <v>215</v>
      </c>
      <c r="D52" s="261"/>
      <c r="E52" s="261"/>
      <c r="F52" s="261"/>
      <c r="G52" s="267"/>
      <c r="H52" s="16"/>
      <c r="I52" s="16"/>
      <c r="J52" s="16"/>
      <c r="K52" s="16"/>
    </row>
    <row r="53" spans="1:11" ht="12.75" customHeight="1">
      <c r="A53" s="260" t="s">
        <v>53</v>
      </c>
      <c r="B53" s="260"/>
      <c r="C53" s="60">
        <v>33</v>
      </c>
      <c r="D53" s="261"/>
      <c r="E53" s="261"/>
      <c r="F53" s="261"/>
      <c r="G53" s="267"/>
      <c r="H53" s="16"/>
      <c r="I53" s="16"/>
      <c r="J53" s="16"/>
      <c r="K53" s="16"/>
    </row>
    <row r="54" spans="1:7" s="15" customFormat="1" ht="15.75">
      <c r="A54" s="4">
        <v>16</v>
      </c>
      <c r="B54" s="5" t="s">
        <v>189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4"/>
    </row>
    <row r="55" spans="1:11" ht="12.75" customHeight="1">
      <c r="A55" s="260" t="s">
        <v>55</v>
      </c>
      <c r="B55" s="260"/>
      <c r="C55" s="60">
        <v>377</v>
      </c>
      <c r="D55" s="261"/>
      <c r="E55" s="261"/>
      <c r="F55" s="261"/>
      <c r="G55" s="267"/>
      <c r="H55" s="16"/>
      <c r="I55" s="16"/>
      <c r="J55" s="16"/>
      <c r="K55" s="16"/>
    </row>
    <row r="56" spans="1:11" ht="12.75" customHeight="1">
      <c r="A56" s="260" t="s">
        <v>56</v>
      </c>
      <c r="B56" s="260"/>
      <c r="C56" s="60">
        <v>194</v>
      </c>
      <c r="D56" s="261"/>
      <c r="E56" s="261"/>
      <c r="F56" s="261"/>
      <c r="G56" s="267"/>
      <c r="H56" s="16"/>
      <c r="I56" s="16"/>
      <c r="J56" s="16"/>
      <c r="K56" s="16"/>
    </row>
    <row r="57" spans="1:7" s="15" customFormat="1" ht="15.75">
      <c r="A57" s="4">
        <v>17</v>
      </c>
      <c r="B57" s="5" t="s">
        <v>190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4"/>
    </row>
    <row r="58" spans="1:7" ht="12.75" customHeight="1">
      <c r="A58" s="260" t="s">
        <v>58</v>
      </c>
      <c r="B58" s="260"/>
      <c r="C58" s="60">
        <v>343</v>
      </c>
      <c r="D58" s="261"/>
      <c r="E58" s="280"/>
      <c r="F58" s="261"/>
      <c r="G58" s="267"/>
    </row>
    <row r="59" spans="1:7" ht="12.75" customHeight="1">
      <c r="A59" s="260" t="s">
        <v>59</v>
      </c>
      <c r="B59" s="260"/>
      <c r="C59" s="9">
        <v>-10</v>
      </c>
      <c r="D59" s="261"/>
      <c r="E59" s="280"/>
      <c r="F59" s="261"/>
      <c r="G59" s="267"/>
    </row>
    <row r="60" spans="1:7" ht="27.75" customHeight="1">
      <c r="A60" s="255" t="s">
        <v>60</v>
      </c>
      <c r="B60" s="255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5">
        <f>SUM(G5:G58)</f>
        <v>0</v>
      </c>
    </row>
    <row r="61" spans="1:7" s="16" customFormat="1" ht="9.75" customHeight="1">
      <c r="A61" s="68"/>
      <c r="B61" s="68"/>
      <c r="C61" s="69"/>
      <c r="D61" s="70"/>
      <c r="E61" s="108"/>
      <c r="F61" s="70"/>
      <c r="G61" s="71"/>
    </row>
    <row r="62" spans="1:7" s="16" customFormat="1" ht="15.75">
      <c r="A62" s="281" t="s">
        <v>172</v>
      </c>
      <c r="B62" s="281"/>
      <c r="C62" s="281"/>
      <c r="D62" s="70"/>
      <c r="E62" s="108"/>
      <c r="F62" s="70"/>
      <c r="G62" s="71"/>
    </row>
    <row r="63" spans="1:7" s="16" customFormat="1" ht="15.75">
      <c r="A63" s="281" t="s">
        <v>241</v>
      </c>
      <c r="B63" s="281"/>
      <c r="C63" s="281"/>
      <c r="D63" s="70"/>
      <c r="E63" s="108"/>
      <c r="F63" s="70"/>
      <c r="G63" s="71"/>
    </row>
    <row r="64" spans="1:7" s="16" customFormat="1" ht="15.75">
      <c r="A64" s="68"/>
      <c r="B64" s="68"/>
      <c r="C64" s="69"/>
      <c r="D64" s="70"/>
      <c r="E64" s="108"/>
      <c r="F64" s="70"/>
      <c r="G64" s="71"/>
    </row>
    <row r="65" ht="12.75">
      <c r="B65" s="1" t="s">
        <v>61</v>
      </c>
    </row>
    <row r="67" spans="2:4" ht="12.75">
      <c r="B67" s="256" t="s">
        <v>62</v>
      </c>
      <c r="C67" s="257" t="s">
        <v>238</v>
      </c>
      <c r="D67" s="257"/>
    </row>
    <row r="68" spans="2:5" ht="24.75" customHeight="1">
      <c r="B68" s="256"/>
      <c r="C68" s="279" t="s">
        <v>239</v>
      </c>
      <c r="D68" s="279"/>
      <c r="E68" s="110" t="s">
        <v>195</v>
      </c>
    </row>
    <row r="70" spans="2:4" ht="12.75">
      <c r="B70" s="256" t="s">
        <v>62</v>
      </c>
      <c r="C70" s="56">
        <v>77088162.1</v>
      </c>
      <c r="D70" s="282">
        <f>C70/C71</f>
        <v>4197.101437360483</v>
      </c>
    </row>
    <row r="71" spans="2:6" ht="15.75">
      <c r="B71" s="256"/>
      <c r="C71" s="57">
        <v>18367</v>
      </c>
      <c r="D71" s="282"/>
      <c r="E71" s="111">
        <f>ROUND(D70,2)</f>
        <v>4197.1</v>
      </c>
      <c r="F71" s="105">
        <f>D70</f>
        <v>4197.101437360483</v>
      </c>
    </row>
    <row r="72" spans="2:5" ht="27">
      <c r="B72" s="18"/>
      <c r="C72" s="57"/>
      <c r="D72" s="58"/>
      <c r="E72" s="111"/>
    </row>
    <row r="73" spans="3:4" ht="15.75">
      <c r="C73" s="57"/>
      <c r="D73" s="59"/>
    </row>
    <row r="74" ht="12.75">
      <c r="B74" s="1" t="s">
        <v>67</v>
      </c>
    </row>
    <row r="76" spans="2:5" ht="23.25" customHeight="1">
      <c r="B76" s="256" t="s">
        <v>119</v>
      </c>
      <c r="C76" s="283" t="s">
        <v>364</v>
      </c>
      <c r="D76" s="284">
        <f>2*E71</f>
        <v>8394.2</v>
      </c>
      <c r="E76" s="112"/>
    </row>
    <row r="77" spans="2:5" ht="12.75" customHeight="1">
      <c r="B77" s="256"/>
      <c r="C77" s="283"/>
      <c r="D77" s="285"/>
      <c r="E77" s="113"/>
    </row>
    <row r="79" ht="12.75">
      <c r="B79" s="1" t="s">
        <v>120</v>
      </c>
    </row>
    <row r="81" spans="2:5" ht="12.75" customHeight="1">
      <c r="B81" s="256" t="s">
        <v>121</v>
      </c>
      <c r="C81" s="283" t="s">
        <v>365</v>
      </c>
      <c r="D81" s="284">
        <f>10*F71</f>
        <v>41971.014373604834</v>
      </c>
      <c r="E81" s="112"/>
    </row>
    <row r="82" spans="2:5" ht="12.75" customHeight="1">
      <c r="B82" s="256"/>
      <c r="C82" s="283"/>
      <c r="D82" s="284"/>
      <c r="E82" s="112"/>
    </row>
    <row r="84" ht="12.75">
      <c r="B84" s="1" t="s">
        <v>75</v>
      </c>
    </row>
    <row r="86" spans="2:5" ht="27" customHeight="1">
      <c r="B86" s="286" t="s">
        <v>76</v>
      </c>
      <c r="C86" s="287" t="s">
        <v>240</v>
      </c>
      <c r="D86" s="287"/>
      <c r="E86" s="288" t="s">
        <v>78</v>
      </c>
    </row>
    <row r="87" spans="2:5" ht="16.5">
      <c r="B87" s="286"/>
      <c r="C87" s="251">
        <v>100</v>
      </c>
      <c r="D87" s="251"/>
      <c r="E87" s="288"/>
    </row>
    <row r="88" spans="1:7" ht="18" customHeight="1">
      <c r="A88" s="67"/>
      <c r="B88" s="67"/>
      <c r="C88" s="67"/>
      <c r="D88" s="67"/>
      <c r="E88" s="114"/>
      <c r="F88" s="67"/>
      <c r="G88" s="67"/>
    </row>
    <row r="89" spans="1:3" ht="12.75">
      <c r="A89" s="281" t="s">
        <v>172</v>
      </c>
      <c r="B89" s="281"/>
      <c r="C89" s="281"/>
    </row>
    <row r="90" spans="1:3" ht="12.75">
      <c r="A90" s="281" t="s">
        <v>241</v>
      </c>
      <c r="B90" s="281"/>
      <c r="C90" s="281"/>
    </row>
  </sheetData>
  <sheetProtection selectLockedCells="1" selectUnlockedCells="1"/>
  <mergeCells count="111"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  <mergeCell ref="A2:G2"/>
    <mergeCell ref="A8:B8"/>
    <mergeCell ref="D8:D9"/>
    <mergeCell ref="E8:E9"/>
    <mergeCell ref="G8:G9"/>
    <mergeCell ref="F8:F9"/>
    <mergeCell ref="A9:B9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17:B17"/>
    <mergeCell ref="D17:D18"/>
    <mergeCell ref="E17:E18"/>
    <mergeCell ref="G17:G18"/>
    <mergeCell ref="F17:F18"/>
    <mergeCell ref="A18:B18"/>
    <mergeCell ref="A20:B20"/>
    <mergeCell ref="D20:D23"/>
    <mergeCell ref="E20:E23"/>
    <mergeCell ref="G20:G23"/>
    <mergeCell ref="F20:F23"/>
    <mergeCell ref="A21:B21"/>
    <mergeCell ref="A22:B22"/>
    <mergeCell ref="A23:B23"/>
    <mergeCell ref="A25:B25"/>
    <mergeCell ref="D25:D27"/>
    <mergeCell ref="E25:E27"/>
    <mergeCell ref="G25:G27"/>
    <mergeCell ref="F25:F27"/>
    <mergeCell ref="A26:B26"/>
    <mergeCell ref="A27:B27"/>
    <mergeCell ref="A31:B31"/>
    <mergeCell ref="D31:D33"/>
    <mergeCell ref="E31:E33"/>
    <mergeCell ref="G31:G33"/>
    <mergeCell ref="F31:F33"/>
    <mergeCell ref="A32:B33"/>
    <mergeCell ref="C32:C33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G42:G46"/>
    <mergeCell ref="F42:F46"/>
    <mergeCell ref="A43:B43"/>
    <mergeCell ref="A44:B44"/>
    <mergeCell ref="A45:B45"/>
    <mergeCell ref="A46:B46"/>
    <mergeCell ref="E42:E46"/>
    <mergeCell ref="A48:B48"/>
    <mergeCell ref="D48:D50"/>
    <mergeCell ref="E48:E50"/>
    <mergeCell ref="G48:G50"/>
    <mergeCell ref="F48:F50"/>
    <mergeCell ref="A50:B50"/>
    <mergeCell ref="A49:B49"/>
    <mergeCell ref="A52:B52"/>
    <mergeCell ref="D52:D53"/>
    <mergeCell ref="E52:E53"/>
    <mergeCell ref="G52:G53"/>
    <mergeCell ref="F52:F53"/>
    <mergeCell ref="A53:B53"/>
    <mergeCell ref="A55:B55"/>
    <mergeCell ref="D55:D56"/>
    <mergeCell ref="E55:E56"/>
    <mergeCell ref="G55:G56"/>
    <mergeCell ref="F55:F56"/>
    <mergeCell ref="A56:B56"/>
    <mergeCell ref="A58:B58"/>
    <mergeCell ref="D58:D59"/>
    <mergeCell ref="E58:E59"/>
    <mergeCell ref="G58:G59"/>
    <mergeCell ref="F58:F59"/>
    <mergeCell ref="A59:B59"/>
    <mergeCell ref="A60:B60"/>
    <mergeCell ref="B67:B68"/>
    <mergeCell ref="C67:D67"/>
    <mergeCell ref="C68:D68"/>
    <mergeCell ref="B70:B71"/>
    <mergeCell ref="D70:D71"/>
    <mergeCell ref="A62:C62"/>
    <mergeCell ref="A63:C63"/>
    <mergeCell ref="B86:B87"/>
    <mergeCell ref="C86:D86"/>
    <mergeCell ref="E86:E87"/>
    <mergeCell ref="C87:D87"/>
    <mergeCell ref="B76:B77"/>
    <mergeCell ref="C76:C77"/>
    <mergeCell ref="B81:B82"/>
    <mergeCell ref="C81:C82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5"/>
  <sheetViews>
    <sheetView tabSelected="1" zoomScalePageLayoutView="0" workbookViewId="0" topLeftCell="A1">
      <selection activeCell="R4" sqref="R4"/>
    </sheetView>
  </sheetViews>
  <sheetFormatPr defaultColWidth="11.421875" defaultRowHeight="12.75"/>
  <cols>
    <col min="1" max="1" width="5.00390625" style="61" customWidth="1"/>
    <col min="2" max="2" width="7.7109375" style="61" customWidth="1"/>
    <col min="3" max="3" width="7.421875" style="61" customWidth="1"/>
    <col min="4" max="4" width="10.140625" style="61" customWidth="1"/>
    <col min="5" max="5" width="35.8515625" style="61" customWidth="1"/>
    <col min="6" max="6" width="11.7109375" style="61" customWidth="1"/>
    <col min="7" max="7" width="10.00390625" style="61" customWidth="1"/>
    <col min="8" max="8" width="11.140625" style="62" customWidth="1"/>
    <col min="9" max="245" width="11.57421875" style="63" customWidth="1"/>
  </cols>
  <sheetData>
    <row r="1" spans="1:8" ht="14.25" customHeight="1">
      <c r="A1" s="293" t="s">
        <v>441</v>
      </c>
      <c r="B1" s="294"/>
      <c r="C1" s="294"/>
      <c r="D1" s="294"/>
      <c r="E1" s="294"/>
      <c r="F1" s="294"/>
      <c r="G1" s="294"/>
      <c r="H1" s="294"/>
    </row>
    <row r="2" spans="1:245" s="74" customFormat="1" ht="44.25" customHeight="1">
      <c r="A2" s="295" t="s">
        <v>380</v>
      </c>
      <c r="B2" s="296"/>
      <c r="C2" s="296"/>
      <c r="D2" s="296"/>
      <c r="E2" s="296"/>
      <c r="F2" s="296"/>
      <c r="G2" s="296"/>
      <c r="H2" s="296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</row>
    <row r="3" spans="1:8" ht="45.75" customHeight="1">
      <c r="A3" s="209" t="s">
        <v>122</v>
      </c>
      <c r="B3" s="209" t="s">
        <v>123</v>
      </c>
      <c r="C3" s="209" t="s">
        <v>124</v>
      </c>
      <c r="D3" s="209" t="s">
        <v>125</v>
      </c>
      <c r="E3" s="209" t="s">
        <v>126</v>
      </c>
      <c r="F3" s="210" t="s">
        <v>442</v>
      </c>
      <c r="G3" s="209" t="s">
        <v>440</v>
      </c>
      <c r="H3" s="210" t="s">
        <v>443</v>
      </c>
    </row>
    <row r="4" spans="1:245" s="101" customFormat="1" ht="21.75" customHeight="1">
      <c r="A4" s="363" t="s">
        <v>192</v>
      </c>
      <c r="B4" s="363"/>
      <c r="C4" s="366"/>
      <c r="D4" s="366"/>
      <c r="E4" s="338" t="s">
        <v>194</v>
      </c>
      <c r="F4" s="367">
        <f aca="true" t="shared" si="0" ref="F4:G6">F5</f>
        <v>1230</v>
      </c>
      <c r="G4" s="367">
        <f t="shared" si="0"/>
        <v>0</v>
      </c>
      <c r="H4" s="368">
        <v>0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</row>
    <row r="5" spans="1:245" s="101" customFormat="1" ht="16.5" customHeight="1">
      <c r="A5" s="299"/>
      <c r="B5" s="363" t="s">
        <v>193</v>
      </c>
      <c r="C5" s="364"/>
      <c r="D5" s="364"/>
      <c r="E5" s="365" t="s">
        <v>136</v>
      </c>
      <c r="F5" s="310">
        <f t="shared" si="0"/>
        <v>1230</v>
      </c>
      <c r="G5" s="310">
        <f t="shared" si="0"/>
        <v>0</v>
      </c>
      <c r="H5" s="311">
        <v>0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</row>
    <row r="6" spans="1:245" s="101" customFormat="1" ht="17.25" customHeight="1">
      <c r="A6" s="300"/>
      <c r="B6" s="134"/>
      <c r="C6" s="326" t="s">
        <v>133</v>
      </c>
      <c r="D6" s="361"/>
      <c r="E6" s="362" t="s">
        <v>134</v>
      </c>
      <c r="F6" s="310">
        <f t="shared" si="0"/>
        <v>1230</v>
      </c>
      <c r="G6" s="310">
        <f t="shared" si="0"/>
        <v>0</v>
      </c>
      <c r="H6" s="311">
        <v>0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</row>
    <row r="7" spans="1:245" s="82" customFormat="1" ht="39" customHeight="1">
      <c r="A7" s="300"/>
      <c r="B7" s="134"/>
      <c r="C7" s="198"/>
      <c r="D7" s="89" t="s">
        <v>14</v>
      </c>
      <c r="E7" s="215" t="s">
        <v>406</v>
      </c>
      <c r="F7" s="224">
        <v>1230</v>
      </c>
      <c r="G7" s="224">
        <v>0</v>
      </c>
      <c r="H7" s="235">
        <v>0</v>
      </c>
      <c r="I7" s="85"/>
      <c r="J7" s="85"/>
      <c r="K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</row>
    <row r="8" spans="1:245" s="101" customFormat="1" ht="16.5" customHeight="1">
      <c r="A8" s="316" t="s">
        <v>127</v>
      </c>
      <c r="B8" s="316"/>
      <c r="C8" s="360"/>
      <c r="D8" s="316"/>
      <c r="E8" s="318" t="s">
        <v>128</v>
      </c>
      <c r="F8" s="319">
        <f>F9</f>
        <v>48567.56</v>
      </c>
      <c r="G8" s="319">
        <f>G9</f>
        <v>41781.96</v>
      </c>
      <c r="H8" s="320">
        <f>G8/F8</f>
        <v>0.860285342726709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</row>
    <row r="9" spans="1:245" s="101" customFormat="1" ht="16.5" customHeight="1">
      <c r="A9" s="93"/>
      <c r="B9" s="316" t="s">
        <v>129</v>
      </c>
      <c r="C9" s="317"/>
      <c r="D9" s="317"/>
      <c r="E9" s="318" t="s">
        <v>130</v>
      </c>
      <c r="F9" s="319">
        <f>F10+F14</f>
        <v>48567.56</v>
      </c>
      <c r="G9" s="319">
        <f>G10+G14</f>
        <v>41781.96</v>
      </c>
      <c r="H9" s="320">
        <f>G9/F9</f>
        <v>0.860285342726709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</row>
    <row r="10" spans="1:245" s="101" customFormat="1" ht="16.5" customHeight="1">
      <c r="A10" s="94"/>
      <c r="B10" s="94"/>
      <c r="C10" s="305" t="s">
        <v>131</v>
      </c>
      <c r="D10" s="305"/>
      <c r="E10" s="306" t="s">
        <v>132</v>
      </c>
      <c r="F10" s="307">
        <f>F12+F13+F11</f>
        <v>13967.56</v>
      </c>
      <c r="G10" s="307">
        <f>G12+G13+G11</f>
        <v>13967.56</v>
      </c>
      <c r="H10" s="308">
        <f>G10/F10</f>
        <v>1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</row>
    <row r="11" spans="1:245" s="101" customFormat="1" ht="27.75" customHeight="1">
      <c r="A11" s="94"/>
      <c r="B11" s="94"/>
      <c r="C11" s="128"/>
      <c r="D11" s="83" t="s">
        <v>114</v>
      </c>
      <c r="E11" s="84" t="s">
        <v>438</v>
      </c>
      <c r="F11" s="204">
        <v>11467.56</v>
      </c>
      <c r="G11" s="204">
        <v>11467.56</v>
      </c>
      <c r="H11" s="236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</row>
    <row r="12" spans="1:245" s="82" customFormat="1" ht="18" customHeight="1">
      <c r="A12" s="78"/>
      <c r="B12" s="78"/>
      <c r="C12" s="79"/>
      <c r="D12" s="83" t="s">
        <v>38</v>
      </c>
      <c r="E12" s="84" t="s">
        <v>394</v>
      </c>
      <c r="F12" s="204">
        <v>2000</v>
      </c>
      <c r="G12" s="204">
        <v>2000</v>
      </c>
      <c r="H12" s="236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</row>
    <row r="13" spans="1:245" s="82" customFormat="1" ht="18.75" customHeight="1">
      <c r="A13" s="78"/>
      <c r="B13" s="78"/>
      <c r="C13" s="79"/>
      <c r="D13" s="83" t="s">
        <v>34</v>
      </c>
      <c r="E13" s="84" t="s">
        <v>256</v>
      </c>
      <c r="F13" s="204">
        <v>500</v>
      </c>
      <c r="G13" s="204">
        <v>500</v>
      </c>
      <c r="H13" s="236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</row>
    <row r="14" spans="1:245" s="82" customFormat="1" ht="16.5" customHeight="1">
      <c r="A14" s="78"/>
      <c r="B14" s="78"/>
      <c r="C14" s="305" t="s">
        <v>133</v>
      </c>
      <c r="D14" s="305"/>
      <c r="E14" s="306" t="s">
        <v>134</v>
      </c>
      <c r="F14" s="307">
        <f>F15+F16+F17+F18+F19+F20+F21+F22+F23</f>
        <v>34600</v>
      </c>
      <c r="G14" s="307">
        <f>G15+G16+G17+G18+G19+G20+G21+G22+G23</f>
        <v>27814.4</v>
      </c>
      <c r="H14" s="308">
        <f>G14/F14</f>
        <v>0.8038843930635838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</row>
    <row r="15" spans="1:245" s="82" customFormat="1" ht="20.25" customHeight="1">
      <c r="A15" s="78"/>
      <c r="B15" s="78"/>
      <c r="C15" s="128"/>
      <c r="D15" s="83" t="s">
        <v>14</v>
      </c>
      <c r="E15" s="84" t="s">
        <v>213</v>
      </c>
      <c r="F15" s="204">
        <v>3000</v>
      </c>
      <c r="G15" s="204">
        <v>1814.4</v>
      </c>
      <c r="H15" s="236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</row>
    <row r="16" spans="1:245" s="82" customFormat="1" ht="16.5" customHeight="1">
      <c r="A16" s="78"/>
      <c r="B16" s="78"/>
      <c r="C16" s="79"/>
      <c r="D16" s="86" t="s">
        <v>23</v>
      </c>
      <c r="E16" s="87" t="s">
        <v>250</v>
      </c>
      <c r="F16" s="203">
        <v>4000</v>
      </c>
      <c r="G16" s="203">
        <v>4000</v>
      </c>
      <c r="H16" s="236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</row>
    <row r="17" spans="1:245" s="82" customFormat="1" ht="30.75" customHeight="1">
      <c r="A17" s="78"/>
      <c r="B17" s="78"/>
      <c r="C17" s="79"/>
      <c r="D17" s="86" t="s">
        <v>115</v>
      </c>
      <c r="E17" s="87" t="s">
        <v>389</v>
      </c>
      <c r="F17" s="203">
        <v>1000</v>
      </c>
      <c r="G17" s="203">
        <v>0</v>
      </c>
      <c r="H17" s="236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</row>
    <row r="18" spans="1:245" s="82" customFormat="1" ht="17.25" customHeight="1">
      <c r="A18" s="78"/>
      <c r="B18" s="78"/>
      <c r="C18" s="79"/>
      <c r="D18" s="86" t="s">
        <v>38</v>
      </c>
      <c r="E18" s="84" t="s">
        <v>394</v>
      </c>
      <c r="F18" s="204">
        <v>1000</v>
      </c>
      <c r="G18" s="204">
        <v>1000</v>
      </c>
      <c r="H18" s="237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</row>
    <row r="19" spans="1:245" s="82" customFormat="1" ht="17.25" customHeight="1">
      <c r="A19" s="78"/>
      <c r="B19" s="78"/>
      <c r="C19" s="79"/>
      <c r="D19" s="86" t="s">
        <v>34</v>
      </c>
      <c r="E19" s="87" t="s">
        <v>191</v>
      </c>
      <c r="F19" s="203">
        <v>1500</v>
      </c>
      <c r="G19" s="203">
        <v>0</v>
      </c>
      <c r="H19" s="236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</row>
    <row r="20" spans="1:245" s="82" customFormat="1" ht="17.25" customHeight="1">
      <c r="A20" s="78"/>
      <c r="B20" s="78"/>
      <c r="C20" s="79"/>
      <c r="D20" s="86" t="s">
        <v>40</v>
      </c>
      <c r="E20" s="87" t="s">
        <v>135</v>
      </c>
      <c r="F20" s="203">
        <v>2000</v>
      </c>
      <c r="G20" s="203">
        <v>0</v>
      </c>
      <c r="H20" s="237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</row>
    <row r="21" spans="1:245" s="82" customFormat="1" ht="27" customHeight="1">
      <c r="A21" s="78"/>
      <c r="B21" s="78"/>
      <c r="C21" s="79"/>
      <c r="D21" s="86" t="s">
        <v>43</v>
      </c>
      <c r="E21" s="87" t="s">
        <v>425</v>
      </c>
      <c r="F21" s="203">
        <v>10000</v>
      </c>
      <c r="G21" s="203">
        <v>10000</v>
      </c>
      <c r="H21" s="237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</row>
    <row r="22" spans="1:245" s="82" customFormat="1" ht="33" customHeight="1">
      <c r="A22" s="78"/>
      <c r="B22" s="78"/>
      <c r="C22" s="79"/>
      <c r="D22" s="131" t="s">
        <v>52</v>
      </c>
      <c r="E22" s="132" t="s">
        <v>393</v>
      </c>
      <c r="F22" s="205">
        <v>11100</v>
      </c>
      <c r="G22" s="205">
        <v>11000</v>
      </c>
      <c r="H22" s="237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</row>
    <row r="23" spans="1:245" s="82" customFormat="1" ht="18.75" customHeight="1">
      <c r="A23" s="78"/>
      <c r="B23" s="78"/>
      <c r="C23" s="79"/>
      <c r="D23" s="116" t="s">
        <v>55</v>
      </c>
      <c r="E23" s="117" t="s">
        <v>383</v>
      </c>
      <c r="F23" s="218">
        <v>1000</v>
      </c>
      <c r="G23" s="218">
        <v>0</v>
      </c>
      <c r="H23" s="238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</row>
    <row r="24" spans="1:245" s="101" customFormat="1" ht="16.5" customHeight="1">
      <c r="A24" s="316" t="s">
        <v>215</v>
      </c>
      <c r="B24" s="316"/>
      <c r="C24" s="316"/>
      <c r="D24" s="316"/>
      <c r="E24" s="359" t="s">
        <v>216</v>
      </c>
      <c r="F24" s="335">
        <f>F25</f>
        <v>25500</v>
      </c>
      <c r="G24" s="335">
        <f>G25</f>
        <v>25499</v>
      </c>
      <c r="H24" s="336">
        <f>G24/F24</f>
        <v>0.9999607843137255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</row>
    <row r="25" spans="1:245" s="101" customFormat="1" ht="16.5" customHeight="1">
      <c r="A25" s="93"/>
      <c r="B25" s="316" t="s">
        <v>217</v>
      </c>
      <c r="C25" s="317"/>
      <c r="D25" s="317"/>
      <c r="E25" s="318" t="s">
        <v>136</v>
      </c>
      <c r="F25" s="331">
        <f>F26+F29</f>
        <v>25500</v>
      </c>
      <c r="G25" s="331">
        <f>G26+G29</f>
        <v>25499</v>
      </c>
      <c r="H25" s="332">
        <f>G25/F25</f>
        <v>0.9999607843137255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</row>
    <row r="26" spans="1:245" s="101" customFormat="1" ht="16.5" customHeight="1">
      <c r="A26" s="93"/>
      <c r="B26" s="96"/>
      <c r="C26" s="305" t="s">
        <v>131</v>
      </c>
      <c r="D26" s="305"/>
      <c r="E26" s="306" t="s">
        <v>132</v>
      </c>
      <c r="F26" s="307">
        <f>F27+F28</f>
        <v>13500</v>
      </c>
      <c r="G26" s="307">
        <f>G27+G28</f>
        <v>13499</v>
      </c>
      <c r="H26" s="308">
        <f>G26/F26</f>
        <v>0.9999259259259259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</row>
    <row r="27" spans="1:245" s="101" customFormat="1" ht="21.75" customHeight="1">
      <c r="A27" s="93"/>
      <c r="B27" s="96"/>
      <c r="C27" s="301"/>
      <c r="D27" s="130" t="s">
        <v>112</v>
      </c>
      <c r="E27" s="129" t="s">
        <v>396</v>
      </c>
      <c r="F27" s="219">
        <v>12000</v>
      </c>
      <c r="G27" s="219">
        <v>11999</v>
      </c>
      <c r="H27" s="23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</row>
    <row r="28" spans="1:245" s="101" customFormat="1" ht="16.5" customHeight="1">
      <c r="A28" s="93"/>
      <c r="B28" s="96"/>
      <c r="C28" s="302"/>
      <c r="D28" s="133" t="s">
        <v>20</v>
      </c>
      <c r="E28" s="129" t="s">
        <v>408</v>
      </c>
      <c r="F28" s="219">
        <v>1500</v>
      </c>
      <c r="G28" s="219">
        <v>1500</v>
      </c>
      <c r="H28" s="23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</row>
    <row r="29" spans="1:245" s="101" customFormat="1" ht="16.5" customHeight="1">
      <c r="A29" s="94"/>
      <c r="B29" s="94"/>
      <c r="C29" s="326" t="s">
        <v>133</v>
      </c>
      <c r="D29" s="358"/>
      <c r="E29" s="342" t="s">
        <v>134</v>
      </c>
      <c r="F29" s="343">
        <f>F30+F31</f>
        <v>12000</v>
      </c>
      <c r="G29" s="343">
        <f>G30+G31</f>
        <v>12000</v>
      </c>
      <c r="H29" s="344">
        <f>G29/F29</f>
        <v>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</row>
    <row r="30" spans="1:245" s="101" customFormat="1" ht="16.5" customHeight="1">
      <c r="A30" s="199"/>
      <c r="B30" s="96"/>
      <c r="C30" s="128"/>
      <c r="D30" s="98" t="s">
        <v>34</v>
      </c>
      <c r="E30" s="119" t="s">
        <v>381</v>
      </c>
      <c r="F30" s="206">
        <v>6000</v>
      </c>
      <c r="G30" s="206">
        <v>6000</v>
      </c>
      <c r="H30" s="23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</row>
    <row r="31" spans="1:245" s="82" customFormat="1" ht="16.5" customHeight="1">
      <c r="A31" s="78"/>
      <c r="B31" s="78"/>
      <c r="C31" s="80"/>
      <c r="D31" s="131" t="s">
        <v>55</v>
      </c>
      <c r="E31" s="129" t="s">
        <v>379</v>
      </c>
      <c r="F31" s="219">
        <v>6000</v>
      </c>
      <c r="G31" s="219">
        <v>6000</v>
      </c>
      <c r="H31" s="238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</row>
    <row r="32" spans="1:245" s="82" customFormat="1" ht="16.5" customHeight="1">
      <c r="A32" s="326" t="s">
        <v>261</v>
      </c>
      <c r="B32" s="326"/>
      <c r="C32" s="326"/>
      <c r="D32" s="326"/>
      <c r="E32" s="357" t="s">
        <v>264</v>
      </c>
      <c r="F32" s="310">
        <f aca="true" t="shared" si="1" ref="F32:G34">F33</f>
        <v>1000</v>
      </c>
      <c r="G32" s="310">
        <f t="shared" si="1"/>
        <v>1000</v>
      </c>
      <c r="H32" s="311">
        <f>G32/F32</f>
        <v>1</v>
      </c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</row>
    <row r="33" spans="1:245" s="82" customFormat="1" ht="16.5" customHeight="1">
      <c r="A33" s="213"/>
      <c r="B33" s="353" t="s">
        <v>262</v>
      </c>
      <c r="C33" s="353"/>
      <c r="D33" s="353"/>
      <c r="E33" s="354" t="s">
        <v>265</v>
      </c>
      <c r="F33" s="355">
        <f t="shared" si="1"/>
        <v>1000</v>
      </c>
      <c r="G33" s="355">
        <f t="shared" si="1"/>
        <v>1000</v>
      </c>
      <c r="H33" s="356">
        <f>G33/F33</f>
        <v>1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</row>
    <row r="34" spans="1:245" s="82" customFormat="1" ht="16.5" customHeight="1">
      <c r="A34" s="78"/>
      <c r="B34" s="213"/>
      <c r="C34" s="348" t="s">
        <v>133</v>
      </c>
      <c r="D34" s="349"/>
      <c r="E34" s="350" t="s">
        <v>134</v>
      </c>
      <c r="F34" s="351">
        <f t="shared" si="1"/>
        <v>1000</v>
      </c>
      <c r="G34" s="351">
        <f t="shared" si="1"/>
        <v>1000</v>
      </c>
      <c r="H34" s="352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</row>
    <row r="35" spans="1:245" s="82" customFormat="1" ht="16.5" customHeight="1">
      <c r="A35" s="78"/>
      <c r="B35" s="78"/>
      <c r="C35" s="80"/>
      <c r="D35" s="118" t="s">
        <v>35</v>
      </c>
      <c r="E35" s="216" t="s">
        <v>431</v>
      </c>
      <c r="F35" s="206">
        <v>1000</v>
      </c>
      <c r="G35" s="206">
        <v>1000</v>
      </c>
      <c r="H35" s="237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</row>
    <row r="36" spans="1:245" s="101" customFormat="1" ht="24.75" customHeight="1">
      <c r="A36" s="316" t="s">
        <v>137</v>
      </c>
      <c r="B36" s="316"/>
      <c r="C36" s="316"/>
      <c r="D36" s="316"/>
      <c r="E36" s="318" t="s">
        <v>138</v>
      </c>
      <c r="F36" s="319">
        <f>F37</f>
        <v>46000</v>
      </c>
      <c r="G36" s="319">
        <f>G37</f>
        <v>45997.72</v>
      </c>
      <c r="H36" s="320">
        <f>G36/F36</f>
        <v>0.9999504347826087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</row>
    <row r="37" spans="1:245" s="101" customFormat="1" ht="16.5" customHeight="1">
      <c r="A37" s="93"/>
      <c r="B37" s="316" t="s">
        <v>139</v>
      </c>
      <c r="C37" s="317"/>
      <c r="D37" s="317"/>
      <c r="E37" s="318" t="s">
        <v>140</v>
      </c>
      <c r="F37" s="319">
        <f>F38+F43</f>
        <v>46000</v>
      </c>
      <c r="G37" s="319">
        <f>G38+G43</f>
        <v>45997.72</v>
      </c>
      <c r="H37" s="320">
        <f>G37/F37</f>
        <v>0.9999504347826087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</row>
    <row r="38" spans="1:245" s="101" customFormat="1" ht="16.5" customHeight="1">
      <c r="A38" s="94"/>
      <c r="B38" s="94"/>
      <c r="C38" s="305" t="s">
        <v>131</v>
      </c>
      <c r="D38" s="305"/>
      <c r="E38" s="306" t="s">
        <v>132</v>
      </c>
      <c r="F38" s="307">
        <f>F39+F40+F41+F42</f>
        <v>17000</v>
      </c>
      <c r="G38" s="307">
        <f>G39+G40+G41+G42</f>
        <v>17000</v>
      </c>
      <c r="H38" s="308">
        <f>G38/F38</f>
        <v>1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</row>
    <row r="39" spans="1:245" s="101" customFormat="1" ht="16.5" customHeight="1">
      <c r="A39" s="94"/>
      <c r="B39" s="94"/>
      <c r="C39" s="128"/>
      <c r="D39" s="83" t="s">
        <v>113</v>
      </c>
      <c r="E39" s="84" t="s">
        <v>257</v>
      </c>
      <c r="F39" s="204">
        <v>1000</v>
      </c>
      <c r="G39" s="204">
        <v>1000</v>
      </c>
      <c r="H39" s="237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</row>
    <row r="40" spans="1:245" s="82" customFormat="1" ht="17.25" customHeight="1">
      <c r="A40" s="78"/>
      <c r="B40" s="78"/>
      <c r="C40" s="79"/>
      <c r="D40" s="83" t="s">
        <v>14</v>
      </c>
      <c r="E40" s="84" t="s">
        <v>248</v>
      </c>
      <c r="F40" s="204">
        <v>4500</v>
      </c>
      <c r="G40" s="204">
        <v>4500</v>
      </c>
      <c r="H40" s="236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</row>
    <row r="41" spans="1:245" s="82" customFormat="1" ht="17.25" customHeight="1">
      <c r="A41" s="78"/>
      <c r="B41" s="78"/>
      <c r="C41" s="79"/>
      <c r="D41" s="83" t="s">
        <v>43</v>
      </c>
      <c r="E41" s="84" t="s">
        <v>236</v>
      </c>
      <c r="F41" s="204">
        <v>10000</v>
      </c>
      <c r="G41" s="204">
        <v>10000</v>
      </c>
      <c r="H41" s="237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</row>
    <row r="42" spans="1:245" s="82" customFormat="1" ht="16.5" customHeight="1">
      <c r="A42" s="78"/>
      <c r="B42" s="78"/>
      <c r="C42" s="79"/>
      <c r="D42" s="83" t="s">
        <v>52</v>
      </c>
      <c r="E42" s="84" t="s">
        <v>141</v>
      </c>
      <c r="F42" s="204">
        <v>1500</v>
      </c>
      <c r="G42" s="204">
        <v>1500</v>
      </c>
      <c r="H42" s="237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</row>
    <row r="43" spans="1:245" s="82" customFormat="1" ht="16.5" customHeight="1">
      <c r="A43" s="78"/>
      <c r="B43" s="115"/>
      <c r="C43" s="321" t="s">
        <v>258</v>
      </c>
      <c r="D43" s="347"/>
      <c r="E43" s="306" t="s">
        <v>401</v>
      </c>
      <c r="F43" s="307">
        <f>F44</f>
        <v>29000</v>
      </c>
      <c r="G43" s="307">
        <f>G44</f>
        <v>28997.72</v>
      </c>
      <c r="H43" s="308">
        <f>G43/F43</f>
        <v>0.9999213793103449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</row>
    <row r="44" spans="1:245" s="82" customFormat="1" ht="63.75" customHeight="1">
      <c r="A44" s="78"/>
      <c r="B44" s="78"/>
      <c r="C44" s="79"/>
      <c r="D44" s="83" t="s">
        <v>40</v>
      </c>
      <c r="E44" s="84" t="s">
        <v>436</v>
      </c>
      <c r="F44" s="204">
        <v>29000</v>
      </c>
      <c r="G44" s="204">
        <v>28997.72</v>
      </c>
      <c r="H44" s="237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</row>
    <row r="45" spans="1:245" s="101" customFormat="1" ht="16.5" customHeight="1">
      <c r="A45" s="316" t="s">
        <v>142</v>
      </c>
      <c r="B45" s="316"/>
      <c r="C45" s="316"/>
      <c r="D45" s="316"/>
      <c r="E45" s="318" t="s">
        <v>143</v>
      </c>
      <c r="F45" s="319">
        <f>F46+F49</f>
        <v>15400</v>
      </c>
      <c r="G45" s="319">
        <f>G46+G49</f>
        <v>15382.310000000001</v>
      </c>
      <c r="H45" s="320">
        <f>G45/F45</f>
        <v>0.9988512987012987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</row>
    <row r="46" spans="1:245" s="101" customFormat="1" ht="16.5" customHeight="1">
      <c r="A46" s="96"/>
      <c r="B46" s="316" t="s">
        <v>399</v>
      </c>
      <c r="C46" s="316"/>
      <c r="D46" s="316"/>
      <c r="E46" s="318" t="s">
        <v>400</v>
      </c>
      <c r="F46" s="319">
        <f>F47</f>
        <v>1000</v>
      </c>
      <c r="G46" s="319">
        <f>G47</f>
        <v>1000</v>
      </c>
      <c r="H46" s="320">
        <f>G46/F46</f>
        <v>1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</row>
    <row r="47" spans="1:245" s="101" customFormat="1" ht="16.5" customHeight="1">
      <c r="A47" s="96"/>
      <c r="B47" s="345"/>
      <c r="C47" s="305" t="s">
        <v>131</v>
      </c>
      <c r="D47" s="305"/>
      <c r="E47" s="306" t="s">
        <v>132</v>
      </c>
      <c r="F47" s="307">
        <f>F48</f>
        <v>1000</v>
      </c>
      <c r="G47" s="307">
        <f>G48</f>
        <v>1000</v>
      </c>
      <c r="H47" s="308">
        <f>G47/F47</f>
        <v>1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</row>
    <row r="48" spans="1:245" s="101" customFormat="1" ht="24.75" customHeight="1">
      <c r="A48" s="96"/>
      <c r="B48" s="346"/>
      <c r="C48" s="90"/>
      <c r="D48" s="83" t="s">
        <v>113</v>
      </c>
      <c r="E48" s="87" t="s">
        <v>402</v>
      </c>
      <c r="F48" s="204">
        <v>1000</v>
      </c>
      <c r="G48" s="204">
        <v>1000</v>
      </c>
      <c r="H48" s="239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</row>
    <row r="49" spans="1:245" s="101" customFormat="1" ht="16.5" customHeight="1">
      <c r="A49" s="93"/>
      <c r="B49" s="316" t="s">
        <v>218</v>
      </c>
      <c r="C49" s="317"/>
      <c r="D49" s="317"/>
      <c r="E49" s="318" t="s">
        <v>219</v>
      </c>
      <c r="F49" s="319">
        <f>F50</f>
        <v>14400</v>
      </c>
      <c r="G49" s="319">
        <f>G50</f>
        <v>14382.310000000001</v>
      </c>
      <c r="H49" s="320">
        <f>G49/F49</f>
        <v>0.9987715277777779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</row>
    <row r="50" spans="1:245" s="101" customFormat="1" ht="16.5" customHeight="1">
      <c r="A50" s="94"/>
      <c r="B50" s="94"/>
      <c r="C50" s="305" t="s">
        <v>131</v>
      </c>
      <c r="D50" s="305"/>
      <c r="E50" s="342" t="s">
        <v>134</v>
      </c>
      <c r="F50" s="343">
        <f>F51+F52</f>
        <v>14400</v>
      </c>
      <c r="G50" s="343">
        <f>G51+G52</f>
        <v>14382.310000000001</v>
      </c>
      <c r="H50" s="344">
        <f>G50/F50</f>
        <v>0.9987715277777779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</row>
    <row r="51" spans="1:245" s="82" customFormat="1" ht="22.5">
      <c r="A51" s="78"/>
      <c r="B51" s="78"/>
      <c r="C51" s="79"/>
      <c r="D51" s="86" t="s">
        <v>20</v>
      </c>
      <c r="E51" s="87" t="s">
        <v>433</v>
      </c>
      <c r="F51" s="203">
        <v>300</v>
      </c>
      <c r="G51" s="203">
        <v>299.79</v>
      </c>
      <c r="H51" s="237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</row>
    <row r="52" spans="1:245" s="82" customFormat="1" ht="28.5" customHeight="1">
      <c r="A52" s="78"/>
      <c r="B52" s="78"/>
      <c r="C52" s="79"/>
      <c r="D52" s="86" t="s">
        <v>43</v>
      </c>
      <c r="E52" s="87" t="s">
        <v>390</v>
      </c>
      <c r="F52" s="203">
        <v>14100</v>
      </c>
      <c r="G52" s="203">
        <v>14082.52</v>
      </c>
      <c r="H52" s="237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</row>
    <row r="53" spans="1:245" s="101" customFormat="1" ht="25.5" customHeight="1">
      <c r="A53" s="316" t="s">
        <v>144</v>
      </c>
      <c r="B53" s="316"/>
      <c r="C53" s="316"/>
      <c r="D53" s="316"/>
      <c r="E53" s="318" t="s">
        <v>145</v>
      </c>
      <c r="F53" s="319">
        <f>F54+F71+F75</f>
        <v>53069.74</v>
      </c>
      <c r="G53" s="319">
        <f>G54+G71+G75</f>
        <v>53046.62</v>
      </c>
      <c r="H53" s="320">
        <f>G53/F53</f>
        <v>0.9995643468387071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</row>
    <row r="54" spans="1:245" s="101" customFormat="1" ht="16.5" customHeight="1">
      <c r="A54" s="93"/>
      <c r="B54" s="316" t="s">
        <v>146</v>
      </c>
      <c r="C54" s="317"/>
      <c r="D54" s="317"/>
      <c r="E54" s="318" t="s">
        <v>147</v>
      </c>
      <c r="F54" s="319">
        <f>F55+F57+F65</f>
        <v>28100</v>
      </c>
      <c r="G54" s="319">
        <f>G55+G57+G65</f>
        <v>28078.33</v>
      </c>
      <c r="H54" s="320">
        <f>G54/F54</f>
        <v>0.9992288256227758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</row>
    <row r="55" spans="1:245" s="82" customFormat="1" ht="16.5" customHeight="1">
      <c r="A55" s="78"/>
      <c r="B55" s="78"/>
      <c r="C55" s="305" t="s">
        <v>159</v>
      </c>
      <c r="D55" s="305"/>
      <c r="E55" s="323" t="s">
        <v>160</v>
      </c>
      <c r="F55" s="324">
        <f>F56</f>
        <v>2500</v>
      </c>
      <c r="G55" s="324">
        <f>G56</f>
        <v>2500</v>
      </c>
      <c r="H55" s="325">
        <f>G55/F55</f>
        <v>1</v>
      </c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</row>
    <row r="56" spans="1:245" s="82" customFormat="1" ht="26.25" customHeight="1">
      <c r="A56" s="78"/>
      <c r="B56" s="78"/>
      <c r="C56" s="80"/>
      <c r="D56" s="83" t="s">
        <v>40</v>
      </c>
      <c r="E56" s="122" t="s">
        <v>220</v>
      </c>
      <c r="F56" s="204">
        <v>2500</v>
      </c>
      <c r="G56" s="204">
        <v>2500</v>
      </c>
      <c r="H56" s="237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</row>
    <row r="57" spans="1:245" s="101" customFormat="1" ht="16.5" customHeight="1">
      <c r="A57" s="94"/>
      <c r="B57" s="94"/>
      <c r="C57" s="305" t="s">
        <v>131</v>
      </c>
      <c r="D57" s="305"/>
      <c r="E57" s="306" t="s">
        <v>132</v>
      </c>
      <c r="F57" s="307">
        <f>F58+F59+F60+F61+F62+F63+F64</f>
        <v>20500</v>
      </c>
      <c r="G57" s="307">
        <f>G58+G59+G60+G61+G62+G63+G64</f>
        <v>20481.41</v>
      </c>
      <c r="H57" s="308">
        <f>G57/F57</f>
        <v>0.9990931707317073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</row>
    <row r="58" spans="1:245" s="82" customFormat="1" ht="16.5" customHeight="1">
      <c r="A58" s="78"/>
      <c r="B58" s="78"/>
      <c r="C58" s="80"/>
      <c r="D58" s="86" t="s">
        <v>112</v>
      </c>
      <c r="E58" s="87" t="s">
        <v>169</v>
      </c>
      <c r="F58" s="203">
        <v>500</v>
      </c>
      <c r="G58" s="203">
        <v>500</v>
      </c>
      <c r="H58" s="236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</row>
    <row r="59" spans="1:245" s="82" customFormat="1" ht="33.75">
      <c r="A59" s="78"/>
      <c r="B59" s="78"/>
      <c r="C59" s="79"/>
      <c r="D59" s="83" t="s">
        <v>20</v>
      </c>
      <c r="E59" s="84" t="s">
        <v>411</v>
      </c>
      <c r="F59" s="204">
        <v>6100</v>
      </c>
      <c r="G59" s="204">
        <v>6094.34</v>
      </c>
      <c r="H59" s="236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</row>
    <row r="60" spans="1:245" s="82" customFormat="1" ht="16.5" customHeight="1">
      <c r="A60" s="78"/>
      <c r="B60" s="78"/>
      <c r="C60" s="79"/>
      <c r="D60" s="83" t="s">
        <v>115</v>
      </c>
      <c r="E60" s="84" t="s">
        <v>203</v>
      </c>
      <c r="F60" s="204">
        <v>700</v>
      </c>
      <c r="G60" s="204">
        <v>693.7</v>
      </c>
      <c r="H60" s="236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</row>
    <row r="61" spans="1:245" s="82" customFormat="1" ht="25.5" customHeight="1">
      <c r="A61" s="78"/>
      <c r="B61" s="78"/>
      <c r="C61" s="79"/>
      <c r="D61" s="83" t="s">
        <v>40</v>
      </c>
      <c r="E61" s="102" t="s">
        <v>220</v>
      </c>
      <c r="F61" s="207">
        <v>3200</v>
      </c>
      <c r="G61" s="207">
        <v>3199.24</v>
      </c>
      <c r="H61" s="237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</row>
    <row r="62" spans="1:245" s="82" customFormat="1" ht="26.25" customHeight="1">
      <c r="A62" s="78"/>
      <c r="B62" s="78"/>
      <c r="C62" s="79"/>
      <c r="D62" s="83" t="s">
        <v>52</v>
      </c>
      <c r="E62" s="102" t="s">
        <v>220</v>
      </c>
      <c r="F62" s="207">
        <v>2000</v>
      </c>
      <c r="G62" s="207">
        <v>1998.7</v>
      </c>
      <c r="H62" s="237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</row>
    <row r="63" spans="1:245" s="82" customFormat="1" ht="18" customHeight="1">
      <c r="A63" s="78"/>
      <c r="B63" s="78"/>
      <c r="C63" s="79"/>
      <c r="D63" s="83" t="s">
        <v>55</v>
      </c>
      <c r="E63" s="102" t="s">
        <v>234</v>
      </c>
      <c r="F63" s="207">
        <v>3000</v>
      </c>
      <c r="G63" s="207">
        <v>2999.43</v>
      </c>
      <c r="H63" s="237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</row>
    <row r="64" spans="1:245" s="82" customFormat="1" ht="16.5" customHeight="1">
      <c r="A64" s="78"/>
      <c r="B64" s="78"/>
      <c r="C64" s="79"/>
      <c r="D64" s="83" t="s">
        <v>58</v>
      </c>
      <c r="E64" s="102" t="s">
        <v>207</v>
      </c>
      <c r="F64" s="207">
        <v>5000</v>
      </c>
      <c r="G64" s="207">
        <v>4996</v>
      </c>
      <c r="H64" s="237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</row>
    <row r="65" spans="1:245" s="82" customFormat="1" ht="16.5" customHeight="1">
      <c r="A65" s="78"/>
      <c r="B65" s="78"/>
      <c r="C65" s="341" t="s">
        <v>133</v>
      </c>
      <c r="D65" s="341"/>
      <c r="E65" s="306" t="s">
        <v>134</v>
      </c>
      <c r="F65" s="307">
        <f>F66+F68+F69+F70+F67</f>
        <v>5100</v>
      </c>
      <c r="G65" s="307">
        <f>G66+G68+G69+G70+G67</f>
        <v>5096.92</v>
      </c>
      <c r="H65" s="308">
        <f>G65/F65</f>
        <v>0.9993960784313726</v>
      </c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</row>
    <row r="66" spans="1:245" s="82" customFormat="1" ht="16.5" customHeight="1">
      <c r="A66" s="115"/>
      <c r="B66" s="120"/>
      <c r="C66" s="297"/>
      <c r="D66" s="88" t="s">
        <v>112</v>
      </c>
      <c r="E66" s="102" t="s">
        <v>169</v>
      </c>
      <c r="F66" s="207">
        <v>500</v>
      </c>
      <c r="G66" s="207">
        <v>500</v>
      </c>
      <c r="H66" s="236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</row>
    <row r="67" spans="1:245" s="82" customFormat="1" ht="23.25" customHeight="1">
      <c r="A67" s="234"/>
      <c r="B67" s="211"/>
      <c r="C67" s="298"/>
      <c r="D67" s="88" t="s">
        <v>14</v>
      </c>
      <c r="E67" s="102" t="s">
        <v>439</v>
      </c>
      <c r="F67" s="207">
        <v>2700</v>
      </c>
      <c r="G67" s="207">
        <v>2700</v>
      </c>
      <c r="H67" s="236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</row>
    <row r="68" spans="1:245" s="82" customFormat="1" ht="16.5" customHeight="1">
      <c r="A68" s="115"/>
      <c r="B68" s="120"/>
      <c r="C68" s="298"/>
      <c r="D68" s="88" t="s">
        <v>115</v>
      </c>
      <c r="E68" s="84" t="s">
        <v>203</v>
      </c>
      <c r="F68" s="204">
        <v>300</v>
      </c>
      <c r="G68" s="204">
        <v>300</v>
      </c>
      <c r="H68" s="236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</row>
    <row r="69" spans="1:245" s="82" customFormat="1" ht="26.25" customHeight="1">
      <c r="A69" s="115"/>
      <c r="B69" s="120"/>
      <c r="C69" s="298"/>
      <c r="D69" s="88" t="s">
        <v>40</v>
      </c>
      <c r="E69" s="102" t="s">
        <v>220</v>
      </c>
      <c r="F69" s="207">
        <v>1000</v>
      </c>
      <c r="G69" s="207">
        <v>997.92</v>
      </c>
      <c r="H69" s="237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</row>
    <row r="70" spans="1:245" s="82" customFormat="1" ht="24.75" customHeight="1">
      <c r="A70" s="127"/>
      <c r="B70" s="126"/>
      <c r="C70" s="298"/>
      <c r="D70" s="121" t="s">
        <v>52</v>
      </c>
      <c r="E70" s="102" t="s">
        <v>220</v>
      </c>
      <c r="F70" s="220">
        <v>600</v>
      </c>
      <c r="G70" s="220">
        <v>599</v>
      </c>
      <c r="H70" s="238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</row>
    <row r="71" spans="1:245" s="82" customFormat="1" ht="16.5" customHeight="1">
      <c r="A71" s="135"/>
      <c r="B71" s="327" t="s">
        <v>199</v>
      </c>
      <c r="C71" s="328"/>
      <c r="D71" s="333"/>
      <c r="E71" s="334" t="s">
        <v>200</v>
      </c>
      <c r="F71" s="335">
        <f>F72</f>
        <v>23469.739999999998</v>
      </c>
      <c r="G71" s="335">
        <f>G72</f>
        <v>23469.059999999998</v>
      </c>
      <c r="H71" s="336">
        <f>G71/F71</f>
        <v>0.9999710265218106</v>
      </c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</row>
    <row r="72" spans="1:245" s="82" customFormat="1" ht="16.5" customHeight="1">
      <c r="A72" s="94"/>
      <c r="B72" s="95"/>
      <c r="C72" s="326" t="s">
        <v>131</v>
      </c>
      <c r="D72" s="337"/>
      <c r="E72" s="338" t="s">
        <v>132</v>
      </c>
      <c r="F72" s="339">
        <f>F73+F74</f>
        <v>23469.739999999998</v>
      </c>
      <c r="G72" s="339">
        <f>G73+G74</f>
        <v>23469.059999999998</v>
      </c>
      <c r="H72" s="340">
        <f>G72/F72</f>
        <v>0.9999710265218106</v>
      </c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</row>
    <row r="73" spans="1:245" s="82" customFormat="1" ht="16.5" customHeight="1">
      <c r="A73" s="78"/>
      <c r="B73" s="78"/>
      <c r="C73" s="91"/>
      <c r="D73" s="86" t="s">
        <v>20</v>
      </c>
      <c r="E73" s="87" t="s">
        <v>267</v>
      </c>
      <c r="F73" s="203">
        <v>11222.06</v>
      </c>
      <c r="G73" s="203">
        <v>11222.06</v>
      </c>
      <c r="H73" s="236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</row>
    <row r="74" spans="1:245" s="82" customFormat="1" ht="16.5" customHeight="1">
      <c r="A74" s="78"/>
      <c r="B74" s="78"/>
      <c r="C74" s="91"/>
      <c r="D74" s="86" t="s">
        <v>28</v>
      </c>
      <c r="E74" s="87" t="s">
        <v>226</v>
      </c>
      <c r="F74" s="203">
        <v>12247.68</v>
      </c>
      <c r="G74" s="203">
        <v>12247</v>
      </c>
      <c r="H74" s="236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</row>
    <row r="75" spans="1:245" s="82" customFormat="1" ht="16.5" customHeight="1">
      <c r="A75" s="135"/>
      <c r="B75" s="327" t="s">
        <v>266</v>
      </c>
      <c r="C75" s="328"/>
      <c r="D75" s="329"/>
      <c r="E75" s="330" t="s">
        <v>136</v>
      </c>
      <c r="F75" s="331">
        <f>F76</f>
        <v>1500</v>
      </c>
      <c r="G75" s="331">
        <f>G76</f>
        <v>1499.23</v>
      </c>
      <c r="H75" s="332">
        <f>G75/F75</f>
        <v>0.9994866666666666</v>
      </c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</row>
    <row r="76" spans="1:245" s="82" customFormat="1" ht="16.5" customHeight="1">
      <c r="A76" s="94"/>
      <c r="B76" s="95"/>
      <c r="C76" s="326" t="s">
        <v>131</v>
      </c>
      <c r="D76" s="322"/>
      <c r="E76" s="306" t="s">
        <v>132</v>
      </c>
      <c r="F76" s="307">
        <f>F77</f>
        <v>1500</v>
      </c>
      <c r="G76" s="307">
        <f>G77</f>
        <v>1499.23</v>
      </c>
      <c r="H76" s="308">
        <f>G76/F76</f>
        <v>0.9994866666666666</v>
      </c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</row>
    <row r="77" spans="1:245" s="82" customFormat="1" ht="16.5" customHeight="1">
      <c r="A77" s="78"/>
      <c r="B77" s="78"/>
      <c r="C77" s="91"/>
      <c r="D77" s="86" t="s">
        <v>14</v>
      </c>
      <c r="E77" s="87" t="s">
        <v>249</v>
      </c>
      <c r="F77" s="203">
        <v>1500</v>
      </c>
      <c r="G77" s="203">
        <v>1499.23</v>
      </c>
      <c r="H77" s="236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</row>
    <row r="78" spans="1:245" s="101" customFormat="1" ht="16.5" customHeight="1">
      <c r="A78" s="316" t="s">
        <v>148</v>
      </c>
      <c r="B78" s="316"/>
      <c r="C78" s="316"/>
      <c r="D78" s="316"/>
      <c r="E78" s="318" t="s">
        <v>149</v>
      </c>
      <c r="F78" s="319">
        <f>F79+F113+F116</f>
        <v>178400.14</v>
      </c>
      <c r="G78" s="319">
        <f>G79+G113+G116</f>
        <v>176400.95</v>
      </c>
      <c r="H78" s="320">
        <f>G78/F78</f>
        <v>0.9887937868210193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</row>
    <row r="79" spans="1:245" s="101" customFormat="1" ht="16.5" customHeight="1">
      <c r="A79" s="214"/>
      <c r="B79" s="316" t="s">
        <v>150</v>
      </c>
      <c r="C79" s="317"/>
      <c r="D79" s="317"/>
      <c r="E79" s="318" t="s">
        <v>151</v>
      </c>
      <c r="F79" s="319">
        <f>F80+F85+F100+F102+F111+F98</f>
        <v>107864.26000000001</v>
      </c>
      <c r="G79" s="319">
        <f>G80+G85+G100+G102+G111+G98</f>
        <v>106514.11000000002</v>
      </c>
      <c r="H79" s="320">
        <f>G79/F79</f>
        <v>0.9874828789443325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/>
      <c r="GU79" s="100"/>
      <c r="GV79" s="100"/>
      <c r="GW79" s="100"/>
      <c r="GX79" s="100"/>
      <c r="GY79" s="100"/>
      <c r="GZ79" s="100"/>
      <c r="HA79" s="100"/>
      <c r="HB79" s="100"/>
      <c r="HC79" s="100"/>
      <c r="HD79" s="100"/>
      <c r="HE79" s="100"/>
      <c r="HF79" s="100"/>
      <c r="HG79" s="100"/>
      <c r="HH79" s="100"/>
      <c r="HI79" s="100"/>
      <c r="HJ79" s="100"/>
      <c r="HK79" s="100"/>
      <c r="HL79" s="100"/>
      <c r="HM79" s="100"/>
      <c r="HN79" s="100"/>
      <c r="HO79" s="100"/>
      <c r="HP79" s="100"/>
      <c r="HQ79" s="100"/>
      <c r="HR79" s="100"/>
      <c r="HS79" s="100"/>
      <c r="HT79" s="100"/>
      <c r="HU79" s="100"/>
      <c r="HV79" s="100"/>
      <c r="HW79" s="100"/>
      <c r="HX79" s="100"/>
      <c r="HY79" s="100"/>
      <c r="HZ79" s="100"/>
      <c r="IA79" s="100"/>
      <c r="IB79" s="100"/>
      <c r="IC79" s="100"/>
      <c r="ID79" s="100"/>
      <c r="IE79" s="100"/>
      <c r="IF79" s="100"/>
      <c r="IG79" s="100"/>
      <c r="IH79" s="100"/>
      <c r="II79" s="100"/>
      <c r="IJ79" s="100"/>
      <c r="IK79" s="100"/>
    </row>
    <row r="80" spans="1:245" s="82" customFormat="1" ht="16.5" customHeight="1">
      <c r="A80" s="78"/>
      <c r="B80" s="78"/>
      <c r="C80" s="305" t="s">
        <v>159</v>
      </c>
      <c r="D80" s="305"/>
      <c r="E80" s="323" t="s">
        <v>160</v>
      </c>
      <c r="F80" s="324">
        <f>F81+F82+F83+F84</f>
        <v>15300</v>
      </c>
      <c r="G80" s="324">
        <f>G81+G82+G83+G84</f>
        <v>14879.95</v>
      </c>
      <c r="H80" s="325">
        <f>G80/F80</f>
        <v>0.9725457516339869</v>
      </c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</row>
    <row r="81" spans="1:245" s="82" customFormat="1" ht="16.5" customHeight="1">
      <c r="A81" s="78"/>
      <c r="B81" s="78"/>
      <c r="C81" s="80"/>
      <c r="D81" s="83" t="s">
        <v>170</v>
      </c>
      <c r="E81" s="84" t="s">
        <v>171</v>
      </c>
      <c r="F81" s="204">
        <v>5100</v>
      </c>
      <c r="G81" s="204">
        <v>5055</v>
      </c>
      <c r="H81" s="236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</row>
    <row r="82" spans="1:245" s="82" customFormat="1" ht="16.5" customHeight="1">
      <c r="A82" s="78"/>
      <c r="B82" s="78"/>
      <c r="C82" s="80"/>
      <c r="D82" s="83" t="s">
        <v>49</v>
      </c>
      <c r="E82" s="84" t="s">
        <v>363</v>
      </c>
      <c r="F82" s="204">
        <v>2000</v>
      </c>
      <c r="G82" s="204">
        <v>1941</v>
      </c>
      <c r="H82" s="237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</row>
    <row r="83" spans="1:245" s="82" customFormat="1" ht="33" customHeight="1">
      <c r="A83" s="78"/>
      <c r="B83" s="78"/>
      <c r="C83" s="80"/>
      <c r="D83" s="83" t="s">
        <v>52</v>
      </c>
      <c r="E83" s="84" t="s">
        <v>237</v>
      </c>
      <c r="F83" s="204">
        <v>1700</v>
      </c>
      <c r="G83" s="204">
        <v>1650</v>
      </c>
      <c r="H83" s="237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</row>
    <row r="84" spans="1:245" s="82" customFormat="1" ht="16.5" customHeight="1">
      <c r="A84" s="78"/>
      <c r="B84" s="78"/>
      <c r="C84" s="79"/>
      <c r="D84" s="83" t="s">
        <v>55</v>
      </c>
      <c r="E84" s="84" t="s">
        <v>384</v>
      </c>
      <c r="F84" s="204">
        <v>6500</v>
      </c>
      <c r="G84" s="204">
        <v>6233.95</v>
      </c>
      <c r="H84" s="237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  <c r="HD84" s="85"/>
      <c r="HE84" s="85"/>
      <c r="HF84" s="85"/>
      <c r="HG84" s="85"/>
      <c r="HH84" s="85"/>
      <c r="HI84" s="85"/>
      <c r="HJ84" s="85"/>
      <c r="HK84" s="85"/>
      <c r="HL84" s="85"/>
      <c r="HM84" s="85"/>
      <c r="HN84" s="85"/>
      <c r="HO84" s="85"/>
      <c r="HP84" s="85"/>
      <c r="HQ84" s="85"/>
      <c r="HR84" s="85"/>
      <c r="HS84" s="85"/>
      <c r="HT84" s="85"/>
      <c r="HU84" s="85"/>
      <c r="HV84" s="85"/>
      <c r="HW84" s="85"/>
      <c r="HX84" s="85"/>
      <c r="HY84" s="85"/>
      <c r="HZ84" s="85"/>
      <c r="IA84" s="85"/>
      <c r="IB84" s="85"/>
      <c r="IC84" s="85"/>
      <c r="ID84" s="85"/>
      <c r="IE84" s="85"/>
      <c r="IF84" s="85"/>
      <c r="IG84" s="85"/>
      <c r="IH84" s="85"/>
      <c r="II84" s="85"/>
      <c r="IJ84" s="85"/>
      <c r="IK84" s="85"/>
    </row>
    <row r="85" spans="1:245" s="82" customFormat="1" ht="16.5" customHeight="1">
      <c r="A85" s="78"/>
      <c r="B85" s="78"/>
      <c r="C85" s="305" t="s">
        <v>131</v>
      </c>
      <c r="D85" s="305"/>
      <c r="E85" s="306" t="s">
        <v>132</v>
      </c>
      <c r="F85" s="307">
        <f>F86+F87+F88+F89+F90+F91+F92+F93+F94+F95+F96+F97</f>
        <v>60431.57</v>
      </c>
      <c r="G85" s="307">
        <f>G86+G87+G88+G89+G90+G91+G92+G93+G94+G95+G96+G97</f>
        <v>60220.30000000001</v>
      </c>
      <c r="H85" s="308">
        <f>G85/F85</f>
        <v>0.9965039796252192</v>
      </c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</row>
    <row r="86" spans="1:245" s="82" customFormat="1" ht="16.5" customHeight="1">
      <c r="A86" s="78"/>
      <c r="B86" s="78"/>
      <c r="C86" s="80"/>
      <c r="D86" s="86" t="s">
        <v>112</v>
      </c>
      <c r="E86" s="87" t="s">
        <v>269</v>
      </c>
      <c r="F86" s="203">
        <v>3610.18</v>
      </c>
      <c r="G86" s="203">
        <v>3610.18</v>
      </c>
      <c r="H86" s="236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  <c r="HD86" s="85"/>
      <c r="HE86" s="85"/>
      <c r="HF86" s="85"/>
      <c r="HG86" s="85"/>
      <c r="HH86" s="85"/>
      <c r="HI86" s="85"/>
      <c r="HJ86" s="85"/>
      <c r="HK86" s="85"/>
      <c r="HL86" s="85"/>
      <c r="HM86" s="85"/>
      <c r="HN86" s="85"/>
      <c r="HO86" s="85"/>
      <c r="HP86" s="85"/>
      <c r="HQ86" s="85"/>
      <c r="HR86" s="85"/>
      <c r="HS86" s="85"/>
      <c r="HT86" s="85"/>
      <c r="HU86" s="85"/>
      <c r="HV86" s="85"/>
      <c r="HW86" s="85"/>
      <c r="HX86" s="85"/>
      <c r="HY86" s="85"/>
      <c r="HZ86" s="85"/>
      <c r="IA86" s="85"/>
      <c r="IB86" s="85"/>
      <c r="IC86" s="85"/>
      <c r="ID86" s="85"/>
      <c r="IE86" s="85"/>
      <c r="IF86" s="85"/>
      <c r="IG86" s="85"/>
      <c r="IH86" s="85"/>
      <c r="II86" s="85"/>
      <c r="IJ86" s="85"/>
      <c r="IK86" s="85"/>
    </row>
    <row r="87" spans="1:245" s="82" customFormat="1" ht="16.5" customHeight="1">
      <c r="A87" s="78"/>
      <c r="B87" s="78"/>
      <c r="C87" s="80"/>
      <c r="D87" s="86" t="s">
        <v>11</v>
      </c>
      <c r="E87" s="87" t="s">
        <v>221</v>
      </c>
      <c r="F87" s="203">
        <v>1000</v>
      </c>
      <c r="G87" s="203">
        <v>999.42</v>
      </c>
      <c r="H87" s="236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</row>
    <row r="88" spans="1:245" s="82" customFormat="1" ht="67.5" customHeight="1">
      <c r="A88" s="78"/>
      <c r="B88" s="78"/>
      <c r="C88" s="79"/>
      <c r="D88" s="86" t="s">
        <v>14</v>
      </c>
      <c r="E88" s="87" t="s">
        <v>428</v>
      </c>
      <c r="F88" s="203">
        <v>15012</v>
      </c>
      <c r="G88" s="203">
        <v>15012</v>
      </c>
      <c r="H88" s="236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</row>
    <row r="89" spans="1:245" s="82" customFormat="1" ht="48" customHeight="1">
      <c r="A89" s="78"/>
      <c r="B89" s="78"/>
      <c r="C89" s="79"/>
      <c r="D89" s="86" t="s">
        <v>23</v>
      </c>
      <c r="E89" s="87" t="s">
        <v>412</v>
      </c>
      <c r="F89" s="203">
        <v>2500</v>
      </c>
      <c r="G89" s="203">
        <v>2496.65</v>
      </c>
      <c r="H89" s="236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</row>
    <row r="90" spans="1:245" s="82" customFormat="1" ht="35.25" customHeight="1">
      <c r="A90" s="78"/>
      <c r="B90" s="78"/>
      <c r="C90" s="79"/>
      <c r="D90" s="83" t="s">
        <v>28</v>
      </c>
      <c r="E90" s="84" t="s">
        <v>414</v>
      </c>
      <c r="F90" s="204">
        <v>3000</v>
      </c>
      <c r="G90" s="204">
        <v>2859.44</v>
      </c>
      <c r="H90" s="236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  <c r="HV90" s="85"/>
      <c r="HW90" s="85"/>
      <c r="HX90" s="85"/>
      <c r="HY90" s="85"/>
      <c r="HZ90" s="85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</row>
    <row r="91" spans="1:245" s="82" customFormat="1" ht="12.75">
      <c r="A91" s="78"/>
      <c r="B91" s="78"/>
      <c r="C91" s="79"/>
      <c r="D91" s="83" t="s">
        <v>115</v>
      </c>
      <c r="E91" s="84" t="s">
        <v>270</v>
      </c>
      <c r="F91" s="204">
        <v>1800</v>
      </c>
      <c r="G91" s="204">
        <v>1788.2</v>
      </c>
      <c r="H91" s="236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</row>
    <row r="92" spans="1:245" s="82" customFormat="1" ht="23.25" customHeight="1">
      <c r="A92" s="78"/>
      <c r="B92" s="78"/>
      <c r="C92" s="79"/>
      <c r="D92" s="83" t="s">
        <v>34</v>
      </c>
      <c r="E92" s="84" t="s">
        <v>196</v>
      </c>
      <c r="F92" s="204">
        <v>2950.83</v>
      </c>
      <c r="G92" s="204">
        <v>2950.83</v>
      </c>
      <c r="H92" s="236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85"/>
      <c r="ID92" s="85"/>
      <c r="IE92" s="85"/>
      <c r="IF92" s="85"/>
      <c r="IG92" s="85"/>
      <c r="IH92" s="85"/>
      <c r="II92" s="85"/>
      <c r="IJ92" s="85"/>
      <c r="IK92" s="85"/>
    </row>
    <row r="93" spans="1:245" s="82" customFormat="1" ht="45">
      <c r="A93" s="78"/>
      <c r="B93" s="78"/>
      <c r="C93" s="79"/>
      <c r="D93" s="83" t="s">
        <v>38</v>
      </c>
      <c r="E93" s="84" t="s">
        <v>417</v>
      </c>
      <c r="F93" s="204">
        <v>9300</v>
      </c>
      <c r="G93" s="204">
        <v>9287.91</v>
      </c>
      <c r="H93" s="237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  <c r="GH93" s="85"/>
      <c r="GI93" s="85"/>
      <c r="GJ93" s="85"/>
      <c r="GK93" s="85"/>
      <c r="GL93" s="85"/>
      <c r="GM93" s="85"/>
      <c r="GN93" s="85"/>
      <c r="GO93" s="85"/>
      <c r="GP93" s="85"/>
      <c r="GQ93" s="85"/>
      <c r="GR93" s="85"/>
      <c r="GS93" s="85"/>
      <c r="GT93" s="85"/>
      <c r="GU93" s="85"/>
      <c r="GV93" s="85"/>
      <c r="GW93" s="85"/>
      <c r="GX93" s="85"/>
      <c r="GY93" s="85"/>
      <c r="GZ93" s="85"/>
      <c r="HA93" s="85"/>
      <c r="HB93" s="85"/>
      <c r="HC93" s="85"/>
      <c r="HD93" s="85"/>
      <c r="HE93" s="85"/>
      <c r="HF93" s="85"/>
      <c r="HG93" s="85"/>
      <c r="HH93" s="85"/>
      <c r="HI93" s="85"/>
      <c r="HJ93" s="85"/>
      <c r="HK93" s="85"/>
      <c r="HL93" s="85"/>
      <c r="HM93" s="85"/>
      <c r="HN93" s="85"/>
      <c r="HO93" s="85"/>
      <c r="HP93" s="85"/>
      <c r="HQ93" s="85"/>
      <c r="HR93" s="85"/>
      <c r="HS93" s="85"/>
      <c r="HT93" s="85"/>
      <c r="HU93" s="85"/>
      <c r="HV93" s="85"/>
      <c r="HW93" s="85"/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</row>
    <row r="94" spans="1:245" s="82" customFormat="1" ht="27" customHeight="1">
      <c r="A94" s="78"/>
      <c r="B94" s="78"/>
      <c r="C94" s="79"/>
      <c r="D94" s="83" t="s">
        <v>40</v>
      </c>
      <c r="E94" s="84" t="s">
        <v>426</v>
      </c>
      <c r="F94" s="204">
        <v>3000</v>
      </c>
      <c r="G94" s="204">
        <v>2999.81</v>
      </c>
      <c r="H94" s="237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</row>
    <row r="95" spans="1:245" s="82" customFormat="1" ht="22.5">
      <c r="A95" s="78"/>
      <c r="B95" s="78"/>
      <c r="C95" s="79"/>
      <c r="D95" s="83" t="s">
        <v>52</v>
      </c>
      <c r="E95" s="84" t="s">
        <v>421</v>
      </c>
      <c r="F95" s="204">
        <v>1568</v>
      </c>
      <c r="G95" s="204">
        <v>1557.98</v>
      </c>
      <c r="H95" s="237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  <c r="FS95" s="85"/>
      <c r="FT95" s="85"/>
      <c r="FU95" s="85"/>
      <c r="FV95" s="85"/>
      <c r="FW95" s="85"/>
      <c r="FX95" s="85"/>
      <c r="FY95" s="85"/>
      <c r="FZ95" s="85"/>
      <c r="GA95" s="85"/>
      <c r="GB95" s="85"/>
      <c r="GC95" s="85"/>
      <c r="GD95" s="85"/>
      <c r="GE95" s="85"/>
      <c r="GF95" s="85"/>
      <c r="GG95" s="85"/>
      <c r="GH95" s="85"/>
      <c r="GI95" s="85"/>
      <c r="GJ95" s="85"/>
      <c r="GK95" s="85"/>
      <c r="GL95" s="85"/>
      <c r="GM95" s="85"/>
      <c r="GN95" s="85"/>
      <c r="GO95" s="85"/>
      <c r="GP95" s="85"/>
      <c r="GQ95" s="85"/>
      <c r="GR95" s="85"/>
      <c r="GS95" s="85"/>
      <c r="GT95" s="85"/>
      <c r="GU95" s="85"/>
      <c r="GV95" s="85"/>
      <c r="GW95" s="85"/>
      <c r="GX95" s="85"/>
      <c r="GY95" s="85"/>
      <c r="GZ95" s="85"/>
      <c r="HA95" s="85"/>
      <c r="HB95" s="85"/>
      <c r="HC95" s="85"/>
      <c r="HD95" s="85"/>
      <c r="HE95" s="85"/>
      <c r="HF95" s="85"/>
      <c r="HG95" s="85"/>
      <c r="HH95" s="85"/>
      <c r="HI95" s="85"/>
      <c r="HJ95" s="85"/>
      <c r="HK95" s="85"/>
      <c r="HL95" s="85"/>
      <c r="HM95" s="85"/>
      <c r="HN95" s="85"/>
      <c r="HO95" s="85"/>
      <c r="HP95" s="85"/>
      <c r="HQ95" s="85"/>
      <c r="HR95" s="85"/>
      <c r="HS95" s="85"/>
      <c r="HT95" s="85"/>
      <c r="HU95" s="85"/>
      <c r="HV95" s="85"/>
      <c r="HW95" s="85"/>
      <c r="HX95" s="85"/>
      <c r="HY95" s="85"/>
      <c r="HZ95" s="85"/>
      <c r="IA95" s="85"/>
      <c r="IB95" s="85"/>
      <c r="IC95" s="85"/>
      <c r="ID95" s="85"/>
      <c r="IE95" s="85"/>
      <c r="IF95" s="85"/>
      <c r="IG95" s="85"/>
      <c r="IH95" s="85"/>
      <c r="II95" s="85"/>
      <c r="IJ95" s="85"/>
      <c r="IK95" s="85"/>
    </row>
    <row r="96" spans="1:245" s="82" customFormat="1" ht="45">
      <c r="A96" s="78"/>
      <c r="B96" s="78"/>
      <c r="C96" s="79"/>
      <c r="D96" s="83" t="s">
        <v>55</v>
      </c>
      <c r="E96" s="200" t="s">
        <v>385</v>
      </c>
      <c r="F96" s="221">
        <v>11690.56</v>
      </c>
      <c r="G96" s="221">
        <v>11663.95</v>
      </c>
      <c r="H96" s="237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</row>
    <row r="97" spans="1:245" s="82" customFormat="1" ht="12.75">
      <c r="A97" s="78"/>
      <c r="B97" s="78"/>
      <c r="C97" s="79"/>
      <c r="D97" s="83" t="s">
        <v>58</v>
      </c>
      <c r="E97" s="84" t="s">
        <v>210</v>
      </c>
      <c r="F97" s="204">
        <v>5000</v>
      </c>
      <c r="G97" s="204">
        <v>4993.93</v>
      </c>
      <c r="H97" s="237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</row>
    <row r="98" spans="1:245" s="82" customFormat="1" ht="12.75">
      <c r="A98" s="78"/>
      <c r="B98" s="233"/>
      <c r="C98" s="321" t="s">
        <v>391</v>
      </c>
      <c r="D98" s="322"/>
      <c r="E98" s="306" t="s">
        <v>392</v>
      </c>
      <c r="F98" s="307">
        <f>F99</f>
        <v>2000</v>
      </c>
      <c r="G98" s="307">
        <f>G99</f>
        <v>2000</v>
      </c>
      <c r="H98" s="308">
        <f>G98/F98</f>
        <v>1</v>
      </c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</row>
    <row r="99" spans="1:245" s="82" customFormat="1" ht="22.5">
      <c r="A99" s="78"/>
      <c r="B99" s="78"/>
      <c r="C99" s="79"/>
      <c r="D99" s="83" t="s">
        <v>34</v>
      </c>
      <c r="E99" s="84" t="s">
        <v>273</v>
      </c>
      <c r="F99" s="204">
        <v>2000</v>
      </c>
      <c r="G99" s="204">
        <v>2000</v>
      </c>
      <c r="H99" s="237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</row>
    <row r="100" spans="1:245" s="82" customFormat="1" ht="16.5" customHeight="1">
      <c r="A100" s="78"/>
      <c r="B100" s="78"/>
      <c r="C100" s="305" t="s">
        <v>152</v>
      </c>
      <c r="D100" s="305"/>
      <c r="E100" s="306" t="s">
        <v>153</v>
      </c>
      <c r="F100" s="307">
        <f>F101</f>
        <v>1000</v>
      </c>
      <c r="G100" s="307">
        <f>G101</f>
        <v>994.06</v>
      </c>
      <c r="H100" s="308">
        <f>G100/F100</f>
        <v>0.9940599999999999</v>
      </c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</row>
    <row r="101" spans="1:245" s="82" customFormat="1" ht="16.5" customHeight="1">
      <c r="A101" s="78"/>
      <c r="B101" s="78"/>
      <c r="C101" s="212"/>
      <c r="D101" s="86" t="s">
        <v>23</v>
      </c>
      <c r="E101" s="87" t="s">
        <v>167</v>
      </c>
      <c r="F101" s="203">
        <v>1000</v>
      </c>
      <c r="G101" s="203">
        <v>994.06</v>
      </c>
      <c r="H101" s="236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  <c r="FY101" s="85"/>
      <c r="FZ101" s="85"/>
      <c r="GA101" s="85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85"/>
      <c r="HC101" s="85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5"/>
      <c r="HW101" s="85"/>
      <c r="HX101" s="85"/>
      <c r="HY101" s="85"/>
      <c r="HZ101" s="85"/>
      <c r="IA101" s="85"/>
      <c r="IB101" s="85"/>
      <c r="IC101" s="85"/>
      <c r="ID101" s="85"/>
      <c r="IE101" s="85"/>
      <c r="IF101" s="85"/>
      <c r="IG101" s="85"/>
      <c r="IH101" s="85"/>
      <c r="II101" s="85"/>
      <c r="IJ101" s="85"/>
      <c r="IK101" s="85"/>
    </row>
    <row r="102" spans="1:245" s="82" customFormat="1" ht="16.5" customHeight="1">
      <c r="A102" s="78"/>
      <c r="B102" s="78"/>
      <c r="C102" s="305" t="s">
        <v>133</v>
      </c>
      <c r="D102" s="305"/>
      <c r="E102" s="306" t="s">
        <v>134</v>
      </c>
      <c r="F102" s="307">
        <f>F103+F104+F106+F107+F108+F109+F110+F105</f>
        <v>27951.89</v>
      </c>
      <c r="G102" s="307">
        <f>G103+G104+G106+G107+G108+G109+G110+G105</f>
        <v>27386.600000000002</v>
      </c>
      <c r="H102" s="308">
        <f>G102/F102</f>
        <v>0.9797763228175269</v>
      </c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</row>
    <row r="103" spans="1:245" s="82" customFormat="1" ht="67.5">
      <c r="A103" s="78"/>
      <c r="B103" s="78"/>
      <c r="C103" s="79"/>
      <c r="D103" s="86" t="s">
        <v>14</v>
      </c>
      <c r="E103" s="87" t="s">
        <v>429</v>
      </c>
      <c r="F103" s="203">
        <v>8629.18</v>
      </c>
      <c r="G103" s="203">
        <v>8629.18</v>
      </c>
      <c r="H103" s="236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</row>
    <row r="104" spans="1:245" s="82" customFormat="1" ht="22.5">
      <c r="A104" s="78"/>
      <c r="B104" s="78"/>
      <c r="C104" s="79"/>
      <c r="D104" s="86" t="s">
        <v>20</v>
      </c>
      <c r="E104" s="87" t="s">
        <v>409</v>
      </c>
      <c r="F104" s="203">
        <v>600</v>
      </c>
      <c r="G104" s="203">
        <v>590.4</v>
      </c>
      <c r="H104" s="236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</row>
    <row r="105" spans="1:245" s="82" customFormat="1" ht="12.75">
      <c r="A105" s="78"/>
      <c r="B105" s="78"/>
      <c r="C105" s="79"/>
      <c r="D105" s="86" t="s">
        <v>28</v>
      </c>
      <c r="E105" s="87" t="s">
        <v>437</v>
      </c>
      <c r="F105" s="203">
        <v>7000</v>
      </c>
      <c r="G105" s="203">
        <v>6949.5</v>
      </c>
      <c r="H105" s="236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</row>
    <row r="106" spans="1:245" s="82" customFormat="1" ht="12.75">
      <c r="A106" s="78"/>
      <c r="B106" s="78"/>
      <c r="C106" s="79"/>
      <c r="D106" s="83" t="s">
        <v>115</v>
      </c>
      <c r="E106" s="87" t="s">
        <v>415</v>
      </c>
      <c r="F106" s="203">
        <v>8000</v>
      </c>
      <c r="G106" s="203">
        <v>8000</v>
      </c>
      <c r="H106" s="236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  <c r="IB106" s="85"/>
      <c r="IC106" s="85"/>
      <c r="ID106" s="85"/>
      <c r="IE106" s="85"/>
      <c r="IF106" s="85"/>
      <c r="IG106" s="85"/>
      <c r="IH106" s="85"/>
      <c r="II106" s="85"/>
      <c r="IJ106" s="85"/>
      <c r="IK106" s="85"/>
    </row>
    <row r="107" spans="1:245" s="82" customFormat="1" ht="16.5" customHeight="1">
      <c r="A107" s="78"/>
      <c r="B107" s="78"/>
      <c r="C107" s="79"/>
      <c r="D107" s="83" t="s">
        <v>34</v>
      </c>
      <c r="E107" s="84" t="s">
        <v>197</v>
      </c>
      <c r="F107" s="204">
        <v>388.8</v>
      </c>
      <c r="G107" s="204">
        <v>0</v>
      </c>
      <c r="H107" s="236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  <c r="FS107" s="85"/>
      <c r="FT107" s="85"/>
      <c r="FU107" s="85"/>
      <c r="FV107" s="85"/>
      <c r="FW107" s="85"/>
      <c r="FX107" s="85"/>
      <c r="FY107" s="85"/>
      <c r="FZ107" s="85"/>
      <c r="GA107" s="85"/>
      <c r="GB107" s="85"/>
      <c r="GC107" s="85"/>
      <c r="GD107" s="85"/>
      <c r="GE107" s="85"/>
      <c r="GF107" s="85"/>
      <c r="GG107" s="85"/>
      <c r="GH107" s="85"/>
      <c r="GI107" s="85"/>
      <c r="GJ107" s="85"/>
      <c r="GK107" s="85"/>
      <c r="GL107" s="85"/>
      <c r="GM107" s="85"/>
      <c r="GN107" s="85"/>
      <c r="GO107" s="85"/>
      <c r="GP107" s="85"/>
      <c r="GQ107" s="85"/>
      <c r="GR107" s="85"/>
      <c r="GS107" s="85"/>
      <c r="GT107" s="85"/>
      <c r="GU107" s="85"/>
      <c r="GV107" s="85"/>
      <c r="GW107" s="85"/>
      <c r="GX107" s="85"/>
      <c r="GY107" s="85"/>
      <c r="GZ107" s="85"/>
      <c r="HA107" s="85"/>
      <c r="HB107" s="85"/>
      <c r="HC107" s="85"/>
      <c r="HD107" s="85"/>
      <c r="HE107" s="85"/>
      <c r="HF107" s="85"/>
      <c r="HG107" s="85"/>
      <c r="HH107" s="85"/>
      <c r="HI107" s="85"/>
      <c r="HJ107" s="85"/>
      <c r="HK107" s="85"/>
      <c r="HL107" s="85"/>
      <c r="HM107" s="85"/>
      <c r="HN107" s="85"/>
      <c r="HO107" s="85"/>
      <c r="HP107" s="85"/>
      <c r="HQ107" s="85"/>
      <c r="HR107" s="85"/>
      <c r="HS107" s="85"/>
      <c r="HT107" s="85"/>
      <c r="HU107" s="85"/>
      <c r="HV107" s="85"/>
      <c r="HW107" s="85"/>
      <c r="HX107" s="85"/>
      <c r="HY107" s="85"/>
      <c r="HZ107" s="85"/>
      <c r="IA107" s="85"/>
      <c r="IB107" s="85"/>
      <c r="IC107" s="85"/>
      <c r="ID107" s="85"/>
      <c r="IE107" s="85"/>
      <c r="IF107" s="85"/>
      <c r="IG107" s="85"/>
      <c r="IH107" s="85"/>
      <c r="II107" s="85"/>
      <c r="IJ107" s="85"/>
      <c r="IK107" s="85"/>
    </row>
    <row r="108" spans="1:245" s="82" customFormat="1" ht="16.5" customHeight="1">
      <c r="A108" s="78"/>
      <c r="B108" s="78"/>
      <c r="C108" s="79"/>
      <c r="D108" s="83" t="s">
        <v>38</v>
      </c>
      <c r="E108" s="84" t="s">
        <v>395</v>
      </c>
      <c r="F108" s="204">
        <v>1418.12</v>
      </c>
      <c r="G108" s="204">
        <v>1418.12</v>
      </c>
      <c r="H108" s="237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</row>
    <row r="109" spans="1:245" s="82" customFormat="1" ht="22.5" customHeight="1">
      <c r="A109" s="78"/>
      <c r="B109" s="78"/>
      <c r="C109" s="79"/>
      <c r="D109" s="83" t="s">
        <v>55</v>
      </c>
      <c r="E109" s="84" t="s">
        <v>386</v>
      </c>
      <c r="F109" s="204">
        <v>400</v>
      </c>
      <c r="G109" s="204">
        <v>399.4</v>
      </c>
      <c r="H109" s="237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</row>
    <row r="110" spans="1:245" s="82" customFormat="1" ht="24" customHeight="1">
      <c r="A110" s="78"/>
      <c r="B110" s="78"/>
      <c r="C110" s="79"/>
      <c r="D110" s="83" t="s">
        <v>58</v>
      </c>
      <c r="E110" s="84" t="s">
        <v>419</v>
      </c>
      <c r="F110" s="204">
        <v>1515.79</v>
      </c>
      <c r="G110" s="204">
        <v>1400</v>
      </c>
      <c r="H110" s="237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5"/>
      <c r="FL110" s="85"/>
      <c r="FM110" s="85"/>
      <c r="FN110" s="85"/>
      <c r="FO110" s="85"/>
      <c r="FP110" s="85"/>
      <c r="FQ110" s="85"/>
      <c r="FR110" s="85"/>
      <c r="FS110" s="85"/>
      <c r="FT110" s="85"/>
      <c r="FU110" s="85"/>
      <c r="FV110" s="85"/>
      <c r="FW110" s="85"/>
      <c r="FX110" s="85"/>
      <c r="FY110" s="85"/>
      <c r="FZ110" s="85"/>
      <c r="GA110" s="85"/>
      <c r="GB110" s="85"/>
      <c r="GC110" s="85"/>
      <c r="GD110" s="85"/>
      <c r="GE110" s="85"/>
      <c r="GF110" s="85"/>
      <c r="GG110" s="85"/>
      <c r="GH110" s="85"/>
      <c r="GI110" s="85"/>
      <c r="GJ110" s="85"/>
      <c r="GK110" s="85"/>
      <c r="GL110" s="85"/>
      <c r="GM110" s="85"/>
      <c r="GN110" s="85"/>
      <c r="GO110" s="85"/>
      <c r="GP110" s="85"/>
      <c r="GQ110" s="85"/>
      <c r="GR110" s="85"/>
      <c r="GS110" s="85"/>
      <c r="GT110" s="85"/>
      <c r="GU110" s="85"/>
      <c r="GV110" s="85"/>
      <c r="GW110" s="85"/>
      <c r="GX110" s="85"/>
      <c r="GY110" s="85"/>
      <c r="GZ110" s="85"/>
      <c r="HA110" s="85"/>
      <c r="HB110" s="85"/>
      <c r="HC110" s="85"/>
      <c r="HD110" s="85"/>
      <c r="HE110" s="85"/>
      <c r="HF110" s="85"/>
      <c r="HG110" s="85"/>
      <c r="HH110" s="85"/>
      <c r="HI110" s="85"/>
      <c r="HJ110" s="85"/>
      <c r="HK110" s="85"/>
      <c r="HL110" s="85"/>
      <c r="HM110" s="85"/>
      <c r="HN110" s="85"/>
      <c r="HO110" s="85"/>
      <c r="HP110" s="85"/>
      <c r="HQ110" s="85"/>
      <c r="HR110" s="85"/>
      <c r="HS110" s="85"/>
      <c r="HT110" s="85"/>
      <c r="HU110" s="85"/>
      <c r="HV110" s="85"/>
      <c r="HW110" s="85"/>
      <c r="HX110" s="85"/>
      <c r="HY110" s="85"/>
      <c r="HZ110" s="85"/>
      <c r="IA110" s="85"/>
      <c r="IB110" s="85"/>
      <c r="IC110" s="85"/>
      <c r="ID110" s="85"/>
      <c r="IE110" s="85"/>
      <c r="IF110" s="85"/>
      <c r="IG110" s="85"/>
      <c r="IH110" s="85"/>
      <c r="II110" s="85"/>
      <c r="IJ110" s="85"/>
      <c r="IK110" s="85"/>
    </row>
    <row r="111" spans="1:245" s="82" customFormat="1" ht="16.5" customHeight="1">
      <c r="A111" s="78"/>
      <c r="B111" s="78"/>
      <c r="C111" s="305" t="s">
        <v>198</v>
      </c>
      <c r="D111" s="305"/>
      <c r="E111" s="306" t="s">
        <v>154</v>
      </c>
      <c r="F111" s="307">
        <f>F112</f>
        <v>1180.8</v>
      </c>
      <c r="G111" s="307">
        <f>G112</f>
        <v>1033.2</v>
      </c>
      <c r="H111" s="308">
        <f>G111/F111</f>
        <v>0.8750000000000001</v>
      </c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</row>
    <row r="112" spans="1:245" s="82" customFormat="1" ht="16.5" customHeight="1">
      <c r="A112" s="78"/>
      <c r="B112" s="78"/>
      <c r="C112" s="83"/>
      <c r="D112" s="83" t="s">
        <v>34</v>
      </c>
      <c r="E112" s="84" t="s">
        <v>273</v>
      </c>
      <c r="F112" s="204">
        <v>1180.8</v>
      </c>
      <c r="G112" s="204">
        <v>1033.2</v>
      </c>
      <c r="H112" s="236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</row>
    <row r="113" spans="1:245" s="82" customFormat="1" ht="16.5" customHeight="1">
      <c r="A113" s="77"/>
      <c r="B113" s="316" t="s">
        <v>155</v>
      </c>
      <c r="C113" s="317"/>
      <c r="D113" s="317"/>
      <c r="E113" s="318" t="s">
        <v>156</v>
      </c>
      <c r="F113" s="319">
        <f>F114</f>
        <v>587.49</v>
      </c>
      <c r="G113" s="319">
        <f>G114</f>
        <v>587.49</v>
      </c>
      <c r="H113" s="320">
        <f>G113/F113</f>
        <v>1</v>
      </c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  <c r="FY113" s="85"/>
      <c r="FZ113" s="85"/>
      <c r="GA113" s="85"/>
      <c r="GB113" s="85"/>
      <c r="GC113" s="85"/>
      <c r="GD113" s="85"/>
      <c r="GE113" s="85"/>
      <c r="GF113" s="85"/>
      <c r="GG113" s="85"/>
      <c r="GH113" s="85"/>
      <c r="GI113" s="85"/>
      <c r="GJ113" s="85"/>
      <c r="GK113" s="85"/>
      <c r="GL113" s="85"/>
      <c r="GM113" s="85"/>
      <c r="GN113" s="85"/>
      <c r="GO113" s="85"/>
      <c r="GP113" s="85"/>
      <c r="GQ113" s="85"/>
      <c r="GR113" s="85"/>
      <c r="GS113" s="85"/>
      <c r="GT113" s="85"/>
      <c r="GU113" s="85"/>
      <c r="GV113" s="85"/>
      <c r="GW113" s="85"/>
      <c r="GX113" s="85"/>
      <c r="GY113" s="85"/>
      <c r="GZ113" s="85"/>
      <c r="HA113" s="85"/>
      <c r="HB113" s="85"/>
      <c r="HC113" s="85"/>
      <c r="HD113" s="85"/>
      <c r="HE113" s="85"/>
      <c r="HF113" s="85"/>
      <c r="HG113" s="85"/>
      <c r="HH113" s="85"/>
      <c r="HI113" s="85"/>
      <c r="HJ113" s="85"/>
      <c r="HK113" s="85"/>
      <c r="HL113" s="85"/>
      <c r="HM113" s="85"/>
      <c r="HN113" s="85"/>
      <c r="HO113" s="85"/>
      <c r="HP113" s="85"/>
      <c r="HQ113" s="85"/>
      <c r="HR113" s="85"/>
      <c r="HS113" s="85"/>
      <c r="HT113" s="85"/>
      <c r="HU113" s="85"/>
      <c r="HV113" s="85"/>
      <c r="HW113" s="85"/>
      <c r="HX113" s="85"/>
      <c r="HY113" s="85"/>
      <c r="HZ113" s="85"/>
      <c r="IA113" s="85"/>
      <c r="IB113" s="85"/>
      <c r="IC113" s="85"/>
      <c r="ID113" s="85"/>
      <c r="IE113" s="85"/>
      <c r="IF113" s="85"/>
      <c r="IG113" s="85"/>
      <c r="IH113" s="85"/>
      <c r="II113" s="85"/>
      <c r="IJ113" s="85"/>
      <c r="IK113" s="85"/>
    </row>
    <row r="114" spans="1:245" s="82" customFormat="1" ht="16.5" customHeight="1">
      <c r="A114" s="78"/>
      <c r="B114" s="78"/>
      <c r="C114" s="305" t="s">
        <v>131</v>
      </c>
      <c r="D114" s="305"/>
      <c r="E114" s="306" t="s">
        <v>132</v>
      </c>
      <c r="F114" s="307">
        <f>F115</f>
        <v>587.49</v>
      </c>
      <c r="G114" s="307">
        <f>G115</f>
        <v>587.49</v>
      </c>
      <c r="H114" s="308">
        <f>G114/F114</f>
        <v>1</v>
      </c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</row>
    <row r="115" spans="1:245" s="82" customFormat="1" ht="16.5" customHeight="1">
      <c r="A115" s="78"/>
      <c r="B115" s="78"/>
      <c r="C115" s="92"/>
      <c r="D115" s="83" t="s">
        <v>40</v>
      </c>
      <c r="E115" s="84" t="s">
        <v>157</v>
      </c>
      <c r="F115" s="204">
        <v>587.49</v>
      </c>
      <c r="G115" s="204">
        <v>587.49</v>
      </c>
      <c r="H115" s="237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5"/>
      <c r="ER115" s="85"/>
      <c r="ES115" s="85"/>
      <c r="ET115" s="85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85"/>
      <c r="FK115" s="85"/>
      <c r="FL115" s="85"/>
      <c r="FM115" s="85"/>
      <c r="FN115" s="85"/>
      <c r="FO115" s="85"/>
      <c r="FP115" s="85"/>
      <c r="FQ115" s="85"/>
      <c r="FR115" s="85"/>
      <c r="FS115" s="85"/>
      <c r="FT115" s="85"/>
      <c r="FU115" s="85"/>
      <c r="FV115" s="85"/>
      <c r="FW115" s="85"/>
      <c r="FX115" s="85"/>
      <c r="FY115" s="85"/>
      <c r="FZ115" s="85"/>
      <c r="GA115" s="85"/>
      <c r="GB115" s="85"/>
      <c r="GC115" s="85"/>
      <c r="GD115" s="85"/>
      <c r="GE115" s="85"/>
      <c r="GF115" s="85"/>
      <c r="GG115" s="85"/>
      <c r="GH115" s="85"/>
      <c r="GI115" s="85"/>
      <c r="GJ115" s="85"/>
      <c r="GK115" s="85"/>
      <c r="GL115" s="85"/>
      <c r="GM115" s="85"/>
      <c r="GN115" s="85"/>
      <c r="GO115" s="85"/>
      <c r="GP115" s="85"/>
      <c r="GQ115" s="85"/>
      <c r="GR115" s="85"/>
      <c r="GS115" s="85"/>
      <c r="GT115" s="85"/>
      <c r="GU115" s="85"/>
      <c r="GV115" s="85"/>
      <c r="GW115" s="85"/>
      <c r="GX115" s="85"/>
      <c r="GY115" s="85"/>
      <c r="GZ115" s="85"/>
      <c r="HA115" s="85"/>
      <c r="HB115" s="85"/>
      <c r="HC115" s="85"/>
      <c r="HD115" s="85"/>
      <c r="HE115" s="85"/>
      <c r="HF115" s="85"/>
      <c r="HG115" s="85"/>
      <c r="HH115" s="85"/>
      <c r="HI115" s="85"/>
      <c r="HJ115" s="85"/>
      <c r="HK115" s="85"/>
      <c r="HL115" s="85"/>
      <c r="HM115" s="85"/>
      <c r="HN115" s="85"/>
      <c r="HO115" s="85"/>
      <c r="HP115" s="85"/>
      <c r="HQ115" s="85"/>
      <c r="HR115" s="85"/>
      <c r="HS115" s="85"/>
      <c r="HT115" s="85"/>
      <c r="HU115" s="85"/>
      <c r="HV115" s="85"/>
      <c r="HW115" s="85"/>
      <c r="HX115" s="85"/>
      <c r="HY115" s="85"/>
      <c r="HZ115" s="85"/>
      <c r="IA115" s="85"/>
      <c r="IB115" s="85"/>
      <c r="IC115" s="85"/>
      <c r="ID115" s="85"/>
      <c r="IE115" s="85"/>
      <c r="IF115" s="85"/>
      <c r="IG115" s="85"/>
      <c r="IH115" s="85"/>
      <c r="II115" s="85"/>
      <c r="IJ115" s="85"/>
      <c r="IK115" s="85"/>
    </row>
    <row r="116" spans="1:245" s="82" customFormat="1" ht="16.5" customHeight="1">
      <c r="A116" s="77"/>
      <c r="B116" s="316" t="s">
        <v>158</v>
      </c>
      <c r="C116" s="317"/>
      <c r="D116" s="317"/>
      <c r="E116" s="318" t="s">
        <v>136</v>
      </c>
      <c r="F116" s="319">
        <f>F117+F133+F146</f>
        <v>69948.39</v>
      </c>
      <c r="G116" s="319">
        <f>G117+G133+G146</f>
        <v>69299.35</v>
      </c>
      <c r="H116" s="320">
        <f>G116/F116</f>
        <v>0.9907211588429699</v>
      </c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  <c r="FY116" s="85"/>
      <c r="FZ116" s="85"/>
      <c r="GA116" s="85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85"/>
      <c r="GM116" s="85"/>
      <c r="GN116" s="85"/>
      <c r="GO116" s="85"/>
      <c r="GP116" s="85"/>
      <c r="GQ116" s="85"/>
      <c r="GR116" s="85"/>
      <c r="GS116" s="85"/>
      <c r="GT116" s="85"/>
      <c r="GU116" s="85"/>
      <c r="GV116" s="85"/>
      <c r="GW116" s="85"/>
      <c r="GX116" s="85"/>
      <c r="GY116" s="85"/>
      <c r="GZ116" s="85"/>
      <c r="HA116" s="85"/>
      <c r="HB116" s="85"/>
      <c r="HC116" s="85"/>
      <c r="HD116" s="85"/>
      <c r="HE116" s="85"/>
      <c r="HF116" s="85"/>
      <c r="HG116" s="85"/>
      <c r="HH116" s="85"/>
      <c r="HI116" s="85"/>
      <c r="HJ116" s="85"/>
      <c r="HK116" s="85"/>
      <c r="HL116" s="85"/>
      <c r="HM116" s="85"/>
      <c r="HN116" s="85"/>
      <c r="HO116" s="85"/>
      <c r="HP116" s="85"/>
      <c r="HQ116" s="85"/>
      <c r="HR116" s="85"/>
      <c r="HS116" s="85"/>
      <c r="HT116" s="85"/>
      <c r="HU116" s="85"/>
      <c r="HV116" s="85"/>
      <c r="HW116" s="85"/>
      <c r="HX116" s="85"/>
      <c r="HY116" s="85"/>
      <c r="HZ116" s="85"/>
      <c r="IA116" s="85"/>
      <c r="IB116" s="85"/>
      <c r="IC116" s="85"/>
      <c r="ID116" s="85"/>
      <c r="IE116" s="85"/>
      <c r="IF116" s="85"/>
      <c r="IG116" s="85"/>
      <c r="IH116" s="85"/>
      <c r="II116" s="85"/>
      <c r="IJ116" s="85"/>
      <c r="IK116" s="85"/>
    </row>
    <row r="117" spans="1:245" s="82" customFormat="1" ht="21" customHeight="1">
      <c r="A117" s="78"/>
      <c r="B117" s="78"/>
      <c r="C117" s="305" t="s">
        <v>131</v>
      </c>
      <c r="D117" s="305"/>
      <c r="E117" s="306" t="s">
        <v>132</v>
      </c>
      <c r="F117" s="307">
        <f>F118+F119+F120+F121+F122+F123+F124+F125+F126+F127+F128+F129+F130+F131+F132</f>
        <v>28460.8</v>
      </c>
      <c r="G117" s="307">
        <f>G118+G119+G120+G121+G122+G123+G124+G125+G126+G127+G128+G129+G130+G131+G132</f>
        <v>28205.28</v>
      </c>
      <c r="H117" s="308">
        <f>G117/F117</f>
        <v>0.9910220373285361</v>
      </c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  <c r="EO117" s="85"/>
      <c r="EP117" s="85"/>
      <c r="EQ117" s="85"/>
      <c r="ER117" s="85"/>
      <c r="ES117" s="85"/>
      <c r="ET117" s="85"/>
      <c r="EU117" s="85"/>
      <c r="EV117" s="85"/>
      <c r="EW117" s="85"/>
      <c r="EX117" s="85"/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85"/>
      <c r="FK117" s="85"/>
      <c r="FL117" s="85"/>
      <c r="FM117" s="85"/>
      <c r="FN117" s="85"/>
      <c r="FO117" s="85"/>
      <c r="FP117" s="85"/>
      <c r="FQ117" s="85"/>
      <c r="FR117" s="85"/>
      <c r="FS117" s="85"/>
      <c r="FT117" s="85"/>
      <c r="FU117" s="85"/>
      <c r="FV117" s="85"/>
      <c r="FW117" s="85"/>
      <c r="FX117" s="85"/>
      <c r="FY117" s="85"/>
      <c r="FZ117" s="85"/>
      <c r="GA117" s="85"/>
      <c r="GB117" s="85"/>
      <c r="GC117" s="85"/>
      <c r="GD117" s="85"/>
      <c r="GE117" s="85"/>
      <c r="GF117" s="85"/>
      <c r="GG117" s="85"/>
      <c r="GH117" s="85"/>
      <c r="GI117" s="85"/>
      <c r="GJ117" s="85"/>
      <c r="GK117" s="85"/>
      <c r="GL117" s="85"/>
      <c r="GM117" s="85"/>
      <c r="GN117" s="85"/>
      <c r="GO117" s="85"/>
      <c r="GP117" s="85"/>
      <c r="GQ117" s="85"/>
      <c r="GR117" s="85"/>
      <c r="GS117" s="85"/>
      <c r="GT117" s="85"/>
      <c r="GU117" s="85"/>
      <c r="GV117" s="85"/>
      <c r="GW117" s="85"/>
      <c r="GX117" s="85"/>
      <c r="GY117" s="85"/>
      <c r="GZ117" s="85"/>
      <c r="HA117" s="85"/>
      <c r="HB117" s="85"/>
      <c r="HC117" s="85"/>
      <c r="HD117" s="85"/>
      <c r="HE117" s="85"/>
      <c r="HF117" s="85"/>
      <c r="HG117" s="85"/>
      <c r="HH117" s="85"/>
      <c r="HI117" s="85"/>
      <c r="HJ117" s="85"/>
      <c r="HK117" s="85"/>
      <c r="HL117" s="85"/>
      <c r="HM117" s="85"/>
      <c r="HN117" s="85"/>
      <c r="HO117" s="85"/>
      <c r="HP117" s="85"/>
      <c r="HQ117" s="85"/>
      <c r="HR117" s="85"/>
      <c r="HS117" s="85"/>
      <c r="HT117" s="85"/>
      <c r="HU117" s="85"/>
      <c r="HV117" s="85"/>
      <c r="HW117" s="85"/>
      <c r="HX117" s="85"/>
      <c r="HY117" s="85"/>
      <c r="HZ117" s="85"/>
      <c r="IA117" s="85"/>
      <c r="IB117" s="85"/>
      <c r="IC117" s="85"/>
      <c r="ID117" s="85"/>
      <c r="IE117" s="85"/>
      <c r="IF117" s="85"/>
      <c r="IG117" s="85"/>
      <c r="IH117" s="85"/>
      <c r="II117" s="85"/>
      <c r="IJ117" s="85"/>
      <c r="IK117" s="85"/>
    </row>
    <row r="118" spans="1:245" s="82" customFormat="1" ht="22.5" customHeight="1">
      <c r="A118" s="78"/>
      <c r="B118" s="78"/>
      <c r="C118" s="79"/>
      <c r="D118" s="86" t="s">
        <v>112</v>
      </c>
      <c r="E118" s="87" t="s">
        <v>397</v>
      </c>
      <c r="F118" s="203">
        <v>1000</v>
      </c>
      <c r="G118" s="203">
        <v>1000</v>
      </c>
      <c r="H118" s="236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5"/>
      <c r="FK118" s="85"/>
      <c r="FL118" s="85"/>
      <c r="FM118" s="85"/>
      <c r="FN118" s="85"/>
      <c r="FO118" s="85"/>
      <c r="FP118" s="85"/>
      <c r="FQ118" s="85"/>
      <c r="FR118" s="85"/>
      <c r="FS118" s="85"/>
      <c r="FT118" s="85"/>
      <c r="FU118" s="85"/>
      <c r="FV118" s="85"/>
      <c r="FW118" s="85"/>
      <c r="FX118" s="85"/>
      <c r="FY118" s="85"/>
      <c r="FZ118" s="85"/>
      <c r="GA118" s="85"/>
      <c r="GB118" s="85"/>
      <c r="GC118" s="85"/>
      <c r="GD118" s="85"/>
      <c r="GE118" s="85"/>
      <c r="GF118" s="85"/>
      <c r="GG118" s="85"/>
      <c r="GH118" s="85"/>
      <c r="GI118" s="85"/>
      <c r="GJ118" s="85"/>
      <c r="GK118" s="85"/>
      <c r="GL118" s="85"/>
      <c r="GM118" s="85"/>
      <c r="GN118" s="85"/>
      <c r="GO118" s="85"/>
      <c r="GP118" s="85"/>
      <c r="GQ118" s="85"/>
      <c r="GR118" s="85"/>
      <c r="GS118" s="85"/>
      <c r="GT118" s="85"/>
      <c r="GU118" s="85"/>
      <c r="GV118" s="85"/>
      <c r="GW118" s="85"/>
      <c r="GX118" s="85"/>
      <c r="GY118" s="85"/>
      <c r="GZ118" s="85"/>
      <c r="HA118" s="85"/>
      <c r="HB118" s="85"/>
      <c r="HC118" s="85"/>
      <c r="HD118" s="85"/>
      <c r="HE118" s="85"/>
      <c r="HF118" s="85"/>
      <c r="HG118" s="85"/>
      <c r="HH118" s="85"/>
      <c r="HI118" s="85"/>
      <c r="HJ118" s="85"/>
      <c r="HK118" s="85"/>
      <c r="HL118" s="85"/>
      <c r="HM118" s="85"/>
      <c r="HN118" s="85"/>
      <c r="HO118" s="85"/>
      <c r="HP118" s="85"/>
      <c r="HQ118" s="85"/>
      <c r="HR118" s="85"/>
      <c r="HS118" s="85"/>
      <c r="HT118" s="85"/>
      <c r="HU118" s="85"/>
      <c r="HV118" s="85"/>
      <c r="HW118" s="85"/>
      <c r="HX118" s="85"/>
      <c r="HY118" s="85"/>
      <c r="HZ118" s="85"/>
      <c r="IA118" s="85"/>
      <c r="IB118" s="85"/>
      <c r="IC118" s="85"/>
      <c r="ID118" s="85"/>
      <c r="IE118" s="85"/>
      <c r="IF118" s="85"/>
      <c r="IG118" s="85"/>
      <c r="IH118" s="85"/>
      <c r="II118" s="85"/>
      <c r="IJ118" s="85"/>
      <c r="IK118" s="85"/>
    </row>
    <row r="119" spans="1:245" s="82" customFormat="1" ht="25.5" customHeight="1">
      <c r="A119" s="78"/>
      <c r="B119" s="78"/>
      <c r="C119" s="79"/>
      <c r="D119" s="83" t="s">
        <v>113</v>
      </c>
      <c r="E119" s="84" t="s">
        <v>403</v>
      </c>
      <c r="F119" s="204">
        <v>500</v>
      </c>
      <c r="G119" s="204">
        <v>500</v>
      </c>
      <c r="H119" s="236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  <c r="FS119" s="85"/>
      <c r="FT119" s="85"/>
      <c r="FU119" s="85"/>
      <c r="FV119" s="85"/>
      <c r="FW119" s="85"/>
      <c r="FX119" s="85"/>
      <c r="FY119" s="85"/>
      <c r="FZ119" s="85"/>
      <c r="GA119" s="85"/>
      <c r="GB119" s="85"/>
      <c r="GC119" s="85"/>
      <c r="GD119" s="85"/>
      <c r="GE119" s="85"/>
      <c r="GF119" s="85"/>
      <c r="GG119" s="85"/>
      <c r="GH119" s="85"/>
      <c r="GI119" s="85"/>
      <c r="GJ119" s="85"/>
      <c r="GK119" s="85"/>
      <c r="GL119" s="85"/>
      <c r="GM119" s="85"/>
      <c r="GN119" s="85"/>
      <c r="GO119" s="85"/>
      <c r="GP119" s="85"/>
      <c r="GQ119" s="85"/>
      <c r="GR119" s="85"/>
      <c r="GS119" s="85"/>
      <c r="GT119" s="85"/>
      <c r="GU119" s="85"/>
      <c r="GV119" s="85"/>
      <c r="GW119" s="85"/>
      <c r="GX119" s="85"/>
      <c r="GY119" s="85"/>
      <c r="GZ119" s="85"/>
      <c r="HA119" s="85"/>
      <c r="HB119" s="85"/>
      <c r="HC119" s="85"/>
      <c r="HD119" s="85"/>
      <c r="HE119" s="85"/>
      <c r="HF119" s="85"/>
      <c r="HG119" s="85"/>
      <c r="HH119" s="85"/>
      <c r="HI119" s="85"/>
      <c r="HJ119" s="85"/>
      <c r="HK119" s="85"/>
      <c r="HL119" s="85"/>
      <c r="HM119" s="85"/>
      <c r="HN119" s="85"/>
      <c r="HO119" s="85"/>
      <c r="HP119" s="85"/>
      <c r="HQ119" s="85"/>
      <c r="HR119" s="85"/>
      <c r="HS119" s="85"/>
      <c r="HT119" s="85"/>
      <c r="HU119" s="85"/>
      <c r="HV119" s="85"/>
      <c r="HW119" s="85"/>
      <c r="HX119" s="85"/>
      <c r="HY119" s="85"/>
      <c r="HZ119" s="85"/>
      <c r="IA119" s="85"/>
      <c r="IB119" s="85"/>
      <c r="IC119" s="85"/>
      <c r="ID119" s="85"/>
      <c r="IE119" s="85"/>
      <c r="IF119" s="85"/>
      <c r="IG119" s="85"/>
      <c r="IH119" s="85"/>
      <c r="II119" s="85"/>
      <c r="IJ119" s="85"/>
      <c r="IK119" s="85"/>
    </row>
    <row r="120" spans="1:245" s="82" customFormat="1" ht="16.5" customHeight="1">
      <c r="A120" s="78"/>
      <c r="B120" s="78"/>
      <c r="C120" s="79"/>
      <c r="D120" s="86" t="s">
        <v>11</v>
      </c>
      <c r="E120" s="87" t="s">
        <v>166</v>
      </c>
      <c r="F120" s="203">
        <v>500</v>
      </c>
      <c r="G120" s="203">
        <v>389.19</v>
      </c>
      <c r="H120" s="236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</row>
    <row r="121" spans="1:245" s="82" customFormat="1" ht="25.5" customHeight="1">
      <c r="A121" s="78"/>
      <c r="B121" s="78"/>
      <c r="C121" s="79"/>
      <c r="D121" s="86" t="s">
        <v>20</v>
      </c>
      <c r="E121" s="87" t="s">
        <v>410</v>
      </c>
      <c r="F121" s="203">
        <v>1257.9</v>
      </c>
      <c r="G121" s="203">
        <v>1257.14</v>
      </c>
      <c r="H121" s="237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H121" s="85"/>
      <c r="FI121" s="85"/>
      <c r="FJ121" s="85"/>
      <c r="FK121" s="85"/>
      <c r="FL121" s="85"/>
      <c r="FM121" s="85"/>
      <c r="FN121" s="85"/>
      <c r="FO121" s="85"/>
      <c r="FP121" s="85"/>
      <c r="FQ121" s="85"/>
      <c r="FR121" s="85"/>
      <c r="FS121" s="85"/>
      <c r="FT121" s="85"/>
      <c r="FU121" s="85"/>
      <c r="FV121" s="85"/>
      <c r="FW121" s="85"/>
      <c r="FX121" s="85"/>
      <c r="FY121" s="85"/>
      <c r="FZ121" s="85"/>
      <c r="GA121" s="85"/>
      <c r="GB121" s="85"/>
      <c r="GC121" s="85"/>
      <c r="GD121" s="85"/>
      <c r="GE121" s="85"/>
      <c r="GF121" s="85"/>
      <c r="GG121" s="85"/>
      <c r="GH121" s="85"/>
      <c r="GI121" s="85"/>
      <c r="GJ121" s="85"/>
      <c r="GK121" s="85"/>
      <c r="GL121" s="85"/>
      <c r="GM121" s="85"/>
      <c r="GN121" s="85"/>
      <c r="GO121" s="85"/>
      <c r="GP121" s="85"/>
      <c r="GQ121" s="85"/>
      <c r="GR121" s="85"/>
      <c r="GS121" s="85"/>
      <c r="GT121" s="85"/>
      <c r="GU121" s="85"/>
      <c r="GV121" s="85"/>
      <c r="GW121" s="85"/>
      <c r="GX121" s="85"/>
      <c r="GY121" s="85"/>
      <c r="GZ121" s="85"/>
      <c r="HA121" s="85"/>
      <c r="HB121" s="85"/>
      <c r="HC121" s="85"/>
      <c r="HD121" s="85"/>
      <c r="HE121" s="85"/>
      <c r="HF121" s="85"/>
      <c r="HG121" s="85"/>
      <c r="HH121" s="85"/>
      <c r="HI121" s="85"/>
      <c r="HJ121" s="85"/>
      <c r="HK121" s="85"/>
      <c r="HL121" s="85"/>
      <c r="HM121" s="85"/>
      <c r="HN121" s="85"/>
      <c r="HO121" s="85"/>
      <c r="HP121" s="85"/>
      <c r="HQ121" s="85"/>
      <c r="HR121" s="85"/>
      <c r="HS121" s="85"/>
      <c r="HT121" s="85"/>
      <c r="HU121" s="85"/>
      <c r="HV121" s="85"/>
      <c r="HW121" s="85"/>
      <c r="HX121" s="85"/>
      <c r="HY121" s="85"/>
      <c r="HZ121" s="85"/>
      <c r="IA121" s="85"/>
      <c r="IB121" s="85"/>
      <c r="IC121" s="85"/>
      <c r="ID121" s="85"/>
      <c r="IE121" s="85"/>
      <c r="IF121" s="85"/>
      <c r="IG121" s="85"/>
      <c r="IH121" s="85"/>
      <c r="II121" s="85"/>
      <c r="IJ121" s="85"/>
      <c r="IK121" s="85"/>
    </row>
    <row r="122" spans="1:245" s="82" customFormat="1" ht="16.5" customHeight="1">
      <c r="A122" s="78"/>
      <c r="B122" s="78"/>
      <c r="C122" s="79"/>
      <c r="D122" s="86" t="s">
        <v>23</v>
      </c>
      <c r="E122" s="87" t="s">
        <v>161</v>
      </c>
      <c r="F122" s="203">
        <v>944.94</v>
      </c>
      <c r="G122" s="203">
        <v>809.83</v>
      </c>
      <c r="H122" s="236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  <c r="FS122" s="85"/>
      <c r="FT122" s="85"/>
      <c r="FU122" s="85"/>
      <c r="FV122" s="85"/>
      <c r="FW122" s="85"/>
      <c r="FX122" s="85"/>
      <c r="FY122" s="85"/>
      <c r="FZ122" s="85"/>
      <c r="GA122" s="85"/>
      <c r="GB122" s="85"/>
      <c r="GC122" s="85"/>
      <c r="GD122" s="85"/>
      <c r="GE122" s="85"/>
      <c r="GF122" s="85"/>
      <c r="GG122" s="85"/>
      <c r="GH122" s="85"/>
      <c r="GI122" s="85"/>
      <c r="GJ122" s="85"/>
      <c r="GK122" s="85"/>
      <c r="GL122" s="85"/>
      <c r="GM122" s="85"/>
      <c r="GN122" s="85"/>
      <c r="GO122" s="85"/>
      <c r="GP122" s="85"/>
      <c r="GQ122" s="85"/>
      <c r="GR122" s="85"/>
      <c r="GS122" s="85"/>
      <c r="GT122" s="85"/>
      <c r="GU122" s="85"/>
      <c r="GV122" s="85"/>
      <c r="GW122" s="85"/>
      <c r="GX122" s="85"/>
      <c r="GY122" s="85"/>
      <c r="GZ122" s="85"/>
      <c r="HA122" s="85"/>
      <c r="HB122" s="85"/>
      <c r="HC122" s="85"/>
      <c r="HD122" s="85"/>
      <c r="HE122" s="85"/>
      <c r="HF122" s="85"/>
      <c r="HG122" s="85"/>
      <c r="HH122" s="85"/>
      <c r="HI122" s="85"/>
      <c r="HJ122" s="85"/>
      <c r="HK122" s="85"/>
      <c r="HL122" s="85"/>
      <c r="HM122" s="85"/>
      <c r="HN122" s="85"/>
      <c r="HO122" s="85"/>
      <c r="HP122" s="85"/>
      <c r="HQ122" s="85"/>
      <c r="HR122" s="85"/>
      <c r="HS122" s="85"/>
      <c r="HT122" s="85"/>
      <c r="HU122" s="85"/>
      <c r="HV122" s="85"/>
      <c r="HW122" s="85"/>
      <c r="HX122" s="85"/>
      <c r="HY122" s="85"/>
      <c r="HZ122" s="85"/>
      <c r="IA122" s="85"/>
      <c r="IB122" s="85"/>
      <c r="IC122" s="85"/>
      <c r="ID122" s="85"/>
      <c r="IE122" s="85"/>
      <c r="IF122" s="85"/>
      <c r="IG122" s="85"/>
      <c r="IH122" s="85"/>
      <c r="II122" s="85"/>
      <c r="IJ122" s="85"/>
      <c r="IK122" s="85"/>
    </row>
    <row r="123" spans="1:245" s="82" customFormat="1" ht="16.5" customHeight="1">
      <c r="A123" s="78"/>
      <c r="B123" s="78"/>
      <c r="C123" s="79"/>
      <c r="D123" s="83" t="s">
        <v>28</v>
      </c>
      <c r="E123" s="84" t="s">
        <v>161</v>
      </c>
      <c r="F123" s="204">
        <v>1500</v>
      </c>
      <c r="G123" s="204">
        <v>1500</v>
      </c>
      <c r="H123" s="236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  <c r="FH123" s="85"/>
      <c r="FI123" s="85"/>
      <c r="FJ123" s="85"/>
      <c r="FK123" s="85"/>
      <c r="FL123" s="85"/>
      <c r="FM123" s="85"/>
      <c r="FN123" s="85"/>
      <c r="FO123" s="85"/>
      <c r="FP123" s="85"/>
      <c r="FQ123" s="85"/>
      <c r="FR123" s="85"/>
      <c r="FS123" s="85"/>
      <c r="FT123" s="85"/>
      <c r="FU123" s="85"/>
      <c r="FV123" s="85"/>
      <c r="FW123" s="85"/>
      <c r="FX123" s="85"/>
      <c r="FY123" s="85"/>
      <c r="FZ123" s="85"/>
      <c r="GA123" s="85"/>
      <c r="GB123" s="85"/>
      <c r="GC123" s="85"/>
      <c r="GD123" s="85"/>
      <c r="GE123" s="85"/>
      <c r="GF123" s="85"/>
      <c r="GG123" s="85"/>
      <c r="GH123" s="85"/>
      <c r="GI123" s="85"/>
      <c r="GJ123" s="85"/>
      <c r="GK123" s="85"/>
      <c r="GL123" s="85"/>
      <c r="GM123" s="85"/>
      <c r="GN123" s="85"/>
      <c r="GO123" s="85"/>
      <c r="GP123" s="85"/>
      <c r="GQ123" s="85"/>
      <c r="GR123" s="85"/>
      <c r="GS123" s="85"/>
      <c r="GT123" s="85"/>
      <c r="GU123" s="85"/>
      <c r="GV123" s="85"/>
      <c r="GW123" s="85"/>
      <c r="GX123" s="85"/>
      <c r="GY123" s="85"/>
      <c r="GZ123" s="85"/>
      <c r="HA123" s="85"/>
      <c r="HB123" s="85"/>
      <c r="HC123" s="85"/>
      <c r="HD123" s="85"/>
      <c r="HE123" s="85"/>
      <c r="HF123" s="85"/>
      <c r="HG123" s="85"/>
      <c r="HH123" s="85"/>
      <c r="HI123" s="85"/>
      <c r="HJ123" s="85"/>
      <c r="HK123" s="85"/>
      <c r="HL123" s="85"/>
      <c r="HM123" s="85"/>
      <c r="HN123" s="85"/>
      <c r="HO123" s="85"/>
      <c r="HP123" s="85"/>
      <c r="HQ123" s="85"/>
      <c r="HR123" s="85"/>
      <c r="HS123" s="85"/>
      <c r="HT123" s="85"/>
      <c r="HU123" s="85"/>
      <c r="HV123" s="85"/>
      <c r="HW123" s="85"/>
      <c r="HX123" s="85"/>
      <c r="HY123" s="85"/>
      <c r="HZ123" s="85"/>
      <c r="IA123" s="85"/>
      <c r="IB123" s="85"/>
      <c r="IC123" s="85"/>
      <c r="ID123" s="85"/>
      <c r="IE123" s="85"/>
      <c r="IF123" s="85"/>
      <c r="IG123" s="85"/>
      <c r="IH123" s="85"/>
      <c r="II123" s="85"/>
      <c r="IJ123" s="85"/>
      <c r="IK123" s="85"/>
    </row>
    <row r="124" spans="1:245" s="82" customFormat="1" ht="34.5" customHeight="1">
      <c r="A124" s="78"/>
      <c r="B124" s="78"/>
      <c r="C124" s="79"/>
      <c r="D124" s="86" t="s">
        <v>34</v>
      </c>
      <c r="E124" s="87" t="s">
        <v>382</v>
      </c>
      <c r="F124" s="203">
        <v>2000</v>
      </c>
      <c r="G124" s="203">
        <v>2000</v>
      </c>
      <c r="H124" s="236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85"/>
      <c r="FH124" s="85"/>
      <c r="FI124" s="85"/>
      <c r="FJ124" s="85"/>
      <c r="FK124" s="85"/>
      <c r="FL124" s="85"/>
      <c r="FM124" s="85"/>
      <c r="FN124" s="85"/>
      <c r="FO124" s="85"/>
      <c r="FP124" s="85"/>
      <c r="FQ124" s="85"/>
      <c r="FR124" s="85"/>
      <c r="FS124" s="85"/>
      <c r="FT124" s="85"/>
      <c r="FU124" s="85"/>
      <c r="FV124" s="85"/>
      <c r="FW124" s="85"/>
      <c r="FX124" s="85"/>
      <c r="FY124" s="85"/>
      <c r="FZ124" s="85"/>
      <c r="GA124" s="85"/>
      <c r="GB124" s="85"/>
      <c r="GC124" s="85"/>
      <c r="GD124" s="85"/>
      <c r="GE124" s="85"/>
      <c r="GF124" s="85"/>
      <c r="GG124" s="85"/>
      <c r="GH124" s="85"/>
      <c r="GI124" s="85"/>
      <c r="GJ124" s="85"/>
      <c r="GK124" s="85"/>
      <c r="GL124" s="85"/>
      <c r="GM124" s="85"/>
      <c r="GN124" s="85"/>
      <c r="GO124" s="85"/>
      <c r="GP124" s="85"/>
      <c r="GQ124" s="85"/>
      <c r="GR124" s="85"/>
      <c r="GS124" s="85"/>
      <c r="GT124" s="85"/>
      <c r="GU124" s="85"/>
      <c r="GV124" s="85"/>
      <c r="GW124" s="85"/>
      <c r="GX124" s="85"/>
      <c r="GY124" s="85"/>
      <c r="GZ124" s="85"/>
      <c r="HA124" s="85"/>
      <c r="HB124" s="85"/>
      <c r="HC124" s="85"/>
      <c r="HD124" s="85"/>
      <c r="HE124" s="85"/>
      <c r="HF124" s="85"/>
      <c r="HG124" s="85"/>
      <c r="HH124" s="85"/>
      <c r="HI124" s="85"/>
      <c r="HJ124" s="85"/>
      <c r="HK124" s="85"/>
      <c r="HL124" s="85"/>
      <c r="HM124" s="85"/>
      <c r="HN124" s="85"/>
      <c r="HO124" s="85"/>
      <c r="HP124" s="85"/>
      <c r="HQ124" s="85"/>
      <c r="HR124" s="85"/>
      <c r="HS124" s="85"/>
      <c r="HT124" s="85"/>
      <c r="HU124" s="85"/>
      <c r="HV124" s="85"/>
      <c r="HW124" s="85"/>
      <c r="HX124" s="85"/>
      <c r="HY124" s="85"/>
      <c r="HZ124" s="85"/>
      <c r="IA124" s="85"/>
      <c r="IB124" s="85"/>
      <c r="IC124" s="85"/>
      <c r="ID124" s="85"/>
      <c r="IE124" s="85"/>
      <c r="IF124" s="85"/>
      <c r="IG124" s="85"/>
      <c r="IH124" s="85"/>
      <c r="II124" s="85"/>
      <c r="IJ124" s="85"/>
      <c r="IK124" s="85"/>
    </row>
    <row r="125" spans="1:245" s="82" customFormat="1" ht="12.75">
      <c r="A125" s="78"/>
      <c r="B125" s="78"/>
      <c r="C125" s="79"/>
      <c r="D125" s="86" t="s">
        <v>38</v>
      </c>
      <c r="E125" s="87" t="s">
        <v>418</v>
      </c>
      <c r="F125" s="203">
        <v>200</v>
      </c>
      <c r="G125" s="203">
        <v>200</v>
      </c>
      <c r="H125" s="237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85"/>
      <c r="FG125" s="85"/>
      <c r="FH125" s="85"/>
      <c r="FI125" s="85"/>
      <c r="FJ125" s="85"/>
      <c r="FK125" s="85"/>
      <c r="FL125" s="85"/>
      <c r="FM125" s="85"/>
      <c r="FN125" s="85"/>
      <c r="FO125" s="85"/>
      <c r="FP125" s="85"/>
      <c r="FQ125" s="85"/>
      <c r="FR125" s="85"/>
      <c r="FS125" s="85"/>
      <c r="FT125" s="85"/>
      <c r="FU125" s="85"/>
      <c r="FV125" s="85"/>
      <c r="FW125" s="85"/>
      <c r="FX125" s="85"/>
      <c r="FY125" s="85"/>
      <c r="FZ125" s="85"/>
      <c r="GA125" s="85"/>
      <c r="GB125" s="85"/>
      <c r="GC125" s="85"/>
      <c r="GD125" s="85"/>
      <c r="GE125" s="85"/>
      <c r="GF125" s="85"/>
      <c r="GG125" s="85"/>
      <c r="GH125" s="85"/>
      <c r="GI125" s="85"/>
      <c r="GJ125" s="85"/>
      <c r="GK125" s="85"/>
      <c r="GL125" s="85"/>
      <c r="GM125" s="85"/>
      <c r="GN125" s="85"/>
      <c r="GO125" s="85"/>
      <c r="GP125" s="85"/>
      <c r="GQ125" s="85"/>
      <c r="GR125" s="85"/>
      <c r="GS125" s="85"/>
      <c r="GT125" s="85"/>
      <c r="GU125" s="85"/>
      <c r="GV125" s="85"/>
      <c r="GW125" s="85"/>
      <c r="GX125" s="85"/>
      <c r="GY125" s="85"/>
      <c r="GZ125" s="85"/>
      <c r="HA125" s="85"/>
      <c r="HB125" s="85"/>
      <c r="HC125" s="85"/>
      <c r="HD125" s="85"/>
      <c r="HE125" s="85"/>
      <c r="HF125" s="85"/>
      <c r="HG125" s="85"/>
      <c r="HH125" s="85"/>
      <c r="HI125" s="85"/>
      <c r="HJ125" s="85"/>
      <c r="HK125" s="85"/>
      <c r="HL125" s="85"/>
      <c r="HM125" s="85"/>
      <c r="HN125" s="85"/>
      <c r="HO125" s="85"/>
      <c r="HP125" s="85"/>
      <c r="HQ125" s="85"/>
      <c r="HR125" s="85"/>
      <c r="HS125" s="85"/>
      <c r="HT125" s="85"/>
      <c r="HU125" s="85"/>
      <c r="HV125" s="85"/>
      <c r="HW125" s="85"/>
      <c r="HX125" s="85"/>
      <c r="HY125" s="85"/>
      <c r="HZ125" s="85"/>
      <c r="IA125" s="85"/>
      <c r="IB125" s="85"/>
      <c r="IC125" s="85"/>
      <c r="ID125" s="85"/>
      <c r="IE125" s="85"/>
      <c r="IF125" s="85"/>
      <c r="IG125" s="85"/>
      <c r="IH125" s="85"/>
      <c r="II125" s="85"/>
      <c r="IJ125" s="85"/>
      <c r="IK125" s="85"/>
    </row>
    <row r="126" spans="1:245" s="82" customFormat="1" ht="12.75">
      <c r="A126" s="78"/>
      <c r="B126" s="78"/>
      <c r="C126" s="79"/>
      <c r="D126" s="83" t="s">
        <v>40</v>
      </c>
      <c r="E126" s="84" t="s">
        <v>276</v>
      </c>
      <c r="F126" s="204">
        <v>600</v>
      </c>
      <c r="G126" s="204">
        <v>598.79</v>
      </c>
      <c r="H126" s="237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  <c r="GC126" s="85"/>
      <c r="GD126" s="85"/>
      <c r="GE126" s="85"/>
      <c r="GF126" s="85"/>
      <c r="GG126" s="85"/>
      <c r="GH126" s="85"/>
      <c r="GI126" s="85"/>
      <c r="GJ126" s="85"/>
      <c r="GK126" s="85"/>
      <c r="GL126" s="85"/>
      <c r="GM126" s="85"/>
      <c r="GN126" s="85"/>
      <c r="GO126" s="85"/>
      <c r="GP126" s="85"/>
      <c r="GQ126" s="85"/>
      <c r="GR126" s="85"/>
      <c r="GS126" s="85"/>
      <c r="GT126" s="85"/>
      <c r="GU126" s="85"/>
      <c r="GV126" s="85"/>
      <c r="GW126" s="85"/>
      <c r="GX126" s="85"/>
      <c r="GY126" s="85"/>
      <c r="GZ126" s="85"/>
      <c r="HA126" s="85"/>
      <c r="HB126" s="85"/>
      <c r="HC126" s="85"/>
      <c r="HD126" s="85"/>
      <c r="HE126" s="85"/>
      <c r="HF126" s="85"/>
      <c r="HG126" s="85"/>
      <c r="HH126" s="85"/>
      <c r="HI126" s="85"/>
      <c r="HJ126" s="85"/>
      <c r="HK126" s="85"/>
      <c r="HL126" s="85"/>
      <c r="HM126" s="85"/>
      <c r="HN126" s="85"/>
      <c r="HO126" s="85"/>
      <c r="HP126" s="85"/>
      <c r="HQ126" s="85"/>
      <c r="HR126" s="85"/>
      <c r="HS126" s="85"/>
      <c r="HT126" s="85"/>
      <c r="HU126" s="85"/>
      <c r="HV126" s="85"/>
      <c r="HW126" s="85"/>
      <c r="HX126" s="85"/>
      <c r="HY126" s="85"/>
      <c r="HZ126" s="85"/>
      <c r="IA126" s="85"/>
      <c r="IB126" s="85"/>
      <c r="IC126" s="85"/>
      <c r="ID126" s="85"/>
      <c r="IE126" s="85"/>
      <c r="IF126" s="85"/>
      <c r="IG126" s="85"/>
      <c r="IH126" s="85"/>
      <c r="II126" s="85"/>
      <c r="IJ126" s="85"/>
      <c r="IK126" s="85"/>
    </row>
    <row r="127" spans="1:245" s="82" customFormat="1" ht="12.75">
      <c r="A127" s="78"/>
      <c r="B127" s="78"/>
      <c r="C127" s="79"/>
      <c r="D127" s="83" t="s">
        <v>43</v>
      </c>
      <c r="E127" s="84" t="s">
        <v>427</v>
      </c>
      <c r="F127" s="204">
        <v>400</v>
      </c>
      <c r="G127" s="204">
        <v>394.53</v>
      </c>
      <c r="H127" s="237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85"/>
      <c r="FG127" s="85"/>
      <c r="FH127" s="85"/>
      <c r="FI127" s="85"/>
      <c r="FJ127" s="85"/>
      <c r="FK127" s="85"/>
      <c r="FL127" s="85"/>
      <c r="FM127" s="85"/>
      <c r="FN127" s="85"/>
      <c r="FO127" s="85"/>
      <c r="FP127" s="85"/>
      <c r="FQ127" s="85"/>
      <c r="FR127" s="85"/>
      <c r="FS127" s="85"/>
      <c r="FT127" s="85"/>
      <c r="FU127" s="85"/>
      <c r="FV127" s="85"/>
      <c r="FW127" s="85"/>
      <c r="FX127" s="85"/>
      <c r="FY127" s="85"/>
      <c r="FZ127" s="85"/>
      <c r="GA127" s="85"/>
      <c r="GB127" s="85"/>
      <c r="GC127" s="85"/>
      <c r="GD127" s="85"/>
      <c r="GE127" s="85"/>
      <c r="GF127" s="85"/>
      <c r="GG127" s="85"/>
      <c r="GH127" s="85"/>
      <c r="GI127" s="85"/>
      <c r="GJ127" s="85"/>
      <c r="GK127" s="85"/>
      <c r="GL127" s="85"/>
      <c r="GM127" s="85"/>
      <c r="GN127" s="85"/>
      <c r="GO127" s="85"/>
      <c r="GP127" s="85"/>
      <c r="GQ127" s="85"/>
      <c r="GR127" s="85"/>
      <c r="GS127" s="85"/>
      <c r="GT127" s="85"/>
      <c r="GU127" s="85"/>
      <c r="GV127" s="85"/>
      <c r="GW127" s="85"/>
      <c r="GX127" s="85"/>
      <c r="GY127" s="85"/>
      <c r="GZ127" s="85"/>
      <c r="HA127" s="85"/>
      <c r="HB127" s="85"/>
      <c r="HC127" s="85"/>
      <c r="HD127" s="85"/>
      <c r="HE127" s="85"/>
      <c r="HF127" s="85"/>
      <c r="HG127" s="85"/>
      <c r="HH127" s="85"/>
      <c r="HI127" s="85"/>
      <c r="HJ127" s="85"/>
      <c r="HK127" s="85"/>
      <c r="HL127" s="85"/>
      <c r="HM127" s="85"/>
      <c r="HN127" s="85"/>
      <c r="HO127" s="85"/>
      <c r="HP127" s="85"/>
      <c r="HQ127" s="85"/>
      <c r="HR127" s="85"/>
      <c r="HS127" s="85"/>
      <c r="HT127" s="85"/>
      <c r="HU127" s="85"/>
      <c r="HV127" s="85"/>
      <c r="HW127" s="85"/>
      <c r="HX127" s="85"/>
      <c r="HY127" s="85"/>
      <c r="HZ127" s="85"/>
      <c r="IA127" s="85"/>
      <c r="IB127" s="85"/>
      <c r="IC127" s="85"/>
      <c r="ID127" s="85"/>
      <c r="IE127" s="85"/>
      <c r="IF127" s="85"/>
      <c r="IG127" s="85"/>
      <c r="IH127" s="85"/>
      <c r="II127" s="85"/>
      <c r="IJ127" s="85"/>
      <c r="IK127" s="85"/>
    </row>
    <row r="128" spans="1:245" s="82" customFormat="1" ht="19.5" customHeight="1">
      <c r="A128" s="78"/>
      <c r="B128" s="78"/>
      <c r="C128" s="79"/>
      <c r="D128" s="83" t="s">
        <v>49</v>
      </c>
      <c r="E128" s="84" t="s">
        <v>233</v>
      </c>
      <c r="F128" s="204">
        <v>200</v>
      </c>
      <c r="G128" s="204">
        <v>199.69</v>
      </c>
      <c r="H128" s="237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H128" s="85"/>
      <c r="FI128" s="85"/>
      <c r="FJ128" s="85"/>
      <c r="FK128" s="85"/>
      <c r="FL128" s="85"/>
      <c r="FM128" s="85"/>
      <c r="FN128" s="85"/>
      <c r="FO128" s="85"/>
      <c r="FP128" s="85"/>
      <c r="FQ128" s="85"/>
      <c r="FR128" s="85"/>
      <c r="FS128" s="85"/>
      <c r="FT128" s="85"/>
      <c r="FU128" s="85"/>
      <c r="FV128" s="85"/>
      <c r="FW128" s="85"/>
      <c r="FX128" s="85"/>
      <c r="FY128" s="85"/>
      <c r="FZ128" s="85"/>
      <c r="GA128" s="85"/>
      <c r="GB128" s="85"/>
      <c r="GC128" s="85"/>
      <c r="GD128" s="85"/>
      <c r="GE128" s="85"/>
      <c r="GF128" s="85"/>
      <c r="GG128" s="85"/>
      <c r="GH128" s="85"/>
      <c r="GI128" s="85"/>
      <c r="GJ128" s="85"/>
      <c r="GK128" s="85"/>
      <c r="GL128" s="85"/>
      <c r="GM128" s="85"/>
      <c r="GN128" s="85"/>
      <c r="GO128" s="85"/>
      <c r="GP128" s="85"/>
      <c r="GQ128" s="85"/>
      <c r="GR128" s="85"/>
      <c r="GS128" s="85"/>
      <c r="GT128" s="85"/>
      <c r="GU128" s="85"/>
      <c r="GV128" s="85"/>
      <c r="GW128" s="85"/>
      <c r="GX128" s="85"/>
      <c r="GY128" s="85"/>
      <c r="GZ128" s="85"/>
      <c r="HA128" s="85"/>
      <c r="HB128" s="85"/>
      <c r="HC128" s="85"/>
      <c r="HD128" s="85"/>
      <c r="HE128" s="85"/>
      <c r="HF128" s="85"/>
      <c r="HG128" s="85"/>
      <c r="HH128" s="85"/>
      <c r="HI128" s="85"/>
      <c r="HJ128" s="85"/>
      <c r="HK128" s="85"/>
      <c r="HL128" s="85"/>
      <c r="HM128" s="85"/>
      <c r="HN128" s="85"/>
      <c r="HO128" s="85"/>
      <c r="HP128" s="85"/>
      <c r="HQ128" s="85"/>
      <c r="HR128" s="85"/>
      <c r="HS128" s="85"/>
      <c r="HT128" s="85"/>
      <c r="HU128" s="85"/>
      <c r="HV128" s="85"/>
      <c r="HW128" s="85"/>
      <c r="HX128" s="85"/>
      <c r="HY128" s="85"/>
      <c r="HZ128" s="85"/>
      <c r="IA128" s="85"/>
      <c r="IB128" s="85"/>
      <c r="IC128" s="85"/>
      <c r="ID128" s="85"/>
      <c r="IE128" s="85"/>
      <c r="IF128" s="85"/>
      <c r="IG128" s="85"/>
      <c r="IH128" s="85"/>
      <c r="II128" s="85"/>
      <c r="IJ128" s="85"/>
      <c r="IK128" s="85"/>
    </row>
    <row r="129" spans="1:245" s="82" customFormat="1" ht="16.5" customHeight="1">
      <c r="A129" s="78"/>
      <c r="B129" s="78"/>
      <c r="C129" s="79"/>
      <c r="D129" s="83" t="s">
        <v>52</v>
      </c>
      <c r="E129" s="84" t="s">
        <v>201</v>
      </c>
      <c r="F129" s="204">
        <v>2000</v>
      </c>
      <c r="G129" s="204">
        <v>1998.39</v>
      </c>
      <c r="H129" s="237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  <c r="FS129" s="85"/>
      <c r="FT129" s="85"/>
      <c r="FU129" s="85"/>
      <c r="FV129" s="85"/>
      <c r="FW129" s="85"/>
      <c r="FX129" s="85"/>
      <c r="FY129" s="85"/>
      <c r="FZ129" s="85"/>
      <c r="GA129" s="85"/>
      <c r="GB129" s="85"/>
      <c r="GC129" s="85"/>
      <c r="GD129" s="85"/>
      <c r="GE129" s="85"/>
      <c r="GF129" s="85"/>
      <c r="GG129" s="85"/>
      <c r="GH129" s="85"/>
      <c r="GI129" s="85"/>
      <c r="GJ129" s="85"/>
      <c r="GK129" s="85"/>
      <c r="GL129" s="85"/>
      <c r="GM129" s="85"/>
      <c r="GN129" s="85"/>
      <c r="GO129" s="85"/>
      <c r="GP129" s="85"/>
      <c r="GQ129" s="85"/>
      <c r="GR129" s="85"/>
      <c r="GS129" s="85"/>
      <c r="GT129" s="85"/>
      <c r="GU129" s="85"/>
      <c r="GV129" s="85"/>
      <c r="GW129" s="85"/>
      <c r="GX129" s="85"/>
      <c r="GY129" s="85"/>
      <c r="GZ129" s="85"/>
      <c r="HA129" s="85"/>
      <c r="HB129" s="85"/>
      <c r="HC129" s="85"/>
      <c r="HD129" s="85"/>
      <c r="HE129" s="85"/>
      <c r="HF129" s="85"/>
      <c r="HG129" s="85"/>
      <c r="HH129" s="85"/>
      <c r="HI129" s="85"/>
      <c r="HJ129" s="85"/>
      <c r="HK129" s="85"/>
      <c r="HL129" s="85"/>
      <c r="HM129" s="85"/>
      <c r="HN129" s="85"/>
      <c r="HO129" s="85"/>
      <c r="HP129" s="85"/>
      <c r="HQ129" s="85"/>
      <c r="HR129" s="85"/>
      <c r="HS129" s="85"/>
      <c r="HT129" s="85"/>
      <c r="HU129" s="85"/>
      <c r="HV129" s="85"/>
      <c r="HW129" s="85"/>
      <c r="HX129" s="85"/>
      <c r="HY129" s="85"/>
      <c r="HZ129" s="85"/>
      <c r="IA129" s="85"/>
      <c r="IB129" s="85"/>
      <c r="IC129" s="85"/>
      <c r="ID129" s="85"/>
      <c r="IE129" s="85"/>
      <c r="IF129" s="85"/>
      <c r="IG129" s="85"/>
      <c r="IH129" s="85"/>
      <c r="II129" s="85"/>
      <c r="IJ129" s="85"/>
      <c r="IK129" s="85"/>
    </row>
    <row r="130" spans="1:245" s="82" customFormat="1" ht="22.5" customHeight="1">
      <c r="A130" s="78"/>
      <c r="B130" s="78"/>
      <c r="C130" s="79"/>
      <c r="D130" s="83" t="s">
        <v>55</v>
      </c>
      <c r="E130" s="84" t="s">
        <v>387</v>
      </c>
      <c r="F130" s="204">
        <v>3000</v>
      </c>
      <c r="G130" s="229">
        <v>3000</v>
      </c>
      <c r="H130" s="237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  <c r="FH130" s="85"/>
      <c r="FI130" s="85"/>
      <c r="FJ130" s="85"/>
      <c r="FK130" s="85"/>
      <c r="FL130" s="85"/>
      <c r="FM130" s="85"/>
      <c r="FN130" s="85"/>
      <c r="FO130" s="85"/>
      <c r="FP130" s="85"/>
      <c r="FQ130" s="85"/>
      <c r="FR130" s="85"/>
      <c r="FS130" s="85"/>
      <c r="FT130" s="85"/>
      <c r="FU130" s="85"/>
      <c r="FV130" s="85"/>
      <c r="FW130" s="85"/>
      <c r="FX130" s="85"/>
      <c r="FY130" s="85"/>
      <c r="FZ130" s="85"/>
      <c r="GA130" s="85"/>
      <c r="GB130" s="85"/>
      <c r="GC130" s="85"/>
      <c r="GD130" s="85"/>
      <c r="GE130" s="85"/>
      <c r="GF130" s="85"/>
      <c r="GG130" s="85"/>
      <c r="GH130" s="85"/>
      <c r="GI130" s="85"/>
      <c r="GJ130" s="85"/>
      <c r="GK130" s="85"/>
      <c r="GL130" s="85"/>
      <c r="GM130" s="85"/>
      <c r="GN130" s="85"/>
      <c r="GO130" s="85"/>
      <c r="GP130" s="85"/>
      <c r="GQ130" s="85"/>
      <c r="GR130" s="85"/>
      <c r="GS130" s="85"/>
      <c r="GT130" s="85"/>
      <c r="GU130" s="85"/>
      <c r="GV130" s="85"/>
      <c r="GW130" s="85"/>
      <c r="GX130" s="85"/>
      <c r="GY130" s="85"/>
      <c r="GZ130" s="85"/>
      <c r="HA130" s="85"/>
      <c r="HB130" s="85"/>
      <c r="HC130" s="85"/>
      <c r="HD130" s="85"/>
      <c r="HE130" s="85"/>
      <c r="HF130" s="85"/>
      <c r="HG130" s="85"/>
      <c r="HH130" s="85"/>
      <c r="HI130" s="85"/>
      <c r="HJ130" s="85"/>
      <c r="HK130" s="85"/>
      <c r="HL130" s="85"/>
      <c r="HM130" s="85"/>
      <c r="HN130" s="85"/>
      <c r="HO130" s="85"/>
      <c r="HP130" s="85"/>
      <c r="HQ130" s="85"/>
      <c r="HR130" s="85"/>
      <c r="HS130" s="85"/>
      <c r="HT130" s="85"/>
      <c r="HU130" s="85"/>
      <c r="HV130" s="85"/>
      <c r="HW130" s="85"/>
      <c r="HX130" s="85"/>
      <c r="HY130" s="85"/>
      <c r="HZ130" s="85"/>
      <c r="IA130" s="85"/>
      <c r="IB130" s="85"/>
      <c r="IC130" s="85"/>
      <c r="ID130" s="85"/>
      <c r="IE130" s="85"/>
      <c r="IF130" s="85"/>
      <c r="IG130" s="85"/>
      <c r="IH130" s="85"/>
      <c r="II130" s="85"/>
      <c r="IJ130" s="85"/>
      <c r="IK130" s="85"/>
    </row>
    <row r="131" spans="1:245" s="82" customFormat="1" ht="29.25" customHeight="1">
      <c r="A131" s="78"/>
      <c r="B131" s="78"/>
      <c r="C131" s="79"/>
      <c r="D131" s="83" t="s">
        <v>58</v>
      </c>
      <c r="E131" s="84" t="s">
        <v>278</v>
      </c>
      <c r="F131" s="204">
        <v>424.46</v>
      </c>
      <c r="G131" s="204">
        <v>424.46</v>
      </c>
      <c r="H131" s="237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  <c r="FS131" s="85"/>
      <c r="FT131" s="85"/>
      <c r="FU131" s="85"/>
      <c r="FV131" s="85"/>
      <c r="FW131" s="85"/>
      <c r="FX131" s="85"/>
      <c r="FY131" s="85"/>
      <c r="FZ131" s="85"/>
      <c r="GA131" s="85"/>
      <c r="GB131" s="85"/>
      <c r="GC131" s="85"/>
      <c r="GD131" s="85"/>
      <c r="GE131" s="85"/>
      <c r="GF131" s="85"/>
      <c r="GG131" s="85"/>
      <c r="GH131" s="85"/>
      <c r="GI131" s="85"/>
      <c r="GJ131" s="85"/>
      <c r="GK131" s="85"/>
      <c r="GL131" s="85"/>
      <c r="GM131" s="85"/>
      <c r="GN131" s="85"/>
      <c r="GO131" s="85"/>
      <c r="GP131" s="85"/>
      <c r="GQ131" s="85"/>
      <c r="GR131" s="85"/>
      <c r="GS131" s="85"/>
      <c r="GT131" s="85"/>
      <c r="GU131" s="85"/>
      <c r="GV131" s="85"/>
      <c r="GW131" s="85"/>
      <c r="GX131" s="85"/>
      <c r="GY131" s="85"/>
      <c r="GZ131" s="85"/>
      <c r="HA131" s="85"/>
      <c r="HB131" s="85"/>
      <c r="HC131" s="85"/>
      <c r="HD131" s="85"/>
      <c r="HE131" s="85"/>
      <c r="HF131" s="85"/>
      <c r="HG131" s="85"/>
      <c r="HH131" s="85"/>
      <c r="HI131" s="85"/>
      <c r="HJ131" s="85"/>
      <c r="HK131" s="85"/>
      <c r="HL131" s="85"/>
      <c r="HM131" s="85"/>
      <c r="HN131" s="85"/>
      <c r="HO131" s="85"/>
      <c r="HP131" s="85"/>
      <c r="HQ131" s="85"/>
      <c r="HR131" s="85"/>
      <c r="HS131" s="85"/>
      <c r="HT131" s="85"/>
      <c r="HU131" s="85"/>
      <c r="HV131" s="85"/>
      <c r="HW131" s="85"/>
      <c r="HX131" s="85"/>
      <c r="HY131" s="85"/>
      <c r="HZ131" s="85"/>
      <c r="IA131" s="85"/>
      <c r="IB131" s="85"/>
      <c r="IC131" s="85"/>
      <c r="ID131" s="85"/>
      <c r="IE131" s="85"/>
      <c r="IF131" s="85"/>
      <c r="IG131" s="85"/>
      <c r="IH131" s="85"/>
      <c r="II131" s="85"/>
      <c r="IJ131" s="85"/>
      <c r="IK131" s="85"/>
    </row>
    <row r="132" spans="1:245" s="82" customFormat="1" ht="28.5" customHeight="1">
      <c r="A132" s="78"/>
      <c r="B132" s="78"/>
      <c r="C132" s="79"/>
      <c r="D132" s="83" t="s">
        <v>35</v>
      </c>
      <c r="E132" s="84" t="s">
        <v>422</v>
      </c>
      <c r="F132" s="204">
        <v>13933.5</v>
      </c>
      <c r="G132" s="204">
        <v>13933.26</v>
      </c>
      <c r="H132" s="237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H132" s="85"/>
      <c r="FI132" s="85"/>
      <c r="FJ132" s="85"/>
      <c r="FK132" s="85"/>
      <c r="FL132" s="85"/>
      <c r="FM132" s="85"/>
      <c r="FN132" s="85"/>
      <c r="FO132" s="85"/>
      <c r="FP132" s="85"/>
      <c r="FQ132" s="85"/>
      <c r="FR132" s="85"/>
      <c r="FS132" s="85"/>
      <c r="FT132" s="85"/>
      <c r="FU132" s="85"/>
      <c r="FV132" s="85"/>
      <c r="FW132" s="85"/>
      <c r="FX132" s="85"/>
      <c r="FY132" s="85"/>
      <c r="FZ132" s="85"/>
      <c r="GA132" s="85"/>
      <c r="GB132" s="85"/>
      <c r="GC132" s="85"/>
      <c r="GD132" s="85"/>
      <c r="GE132" s="85"/>
      <c r="GF132" s="85"/>
      <c r="GG132" s="85"/>
      <c r="GH132" s="85"/>
      <c r="GI132" s="85"/>
      <c r="GJ132" s="85"/>
      <c r="GK132" s="85"/>
      <c r="GL132" s="85"/>
      <c r="GM132" s="85"/>
      <c r="GN132" s="85"/>
      <c r="GO132" s="85"/>
      <c r="GP132" s="85"/>
      <c r="GQ132" s="85"/>
      <c r="GR132" s="85"/>
      <c r="GS132" s="85"/>
      <c r="GT132" s="85"/>
      <c r="GU132" s="85"/>
      <c r="GV132" s="85"/>
      <c r="GW132" s="85"/>
      <c r="GX132" s="85"/>
      <c r="GY132" s="85"/>
      <c r="GZ132" s="85"/>
      <c r="HA132" s="85"/>
      <c r="HB132" s="85"/>
      <c r="HC132" s="85"/>
      <c r="HD132" s="85"/>
      <c r="HE132" s="85"/>
      <c r="HF132" s="85"/>
      <c r="HG132" s="85"/>
      <c r="HH132" s="85"/>
      <c r="HI132" s="85"/>
      <c r="HJ132" s="85"/>
      <c r="HK132" s="85"/>
      <c r="HL132" s="85"/>
      <c r="HM132" s="85"/>
      <c r="HN132" s="85"/>
      <c r="HO132" s="85"/>
      <c r="HP132" s="85"/>
      <c r="HQ132" s="85"/>
      <c r="HR132" s="85"/>
      <c r="HS132" s="85"/>
      <c r="HT132" s="85"/>
      <c r="HU132" s="85"/>
      <c r="HV132" s="85"/>
      <c r="HW132" s="85"/>
      <c r="HX132" s="85"/>
      <c r="HY132" s="85"/>
      <c r="HZ132" s="85"/>
      <c r="IA132" s="85"/>
      <c r="IB132" s="85"/>
      <c r="IC132" s="85"/>
      <c r="ID132" s="85"/>
      <c r="IE132" s="85"/>
      <c r="IF132" s="85"/>
      <c r="IG132" s="85"/>
      <c r="IH132" s="85"/>
      <c r="II132" s="85"/>
      <c r="IJ132" s="85"/>
      <c r="IK132" s="85"/>
    </row>
    <row r="133" spans="1:245" s="82" customFormat="1" ht="21" customHeight="1">
      <c r="A133" s="78"/>
      <c r="B133" s="78"/>
      <c r="C133" s="305" t="s">
        <v>391</v>
      </c>
      <c r="D133" s="305"/>
      <c r="E133" s="306" t="s">
        <v>392</v>
      </c>
      <c r="F133" s="307">
        <f>F134+F136+F137+F138+F139+F141+F142+F143+F144+F145+F135+F140</f>
        <v>18829.59</v>
      </c>
      <c r="G133" s="307">
        <f>G134+G136+G137+G138+G139+G141+G142+G143+G144+G145+G135+G140</f>
        <v>18722.18</v>
      </c>
      <c r="H133" s="308">
        <f>G133/F133</f>
        <v>0.9942956803626632</v>
      </c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  <c r="EO133" s="85"/>
      <c r="EP133" s="85"/>
      <c r="EQ133" s="85"/>
      <c r="ER133" s="85"/>
      <c r="ES133" s="85"/>
      <c r="ET133" s="85"/>
      <c r="EU133" s="85"/>
      <c r="EV133" s="85"/>
      <c r="EW133" s="85"/>
      <c r="EX133" s="85"/>
      <c r="EY133" s="85"/>
      <c r="EZ133" s="85"/>
      <c r="FA133" s="85"/>
      <c r="FB133" s="85"/>
      <c r="FC133" s="85"/>
      <c r="FD133" s="85"/>
      <c r="FE133" s="85"/>
      <c r="FF133" s="85"/>
      <c r="FG133" s="85"/>
      <c r="FH133" s="85"/>
      <c r="FI133" s="85"/>
      <c r="FJ133" s="85"/>
      <c r="FK133" s="85"/>
      <c r="FL133" s="85"/>
      <c r="FM133" s="85"/>
      <c r="FN133" s="85"/>
      <c r="FO133" s="85"/>
      <c r="FP133" s="85"/>
      <c r="FQ133" s="85"/>
      <c r="FR133" s="85"/>
      <c r="FS133" s="85"/>
      <c r="FT133" s="85"/>
      <c r="FU133" s="85"/>
      <c r="FV133" s="85"/>
      <c r="FW133" s="85"/>
      <c r="FX133" s="85"/>
      <c r="FY133" s="85"/>
      <c r="FZ133" s="85"/>
      <c r="GA133" s="85"/>
      <c r="GB133" s="85"/>
      <c r="GC133" s="85"/>
      <c r="GD133" s="85"/>
      <c r="GE133" s="85"/>
      <c r="GF133" s="85"/>
      <c r="GG133" s="85"/>
      <c r="GH133" s="85"/>
      <c r="GI133" s="85"/>
      <c r="GJ133" s="85"/>
      <c r="GK133" s="85"/>
      <c r="GL133" s="85"/>
      <c r="GM133" s="85"/>
      <c r="GN133" s="85"/>
      <c r="GO133" s="85"/>
      <c r="GP133" s="85"/>
      <c r="GQ133" s="85"/>
      <c r="GR133" s="85"/>
      <c r="GS133" s="85"/>
      <c r="GT133" s="85"/>
      <c r="GU133" s="85"/>
      <c r="GV133" s="85"/>
      <c r="GW133" s="85"/>
      <c r="GX133" s="85"/>
      <c r="GY133" s="85"/>
      <c r="GZ133" s="85"/>
      <c r="HA133" s="85"/>
      <c r="HB133" s="85"/>
      <c r="HC133" s="85"/>
      <c r="HD133" s="85"/>
      <c r="HE133" s="85"/>
      <c r="HF133" s="85"/>
      <c r="HG133" s="85"/>
      <c r="HH133" s="85"/>
      <c r="HI133" s="85"/>
      <c r="HJ133" s="85"/>
      <c r="HK133" s="85"/>
      <c r="HL133" s="85"/>
      <c r="HM133" s="85"/>
      <c r="HN133" s="85"/>
      <c r="HO133" s="85"/>
      <c r="HP133" s="85"/>
      <c r="HQ133" s="85"/>
      <c r="HR133" s="85"/>
      <c r="HS133" s="85"/>
      <c r="HT133" s="85"/>
      <c r="HU133" s="85"/>
      <c r="HV133" s="85"/>
      <c r="HW133" s="85"/>
      <c r="HX133" s="85"/>
      <c r="HY133" s="85"/>
      <c r="HZ133" s="85"/>
      <c r="IA133" s="85"/>
      <c r="IB133" s="85"/>
      <c r="IC133" s="85"/>
      <c r="ID133" s="85"/>
      <c r="IE133" s="85"/>
      <c r="IF133" s="85"/>
      <c r="IG133" s="85"/>
      <c r="IH133" s="85"/>
      <c r="II133" s="85"/>
      <c r="IJ133" s="85"/>
      <c r="IK133" s="85"/>
    </row>
    <row r="134" spans="1:245" s="82" customFormat="1" ht="19.5" customHeight="1">
      <c r="A134" s="78"/>
      <c r="B134" s="78"/>
      <c r="C134" s="79"/>
      <c r="D134" s="86" t="s">
        <v>11</v>
      </c>
      <c r="E134" s="87" t="s">
        <v>161</v>
      </c>
      <c r="F134" s="203">
        <v>2700</v>
      </c>
      <c r="G134" s="203">
        <v>2699.79</v>
      </c>
      <c r="H134" s="236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  <c r="FS134" s="85"/>
      <c r="FT134" s="85"/>
      <c r="FU134" s="85"/>
      <c r="FV134" s="85"/>
      <c r="FW134" s="85"/>
      <c r="FX134" s="85"/>
      <c r="FY134" s="85"/>
      <c r="FZ134" s="85"/>
      <c r="GA134" s="85"/>
      <c r="GB134" s="85"/>
      <c r="GC134" s="85"/>
      <c r="GD134" s="85"/>
      <c r="GE134" s="85"/>
      <c r="GF134" s="85"/>
      <c r="GG134" s="85"/>
      <c r="GH134" s="85"/>
      <c r="GI134" s="85"/>
      <c r="GJ134" s="85"/>
      <c r="GK134" s="85"/>
      <c r="GL134" s="85"/>
      <c r="GM134" s="85"/>
      <c r="GN134" s="85"/>
      <c r="GO134" s="85"/>
      <c r="GP134" s="85"/>
      <c r="GQ134" s="85"/>
      <c r="GR134" s="85"/>
      <c r="GS134" s="85"/>
      <c r="GT134" s="85"/>
      <c r="GU134" s="85"/>
      <c r="GV134" s="85"/>
      <c r="GW134" s="85"/>
      <c r="GX134" s="85"/>
      <c r="GY134" s="85"/>
      <c r="GZ134" s="85"/>
      <c r="HA134" s="85"/>
      <c r="HB134" s="85"/>
      <c r="HC134" s="85"/>
      <c r="HD134" s="85"/>
      <c r="HE134" s="85"/>
      <c r="HF134" s="85"/>
      <c r="HG134" s="85"/>
      <c r="HH134" s="85"/>
      <c r="HI134" s="85"/>
      <c r="HJ134" s="85"/>
      <c r="HK134" s="85"/>
      <c r="HL134" s="85"/>
      <c r="HM134" s="85"/>
      <c r="HN134" s="85"/>
      <c r="HO134" s="85"/>
      <c r="HP134" s="85"/>
      <c r="HQ134" s="85"/>
      <c r="HR134" s="85"/>
      <c r="HS134" s="85"/>
      <c r="HT134" s="85"/>
      <c r="HU134" s="85"/>
      <c r="HV134" s="85"/>
      <c r="HW134" s="85"/>
      <c r="HX134" s="85"/>
      <c r="HY134" s="85"/>
      <c r="HZ134" s="85"/>
      <c r="IA134" s="85"/>
      <c r="IB134" s="85"/>
      <c r="IC134" s="85"/>
      <c r="ID134" s="85"/>
      <c r="IE134" s="85"/>
      <c r="IF134" s="85"/>
      <c r="IG134" s="85"/>
      <c r="IH134" s="85"/>
      <c r="II134" s="85"/>
      <c r="IJ134" s="85"/>
      <c r="IK134" s="85"/>
    </row>
    <row r="135" spans="1:245" s="82" customFormat="1" ht="19.5" customHeight="1">
      <c r="A135" s="78"/>
      <c r="B135" s="78"/>
      <c r="C135" s="79"/>
      <c r="D135" s="86" t="s">
        <v>20</v>
      </c>
      <c r="E135" s="87" t="s">
        <v>410</v>
      </c>
      <c r="F135" s="203">
        <v>2242.1</v>
      </c>
      <c r="G135" s="203">
        <v>2242.1</v>
      </c>
      <c r="H135" s="236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  <c r="FS135" s="85"/>
      <c r="FT135" s="85"/>
      <c r="FU135" s="85"/>
      <c r="FV135" s="85"/>
      <c r="FW135" s="85"/>
      <c r="FX135" s="85"/>
      <c r="FY135" s="85"/>
      <c r="FZ135" s="85"/>
      <c r="GA135" s="85"/>
      <c r="GB135" s="85"/>
      <c r="GC135" s="85"/>
      <c r="GD135" s="85"/>
      <c r="GE135" s="85"/>
      <c r="GF135" s="85"/>
      <c r="GG135" s="85"/>
      <c r="GH135" s="85"/>
      <c r="GI135" s="85"/>
      <c r="GJ135" s="85"/>
      <c r="GK135" s="85"/>
      <c r="GL135" s="85"/>
      <c r="GM135" s="85"/>
      <c r="GN135" s="85"/>
      <c r="GO135" s="85"/>
      <c r="GP135" s="85"/>
      <c r="GQ135" s="85"/>
      <c r="GR135" s="85"/>
      <c r="GS135" s="85"/>
      <c r="GT135" s="85"/>
      <c r="GU135" s="85"/>
      <c r="GV135" s="85"/>
      <c r="GW135" s="85"/>
      <c r="GX135" s="85"/>
      <c r="GY135" s="85"/>
      <c r="GZ135" s="85"/>
      <c r="HA135" s="85"/>
      <c r="HB135" s="85"/>
      <c r="HC135" s="85"/>
      <c r="HD135" s="85"/>
      <c r="HE135" s="85"/>
      <c r="HF135" s="85"/>
      <c r="HG135" s="85"/>
      <c r="HH135" s="85"/>
      <c r="HI135" s="85"/>
      <c r="HJ135" s="85"/>
      <c r="HK135" s="85"/>
      <c r="HL135" s="85"/>
      <c r="HM135" s="85"/>
      <c r="HN135" s="85"/>
      <c r="HO135" s="85"/>
      <c r="HP135" s="85"/>
      <c r="HQ135" s="85"/>
      <c r="HR135" s="85"/>
      <c r="HS135" s="85"/>
      <c r="HT135" s="85"/>
      <c r="HU135" s="85"/>
      <c r="HV135" s="85"/>
      <c r="HW135" s="85"/>
      <c r="HX135" s="85"/>
      <c r="HY135" s="85"/>
      <c r="HZ135" s="85"/>
      <c r="IA135" s="85"/>
      <c r="IB135" s="85"/>
      <c r="IC135" s="85"/>
      <c r="ID135" s="85"/>
      <c r="IE135" s="85"/>
      <c r="IF135" s="85"/>
      <c r="IG135" s="85"/>
      <c r="IH135" s="85"/>
      <c r="II135" s="85"/>
      <c r="IJ135" s="85"/>
      <c r="IK135" s="85"/>
    </row>
    <row r="136" spans="1:245" s="82" customFormat="1" ht="16.5" customHeight="1">
      <c r="A136" s="78"/>
      <c r="B136" s="78"/>
      <c r="C136" s="79"/>
      <c r="D136" s="83" t="s">
        <v>49</v>
      </c>
      <c r="E136" s="84" t="s">
        <v>233</v>
      </c>
      <c r="F136" s="204">
        <v>800</v>
      </c>
      <c r="G136" s="204">
        <v>796.41</v>
      </c>
      <c r="H136" s="237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  <c r="EO136" s="85"/>
      <c r="EP136" s="85"/>
      <c r="EQ136" s="85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5"/>
      <c r="FK136" s="85"/>
      <c r="FL136" s="85"/>
      <c r="FM136" s="85"/>
      <c r="FN136" s="85"/>
      <c r="FO136" s="85"/>
      <c r="FP136" s="85"/>
      <c r="FQ136" s="85"/>
      <c r="FR136" s="85"/>
      <c r="FS136" s="85"/>
      <c r="FT136" s="85"/>
      <c r="FU136" s="85"/>
      <c r="FV136" s="85"/>
      <c r="FW136" s="85"/>
      <c r="FX136" s="85"/>
      <c r="FY136" s="85"/>
      <c r="FZ136" s="85"/>
      <c r="GA136" s="85"/>
      <c r="GB136" s="85"/>
      <c r="GC136" s="85"/>
      <c r="GD136" s="85"/>
      <c r="GE136" s="85"/>
      <c r="GF136" s="85"/>
      <c r="GG136" s="85"/>
      <c r="GH136" s="85"/>
      <c r="GI136" s="85"/>
      <c r="GJ136" s="85"/>
      <c r="GK136" s="85"/>
      <c r="GL136" s="85"/>
      <c r="GM136" s="85"/>
      <c r="GN136" s="85"/>
      <c r="GO136" s="85"/>
      <c r="GP136" s="85"/>
      <c r="GQ136" s="85"/>
      <c r="GR136" s="85"/>
      <c r="GS136" s="85"/>
      <c r="GT136" s="85"/>
      <c r="GU136" s="85"/>
      <c r="GV136" s="85"/>
      <c r="GW136" s="85"/>
      <c r="GX136" s="85"/>
      <c r="GY136" s="85"/>
      <c r="GZ136" s="85"/>
      <c r="HA136" s="85"/>
      <c r="HB136" s="85"/>
      <c r="HC136" s="85"/>
      <c r="HD136" s="85"/>
      <c r="HE136" s="85"/>
      <c r="HF136" s="85"/>
      <c r="HG136" s="85"/>
      <c r="HH136" s="85"/>
      <c r="HI136" s="85"/>
      <c r="HJ136" s="85"/>
      <c r="HK136" s="85"/>
      <c r="HL136" s="85"/>
      <c r="HM136" s="85"/>
      <c r="HN136" s="85"/>
      <c r="HO136" s="85"/>
      <c r="HP136" s="85"/>
      <c r="HQ136" s="85"/>
      <c r="HR136" s="85"/>
      <c r="HS136" s="85"/>
      <c r="HT136" s="85"/>
      <c r="HU136" s="85"/>
      <c r="HV136" s="85"/>
      <c r="HW136" s="85"/>
      <c r="HX136" s="85"/>
      <c r="HY136" s="85"/>
      <c r="HZ136" s="85"/>
      <c r="IA136" s="85"/>
      <c r="IB136" s="85"/>
      <c r="IC136" s="85"/>
      <c r="ID136" s="85"/>
      <c r="IE136" s="85"/>
      <c r="IF136" s="85"/>
      <c r="IG136" s="85"/>
      <c r="IH136" s="85"/>
      <c r="II136" s="85"/>
      <c r="IJ136" s="85"/>
      <c r="IK136" s="85"/>
    </row>
    <row r="137" spans="1:245" s="82" customFormat="1" ht="16.5" customHeight="1">
      <c r="A137" s="78"/>
      <c r="B137" s="78"/>
      <c r="C137" s="79"/>
      <c r="D137" s="86" t="s">
        <v>23</v>
      </c>
      <c r="E137" s="87" t="s">
        <v>166</v>
      </c>
      <c r="F137" s="203">
        <v>1500</v>
      </c>
      <c r="G137" s="203">
        <v>1420.72</v>
      </c>
      <c r="H137" s="236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  <c r="FS137" s="85"/>
      <c r="FT137" s="85"/>
      <c r="FU137" s="85"/>
      <c r="FV137" s="85"/>
      <c r="FW137" s="85"/>
      <c r="FX137" s="85"/>
      <c r="FY137" s="85"/>
      <c r="FZ137" s="85"/>
      <c r="GA137" s="85"/>
      <c r="GB137" s="85"/>
      <c r="GC137" s="85"/>
      <c r="GD137" s="85"/>
      <c r="GE137" s="85"/>
      <c r="GF137" s="85"/>
      <c r="GG137" s="85"/>
      <c r="GH137" s="85"/>
      <c r="GI137" s="85"/>
      <c r="GJ137" s="85"/>
      <c r="GK137" s="85"/>
      <c r="GL137" s="85"/>
      <c r="GM137" s="85"/>
      <c r="GN137" s="85"/>
      <c r="GO137" s="85"/>
      <c r="GP137" s="85"/>
      <c r="GQ137" s="85"/>
      <c r="GR137" s="85"/>
      <c r="GS137" s="85"/>
      <c r="GT137" s="85"/>
      <c r="GU137" s="85"/>
      <c r="GV137" s="85"/>
      <c r="GW137" s="85"/>
      <c r="GX137" s="85"/>
      <c r="GY137" s="85"/>
      <c r="GZ137" s="85"/>
      <c r="HA137" s="85"/>
      <c r="HB137" s="85"/>
      <c r="HC137" s="85"/>
      <c r="HD137" s="85"/>
      <c r="HE137" s="85"/>
      <c r="HF137" s="85"/>
      <c r="HG137" s="85"/>
      <c r="HH137" s="85"/>
      <c r="HI137" s="85"/>
      <c r="HJ137" s="85"/>
      <c r="HK137" s="85"/>
      <c r="HL137" s="85"/>
      <c r="HM137" s="85"/>
      <c r="HN137" s="85"/>
      <c r="HO137" s="85"/>
      <c r="HP137" s="85"/>
      <c r="HQ137" s="85"/>
      <c r="HR137" s="85"/>
      <c r="HS137" s="85"/>
      <c r="HT137" s="85"/>
      <c r="HU137" s="85"/>
      <c r="HV137" s="85"/>
      <c r="HW137" s="85"/>
      <c r="HX137" s="85"/>
      <c r="HY137" s="85"/>
      <c r="HZ137" s="85"/>
      <c r="IA137" s="85"/>
      <c r="IB137" s="85"/>
      <c r="IC137" s="85"/>
      <c r="ID137" s="85"/>
      <c r="IE137" s="85"/>
      <c r="IF137" s="85"/>
      <c r="IG137" s="85"/>
      <c r="IH137" s="85"/>
      <c r="II137" s="85"/>
      <c r="IJ137" s="85"/>
      <c r="IK137" s="85"/>
    </row>
    <row r="138" spans="1:245" s="82" customFormat="1" ht="19.5" customHeight="1">
      <c r="A138" s="78"/>
      <c r="B138" s="78"/>
      <c r="C138" s="79"/>
      <c r="D138" s="86" t="s">
        <v>28</v>
      </c>
      <c r="E138" s="84" t="s">
        <v>166</v>
      </c>
      <c r="F138" s="204">
        <v>1000</v>
      </c>
      <c r="G138" s="204">
        <v>993.34</v>
      </c>
      <c r="H138" s="236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  <c r="GF138" s="85"/>
      <c r="GG138" s="85"/>
      <c r="GH138" s="85"/>
      <c r="GI138" s="85"/>
      <c r="GJ138" s="85"/>
      <c r="GK138" s="85"/>
      <c r="GL138" s="85"/>
      <c r="GM138" s="85"/>
      <c r="GN138" s="85"/>
      <c r="GO138" s="85"/>
      <c r="GP138" s="85"/>
      <c r="GQ138" s="85"/>
      <c r="GR138" s="85"/>
      <c r="GS138" s="85"/>
      <c r="GT138" s="85"/>
      <c r="GU138" s="85"/>
      <c r="GV138" s="85"/>
      <c r="GW138" s="85"/>
      <c r="GX138" s="85"/>
      <c r="GY138" s="85"/>
      <c r="GZ138" s="85"/>
      <c r="HA138" s="85"/>
      <c r="HB138" s="85"/>
      <c r="HC138" s="85"/>
      <c r="HD138" s="85"/>
      <c r="HE138" s="85"/>
      <c r="HF138" s="85"/>
      <c r="HG138" s="85"/>
      <c r="HH138" s="85"/>
      <c r="HI138" s="85"/>
      <c r="HJ138" s="85"/>
      <c r="HK138" s="85"/>
      <c r="HL138" s="85"/>
      <c r="HM138" s="85"/>
      <c r="HN138" s="85"/>
      <c r="HO138" s="85"/>
      <c r="HP138" s="85"/>
      <c r="HQ138" s="85"/>
      <c r="HR138" s="85"/>
      <c r="HS138" s="85"/>
      <c r="HT138" s="85"/>
      <c r="HU138" s="85"/>
      <c r="HV138" s="85"/>
      <c r="HW138" s="85"/>
      <c r="HX138" s="85"/>
      <c r="HY138" s="85"/>
      <c r="HZ138" s="85"/>
      <c r="IA138" s="85"/>
      <c r="IB138" s="85"/>
      <c r="IC138" s="85"/>
      <c r="ID138" s="85"/>
      <c r="IE138" s="85"/>
      <c r="IF138" s="85"/>
      <c r="IG138" s="85"/>
      <c r="IH138" s="85"/>
      <c r="II138" s="85"/>
      <c r="IJ138" s="85"/>
      <c r="IK138" s="85"/>
    </row>
    <row r="139" spans="1:245" s="82" customFormat="1" ht="18" customHeight="1">
      <c r="A139" s="78"/>
      <c r="B139" s="78"/>
      <c r="C139" s="79"/>
      <c r="D139" s="86" t="s">
        <v>38</v>
      </c>
      <c r="E139" s="87" t="s">
        <v>209</v>
      </c>
      <c r="F139" s="203">
        <v>1800</v>
      </c>
      <c r="G139" s="203">
        <v>1798.98</v>
      </c>
      <c r="H139" s="236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  <c r="EK139" s="85"/>
      <c r="EL139" s="85"/>
      <c r="EM139" s="85"/>
      <c r="EN139" s="85"/>
      <c r="EO139" s="85"/>
      <c r="EP139" s="85"/>
      <c r="EQ139" s="85"/>
      <c r="ER139" s="85"/>
      <c r="ES139" s="85"/>
      <c r="ET139" s="85"/>
      <c r="EU139" s="85"/>
      <c r="EV139" s="85"/>
      <c r="EW139" s="85"/>
      <c r="EX139" s="85"/>
      <c r="EY139" s="85"/>
      <c r="EZ139" s="85"/>
      <c r="FA139" s="85"/>
      <c r="FB139" s="85"/>
      <c r="FC139" s="85"/>
      <c r="FD139" s="85"/>
      <c r="FE139" s="85"/>
      <c r="FF139" s="85"/>
      <c r="FG139" s="85"/>
      <c r="FH139" s="85"/>
      <c r="FI139" s="85"/>
      <c r="FJ139" s="85"/>
      <c r="FK139" s="85"/>
      <c r="FL139" s="85"/>
      <c r="FM139" s="85"/>
      <c r="FN139" s="85"/>
      <c r="FO139" s="85"/>
      <c r="FP139" s="85"/>
      <c r="FQ139" s="85"/>
      <c r="FR139" s="85"/>
      <c r="FS139" s="85"/>
      <c r="FT139" s="85"/>
      <c r="FU139" s="85"/>
      <c r="FV139" s="85"/>
      <c r="FW139" s="85"/>
      <c r="FX139" s="85"/>
      <c r="FY139" s="85"/>
      <c r="FZ139" s="85"/>
      <c r="GA139" s="85"/>
      <c r="GB139" s="85"/>
      <c r="GC139" s="85"/>
      <c r="GD139" s="85"/>
      <c r="GE139" s="85"/>
      <c r="GF139" s="85"/>
      <c r="GG139" s="85"/>
      <c r="GH139" s="85"/>
      <c r="GI139" s="85"/>
      <c r="GJ139" s="85"/>
      <c r="GK139" s="85"/>
      <c r="GL139" s="85"/>
      <c r="GM139" s="85"/>
      <c r="GN139" s="85"/>
      <c r="GO139" s="85"/>
      <c r="GP139" s="85"/>
      <c r="GQ139" s="85"/>
      <c r="GR139" s="85"/>
      <c r="GS139" s="85"/>
      <c r="GT139" s="85"/>
      <c r="GU139" s="85"/>
      <c r="GV139" s="85"/>
      <c r="GW139" s="85"/>
      <c r="GX139" s="85"/>
      <c r="GY139" s="85"/>
      <c r="GZ139" s="85"/>
      <c r="HA139" s="85"/>
      <c r="HB139" s="85"/>
      <c r="HC139" s="85"/>
      <c r="HD139" s="85"/>
      <c r="HE139" s="85"/>
      <c r="HF139" s="85"/>
      <c r="HG139" s="85"/>
      <c r="HH139" s="85"/>
      <c r="HI139" s="85"/>
      <c r="HJ139" s="85"/>
      <c r="HK139" s="85"/>
      <c r="HL139" s="85"/>
      <c r="HM139" s="85"/>
      <c r="HN139" s="85"/>
      <c r="HO139" s="85"/>
      <c r="HP139" s="85"/>
      <c r="HQ139" s="85"/>
      <c r="HR139" s="85"/>
      <c r="HS139" s="85"/>
      <c r="HT139" s="85"/>
      <c r="HU139" s="85"/>
      <c r="HV139" s="85"/>
      <c r="HW139" s="85"/>
      <c r="HX139" s="85"/>
      <c r="HY139" s="85"/>
      <c r="HZ139" s="85"/>
      <c r="IA139" s="85"/>
      <c r="IB139" s="85"/>
      <c r="IC139" s="85"/>
      <c r="ID139" s="85"/>
      <c r="IE139" s="85"/>
      <c r="IF139" s="85"/>
      <c r="IG139" s="85"/>
      <c r="IH139" s="85"/>
      <c r="II139" s="85"/>
      <c r="IJ139" s="85"/>
      <c r="IK139" s="85"/>
    </row>
    <row r="140" spans="1:245" s="82" customFormat="1" ht="18" customHeight="1">
      <c r="A140" s="78"/>
      <c r="B140" s="78"/>
      <c r="C140" s="79"/>
      <c r="D140" s="86" t="s">
        <v>115</v>
      </c>
      <c r="E140" s="87" t="s">
        <v>253</v>
      </c>
      <c r="F140" s="203">
        <v>900</v>
      </c>
      <c r="G140" s="203">
        <v>899.25</v>
      </c>
      <c r="H140" s="236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  <c r="FL140" s="85"/>
      <c r="FM140" s="85"/>
      <c r="FN140" s="85"/>
      <c r="FO140" s="85"/>
      <c r="FP140" s="85"/>
      <c r="FQ140" s="85"/>
      <c r="FR140" s="85"/>
      <c r="FS140" s="85"/>
      <c r="FT140" s="85"/>
      <c r="FU140" s="85"/>
      <c r="FV140" s="85"/>
      <c r="FW140" s="85"/>
      <c r="FX140" s="85"/>
      <c r="FY140" s="85"/>
      <c r="FZ140" s="85"/>
      <c r="GA140" s="85"/>
      <c r="GB140" s="85"/>
      <c r="GC140" s="85"/>
      <c r="GD140" s="85"/>
      <c r="GE140" s="85"/>
      <c r="GF140" s="85"/>
      <c r="GG140" s="85"/>
      <c r="GH140" s="85"/>
      <c r="GI140" s="85"/>
      <c r="GJ140" s="85"/>
      <c r="GK140" s="85"/>
      <c r="GL140" s="85"/>
      <c r="GM140" s="85"/>
      <c r="GN140" s="85"/>
      <c r="GO140" s="85"/>
      <c r="GP140" s="85"/>
      <c r="GQ140" s="85"/>
      <c r="GR140" s="85"/>
      <c r="GS140" s="85"/>
      <c r="GT140" s="85"/>
      <c r="GU140" s="85"/>
      <c r="GV140" s="85"/>
      <c r="GW140" s="85"/>
      <c r="GX140" s="85"/>
      <c r="GY140" s="85"/>
      <c r="GZ140" s="85"/>
      <c r="HA140" s="85"/>
      <c r="HB140" s="85"/>
      <c r="HC140" s="85"/>
      <c r="HD140" s="85"/>
      <c r="HE140" s="85"/>
      <c r="HF140" s="85"/>
      <c r="HG140" s="85"/>
      <c r="HH140" s="85"/>
      <c r="HI140" s="85"/>
      <c r="HJ140" s="85"/>
      <c r="HK140" s="85"/>
      <c r="HL140" s="85"/>
      <c r="HM140" s="85"/>
      <c r="HN140" s="85"/>
      <c r="HO140" s="85"/>
      <c r="HP140" s="85"/>
      <c r="HQ140" s="85"/>
      <c r="HR140" s="85"/>
      <c r="HS140" s="85"/>
      <c r="HT140" s="85"/>
      <c r="HU140" s="85"/>
      <c r="HV140" s="85"/>
      <c r="HW140" s="85"/>
      <c r="HX140" s="85"/>
      <c r="HY140" s="85"/>
      <c r="HZ140" s="85"/>
      <c r="IA140" s="85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</row>
    <row r="141" spans="1:245" s="82" customFormat="1" ht="23.25" customHeight="1">
      <c r="A141" s="78"/>
      <c r="B141" s="78"/>
      <c r="C141" s="79"/>
      <c r="D141" s="83" t="s">
        <v>58</v>
      </c>
      <c r="E141" s="84" t="s">
        <v>278</v>
      </c>
      <c r="F141" s="204">
        <v>1000</v>
      </c>
      <c r="G141" s="204">
        <v>999.48</v>
      </c>
      <c r="H141" s="237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85"/>
      <c r="GU141" s="85"/>
      <c r="GV141" s="85"/>
      <c r="GW141" s="85"/>
      <c r="GX141" s="85"/>
      <c r="GY141" s="85"/>
      <c r="GZ141" s="85"/>
      <c r="HA141" s="85"/>
      <c r="HB141" s="85"/>
      <c r="HC141" s="85"/>
      <c r="HD141" s="85"/>
      <c r="HE141" s="85"/>
      <c r="HF141" s="85"/>
      <c r="HG141" s="85"/>
      <c r="HH141" s="85"/>
      <c r="HI141" s="85"/>
      <c r="HJ141" s="85"/>
      <c r="HK141" s="85"/>
      <c r="HL141" s="85"/>
      <c r="HM141" s="85"/>
      <c r="HN141" s="85"/>
      <c r="HO141" s="85"/>
      <c r="HP141" s="85"/>
      <c r="HQ141" s="85"/>
      <c r="HR141" s="85"/>
      <c r="HS141" s="85"/>
      <c r="HT141" s="85"/>
      <c r="HU141" s="85"/>
      <c r="HV141" s="85"/>
      <c r="HW141" s="85"/>
      <c r="HX141" s="85"/>
      <c r="HY141" s="85"/>
      <c r="HZ141" s="85"/>
      <c r="IA141" s="85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</row>
    <row r="142" spans="1:245" s="82" customFormat="1" ht="24" customHeight="1">
      <c r="A142" s="78"/>
      <c r="B142" s="78"/>
      <c r="C142" s="79"/>
      <c r="D142" s="83" t="s">
        <v>35</v>
      </c>
      <c r="E142" s="84" t="s">
        <v>423</v>
      </c>
      <c r="F142" s="204">
        <v>1400</v>
      </c>
      <c r="G142" s="204">
        <v>1399.84</v>
      </c>
      <c r="H142" s="237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  <c r="EK142" s="85"/>
      <c r="EL142" s="85"/>
      <c r="EM142" s="85"/>
      <c r="EN142" s="85"/>
      <c r="EO142" s="85"/>
      <c r="EP142" s="85"/>
      <c r="EQ142" s="85"/>
      <c r="ER142" s="85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85"/>
      <c r="FG142" s="85"/>
      <c r="FH142" s="85"/>
      <c r="FI142" s="85"/>
      <c r="FJ142" s="85"/>
      <c r="FK142" s="85"/>
      <c r="FL142" s="85"/>
      <c r="FM142" s="85"/>
      <c r="FN142" s="85"/>
      <c r="FO142" s="85"/>
      <c r="FP142" s="85"/>
      <c r="FQ142" s="85"/>
      <c r="FR142" s="85"/>
      <c r="FS142" s="85"/>
      <c r="FT142" s="85"/>
      <c r="FU142" s="85"/>
      <c r="FV142" s="85"/>
      <c r="FW142" s="85"/>
      <c r="FX142" s="85"/>
      <c r="FY142" s="85"/>
      <c r="FZ142" s="85"/>
      <c r="GA142" s="85"/>
      <c r="GB142" s="85"/>
      <c r="GC142" s="85"/>
      <c r="GD142" s="85"/>
      <c r="GE142" s="85"/>
      <c r="GF142" s="85"/>
      <c r="GG142" s="85"/>
      <c r="GH142" s="85"/>
      <c r="GI142" s="85"/>
      <c r="GJ142" s="85"/>
      <c r="GK142" s="85"/>
      <c r="GL142" s="85"/>
      <c r="GM142" s="85"/>
      <c r="GN142" s="85"/>
      <c r="GO142" s="85"/>
      <c r="GP142" s="85"/>
      <c r="GQ142" s="85"/>
      <c r="GR142" s="85"/>
      <c r="GS142" s="85"/>
      <c r="GT142" s="85"/>
      <c r="GU142" s="85"/>
      <c r="GV142" s="85"/>
      <c r="GW142" s="85"/>
      <c r="GX142" s="85"/>
      <c r="GY142" s="85"/>
      <c r="GZ142" s="85"/>
      <c r="HA142" s="85"/>
      <c r="HB142" s="85"/>
      <c r="HC142" s="85"/>
      <c r="HD142" s="85"/>
      <c r="HE142" s="85"/>
      <c r="HF142" s="85"/>
      <c r="HG142" s="85"/>
      <c r="HH142" s="85"/>
      <c r="HI142" s="85"/>
      <c r="HJ142" s="85"/>
      <c r="HK142" s="85"/>
      <c r="HL142" s="85"/>
      <c r="HM142" s="85"/>
      <c r="HN142" s="85"/>
      <c r="HO142" s="85"/>
      <c r="HP142" s="85"/>
      <c r="HQ142" s="85"/>
      <c r="HR142" s="85"/>
      <c r="HS142" s="85"/>
      <c r="HT142" s="85"/>
      <c r="HU142" s="85"/>
      <c r="HV142" s="85"/>
      <c r="HW142" s="85"/>
      <c r="HX142" s="85"/>
      <c r="HY142" s="85"/>
      <c r="HZ142" s="85"/>
      <c r="IA142" s="85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</row>
    <row r="143" spans="1:245" s="82" customFormat="1" ht="18.75" customHeight="1">
      <c r="A143" s="78"/>
      <c r="B143" s="78"/>
      <c r="C143" s="79"/>
      <c r="D143" s="83" t="s">
        <v>40</v>
      </c>
      <c r="E143" s="84" t="s">
        <v>276</v>
      </c>
      <c r="F143" s="204">
        <v>500</v>
      </c>
      <c r="G143" s="204">
        <v>494.31</v>
      </c>
      <c r="H143" s="237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  <c r="EO143" s="85"/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5"/>
      <c r="FK143" s="85"/>
      <c r="FL143" s="85"/>
      <c r="FM143" s="85"/>
      <c r="FN143" s="85"/>
      <c r="FO143" s="85"/>
      <c r="FP143" s="85"/>
      <c r="FQ143" s="85"/>
      <c r="FR143" s="85"/>
      <c r="FS143" s="85"/>
      <c r="FT143" s="85"/>
      <c r="FU143" s="85"/>
      <c r="FV143" s="85"/>
      <c r="FW143" s="85"/>
      <c r="FX143" s="85"/>
      <c r="FY143" s="85"/>
      <c r="FZ143" s="85"/>
      <c r="GA143" s="85"/>
      <c r="GB143" s="85"/>
      <c r="GC143" s="85"/>
      <c r="GD143" s="85"/>
      <c r="GE143" s="85"/>
      <c r="GF143" s="85"/>
      <c r="GG143" s="85"/>
      <c r="GH143" s="85"/>
      <c r="GI143" s="85"/>
      <c r="GJ143" s="85"/>
      <c r="GK143" s="85"/>
      <c r="GL143" s="85"/>
      <c r="GM143" s="85"/>
      <c r="GN143" s="85"/>
      <c r="GO143" s="85"/>
      <c r="GP143" s="85"/>
      <c r="GQ143" s="85"/>
      <c r="GR143" s="85"/>
      <c r="GS143" s="85"/>
      <c r="GT143" s="85"/>
      <c r="GU143" s="85"/>
      <c r="GV143" s="85"/>
      <c r="GW143" s="85"/>
      <c r="GX143" s="85"/>
      <c r="GY143" s="85"/>
      <c r="GZ143" s="85"/>
      <c r="HA143" s="85"/>
      <c r="HB143" s="85"/>
      <c r="HC143" s="85"/>
      <c r="HD143" s="85"/>
      <c r="HE143" s="85"/>
      <c r="HF143" s="85"/>
      <c r="HG143" s="85"/>
      <c r="HH143" s="85"/>
      <c r="HI143" s="85"/>
      <c r="HJ143" s="85"/>
      <c r="HK143" s="85"/>
      <c r="HL143" s="85"/>
      <c r="HM143" s="85"/>
      <c r="HN143" s="85"/>
      <c r="HO143" s="85"/>
      <c r="HP143" s="85"/>
      <c r="HQ143" s="85"/>
      <c r="HR143" s="85"/>
      <c r="HS143" s="85"/>
      <c r="HT143" s="85"/>
      <c r="HU143" s="85"/>
      <c r="HV143" s="85"/>
      <c r="HW143" s="85"/>
      <c r="HX143" s="85"/>
      <c r="HY143" s="85"/>
      <c r="HZ143" s="85"/>
      <c r="IA143" s="85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</row>
    <row r="144" spans="1:245" s="82" customFormat="1" ht="12.75">
      <c r="A144" s="78"/>
      <c r="B144" s="78"/>
      <c r="C144" s="79"/>
      <c r="D144" s="83" t="s">
        <v>43</v>
      </c>
      <c r="E144" s="84" t="s">
        <v>427</v>
      </c>
      <c r="F144" s="204">
        <v>2987.49</v>
      </c>
      <c r="G144" s="204">
        <v>2979.44</v>
      </c>
      <c r="H144" s="237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5"/>
      <c r="FM144" s="85"/>
      <c r="FN144" s="85"/>
      <c r="FO144" s="85"/>
      <c r="FP144" s="85"/>
      <c r="FQ144" s="85"/>
      <c r="FR144" s="85"/>
      <c r="FS144" s="85"/>
      <c r="FT144" s="85"/>
      <c r="FU144" s="85"/>
      <c r="FV144" s="85"/>
      <c r="FW144" s="85"/>
      <c r="FX144" s="85"/>
      <c r="FY144" s="85"/>
      <c r="FZ144" s="85"/>
      <c r="GA144" s="85"/>
      <c r="GB144" s="85"/>
      <c r="GC144" s="85"/>
      <c r="GD144" s="85"/>
      <c r="GE144" s="85"/>
      <c r="GF144" s="85"/>
      <c r="GG144" s="85"/>
      <c r="GH144" s="85"/>
      <c r="GI144" s="85"/>
      <c r="GJ144" s="85"/>
      <c r="GK144" s="85"/>
      <c r="GL144" s="85"/>
      <c r="GM144" s="85"/>
      <c r="GN144" s="85"/>
      <c r="GO144" s="85"/>
      <c r="GP144" s="85"/>
      <c r="GQ144" s="85"/>
      <c r="GR144" s="85"/>
      <c r="GS144" s="85"/>
      <c r="GT144" s="85"/>
      <c r="GU144" s="85"/>
      <c r="GV144" s="85"/>
      <c r="GW144" s="85"/>
      <c r="GX144" s="85"/>
      <c r="GY144" s="85"/>
      <c r="GZ144" s="85"/>
      <c r="HA144" s="85"/>
      <c r="HB144" s="85"/>
      <c r="HC144" s="85"/>
      <c r="HD144" s="85"/>
      <c r="HE144" s="85"/>
      <c r="HF144" s="85"/>
      <c r="HG144" s="85"/>
      <c r="HH144" s="85"/>
      <c r="HI144" s="85"/>
      <c r="HJ144" s="85"/>
      <c r="HK144" s="85"/>
      <c r="HL144" s="85"/>
      <c r="HM144" s="85"/>
      <c r="HN144" s="85"/>
      <c r="HO144" s="85"/>
      <c r="HP144" s="85"/>
      <c r="HQ144" s="85"/>
      <c r="HR144" s="85"/>
      <c r="HS144" s="85"/>
      <c r="HT144" s="85"/>
      <c r="HU144" s="85"/>
      <c r="HV144" s="85"/>
      <c r="HW144" s="85"/>
      <c r="HX144" s="85"/>
      <c r="HY144" s="85"/>
      <c r="HZ144" s="85"/>
      <c r="IA144" s="85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</row>
    <row r="145" spans="1:245" s="82" customFormat="1" ht="22.5">
      <c r="A145" s="78"/>
      <c r="B145" s="78"/>
      <c r="C145" s="79"/>
      <c r="D145" s="83" t="s">
        <v>55</v>
      </c>
      <c r="E145" s="84" t="s">
        <v>387</v>
      </c>
      <c r="F145" s="204">
        <v>2000</v>
      </c>
      <c r="G145" s="229">
        <v>1998.52</v>
      </c>
      <c r="H145" s="237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85"/>
      <c r="GM145" s="85"/>
      <c r="GN145" s="85"/>
      <c r="GO145" s="85"/>
      <c r="GP145" s="85"/>
      <c r="GQ145" s="85"/>
      <c r="GR145" s="85"/>
      <c r="GS145" s="85"/>
      <c r="GT145" s="85"/>
      <c r="GU145" s="85"/>
      <c r="GV145" s="85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85"/>
      <c r="HX145" s="85"/>
      <c r="HY145" s="85"/>
      <c r="HZ145" s="85"/>
      <c r="IA145" s="85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</row>
    <row r="146" spans="1:245" s="82" customFormat="1" ht="16.5" customHeight="1">
      <c r="A146" s="78"/>
      <c r="B146" s="78"/>
      <c r="C146" s="305" t="s">
        <v>133</v>
      </c>
      <c r="D146" s="305"/>
      <c r="E146" s="306" t="s">
        <v>134</v>
      </c>
      <c r="F146" s="307">
        <f>F147+F148+F149+F150+F151+F152+F153+F154+F155+F156+F157+F158</f>
        <v>22658</v>
      </c>
      <c r="G146" s="307">
        <f>G147+G148+G149+G150+G151+G152+G153+G154+G155+G156+G157+G158</f>
        <v>22371.89</v>
      </c>
      <c r="H146" s="308">
        <f>G146/F146</f>
        <v>0.9873726719039633</v>
      </c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  <c r="FL146" s="85"/>
      <c r="FM146" s="85"/>
      <c r="FN146" s="85"/>
      <c r="FO146" s="85"/>
      <c r="FP146" s="85"/>
      <c r="FQ146" s="85"/>
      <c r="FR146" s="85"/>
      <c r="FS146" s="85"/>
      <c r="FT146" s="85"/>
      <c r="FU146" s="85"/>
      <c r="FV146" s="85"/>
      <c r="FW146" s="85"/>
      <c r="FX146" s="85"/>
      <c r="FY146" s="85"/>
      <c r="FZ146" s="85"/>
      <c r="GA146" s="85"/>
      <c r="GB146" s="85"/>
      <c r="GC146" s="85"/>
      <c r="GD146" s="85"/>
      <c r="GE146" s="85"/>
      <c r="GF146" s="85"/>
      <c r="GG146" s="85"/>
      <c r="GH146" s="85"/>
      <c r="GI146" s="85"/>
      <c r="GJ146" s="85"/>
      <c r="GK146" s="85"/>
      <c r="GL146" s="85"/>
      <c r="GM146" s="85"/>
      <c r="GN146" s="85"/>
      <c r="GO146" s="85"/>
      <c r="GP146" s="85"/>
      <c r="GQ146" s="85"/>
      <c r="GR146" s="85"/>
      <c r="GS146" s="85"/>
      <c r="GT146" s="85"/>
      <c r="GU146" s="85"/>
      <c r="GV146" s="85"/>
      <c r="GW146" s="85"/>
      <c r="GX146" s="85"/>
      <c r="GY146" s="85"/>
      <c r="GZ146" s="85"/>
      <c r="HA146" s="85"/>
      <c r="HB146" s="85"/>
      <c r="HC146" s="85"/>
      <c r="HD146" s="85"/>
      <c r="HE146" s="85"/>
      <c r="HF146" s="85"/>
      <c r="HG146" s="85"/>
      <c r="HH146" s="85"/>
      <c r="HI146" s="85"/>
      <c r="HJ146" s="85"/>
      <c r="HK146" s="85"/>
      <c r="HL146" s="85"/>
      <c r="HM146" s="85"/>
      <c r="HN146" s="85"/>
      <c r="HO146" s="85"/>
      <c r="HP146" s="85"/>
      <c r="HQ146" s="85"/>
      <c r="HR146" s="85"/>
      <c r="HS146" s="85"/>
      <c r="HT146" s="85"/>
      <c r="HU146" s="85"/>
      <c r="HV146" s="85"/>
      <c r="HW146" s="85"/>
      <c r="HX146" s="85"/>
      <c r="HY146" s="85"/>
      <c r="HZ146" s="85"/>
      <c r="IA146" s="85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</row>
    <row r="147" spans="1:245" s="82" customFormat="1" ht="22.5" customHeight="1">
      <c r="A147" s="78"/>
      <c r="B147" s="78"/>
      <c r="C147" s="79"/>
      <c r="D147" s="86" t="s">
        <v>112</v>
      </c>
      <c r="E147" s="87" t="s">
        <v>398</v>
      </c>
      <c r="F147" s="203">
        <v>4000</v>
      </c>
      <c r="G147" s="203">
        <v>4000</v>
      </c>
      <c r="H147" s="236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  <c r="FH147" s="85"/>
      <c r="FI147" s="85"/>
      <c r="FJ147" s="85"/>
      <c r="FK147" s="85"/>
      <c r="FL147" s="85"/>
      <c r="FM147" s="85"/>
      <c r="FN147" s="85"/>
      <c r="FO147" s="85"/>
      <c r="FP147" s="85"/>
      <c r="FQ147" s="85"/>
      <c r="FR147" s="85"/>
      <c r="FS147" s="85"/>
      <c r="FT147" s="85"/>
      <c r="FU147" s="85"/>
      <c r="FV147" s="85"/>
      <c r="FW147" s="85"/>
      <c r="FX147" s="85"/>
      <c r="FY147" s="85"/>
      <c r="FZ147" s="85"/>
      <c r="GA147" s="85"/>
      <c r="GB147" s="85"/>
      <c r="GC147" s="85"/>
      <c r="GD147" s="85"/>
      <c r="GE147" s="85"/>
      <c r="GF147" s="85"/>
      <c r="GG147" s="85"/>
      <c r="GH147" s="85"/>
      <c r="GI147" s="85"/>
      <c r="GJ147" s="85"/>
      <c r="GK147" s="85"/>
      <c r="GL147" s="85"/>
      <c r="GM147" s="85"/>
      <c r="GN147" s="85"/>
      <c r="GO147" s="85"/>
      <c r="GP147" s="85"/>
      <c r="GQ147" s="85"/>
      <c r="GR147" s="85"/>
      <c r="GS147" s="85"/>
      <c r="GT147" s="85"/>
      <c r="GU147" s="85"/>
      <c r="GV147" s="85"/>
      <c r="GW147" s="85"/>
      <c r="GX147" s="85"/>
      <c r="GY147" s="85"/>
      <c r="GZ147" s="85"/>
      <c r="HA147" s="85"/>
      <c r="HB147" s="85"/>
      <c r="HC147" s="85"/>
      <c r="HD147" s="85"/>
      <c r="HE147" s="85"/>
      <c r="HF147" s="85"/>
      <c r="HG147" s="85"/>
      <c r="HH147" s="85"/>
      <c r="HI147" s="85"/>
      <c r="HJ147" s="85"/>
      <c r="HK147" s="85"/>
      <c r="HL147" s="85"/>
      <c r="HM147" s="85"/>
      <c r="HN147" s="85"/>
      <c r="HO147" s="85"/>
      <c r="HP147" s="85"/>
      <c r="HQ147" s="85"/>
      <c r="HR147" s="85"/>
      <c r="HS147" s="85"/>
      <c r="HT147" s="85"/>
      <c r="HU147" s="85"/>
      <c r="HV147" s="85"/>
      <c r="HW147" s="85"/>
      <c r="HX147" s="85"/>
      <c r="HY147" s="85"/>
      <c r="HZ147" s="85"/>
      <c r="IA147" s="85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</row>
    <row r="148" spans="1:245" s="82" customFormat="1" ht="12.75">
      <c r="A148" s="78"/>
      <c r="B148" s="78"/>
      <c r="C148" s="79"/>
      <c r="D148" s="83" t="s">
        <v>11</v>
      </c>
      <c r="E148" s="87" t="s">
        <v>166</v>
      </c>
      <c r="F148" s="203">
        <v>1300</v>
      </c>
      <c r="G148" s="203">
        <v>1300</v>
      </c>
      <c r="H148" s="236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5"/>
      <c r="FL148" s="85"/>
      <c r="FM148" s="85"/>
      <c r="FN148" s="85"/>
      <c r="FO148" s="85"/>
      <c r="FP148" s="85"/>
      <c r="FQ148" s="85"/>
      <c r="FR148" s="85"/>
      <c r="FS148" s="85"/>
      <c r="FT148" s="85"/>
      <c r="FU148" s="85"/>
      <c r="FV148" s="85"/>
      <c r="FW148" s="85"/>
      <c r="FX148" s="85"/>
      <c r="FY148" s="85"/>
      <c r="FZ148" s="85"/>
      <c r="GA148" s="85"/>
      <c r="GB148" s="85"/>
      <c r="GC148" s="85"/>
      <c r="GD148" s="85"/>
      <c r="GE148" s="85"/>
      <c r="GF148" s="85"/>
      <c r="GG148" s="85"/>
      <c r="GH148" s="85"/>
      <c r="GI148" s="85"/>
      <c r="GJ148" s="85"/>
      <c r="GK148" s="85"/>
      <c r="GL148" s="85"/>
      <c r="GM148" s="85"/>
      <c r="GN148" s="85"/>
      <c r="GO148" s="85"/>
      <c r="GP148" s="85"/>
      <c r="GQ148" s="85"/>
      <c r="GR148" s="85"/>
      <c r="GS148" s="85"/>
      <c r="GT148" s="85"/>
      <c r="GU148" s="85"/>
      <c r="GV148" s="85"/>
      <c r="GW148" s="85"/>
      <c r="GX148" s="85"/>
      <c r="GY148" s="85"/>
      <c r="GZ148" s="85"/>
      <c r="HA148" s="85"/>
      <c r="HB148" s="85"/>
      <c r="HC148" s="85"/>
      <c r="HD148" s="85"/>
      <c r="HE148" s="85"/>
      <c r="HF148" s="85"/>
      <c r="HG148" s="85"/>
      <c r="HH148" s="85"/>
      <c r="HI148" s="85"/>
      <c r="HJ148" s="85"/>
      <c r="HK148" s="85"/>
      <c r="HL148" s="85"/>
      <c r="HM148" s="85"/>
      <c r="HN148" s="85"/>
      <c r="HO148" s="85"/>
      <c r="HP148" s="85"/>
      <c r="HQ148" s="85"/>
      <c r="HR148" s="85"/>
      <c r="HS148" s="85"/>
      <c r="HT148" s="85"/>
      <c r="HU148" s="85"/>
      <c r="HV148" s="85"/>
      <c r="HW148" s="85"/>
      <c r="HX148" s="85"/>
      <c r="HY148" s="85"/>
      <c r="HZ148" s="85"/>
      <c r="IA148" s="85"/>
      <c r="IB148" s="85"/>
      <c r="IC148" s="85"/>
      <c r="ID148" s="85"/>
      <c r="IE148" s="85"/>
      <c r="IF148" s="85"/>
      <c r="IG148" s="85"/>
      <c r="IH148" s="85"/>
      <c r="II148" s="85"/>
      <c r="IJ148" s="85"/>
      <c r="IK148" s="85"/>
    </row>
    <row r="149" spans="1:245" s="82" customFormat="1" ht="16.5" customHeight="1">
      <c r="A149" s="78"/>
      <c r="B149" s="78"/>
      <c r="C149" s="79"/>
      <c r="D149" s="86" t="s">
        <v>20</v>
      </c>
      <c r="E149" s="87" t="s">
        <v>211</v>
      </c>
      <c r="F149" s="203">
        <v>2500</v>
      </c>
      <c r="G149" s="203">
        <v>2500</v>
      </c>
      <c r="H149" s="236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  <c r="GO149" s="85"/>
      <c r="GP149" s="85"/>
      <c r="GQ149" s="85"/>
      <c r="GR149" s="85"/>
      <c r="GS149" s="85"/>
      <c r="GT149" s="85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85"/>
      <c r="IH149" s="85"/>
      <c r="II149" s="85"/>
      <c r="IJ149" s="85"/>
      <c r="IK149" s="85"/>
    </row>
    <row r="150" spans="1:245" s="82" customFormat="1" ht="21" customHeight="1">
      <c r="A150" s="78"/>
      <c r="B150" s="78"/>
      <c r="C150" s="79"/>
      <c r="D150" s="86" t="s">
        <v>23</v>
      </c>
      <c r="E150" s="87" t="s">
        <v>161</v>
      </c>
      <c r="F150" s="203">
        <v>1500</v>
      </c>
      <c r="G150" s="203">
        <v>1500</v>
      </c>
      <c r="H150" s="237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5"/>
      <c r="FL150" s="85"/>
      <c r="FM150" s="85"/>
      <c r="FN150" s="85"/>
      <c r="FO150" s="85"/>
      <c r="FP150" s="85"/>
      <c r="FQ150" s="85"/>
      <c r="FR150" s="85"/>
      <c r="FS150" s="85"/>
      <c r="FT150" s="85"/>
      <c r="FU150" s="85"/>
      <c r="FV150" s="85"/>
      <c r="FW150" s="85"/>
      <c r="FX150" s="85"/>
      <c r="FY150" s="85"/>
      <c r="FZ150" s="85"/>
      <c r="GA150" s="85"/>
      <c r="GB150" s="85"/>
      <c r="GC150" s="85"/>
      <c r="GD150" s="85"/>
      <c r="GE150" s="85"/>
      <c r="GF150" s="85"/>
      <c r="GG150" s="85"/>
      <c r="GH150" s="85"/>
      <c r="GI150" s="85"/>
      <c r="GJ150" s="85"/>
      <c r="GK150" s="85"/>
      <c r="GL150" s="85"/>
      <c r="GM150" s="85"/>
      <c r="GN150" s="85"/>
      <c r="GO150" s="85"/>
      <c r="GP150" s="85"/>
      <c r="GQ150" s="85"/>
      <c r="GR150" s="85"/>
      <c r="GS150" s="85"/>
      <c r="GT150" s="85"/>
      <c r="GU150" s="85"/>
      <c r="GV150" s="85"/>
      <c r="GW150" s="85"/>
      <c r="GX150" s="85"/>
      <c r="GY150" s="85"/>
      <c r="GZ150" s="85"/>
      <c r="HA150" s="85"/>
      <c r="HB150" s="85"/>
      <c r="HC150" s="85"/>
      <c r="HD150" s="85"/>
      <c r="HE150" s="85"/>
      <c r="HF150" s="85"/>
      <c r="HG150" s="85"/>
      <c r="HH150" s="85"/>
      <c r="HI150" s="85"/>
      <c r="HJ150" s="85"/>
      <c r="HK150" s="85"/>
      <c r="HL150" s="85"/>
      <c r="HM150" s="85"/>
      <c r="HN150" s="85"/>
      <c r="HO150" s="85"/>
      <c r="HP150" s="85"/>
      <c r="HQ150" s="85"/>
      <c r="HR150" s="85"/>
      <c r="HS150" s="85"/>
      <c r="HT150" s="85"/>
      <c r="HU150" s="85"/>
      <c r="HV150" s="85"/>
      <c r="HW150" s="85"/>
      <c r="HX150" s="85"/>
      <c r="HY150" s="85"/>
      <c r="HZ150" s="85"/>
      <c r="IA150" s="85"/>
      <c r="IB150" s="85"/>
      <c r="IC150" s="85"/>
      <c r="ID150" s="85"/>
      <c r="IE150" s="85"/>
      <c r="IF150" s="85"/>
      <c r="IG150" s="85"/>
      <c r="IH150" s="85"/>
      <c r="II150" s="85"/>
      <c r="IJ150" s="85"/>
      <c r="IK150" s="85"/>
    </row>
    <row r="151" spans="1:245" s="82" customFormat="1" ht="16.5" customHeight="1">
      <c r="A151" s="78"/>
      <c r="B151" s="78"/>
      <c r="C151" s="79"/>
      <c r="D151" s="83" t="s">
        <v>28</v>
      </c>
      <c r="E151" s="84" t="s">
        <v>161</v>
      </c>
      <c r="F151" s="204">
        <v>1000</v>
      </c>
      <c r="G151" s="204">
        <v>998.09</v>
      </c>
      <c r="H151" s="236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  <c r="FS151" s="85"/>
      <c r="FT151" s="85"/>
      <c r="FU151" s="85"/>
      <c r="FV151" s="85"/>
      <c r="FW151" s="85"/>
      <c r="FX151" s="85"/>
      <c r="FY151" s="85"/>
      <c r="FZ151" s="85"/>
      <c r="GA151" s="85"/>
      <c r="GB151" s="85"/>
      <c r="GC151" s="85"/>
      <c r="GD151" s="85"/>
      <c r="GE151" s="85"/>
      <c r="GF151" s="85"/>
      <c r="GG151" s="85"/>
      <c r="GH151" s="85"/>
      <c r="GI151" s="85"/>
      <c r="GJ151" s="85"/>
      <c r="GK151" s="85"/>
      <c r="GL151" s="85"/>
      <c r="GM151" s="85"/>
      <c r="GN151" s="85"/>
      <c r="GO151" s="85"/>
      <c r="GP151" s="85"/>
      <c r="GQ151" s="85"/>
      <c r="GR151" s="85"/>
      <c r="GS151" s="85"/>
      <c r="GT151" s="85"/>
      <c r="GU151" s="85"/>
      <c r="GV151" s="85"/>
      <c r="GW151" s="85"/>
      <c r="GX151" s="85"/>
      <c r="GY151" s="85"/>
      <c r="GZ151" s="85"/>
      <c r="HA151" s="85"/>
      <c r="HB151" s="85"/>
      <c r="HC151" s="85"/>
      <c r="HD151" s="85"/>
      <c r="HE151" s="85"/>
      <c r="HF151" s="85"/>
      <c r="HG151" s="85"/>
      <c r="HH151" s="85"/>
      <c r="HI151" s="85"/>
      <c r="HJ151" s="85"/>
      <c r="HK151" s="85"/>
      <c r="HL151" s="85"/>
      <c r="HM151" s="85"/>
      <c r="HN151" s="85"/>
      <c r="HO151" s="85"/>
      <c r="HP151" s="85"/>
      <c r="HQ151" s="85"/>
      <c r="HR151" s="85"/>
      <c r="HS151" s="85"/>
      <c r="HT151" s="85"/>
      <c r="HU151" s="85"/>
      <c r="HV151" s="85"/>
      <c r="HW151" s="85"/>
      <c r="HX151" s="85"/>
      <c r="HY151" s="85"/>
      <c r="HZ151" s="85"/>
      <c r="IA151" s="85"/>
      <c r="IB151" s="85"/>
      <c r="IC151" s="85"/>
      <c r="ID151" s="85"/>
      <c r="IE151" s="85"/>
      <c r="IF151" s="85"/>
      <c r="IG151" s="85"/>
      <c r="IH151" s="85"/>
      <c r="II151" s="85"/>
      <c r="IJ151" s="85"/>
      <c r="IK151" s="85"/>
    </row>
    <row r="152" spans="1:245" s="82" customFormat="1" ht="24" customHeight="1">
      <c r="A152" s="78"/>
      <c r="B152" s="78"/>
      <c r="C152" s="79"/>
      <c r="D152" s="83" t="s">
        <v>115</v>
      </c>
      <c r="E152" s="84" t="s">
        <v>416</v>
      </c>
      <c r="F152" s="204">
        <v>458</v>
      </c>
      <c r="G152" s="204">
        <v>458</v>
      </c>
      <c r="H152" s="237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  <c r="FS152" s="85"/>
      <c r="FT152" s="85"/>
      <c r="FU152" s="85"/>
      <c r="FV152" s="85"/>
      <c r="FW152" s="85"/>
      <c r="FX152" s="85"/>
      <c r="FY152" s="85"/>
      <c r="FZ152" s="85"/>
      <c r="GA152" s="85"/>
      <c r="GB152" s="85"/>
      <c r="GC152" s="85"/>
      <c r="GD152" s="85"/>
      <c r="GE152" s="85"/>
      <c r="GF152" s="85"/>
      <c r="GG152" s="85"/>
      <c r="GH152" s="85"/>
      <c r="GI152" s="85"/>
      <c r="GJ152" s="85"/>
      <c r="GK152" s="85"/>
      <c r="GL152" s="85"/>
      <c r="GM152" s="85"/>
      <c r="GN152" s="85"/>
      <c r="GO152" s="85"/>
      <c r="GP152" s="85"/>
      <c r="GQ152" s="85"/>
      <c r="GR152" s="85"/>
      <c r="GS152" s="85"/>
      <c r="GT152" s="85"/>
      <c r="GU152" s="85"/>
      <c r="GV152" s="85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  <c r="IH152" s="85"/>
      <c r="II152" s="85"/>
      <c r="IJ152" s="85"/>
      <c r="IK152" s="85"/>
    </row>
    <row r="153" spans="1:245" s="82" customFormat="1" ht="36.75" customHeight="1">
      <c r="A153" s="78"/>
      <c r="B153" s="78"/>
      <c r="C153" s="79"/>
      <c r="D153" s="86" t="s">
        <v>34</v>
      </c>
      <c r="E153" s="87" t="s">
        <v>382</v>
      </c>
      <c r="F153" s="203">
        <v>2000</v>
      </c>
      <c r="G153" s="203">
        <v>2000</v>
      </c>
      <c r="H153" s="236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  <c r="FF153" s="85"/>
      <c r="FG153" s="85"/>
      <c r="FH153" s="85"/>
      <c r="FI153" s="85"/>
      <c r="FJ153" s="85"/>
      <c r="FK153" s="85"/>
      <c r="FL153" s="85"/>
      <c r="FM153" s="85"/>
      <c r="FN153" s="85"/>
      <c r="FO153" s="85"/>
      <c r="FP153" s="85"/>
      <c r="FQ153" s="85"/>
      <c r="FR153" s="85"/>
      <c r="FS153" s="85"/>
      <c r="FT153" s="85"/>
      <c r="FU153" s="85"/>
      <c r="FV153" s="85"/>
      <c r="FW153" s="85"/>
      <c r="FX153" s="85"/>
      <c r="FY153" s="85"/>
      <c r="FZ153" s="85"/>
      <c r="GA153" s="85"/>
      <c r="GB153" s="85"/>
      <c r="GC153" s="85"/>
      <c r="GD153" s="85"/>
      <c r="GE153" s="85"/>
      <c r="GF153" s="85"/>
      <c r="GG153" s="85"/>
      <c r="GH153" s="85"/>
      <c r="GI153" s="85"/>
      <c r="GJ153" s="85"/>
      <c r="GK153" s="85"/>
      <c r="GL153" s="85"/>
      <c r="GM153" s="85"/>
      <c r="GN153" s="85"/>
      <c r="GO153" s="85"/>
      <c r="GP153" s="85"/>
      <c r="GQ153" s="85"/>
      <c r="GR153" s="85"/>
      <c r="GS153" s="85"/>
      <c r="GT153" s="85"/>
      <c r="GU153" s="85"/>
      <c r="GV153" s="85"/>
      <c r="GW153" s="85"/>
      <c r="GX153" s="85"/>
      <c r="GY153" s="85"/>
      <c r="GZ153" s="85"/>
      <c r="HA153" s="85"/>
      <c r="HB153" s="85"/>
      <c r="HC153" s="85"/>
      <c r="HD153" s="85"/>
      <c r="HE153" s="85"/>
      <c r="HF153" s="85"/>
      <c r="HG153" s="85"/>
      <c r="HH153" s="85"/>
      <c r="HI153" s="85"/>
      <c r="HJ153" s="85"/>
      <c r="HK153" s="85"/>
      <c r="HL153" s="85"/>
      <c r="HM153" s="85"/>
      <c r="HN153" s="85"/>
      <c r="HO153" s="85"/>
      <c r="HP153" s="85"/>
      <c r="HQ153" s="85"/>
      <c r="HR153" s="85"/>
      <c r="HS153" s="85"/>
      <c r="HT153" s="85"/>
      <c r="HU153" s="85"/>
      <c r="HV153" s="85"/>
      <c r="HW153" s="85"/>
      <c r="HX153" s="85"/>
      <c r="HY153" s="85"/>
      <c r="HZ153" s="85"/>
      <c r="IA153" s="85"/>
      <c r="IB153" s="85"/>
      <c r="IC153" s="85"/>
      <c r="ID153" s="85"/>
      <c r="IE153" s="85"/>
      <c r="IF153" s="85"/>
      <c r="IG153" s="85"/>
      <c r="IH153" s="85"/>
      <c r="II153" s="85"/>
      <c r="IJ153" s="85"/>
      <c r="IK153" s="85"/>
    </row>
    <row r="154" spans="1:245" s="82" customFormat="1" ht="19.5" customHeight="1">
      <c r="A154" s="78"/>
      <c r="B154" s="78"/>
      <c r="C154" s="79"/>
      <c r="D154" s="86" t="s">
        <v>38</v>
      </c>
      <c r="E154" s="87" t="s">
        <v>209</v>
      </c>
      <c r="F154" s="203">
        <v>1500</v>
      </c>
      <c r="G154" s="203">
        <v>1498</v>
      </c>
      <c r="H154" s="237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5"/>
      <c r="EX154" s="85"/>
      <c r="EY154" s="85"/>
      <c r="EZ154" s="85"/>
      <c r="FA154" s="85"/>
      <c r="FB154" s="85"/>
      <c r="FC154" s="85"/>
      <c r="FD154" s="85"/>
      <c r="FE154" s="85"/>
      <c r="FF154" s="85"/>
      <c r="FG154" s="85"/>
      <c r="FH154" s="85"/>
      <c r="FI154" s="85"/>
      <c r="FJ154" s="85"/>
      <c r="FK154" s="85"/>
      <c r="FL154" s="85"/>
      <c r="FM154" s="85"/>
      <c r="FN154" s="85"/>
      <c r="FO154" s="85"/>
      <c r="FP154" s="85"/>
      <c r="FQ154" s="85"/>
      <c r="FR154" s="85"/>
      <c r="FS154" s="85"/>
      <c r="FT154" s="85"/>
      <c r="FU154" s="85"/>
      <c r="FV154" s="85"/>
      <c r="FW154" s="85"/>
      <c r="FX154" s="85"/>
      <c r="FY154" s="85"/>
      <c r="FZ154" s="85"/>
      <c r="GA154" s="85"/>
      <c r="GB154" s="85"/>
      <c r="GC154" s="85"/>
      <c r="GD154" s="85"/>
      <c r="GE154" s="85"/>
      <c r="GF154" s="85"/>
      <c r="GG154" s="85"/>
      <c r="GH154" s="85"/>
      <c r="GI154" s="85"/>
      <c r="GJ154" s="85"/>
      <c r="GK154" s="85"/>
      <c r="GL154" s="85"/>
      <c r="GM154" s="85"/>
      <c r="GN154" s="85"/>
      <c r="GO154" s="85"/>
      <c r="GP154" s="85"/>
      <c r="GQ154" s="85"/>
      <c r="GR154" s="85"/>
      <c r="GS154" s="85"/>
      <c r="GT154" s="85"/>
      <c r="GU154" s="85"/>
      <c r="GV154" s="85"/>
      <c r="GW154" s="85"/>
      <c r="GX154" s="85"/>
      <c r="GY154" s="85"/>
      <c r="GZ154" s="85"/>
      <c r="HA154" s="85"/>
      <c r="HB154" s="85"/>
      <c r="HC154" s="85"/>
      <c r="HD154" s="85"/>
      <c r="HE154" s="85"/>
      <c r="HF154" s="85"/>
      <c r="HG154" s="85"/>
      <c r="HH154" s="85"/>
      <c r="HI154" s="85"/>
      <c r="HJ154" s="85"/>
      <c r="HK154" s="85"/>
      <c r="HL154" s="85"/>
      <c r="HM154" s="85"/>
      <c r="HN154" s="85"/>
      <c r="HO154" s="85"/>
      <c r="HP154" s="85"/>
      <c r="HQ154" s="85"/>
      <c r="HR154" s="85"/>
      <c r="HS154" s="85"/>
      <c r="HT154" s="85"/>
      <c r="HU154" s="85"/>
      <c r="HV154" s="85"/>
      <c r="HW154" s="85"/>
      <c r="HX154" s="85"/>
      <c r="HY154" s="85"/>
      <c r="HZ154" s="85"/>
      <c r="IA154" s="85"/>
      <c r="IB154" s="85"/>
      <c r="IC154" s="85"/>
      <c r="ID154" s="85"/>
      <c r="IE154" s="85"/>
      <c r="IF154" s="85"/>
      <c r="IG154" s="85"/>
      <c r="IH154" s="85"/>
      <c r="II154" s="85"/>
      <c r="IJ154" s="85"/>
      <c r="IK154" s="85"/>
    </row>
    <row r="155" spans="1:245" s="82" customFormat="1" ht="16.5" customHeight="1">
      <c r="A155" s="78"/>
      <c r="B155" s="78"/>
      <c r="C155" s="79"/>
      <c r="D155" s="86" t="s">
        <v>43</v>
      </c>
      <c r="E155" s="87" t="s">
        <v>276</v>
      </c>
      <c r="F155" s="203">
        <v>900</v>
      </c>
      <c r="G155" s="203">
        <v>900</v>
      </c>
      <c r="H155" s="237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  <c r="FP155" s="85"/>
      <c r="FQ155" s="85"/>
      <c r="FR155" s="85"/>
      <c r="FS155" s="85"/>
      <c r="FT155" s="85"/>
      <c r="FU155" s="85"/>
      <c r="FV155" s="85"/>
      <c r="FW155" s="85"/>
      <c r="FX155" s="85"/>
      <c r="FY155" s="85"/>
      <c r="FZ155" s="85"/>
      <c r="GA155" s="85"/>
      <c r="GB155" s="85"/>
      <c r="GC155" s="85"/>
      <c r="GD155" s="85"/>
      <c r="GE155" s="85"/>
      <c r="GF155" s="85"/>
      <c r="GG155" s="85"/>
      <c r="GH155" s="85"/>
      <c r="GI155" s="85"/>
      <c r="GJ155" s="85"/>
      <c r="GK155" s="85"/>
      <c r="GL155" s="85"/>
      <c r="GM155" s="85"/>
      <c r="GN155" s="85"/>
      <c r="GO155" s="85"/>
      <c r="GP155" s="85"/>
      <c r="GQ155" s="85"/>
      <c r="GR155" s="85"/>
      <c r="GS155" s="85"/>
      <c r="GT155" s="85"/>
      <c r="GU155" s="85"/>
      <c r="GV155" s="85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85"/>
      <c r="HX155" s="85"/>
      <c r="HY155" s="85"/>
      <c r="HZ155" s="85"/>
      <c r="IA155" s="85"/>
      <c r="IB155" s="85"/>
      <c r="IC155" s="85"/>
      <c r="ID155" s="85"/>
      <c r="IE155" s="85"/>
      <c r="IF155" s="85"/>
      <c r="IG155" s="85"/>
      <c r="IH155" s="85"/>
      <c r="II155" s="85"/>
      <c r="IJ155" s="85"/>
      <c r="IK155" s="85"/>
    </row>
    <row r="156" spans="1:245" s="82" customFormat="1" ht="16.5" customHeight="1">
      <c r="A156" s="78"/>
      <c r="B156" s="78"/>
      <c r="C156" s="79"/>
      <c r="D156" s="86" t="s">
        <v>49</v>
      </c>
      <c r="E156" s="87" t="s">
        <v>277</v>
      </c>
      <c r="F156" s="203">
        <v>1000</v>
      </c>
      <c r="G156" s="203">
        <v>1000</v>
      </c>
      <c r="H156" s="237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  <c r="FP156" s="85"/>
      <c r="FQ156" s="85"/>
      <c r="FR156" s="85"/>
      <c r="FS156" s="85"/>
      <c r="FT156" s="85"/>
      <c r="FU156" s="85"/>
      <c r="FV156" s="85"/>
      <c r="FW156" s="85"/>
      <c r="FX156" s="85"/>
      <c r="FY156" s="85"/>
      <c r="FZ156" s="85"/>
      <c r="GA156" s="85"/>
      <c r="GB156" s="85"/>
      <c r="GC156" s="85"/>
      <c r="GD156" s="85"/>
      <c r="GE156" s="85"/>
      <c r="GF156" s="85"/>
      <c r="GG156" s="85"/>
      <c r="GH156" s="85"/>
      <c r="GI156" s="85"/>
      <c r="GJ156" s="85"/>
      <c r="GK156" s="85"/>
      <c r="GL156" s="85"/>
      <c r="GM156" s="85"/>
      <c r="GN156" s="85"/>
      <c r="GO156" s="85"/>
      <c r="GP156" s="85"/>
      <c r="GQ156" s="85"/>
      <c r="GR156" s="85"/>
      <c r="GS156" s="85"/>
      <c r="GT156" s="85"/>
      <c r="GU156" s="85"/>
      <c r="GV156" s="85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85"/>
      <c r="HX156" s="85"/>
      <c r="HY156" s="85"/>
      <c r="HZ156" s="85"/>
      <c r="IA156" s="85"/>
      <c r="IB156" s="85"/>
      <c r="IC156" s="85"/>
      <c r="ID156" s="85"/>
      <c r="IE156" s="85"/>
      <c r="IF156" s="85"/>
      <c r="IG156" s="85"/>
      <c r="IH156" s="85"/>
      <c r="II156" s="85"/>
      <c r="IJ156" s="85"/>
      <c r="IK156" s="85"/>
    </row>
    <row r="157" spans="1:245" s="82" customFormat="1" ht="33.75" customHeight="1">
      <c r="A157" s="78"/>
      <c r="B157" s="78"/>
      <c r="C157" s="79"/>
      <c r="D157" s="83" t="s">
        <v>55</v>
      </c>
      <c r="E157" s="84" t="s">
        <v>388</v>
      </c>
      <c r="F157" s="204">
        <v>2000</v>
      </c>
      <c r="G157" s="204">
        <v>1732</v>
      </c>
      <c r="H157" s="237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  <c r="EQ157" s="85"/>
      <c r="ER157" s="85"/>
      <c r="ES157" s="85"/>
      <c r="ET157" s="85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85"/>
      <c r="FG157" s="85"/>
      <c r="FH157" s="85"/>
      <c r="FI157" s="85"/>
      <c r="FJ157" s="85"/>
      <c r="FK157" s="85"/>
      <c r="FL157" s="85"/>
      <c r="FM157" s="85"/>
      <c r="FN157" s="85"/>
      <c r="FO157" s="85"/>
      <c r="FP157" s="85"/>
      <c r="FQ157" s="85"/>
      <c r="FR157" s="85"/>
      <c r="FS157" s="85"/>
      <c r="FT157" s="85"/>
      <c r="FU157" s="85"/>
      <c r="FV157" s="85"/>
      <c r="FW157" s="85"/>
      <c r="FX157" s="85"/>
      <c r="FY157" s="85"/>
      <c r="FZ157" s="85"/>
      <c r="GA157" s="85"/>
      <c r="GB157" s="85"/>
      <c r="GC157" s="85"/>
      <c r="GD157" s="85"/>
      <c r="GE157" s="85"/>
      <c r="GF157" s="85"/>
      <c r="GG157" s="85"/>
      <c r="GH157" s="85"/>
      <c r="GI157" s="85"/>
      <c r="GJ157" s="85"/>
      <c r="GK157" s="85"/>
      <c r="GL157" s="85"/>
      <c r="GM157" s="85"/>
      <c r="GN157" s="85"/>
      <c r="GO157" s="85"/>
      <c r="GP157" s="85"/>
      <c r="GQ157" s="85"/>
      <c r="GR157" s="85"/>
      <c r="GS157" s="85"/>
      <c r="GT157" s="85"/>
      <c r="GU157" s="85"/>
      <c r="GV157" s="85"/>
      <c r="GW157" s="85"/>
      <c r="GX157" s="85"/>
      <c r="GY157" s="85"/>
      <c r="GZ157" s="85"/>
      <c r="HA157" s="85"/>
      <c r="HB157" s="85"/>
      <c r="HC157" s="85"/>
      <c r="HD157" s="85"/>
      <c r="HE157" s="85"/>
      <c r="HF157" s="85"/>
      <c r="HG157" s="85"/>
      <c r="HH157" s="85"/>
      <c r="HI157" s="85"/>
      <c r="HJ157" s="85"/>
      <c r="HK157" s="85"/>
      <c r="HL157" s="85"/>
      <c r="HM157" s="85"/>
      <c r="HN157" s="85"/>
      <c r="HO157" s="85"/>
      <c r="HP157" s="85"/>
      <c r="HQ157" s="85"/>
      <c r="HR157" s="85"/>
      <c r="HS157" s="85"/>
      <c r="HT157" s="85"/>
      <c r="HU157" s="85"/>
      <c r="HV157" s="85"/>
      <c r="HW157" s="85"/>
      <c r="HX157" s="85"/>
      <c r="HY157" s="85"/>
      <c r="HZ157" s="85"/>
      <c r="IA157" s="85"/>
      <c r="IB157" s="85"/>
      <c r="IC157" s="85"/>
      <c r="ID157" s="85"/>
      <c r="IE157" s="85"/>
      <c r="IF157" s="85"/>
      <c r="IG157" s="85"/>
      <c r="IH157" s="85"/>
      <c r="II157" s="85"/>
      <c r="IJ157" s="85"/>
      <c r="IK157" s="85"/>
    </row>
    <row r="158" spans="1:245" s="82" customFormat="1" ht="69" customHeight="1">
      <c r="A158" s="78"/>
      <c r="B158" s="78"/>
      <c r="C158" s="79"/>
      <c r="D158" s="83" t="s">
        <v>35</v>
      </c>
      <c r="E158" s="84" t="s">
        <v>424</v>
      </c>
      <c r="F158" s="204">
        <v>4500</v>
      </c>
      <c r="G158" s="204">
        <v>4485.8</v>
      </c>
      <c r="H158" s="237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  <c r="EQ158" s="85"/>
      <c r="ER158" s="85"/>
      <c r="ES158" s="85"/>
      <c r="ET158" s="85"/>
      <c r="EU158" s="85"/>
      <c r="EV158" s="85"/>
      <c r="EW158" s="85"/>
      <c r="EX158" s="85"/>
      <c r="EY158" s="85"/>
      <c r="EZ158" s="85"/>
      <c r="FA158" s="85"/>
      <c r="FB158" s="85"/>
      <c r="FC158" s="85"/>
      <c r="FD158" s="85"/>
      <c r="FE158" s="85"/>
      <c r="FF158" s="85"/>
      <c r="FG158" s="85"/>
      <c r="FH158" s="85"/>
      <c r="FI158" s="85"/>
      <c r="FJ158" s="85"/>
      <c r="FK158" s="85"/>
      <c r="FL158" s="85"/>
      <c r="FM158" s="85"/>
      <c r="FN158" s="85"/>
      <c r="FO158" s="85"/>
      <c r="FP158" s="85"/>
      <c r="FQ158" s="85"/>
      <c r="FR158" s="85"/>
      <c r="FS158" s="85"/>
      <c r="FT158" s="85"/>
      <c r="FU158" s="85"/>
      <c r="FV158" s="85"/>
      <c r="FW158" s="85"/>
      <c r="FX158" s="85"/>
      <c r="FY158" s="85"/>
      <c r="FZ158" s="85"/>
      <c r="GA158" s="85"/>
      <c r="GB158" s="85"/>
      <c r="GC158" s="85"/>
      <c r="GD158" s="85"/>
      <c r="GE158" s="85"/>
      <c r="GF158" s="85"/>
      <c r="GG158" s="85"/>
      <c r="GH158" s="85"/>
      <c r="GI158" s="85"/>
      <c r="GJ158" s="85"/>
      <c r="GK158" s="85"/>
      <c r="GL158" s="85"/>
      <c r="GM158" s="85"/>
      <c r="GN158" s="85"/>
      <c r="GO158" s="85"/>
      <c r="GP158" s="85"/>
      <c r="GQ158" s="85"/>
      <c r="GR158" s="85"/>
      <c r="GS158" s="85"/>
      <c r="GT158" s="85"/>
      <c r="GU158" s="85"/>
      <c r="GV158" s="85"/>
      <c r="GW158" s="85"/>
      <c r="GX158" s="85"/>
      <c r="GY158" s="85"/>
      <c r="GZ158" s="85"/>
      <c r="HA158" s="85"/>
      <c r="HB158" s="85"/>
      <c r="HC158" s="85"/>
      <c r="HD158" s="85"/>
      <c r="HE158" s="85"/>
      <c r="HF158" s="85"/>
      <c r="HG158" s="85"/>
      <c r="HH158" s="85"/>
      <c r="HI158" s="85"/>
      <c r="HJ158" s="85"/>
      <c r="HK158" s="85"/>
      <c r="HL158" s="85"/>
      <c r="HM158" s="85"/>
      <c r="HN158" s="85"/>
      <c r="HO158" s="85"/>
      <c r="HP158" s="85"/>
      <c r="HQ158" s="85"/>
      <c r="HR158" s="85"/>
      <c r="HS158" s="85"/>
      <c r="HT158" s="85"/>
      <c r="HU158" s="85"/>
      <c r="HV158" s="85"/>
      <c r="HW158" s="85"/>
      <c r="HX158" s="85"/>
      <c r="HY158" s="85"/>
      <c r="HZ158" s="85"/>
      <c r="IA158" s="85"/>
      <c r="IB158" s="85"/>
      <c r="IC158" s="85"/>
      <c r="ID158" s="85"/>
      <c r="IE158" s="85"/>
      <c r="IF158" s="85"/>
      <c r="IG158" s="85"/>
      <c r="IH158" s="85"/>
      <c r="II158" s="85"/>
      <c r="IJ158" s="85"/>
      <c r="IK158" s="85"/>
    </row>
    <row r="159" spans="1:245" s="82" customFormat="1" ht="16.5" customHeight="1">
      <c r="A159" s="316" t="s">
        <v>162</v>
      </c>
      <c r="B159" s="316"/>
      <c r="C159" s="316"/>
      <c r="D159" s="316"/>
      <c r="E159" s="318" t="s">
        <v>163</v>
      </c>
      <c r="F159" s="319">
        <f>F160</f>
        <v>100043.10999999999</v>
      </c>
      <c r="G159" s="319">
        <f>G160</f>
        <v>99561.65000000001</v>
      </c>
      <c r="H159" s="320">
        <f>G159/F159</f>
        <v>0.9951874746796658</v>
      </c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  <c r="EQ159" s="85"/>
      <c r="ER159" s="85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H159" s="85"/>
      <c r="FI159" s="85"/>
      <c r="FJ159" s="85"/>
      <c r="FK159" s="85"/>
      <c r="FL159" s="85"/>
      <c r="FM159" s="85"/>
      <c r="FN159" s="85"/>
      <c r="FO159" s="85"/>
      <c r="FP159" s="85"/>
      <c r="FQ159" s="85"/>
      <c r="FR159" s="85"/>
      <c r="FS159" s="85"/>
      <c r="FT159" s="85"/>
      <c r="FU159" s="85"/>
      <c r="FV159" s="85"/>
      <c r="FW159" s="85"/>
      <c r="FX159" s="85"/>
      <c r="FY159" s="85"/>
      <c r="FZ159" s="85"/>
      <c r="GA159" s="85"/>
      <c r="GB159" s="85"/>
      <c r="GC159" s="85"/>
      <c r="GD159" s="85"/>
      <c r="GE159" s="85"/>
      <c r="GF159" s="85"/>
      <c r="GG159" s="85"/>
      <c r="GH159" s="85"/>
      <c r="GI159" s="85"/>
      <c r="GJ159" s="85"/>
      <c r="GK159" s="85"/>
      <c r="GL159" s="85"/>
      <c r="GM159" s="85"/>
      <c r="GN159" s="85"/>
      <c r="GO159" s="85"/>
      <c r="GP159" s="85"/>
      <c r="GQ159" s="85"/>
      <c r="GR159" s="85"/>
      <c r="GS159" s="85"/>
      <c r="GT159" s="85"/>
      <c r="GU159" s="85"/>
      <c r="GV159" s="85"/>
      <c r="GW159" s="85"/>
      <c r="GX159" s="85"/>
      <c r="GY159" s="85"/>
      <c r="GZ159" s="85"/>
      <c r="HA159" s="85"/>
      <c r="HB159" s="85"/>
      <c r="HC159" s="85"/>
      <c r="HD159" s="85"/>
      <c r="HE159" s="85"/>
      <c r="HF159" s="85"/>
      <c r="HG159" s="85"/>
      <c r="HH159" s="85"/>
      <c r="HI159" s="85"/>
      <c r="HJ159" s="85"/>
      <c r="HK159" s="85"/>
      <c r="HL159" s="85"/>
      <c r="HM159" s="85"/>
      <c r="HN159" s="85"/>
      <c r="HO159" s="85"/>
      <c r="HP159" s="85"/>
      <c r="HQ159" s="85"/>
      <c r="HR159" s="85"/>
      <c r="HS159" s="85"/>
      <c r="HT159" s="85"/>
      <c r="HU159" s="85"/>
      <c r="HV159" s="85"/>
      <c r="HW159" s="85"/>
      <c r="HX159" s="85"/>
      <c r="HY159" s="85"/>
      <c r="HZ159" s="85"/>
      <c r="IA159" s="85"/>
      <c r="IB159" s="85"/>
      <c r="IC159" s="85"/>
      <c r="ID159" s="85"/>
      <c r="IE159" s="85"/>
      <c r="IF159" s="85"/>
      <c r="IG159" s="85"/>
      <c r="IH159" s="85"/>
      <c r="II159" s="85"/>
      <c r="IJ159" s="85"/>
      <c r="IK159" s="85"/>
    </row>
    <row r="160" spans="1:245" s="82" customFormat="1" ht="16.5" customHeight="1">
      <c r="A160" s="93"/>
      <c r="B160" s="316" t="s">
        <v>230</v>
      </c>
      <c r="C160" s="317"/>
      <c r="D160" s="317"/>
      <c r="E160" s="318" t="s">
        <v>231</v>
      </c>
      <c r="F160" s="319">
        <f>F161+F163+F174+F178</f>
        <v>100043.10999999999</v>
      </c>
      <c r="G160" s="319">
        <f>G161+G163+G174+G178</f>
        <v>99561.65000000001</v>
      </c>
      <c r="H160" s="320">
        <f>G160/F160</f>
        <v>0.9951874746796658</v>
      </c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5"/>
      <c r="EQ160" s="85"/>
      <c r="ER160" s="85"/>
      <c r="ES160" s="85"/>
      <c r="ET160" s="85"/>
      <c r="EU160" s="85"/>
      <c r="EV160" s="85"/>
      <c r="EW160" s="85"/>
      <c r="EX160" s="85"/>
      <c r="EY160" s="85"/>
      <c r="EZ160" s="85"/>
      <c r="FA160" s="85"/>
      <c r="FB160" s="85"/>
      <c r="FC160" s="85"/>
      <c r="FD160" s="85"/>
      <c r="FE160" s="85"/>
      <c r="FF160" s="85"/>
      <c r="FG160" s="85"/>
      <c r="FH160" s="85"/>
      <c r="FI160" s="85"/>
      <c r="FJ160" s="85"/>
      <c r="FK160" s="85"/>
      <c r="FL160" s="85"/>
      <c r="FM160" s="85"/>
      <c r="FN160" s="85"/>
      <c r="FO160" s="85"/>
      <c r="FP160" s="85"/>
      <c r="FQ160" s="85"/>
      <c r="FR160" s="85"/>
      <c r="FS160" s="85"/>
      <c r="FT160" s="85"/>
      <c r="FU160" s="85"/>
      <c r="FV160" s="85"/>
      <c r="FW160" s="85"/>
      <c r="FX160" s="85"/>
      <c r="FY160" s="85"/>
      <c r="FZ160" s="85"/>
      <c r="GA160" s="85"/>
      <c r="GB160" s="85"/>
      <c r="GC160" s="85"/>
      <c r="GD160" s="85"/>
      <c r="GE160" s="85"/>
      <c r="GF160" s="85"/>
      <c r="GG160" s="85"/>
      <c r="GH160" s="85"/>
      <c r="GI160" s="85"/>
      <c r="GJ160" s="85"/>
      <c r="GK160" s="85"/>
      <c r="GL160" s="85"/>
      <c r="GM160" s="85"/>
      <c r="GN160" s="85"/>
      <c r="GO160" s="85"/>
      <c r="GP160" s="85"/>
      <c r="GQ160" s="85"/>
      <c r="GR160" s="85"/>
      <c r="GS160" s="85"/>
      <c r="GT160" s="85"/>
      <c r="GU160" s="85"/>
      <c r="GV160" s="85"/>
      <c r="GW160" s="85"/>
      <c r="GX160" s="85"/>
      <c r="GY160" s="85"/>
      <c r="GZ160" s="85"/>
      <c r="HA160" s="85"/>
      <c r="HB160" s="85"/>
      <c r="HC160" s="85"/>
      <c r="HD160" s="85"/>
      <c r="HE160" s="85"/>
      <c r="HF160" s="85"/>
      <c r="HG160" s="85"/>
      <c r="HH160" s="85"/>
      <c r="HI160" s="85"/>
      <c r="HJ160" s="85"/>
      <c r="HK160" s="85"/>
      <c r="HL160" s="85"/>
      <c r="HM160" s="85"/>
      <c r="HN160" s="85"/>
      <c r="HO160" s="85"/>
      <c r="HP160" s="85"/>
      <c r="HQ160" s="85"/>
      <c r="HR160" s="85"/>
      <c r="HS160" s="85"/>
      <c r="HT160" s="85"/>
      <c r="HU160" s="85"/>
      <c r="HV160" s="85"/>
      <c r="HW160" s="85"/>
      <c r="HX160" s="85"/>
      <c r="HY160" s="85"/>
      <c r="HZ160" s="85"/>
      <c r="IA160" s="85"/>
      <c r="IB160" s="85"/>
      <c r="IC160" s="85"/>
      <c r="ID160" s="85"/>
      <c r="IE160" s="85"/>
      <c r="IF160" s="85"/>
      <c r="IG160" s="85"/>
      <c r="IH160" s="85"/>
      <c r="II160" s="85"/>
      <c r="IJ160" s="85"/>
      <c r="IK160" s="85"/>
    </row>
    <row r="161" spans="1:245" s="82" customFormat="1" ht="16.5" customHeight="1">
      <c r="A161" s="93"/>
      <c r="B161" s="96"/>
      <c r="C161" s="312" t="s">
        <v>159</v>
      </c>
      <c r="D161" s="312"/>
      <c r="E161" s="313" t="s">
        <v>160</v>
      </c>
      <c r="F161" s="314">
        <f>F162</f>
        <v>3400</v>
      </c>
      <c r="G161" s="314">
        <f>G162</f>
        <v>3180</v>
      </c>
      <c r="H161" s="315">
        <f>G161/F161</f>
        <v>0.9352941176470588</v>
      </c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  <c r="EO161" s="85"/>
      <c r="EP161" s="85"/>
      <c r="EQ161" s="85"/>
      <c r="ER161" s="85"/>
      <c r="ES161" s="85"/>
      <c r="ET161" s="85"/>
      <c r="EU161" s="85"/>
      <c r="EV161" s="85"/>
      <c r="EW161" s="85"/>
      <c r="EX161" s="85"/>
      <c r="EY161" s="85"/>
      <c r="EZ161" s="85"/>
      <c r="FA161" s="85"/>
      <c r="FB161" s="85"/>
      <c r="FC161" s="85"/>
      <c r="FD161" s="85"/>
      <c r="FE161" s="85"/>
      <c r="FF161" s="85"/>
      <c r="FG161" s="85"/>
      <c r="FH161" s="85"/>
      <c r="FI161" s="85"/>
      <c r="FJ161" s="85"/>
      <c r="FK161" s="85"/>
      <c r="FL161" s="85"/>
      <c r="FM161" s="85"/>
      <c r="FN161" s="85"/>
      <c r="FO161" s="85"/>
      <c r="FP161" s="85"/>
      <c r="FQ161" s="85"/>
      <c r="FR161" s="85"/>
      <c r="FS161" s="85"/>
      <c r="FT161" s="85"/>
      <c r="FU161" s="85"/>
      <c r="FV161" s="85"/>
      <c r="FW161" s="85"/>
      <c r="FX161" s="85"/>
      <c r="FY161" s="85"/>
      <c r="FZ161" s="85"/>
      <c r="GA161" s="85"/>
      <c r="GB161" s="85"/>
      <c r="GC161" s="85"/>
      <c r="GD161" s="85"/>
      <c r="GE161" s="85"/>
      <c r="GF161" s="85"/>
      <c r="GG161" s="85"/>
      <c r="GH161" s="85"/>
      <c r="GI161" s="85"/>
      <c r="GJ161" s="85"/>
      <c r="GK161" s="85"/>
      <c r="GL161" s="85"/>
      <c r="GM161" s="85"/>
      <c r="GN161" s="85"/>
      <c r="GO161" s="85"/>
      <c r="GP161" s="85"/>
      <c r="GQ161" s="85"/>
      <c r="GR161" s="85"/>
      <c r="GS161" s="85"/>
      <c r="GT161" s="85"/>
      <c r="GU161" s="85"/>
      <c r="GV161" s="85"/>
      <c r="GW161" s="85"/>
      <c r="GX161" s="85"/>
      <c r="GY161" s="85"/>
      <c r="GZ161" s="85"/>
      <c r="HA161" s="85"/>
      <c r="HB161" s="85"/>
      <c r="HC161" s="85"/>
      <c r="HD161" s="85"/>
      <c r="HE161" s="85"/>
      <c r="HF161" s="85"/>
      <c r="HG161" s="85"/>
      <c r="HH161" s="85"/>
      <c r="HI161" s="85"/>
      <c r="HJ161" s="85"/>
      <c r="HK161" s="85"/>
      <c r="HL161" s="85"/>
      <c r="HM161" s="85"/>
      <c r="HN161" s="85"/>
      <c r="HO161" s="85"/>
      <c r="HP161" s="85"/>
      <c r="HQ161" s="85"/>
      <c r="HR161" s="85"/>
      <c r="HS161" s="85"/>
      <c r="HT161" s="85"/>
      <c r="HU161" s="85"/>
      <c r="HV161" s="85"/>
      <c r="HW161" s="85"/>
      <c r="HX161" s="85"/>
      <c r="HY161" s="85"/>
      <c r="HZ161" s="85"/>
      <c r="IA161" s="85"/>
      <c r="IB161" s="85"/>
      <c r="IC161" s="85"/>
      <c r="ID161" s="85"/>
      <c r="IE161" s="85"/>
      <c r="IF161" s="85"/>
      <c r="IG161" s="85"/>
      <c r="IH161" s="85"/>
      <c r="II161" s="85"/>
      <c r="IJ161" s="85"/>
      <c r="IK161" s="85"/>
    </row>
    <row r="162" spans="1:245" s="82" customFormat="1" ht="16.5" customHeight="1">
      <c r="A162" s="93"/>
      <c r="B162" s="96"/>
      <c r="C162" s="97"/>
      <c r="D162" s="98" t="s">
        <v>43</v>
      </c>
      <c r="E162" s="99" t="s">
        <v>165</v>
      </c>
      <c r="F162" s="222">
        <v>3400</v>
      </c>
      <c r="G162" s="222">
        <v>3180</v>
      </c>
      <c r="H162" s="240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5"/>
      <c r="EQ162" s="85"/>
      <c r="ER162" s="85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5"/>
      <c r="FH162" s="85"/>
      <c r="FI162" s="85"/>
      <c r="FJ162" s="85"/>
      <c r="FK162" s="85"/>
      <c r="FL162" s="85"/>
      <c r="FM162" s="85"/>
      <c r="FN162" s="85"/>
      <c r="FO162" s="85"/>
      <c r="FP162" s="85"/>
      <c r="FQ162" s="85"/>
      <c r="FR162" s="85"/>
      <c r="FS162" s="85"/>
      <c r="FT162" s="85"/>
      <c r="FU162" s="85"/>
      <c r="FV162" s="85"/>
      <c r="FW162" s="85"/>
      <c r="FX162" s="85"/>
      <c r="FY162" s="85"/>
      <c r="FZ162" s="85"/>
      <c r="GA162" s="85"/>
      <c r="GB162" s="85"/>
      <c r="GC162" s="85"/>
      <c r="GD162" s="85"/>
      <c r="GE162" s="85"/>
      <c r="GF162" s="85"/>
      <c r="GG162" s="85"/>
      <c r="GH162" s="85"/>
      <c r="GI162" s="85"/>
      <c r="GJ162" s="85"/>
      <c r="GK162" s="85"/>
      <c r="GL162" s="85"/>
      <c r="GM162" s="85"/>
      <c r="GN162" s="85"/>
      <c r="GO162" s="85"/>
      <c r="GP162" s="85"/>
      <c r="GQ162" s="85"/>
      <c r="GR162" s="85"/>
      <c r="GS162" s="85"/>
      <c r="GT162" s="85"/>
      <c r="GU162" s="85"/>
      <c r="GV162" s="85"/>
      <c r="GW162" s="85"/>
      <c r="GX162" s="85"/>
      <c r="GY162" s="85"/>
      <c r="GZ162" s="85"/>
      <c r="HA162" s="85"/>
      <c r="HB162" s="85"/>
      <c r="HC162" s="85"/>
      <c r="HD162" s="85"/>
      <c r="HE162" s="85"/>
      <c r="HF162" s="85"/>
      <c r="HG162" s="85"/>
      <c r="HH162" s="85"/>
      <c r="HI162" s="85"/>
      <c r="HJ162" s="85"/>
      <c r="HK162" s="85"/>
      <c r="HL162" s="85"/>
      <c r="HM162" s="85"/>
      <c r="HN162" s="85"/>
      <c r="HO162" s="85"/>
      <c r="HP162" s="85"/>
      <c r="HQ162" s="85"/>
      <c r="HR162" s="85"/>
      <c r="HS162" s="85"/>
      <c r="HT162" s="85"/>
      <c r="HU162" s="85"/>
      <c r="HV162" s="85"/>
      <c r="HW162" s="85"/>
      <c r="HX162" s="85"/>
      <c r="HY162" s="85"/>
      <c r="HZ162" s="85"/>
      <c r="IA162" s="85"/>
      <c r="IB162" s="85"/>
      <c r="IC162" s="85"/>
      <c r="ID162" s="85"/>
      <c r="IE162" s="85"/>
      <c r="IF162" s="85"/>
      <c r="IG162" s="85"/>
      <c r="IH162" s="85"/>
      <c r="II162" s="85"/>
      <c r="IJ162" s="85"/>
      <c r="IK162" s="85"/>
    </row>
    <row r="163" spans="1:245" s="82" customFormat="1" ht="16.5" customHeight="1">
      <c r="A163" s="94"/>
      <c r="B163" s="94"/>
      <c r="C163" s="305" t="s">
        <v>131</v>
      </c>
      <c r="D163" s="305"/>
      <c r="E163" s="306" t="s">
        <v>132</v>
      </c>
      <c r="F163" s="307">
        <f>F164+F165+F166+F167+F168+F169+F170+F171+F172+F173</f>
        <v>39436.869999999995</v>
      </c>
      <c r="G163" s="307">
        <f>G164+G165+G166+G167+G168+G169+G170+G171+G172+G173</f>
        <v>39342.270000000004</v>
      </c>
      <c r="H163" s="308">
        <f>G163/F163</f>
        <v>0.99760122950934</v>
      </c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5"/>
      <c r="FL163" s="85"/>
      <c r="FM163" s="85"/>
      <c r="FN163" s="85"/>
      <c r="FO163" s="85"/>
      <c r="FP163" s="85"/>
      <c r="FQ163" s="85"/>
      <c r="FR163" s="85"/>
      <c r="FS163" s="85"/>
      <c r="FT163" s="85"/>
      <c r="FU163" s="85"/>
      <c r="FV163" s="85"/>
      <c r="FW163" s="85"/>
      <c r="FX163" s="85"/>
      <c r="FY163" s="85"/>
      <c r="FZ163" s="85"/>
      <c r="GA163" s="85"/>
      <c r="GB163" s="85"/>
      <c r="GC163" s="85"/>
      <c r="GD163" s="85"/>
      <c r="GE163" s="85"/>
      <c r="GF163" s="85"/>
      <c r="GG163" s="85"/>
      <c r="GH163" s="85"/>
      <c r="GI163" s="85"/>
      <c r="GJ163" s="85"/>
      <c r="GK163" s="85"/>
      <c r="GL163" s="85"/>
      <c r="GM163" s="85"/>
      <c r="GN163" s="85"/>
      <c r="GO163" s="85"/>
      <c r="GP163" s="85"/>
      <c r="GQ163" s="85"/>
      <c r="GR163" s="85"/>
      <c r="GS163" s="85"/>
      <c r="GT163" s="85"/>
      <c r="GU163" s="85"/>
      <c r="GV163" s="85"/>
      <c r="GW163" s="85"/>
      <c r="GX163" s="85"/>
      <c r="GY163" s="85"/>
      <c r="GZ163" s="85"/>
      <c r="HA163" s="85"/>
      <c r="HB163" s="85"/>
      <c r="HC163" s="85"/>
      <c r="HD163" s="85"/>
      <c r="HE163" s="85"/>
      <c r="HF163" s="85"/>
      <c r="HG163" s="85"/>
      <c r="HH163" s="85"/>
      <c r="HI163" s="85"/>
      <c r="HJ163" s="85"/>
      <c r="HK163" s="85"/>
      <c r="HL163" s="85"/>
      <c r="HM163" s="85"/>
      <c r="HN163" s="85"/>
      <c r="HO163" s="85"/>
      <c r="HP163" s="85"/>
      <c r="HQ163" s="85"/>
      <c r="HR163" s="85"/>
      <c r="HS163" s="85"/>
      <c r="HT163" s="85"/>
      <c r="HU163" s="85"/>
      <c r="HV163" s="85"/>
      <c r="HW163" s="85"/>
      <c r="HX163" s="85"/>
      <c r="HY163" s="85"/>
      <c r="HZ163" s="85"/>
      <c r="IA163" s="85"/>
      <c r="IB163" s="85"/>
      <c r="IC163" s="85"/>
      <c r="ID163" s="85"/>
      <c r="IE163" s="85"/>
      <c r="IF163" s="85"/>
      <c r="IG163" s="85"/>
      <c r="IH163" s="85"/>
      <c r="II163" s="85"/>
      <c r="IJ163" s="85"/>
      <c r="IK163" s="85"/>
    </row>
    <row r="164" spans="1:245" s="82" customFormat="1" ht="18.75" customHeight="1">
      <c r="A164" s="78"/>
      <c r="B164" s="78"/>
      <c r="C164" s="79"/>
      <c r="D164" s="83" t="s">
        <v>113</v>
      </c>
      <c r="E164" s="84" t="s">
        <v>404</v>
      </c>
      <c r="F164" s="204">
        <v>2000</v>
      </c>
      <c r="G164" s="204">
        <v>2000</v>
      </c>
      <c r="H164" s="236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  <c r="FS164" s="85"/>
      <c r="FT164" s="85"/>
      <c r="FU164" s="85"/>
      <c r="FV164" s="85"/>
      <c r="FW164" s="85"/>
      <c r="FX164" s="85"/>
      <c r="FY164" s="85"/>
      <c r="FZ164" s="85"/>
      <c r="GA164" s="85"/>
      <c r="GB164" s="85"/>
      <c r="GC164" s="85"/>
      <c r="GD164" s="85"/>
      <c r="GE164" s="85"/>
      <c r="GF164" s="85"/>
      <c r="GG164" s="85"/>
      <c r="GH164" s="85"/>
      <c r="GI164" s="85"/>
      <c r="GJ164" s="85"/>
      <c r="GK164" s="85"/>
      <c r="GL164" s="85"/>
      <c r="GM164" s="85"/>
      <c r="GN164" s="85"/>
      <c r="GO164" s="85"/>
      <c r="GP164" s="85"/>
      <c r="GQ164" s="85"/>
      <c r="GR164" s="85"/>
      <c r="GS164" s="85"/>
      <c r="GT164" s="85"/>
      <c r="GU164" s="85"/>
      <c r="GV164" s="85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85"/>
      <c r="IC164" s="85"/>
      <c r="ID164" s="85"/>
      <c r="IE164" s="85"/>
      <c r="IF164" s="85"/>
      <c r="IG164" s="85"/>
      <c r="IH164" s="85"/>
      <c r="II164" s="85"/>
      <c r="IJ164" s="85"/>
      <c r="IK164" s="85"/>
    </row>
    <row r="165" spans="1:245" s="82" customFormat="1" ht="47.25" customHeight="1">
      <c r="A165" s="78"/>
      <c r="B165" s="78"/>
      <c r="C165" s="79"/>
      <c r="D165" s="86" t="s">
        <v>11</v>
      </c>
      <c r="E165" s="87" t="s">
        <v>434</v>
      </c>
      <c r="F165" s="203">
        <v>5136.87</v>
      </c>
      <c r="G165" s="203">
        <v>5135.91</v>
      </c>
      <c r="H165" s="236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5"/>
      <c r="EM165" s="85"/>
      <c r="EN165" s="85"/>
      <c r="EO165" s="85"/>
      <c r="EP165" s="85"/>
      <c r="EQ165" s="85"/>
      <c r="ER165" s="85"/>
      <c r="ES165" s="85"/>
      <c r="ET165" s="85"/>
      <c r="EU165" s="85"/>
      <c r="EV165" s="85"/>
      <c r="EW165" s="85"/>
      <c r="EX165" s="85"/>
      <c r="EY165" s="85"/>
      <c r="EZ165" s="85"/>
      <c r="FA165" s="85"/>
      <c r="FB165" s="85"/>
      <c r="FC165" s="85"/>
      <c r="FD165" s="85"/>
      <c r="FE165" s="85"/>
      <c r="FF165" s="85"/>
      <c r="FG165" s="85"/>
      <c r="FH165" s="85"/>
      <c r="FI165" s="85"/>
      <c r="FJ165" s="85"/>
      <c r="FK165" s="85"/>
      <c r="FL165" s="85"/>
      <c r="FM165" s="85"/>
      <c r="FN165" s="85"/>
      <c r="FO165" s="85"/>
      <c r="FP165" s="85"/>
      <c r="FQ165" s="85"/>
      <c r="FR165" s="85"/>
      <c r="FS165" s="85"/>
      <c r="FT165" s="85"/>
      <c r="FU165" s="85"/>
      <c r="FV165" s="85"/>
      <c r="FW165" s="85"/>
      <c r="FX165" s="85"/>
      <c r="FY165" s="85"/>
      <c r="FZ165" s="85"/>
      <c r="GA165" s="85"/>
      <c r="GB165" s="85"/>
      <c r="GC165" s="85"/>
      <c r="GD165" s="85"/>
      <c r="GE165" s="85"/>
      <c r="GF165" s="85"/>
      <c r="GG165" s="85"/>
      <c r="GH165" s="85"/>
      <c r="GI165" s="85"/>
      <c r="GJ165" s="85"/>
      <c r="GK165" s="85"/>
      <c r="GL165" s="85"/>
      <c r="GM165" s="85"/>
      <c r="GN165" s="85"/>
      <c r="GO165" s="85"/>
      <c r="GP165" s="85"/>
      <c r="GQ165" s="85"/>
      <c r="GR165" s="85"/>
      <c r="GS165" s="85"/>
      <c r="GT165" s="85"/>
      <c r="GU165" s="85"/>
      <c r="GV165" s="85"/>
      <c r="GW165" s="85"/>
      <c r="GX165" s="85"/>
      <c r="GY165" s="85"/>
      <c r="GZ165" s="85"/>
      <c r="HA165" s="85"/>
      <c r="HB165" s="85"/>
      <c r="HC165" s="85"/>
      <c r="HD165" s="85"/>
      <c r="HE165" s="85"/>
      <c r="HF165" s="85"/>
      <c r="HG165" s="85"/>
      <c r="HH165" s="85"/>
      <c r="HI165" s="85"/>
      <c r="HJ165" s="85"/>
      <c r="HK165" s="85"/>
      <c r="HL165" s="85"/>
      <c r="HM165" s="85"/>
      <c r="HN165" s="85"/>
      <c r="HO165" s="85"/>
      <c r="HP165" s="85"/>
      <c r="HQ165" s="85"/>
      <c r="HR165" s="85"/>
      <c r="HS165" s="85"/>
      <c r="HT165" s="85"/>
      <c r="HU165" s="85"/>
      <c r="HV165" s="85"/>
      <c r="HW165" s="85"/>
      <c r="HX165" s="85"/>
      <c r="HY165" s="85"/>
      <c r="HZ165" s="85"/>
      <c r="IA165" s="85"/>
      <c r="IB165" s="85"/>
      <c r="IC165" s="85"/>
      <c r="ID165" s="85"/>
      <c r="IE165" s="85"/>
      <c r="IF165" s="85"/>
      <c r="IG165" s="85"/>
      <c r="IH165" s="85"/>
      <c r="II165" s="85"/>
      <c r="IJ165" s="85"/>
      <c r="IK165" s="85"/>
    </row>
    <row r="166" spans="1:245" s="82" customFormat="1" ht="58.5" customHeight="1">
      <c r="A166" s="78"/>
      <c r="B166" s="78"/>
      <c r="C166" s="79"/>
      <c r="D166" s="86" t="s">
        <v>14</v>
      </c>
      <c r="E166" s="87" t="s">
        <v>407</v>
      </c>
      <c r="F166" s="203">
        <v>3500</v>
      </c>
      <c r="G166" s="203">
        <v>3499.05</v>
      </c>
      <c r="H166" s="236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  <c r="EK166" s="85"/>
      <c r="EL166" s="85"/>
      <c r="EM166" s="85"/>
      <c r="EN166" s="85"/>
      <c r="EO166" s="85"/>
      <c r="EP166" s="85"/>
      <c r="EQ166" s="85"/>
      <c r="ER166" s="85"/>
      <c r="ES166" s="85"/>
      <c r="ET166" s="85"/>
      <c r="EU166" s="85"/>
      <c r="EV166" s="85"/>
      <c r="EW166" s="85"/>
      <c r="EX166" s="85"/>
      <c r="EY166" s="85"/>
      <c r="EZ166" s="85"/>
      <c r="FA166" s="85"/>
      <c r="FB166" s="85"/>
      <c r="FC166" s="85"/>
      <c r="FD166" s="85"/>
      <c r="FE166" s="85"/>
      <c r="FF166" s="85"/>
      <c r="FG166" s="85"/>
      <c r="FH166" s="85"/>
      <c r="FI166" s="85"/>
      <c r="FJ166" s="85"/>
      <c r="FK166" s="85"/>
      <c r="FL166" s="85"/>
      <c r="FM166" s="85"/>
      <c r="FN166" s="85"/>
      <c r="FO166" s="85"/>
      <c r="FP166" s="85"/>
      <c r="FQ166" s="85"/>
      <c r="FR166" s="85"/>
      <c r="FS166" s="85"/>
      <c r="FT166" s="85"/>
      <c r="FU166" s="85"/>
      <c r="FV166" s="85"/>
      <c r="FW166" s="85"/>
      <c r="FX166" s="85"/>
      <c r="FY166" s="85"/>
      <c r="FZ166" s="85"/>
      <c r="GA166" s="85"/>
      <c r="GB166" s="85"/>
      <c r="GC166" s="85"/>
      <c r="GD166" s="85"/>
      <c r="GE166" s="85"/>
      <c r="GF166" s="85"/>
      <c r="GG166" s="85"/>
      <c r="GH166" s="85"/>
      <c r="GI166" s="85"/>
      <c r="GJ166" s="85"/>
      <c r="GK166" s="85"/>
      <c r="GL166" s="85"/>
      <c r="GM166" s="85"/>
      <c r="GN166" s="85"/>
      <c r="GO166" s="85"/>
      <c r="GP166" s="85"/>
      <c r="GQ166" s="85"/>
      <c r="GR166" s="85"/>
      <c r="GS166" s="85"/>
      <c r="GT166" s="85"/>
      <c r="GU166" s="85"/>
      <c r="GV166" s="85"/>
      <c r="GW166" s="85"/>
      <c r="GX166" s="85"/>
      <c r="GY166" s="85"/>
      <c r="GZ166" s="85"/>
      <c r="HA166" s="85"/>
      <c r="HB166" s="85"/>
      <c r="HC166" s="85"/>
      <c r="HD166" s="85"/>
      <c r="HE166" s="85"/>
      <c r="HF166" s="85"/>
      <c r="HG166" s="85"/>
      <c r="HH166" s="85"/>
      <c r="HI166" s="85"/>
      <c r="HJ166" s="85"/>
      <c r="HK166" s="85"/>
      <c r="HL166" s="85"/>
      <c r="HM166" s="85"/>
      <c r="HN166" s="85"/>
      <c r="HO166" s="85"/>
      <c r="HP166" s="85"/>
      <c r="HQ166" s="85"/>
      <c r="HR166" s="85"/>
      <c r="HS166" s="85"/>
      <c r="HT166" s="85"/>
      <c r="HU166" s="85"/>
      <c r="HV166" s="85"/>
      <c r="HW166" s="85"/>
      <c r="HX166" s="85"/>
      <c r="HY166" s="85"/>
      <c r="HZ166" s="85"/>
      <c r="IA166" s="85"/>
      <c r="IB166" s="85"/>
      <c r="IC166" s="85"/>
      <c r="ID166" s="85"/>
      <c r="IE166" s="85"/>
      <c r="IF166" s="85"/>
      <c r="IG166" s="85"/>
      <c r="IH166" s="85"/>
      <c r="II166" s="85"/>
      <c r="IJ166" s="85"/>
      <c r="IK166" s="85"/>
    </row>
    <row r="167" spans="1:245" s="82" customFormat="1" ht="22.5">
      <c r="A167" s="78"/>
      <c r="B167" s="78"/>
      <c r="C167" s="79"/>
      <c r="D167" s="86" t="s">
        <v>23</v>
      </c>
      <c r="E167" s="87" t="s">
        <v>413</v>
      </c>
      <c r="F167" s="203">
        <v>3500</v>
      </c>
      <c r="G167" s="203">
        <v>3455.9</v>
      </c>
      <c r="H167" s="236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  <c r="EQ167" s="85"/>
      <c r="ER167" s="85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H167" s="85"/>
      <c r="FI167" s="85"/>
      <c r="FJ167" s="85"/>
      <c r="FK167" s="85"/>
      <c r="FL167" s="85"/>
      <c r="FM167" s="85"/>
      <c r="FN167" s="85"/>
      <c r="FO167" s="85"/>
      <c r="FP167" s="85"/>
      <c r="FQ167" s="85"/>
      <c r="FR167" s="85"/>
      <c r="FS167" s="85"/>
      <c r="FT167" s="85"/>
      <c r="FU167" s="85"/>
      <c r="FV167" s="85"/>
      <c r="FW167" s="85"/>
      <c r="FX167" s="85"/>
      <c r="FY167" s="85"/>
      <c r="FZ167" s="85"/>
      <c r="GA167" s="85"/>
      <c r="GB167" s="85"/>
      <c r="GC167" s="85"/>
      <c r="GD167" s="85"/>
      <c r="GE167" s="85"/>
      <c r="GF167" s="85"/>
      <c r="GG167" s="85"/>
      <c r="GH167" s="85"/>
      <c r="GI167" s="85"/>
      <c r="GJ167" s="85"/>
      <c r="GK167" s="85"/>
      <c r="GL167" s="85"/>
      <c r="GM167" s="85"/>
      <c r="GN167" s="85"/>
      <c r="GO167" s="85"/>
      <c r="GP167" s="85"/>
      <c r="GQ167" s="85"/>
      <c r="GR167" s="85"/>
      <c r="GS167" s="85"/>
      <c r="GT167" s="85"/>
      <c r="GU167" s="85"/>
      <c r="GV167" s="85"/>
      <c r="GW167" s="85"/>
      <c r="GX167" s="85"/>
      <c r="GY167" s="85"/>
      <c r="GZ167" s="85"/>
      <c r="HA167" s="85"/>
      <c r="HB167" s="85"/>
      <c r="HC167" s="85"/>
      <c r="HD167" s="85"/>
      <c r="HE167" s="85"/>
      <c r="HF167" s="85"/>
      <c r="HG167" s="85"/>
      <c r="HH167" s="85"/>
      <c r="HI167" s="85"/>
      <c r="HJ167" s="85"/>
      <c r="HK167" s="85"/>
      <c r="HL167" s="85"/>
      <c r="HM167" s="85"/>
      <c r="HN167" s="85"/>
      <c r="HO167" s="85"/>
      <c r="HP167" s="85"/>
      <c r="HQ167" s="85"/>
      <c r="HR167" s="85"/>
      <c r="HS167" s="85"/>
      <c r="HT167" s="85"/>
      <c r="HU167" s="85"/>
      <c r="HV167" s="85"/>
      <c r="HW167" s="85"/>
      <c r="HX167" s="85"/>
      <c r="HY167" s="85"/>
      <c r="HZ167" s="85"/>
      <c r="IA167" s="85"/>
      <c r="IB167" s="85"/>
      <c r="IC167" s="85"/>
      <c r="ID167" s="85"/>
      <c r="IE167" s="85"/>
      <c r="IF167" s="85"/>
      <c r="IG167" s="85"/>
      <c r="IH167" s="85"/>
      <c r="II167" s="85"/>
      <c r="IJ167" s="85"/>
      <c r="IK167" s="85"/>
    </row>
    <row r="168" spans="1:245" s="82" customFormat="1" ht="22.5">
      <c r="A168" s="78"/>
      <c r="B168" s="78"/>
      <c r="C168" s="79"/>
      <c r="D168" s="83" t="s">
        <v>28</v>
      </c>
      <c r="E168" s="84" t="s">
        <v>280</v>
      </c>
      <c r="F168" s="204">
        <v>5000</v>
      </c>
      <c r="G168" s="204">
        <v>5000</v>
      </c>
      <c r="H168" s="236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  <c r="EK168" s="85"/>
      <c r="EL168" s="85"/>
      <c r="EM168" s="85"/>
      <c r="EN168" s="85"/>
      <c r="EO168" s="85"/>
      <c r="EP168" s="85"/>
      <c r="EQ168" s="85"/>
      <c r="ER168" s="85"/>
      <c r="ES168" s="85"/>
      <c r="ET168" s="85"/>
      <c r="EU168" s="85"/>
      <c r="EV168" s="85"/>
      <c r="EW168" s="85"/>
      <c r="EX168" s="85"/>
      <c r="EY168" s="85"/>
      <c r="EZ168" s="85"/>
      <c r="FA168" s="85"/>
      <c r="FB168" s="85"/>
      <c r="FC168" s="85"/>
      <c r="FD168" s="85"/>
      <c r="FE168" s="85"/>
      <c r="FF168" s="85"/>
      <c r="FG168" s="85"/>
      <c r="FH168" s="85"/>
      <c r="FI168" s="85"/>
      <c r="FJ168" s="85"/>
      <c r="FK168" s="85"/>
      <c r="FL168" s="85"/>
      <c r="FM168" s="85"/>
      <c r="FN168" s="85"/>
      <c r="FO168" s="85"/>
      <c r="FP168" s="85"/>
      <c r="FQ168" s="85"/>
      <c r="FR168" s="85"/>
      <c r="FS168" s="85"/>
      <c r="FT168" s="85"/>
      <c r="FU168" s="85"/>
      <c r="FV168" s="85"/>
      <c r="FW168" s="85"/>
      <c r="FX168" s="85"/>
      <c r="FY168" s="85"/>
      <c r="FZ168" s="85"/>
      <c r="GA168" s="85"/>
      <c r="GB168" s="85"/>
      <c r="GC168" s="85"/>
      <c r="GD168" s="85"/>
      <c r="GE168" s="85"/>
      <c r="GF168" s="85"/>
      <c r="GG168" s="85"/>
      <c r="GH168" s="85"/>
      <c r="GI168" s="85"/>
      <c r="GJ168" s="85"/>
      <c r="GK168" s="85"/>
      <c r="GL168" s="85"/>
      <c r="GM168" s="85"/>
      <c r="GN168" s="85"/>
      <c r="GO168" s="85"/>
      <c r="GP168" s="85"/>
      <c r="GQ168" s="85"/>
      <c r="GR168" s="85"/>
      <c r="GS168" s="85"/>
      <c r="GT168" s="85"/>
      <c r="GU168" s="85"/>
      <c r="GV168" s="85"/>
      <c r="GW168" s="85"/>
      <c r="GX168" s="85"/>
      <c r="GY168" s="85"/>
      <c r="GZ168" s="85"/>
      <c r="HA168" s="85"/>
      <c r="HB168" s="85"/>
      <c r="HC168" s="85"/>
      <c r="HD168" s="85"/>
      <c r="HE168" s="85"/>
      <c r="HF168" s="85"/>
      <c r="HG168" s="85"/>
      <c r="HH168" s="85"/>
      <c r="HI168" s="85"/>
      <c r="HJ168" s="85"/>
      <c r="HK168" s="85"/>
      <c r="HL168" s="85"/>
      <c r="HM168" s="85"/>
      <c r="HN168" s="85"/>
      <c r="HO168" s="85"/>
      <c r="HP168" s="85"/>
      <c r="HQ168" s="85"/>
      <c r="HR168" s="85"/>
      <c r="HS168" s="85"/>
      <c r="HT168" s="85"/>
      <c r="HU168" s="85"/>
      <c r="HV168" s="85"/>
      <c r="HW168" s="85"/>
      <c r="HX168" s="85"/>
      <c r="HY168" s="85"/>
      <c r="HZ168" s="85"/>
      <c r="IA168" s="85"/>
      <c r="IB168" s="85"/>
      <c r="IC168" s="85"/>
      <c r="ID168" s="85"/>
      <c r="IE168" s="85"/>
      <c r="IF168" s="85"/>
      <c r="IG168" s="85"/>
      <c r="IH168" s="85"/>
      <c r="II168" s="85"/>
      <c r="IJ168" s="85"/>
      <c r="IK168" s="85"/>
    </row>
    <row r="169" spans="1:245" s="82" customFormat="1" ht="16.5" customHeight="1">
      <c r="A169" s="78"/>
      <c r="B169" s="78"/>
      <c r="C169" s="79"/>
      <c r="D169" s="83" t="s">
        <v>38</v>
      </c>
      <c r="E169" s="84" t="s">
        <v>168</v>
      </c>
      <c r="F169" s="204">
        <v>600</v>
      </c>
      <c r="G169" s="204">
        <v>599.07</v>
      </c>
      <c r="H169" s="237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  <c r="FF169" s="85"/>
      <c r="FG169" s="85"/>
      <c r="FH169" s="85"/>
      <c r="FI169" s="85"/>
      <c r="FJ169" s="85"/>
      <c r="FK169" s="85"/>
      <c r="FL169" s="85"/>
      <c r="FM169" s="85"/>
      <c r="FN169" s="85"/>
      <c r="FO169" s="85"/>
      <c r="FP169" s="85"/>
      <c r="FQ169" s="85"/>
      <c r="FR169" s="85"/>
      <c r="FS169" s="85"/>
      <c r="FT169" s="85"/>
      <c r="FU169" s="85"/>
      <c r="FV169" s="85"/>
      <c r="FW169" s="85"/>
      <c r="FX169" s="85"/>
      <c r="FY169" s="85"/>
      <c r="FZ169" s="85"/>
      <c r="GA169" s="85"/>
      <c r="GB169" s="85"/>
      <c r="GC169" s="85"/>
      <c r="GD169" s="85"/>
      <c r="GE169" s="85"/>
      <c r="GF169" s="85"/>
      <c r="GG169" s="85"/>
      <c r="GH169" s="85"/>
      <c r="GI169" s="85"/>
      <c r="GJ169" s="85"/>
      <c r="GK169" s="85"/>
      <c r="GL169" s="85"/>
      <c r="GM169" s="85"/>
      <c r="GN169" s="85"/>
      <c r="GO169" s="85"/>
      <c r="GP169" s="85"/>
      <c r="GQ169" s="85"/>
      <c r="GR169" s="85"/>
      <c r="GS169" s="85"/>
      <c r="GT169" s="85"/>
      <c r="GU169" s="85"/>
      <c r="GV169" s="85"/>
      <c r="GW169" s="85"/>
      <c r="GX169" s="85"/>
      <c r="GY169" s="85"/>
      <c r="GZ169" s="85"/>
      <c r="HA169" s="85"/>
      <c r="HB169" s="85"/>
      <c r="HC169" s="85"/>
      <c r="HD169" s="85"/>
      <c r="HE169" s="85"/>
      <c r="HF169" s="85"/>
      <c r="HG169" s="85"/>
      <c r="HH169" s="85"/>
      <c r="HI169" s="85"/>
      <c r="HJ169" s="85"/>
      <c r="HK169" s="85"/>
      <c r="HL169" s="85"/>
      <c r="HM169" s="85"/>
      <c r="HN169" s="85"/>
      <c r="HO169" s="85"/>
      <c r="HP169" s="85"/>
      <c r="HQ169" s="85"/>
      <c r="HR169" s="85"/>
      <c r="HS169" s="85"/>
      <c r="HT169" s="85"/>
      <c r="HU169" s="85"/>
      <c r="HV169" s="85"/>
      <c r="HW169" s="85"/>
      <c r="HX169" s="85"/>
      <c r="HY169" s="85"/>
      <c r="HZ169" s="85"/>
      <c r="IA169" s="85"/>
      <c r="IB169" s="85"/>
      <c r="IC169" s="85"/>
      <c r="ID169" s="85"/>
      <c r="IE169" s="85"/>
      <c r="IF169" s="85"/>
      <c r="IG169" s="85"/>
      <c r="IH169" s="85"/>
      <c r="II169" s="85"/>
      <c r="IJ169" s="85"/>
      <c r="IK169" s="85"/>
    </row>
    <row r="170" spans="1:245" s="82" customFormat="1" ht="25.5" customHeight="1">
      <c r="A170" s="78"/>
      <c r="B170" s="78"/>
      <c r="C170" s="79"/>
      <c r="D170" s="83" t="s">
        <v>40</v>
      </c>
      <c r="E170" s="84" t="s">
        <v>223</v>
      </c>
      <c r="F170" s="204">
        <v>3300</v>
      </c>
      <c r="G170" s="204">
        <v>3295.59</v>
      </c>
      <c r="H170" s="237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</row>
    <row r="171" spans="1:245" s="82" customFormat="1" ht="16.5" customHeight="1">
      <c r="A171" s="78"/>
      <c r="B171" s="78"/>
      <c r="C171" s="79"/>
      <c r="D171" s="83" t="s">
        <v>43</v>
      </c>
      <c r="E171" s="84" t="s">
        <v>165</v>
      </c>
      <c r="F171" s="218">
        <v>3900</v>
      </c>
      <c r="G171" s="218">
        <v>3859.88</v>
      </c>
      <c r="H171" s="237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85"/>
      <c r="DX171" s="85"/>
      <c r="DY171" s="85"/>
      <c r="DZ171" s="85"/>
      <c r="EA171" s="85"/>
      <c r="EB171" s="85"/>
      <c r="EC171" s="85"/>
      <c r="ED171" s="85"/>
      <c r="EE171" s="85"/>
      <c r="EF171" s="85"/>
      <c r="EG171" s="85"/>
      <c r="EH171" s="85"/>
      <c r="EI171" s="85"/>
      <c r="EJ171" s="85"/>
      <c r="EK171" s="85"/>
      <c r="EL171" s="85"/>
      <c r="EM171" s="85"/>
      <c r="EN171" s="85"/>
      <c r="EO171" s="85"/>
      <c r="EP171" s="85"/>
      <c r="EQ171" s="85"/>
      <c r="ER171" s="85"/>
      <c r="ES171" s="85"/>
      <c r="ET171" s="85"/>
      <c r="EU171" s="85"/>
      <c r="EV171" s="85"/>
      <c r="EW171" s="85"/>
      <c r="EX171" s="85"/>
      <c r="EY171" s="85"/>
      <c r="EZ171" s="85"/>
      <c r="FA171" s="85"/>
      <c r="FB171" s="85"/>
      <c r="FC171" s="85"/>
      <c r="FD171" s="85"/>
      <c r="FE171" s="85"/>
      <c r="FF171" s="85"/>
      <c r="FG171" s="85"/>
      <c r="FH171" s="85"/>
      <c r="FI171" s="85"/>
      <c r="FJ171" s="85"/>
      <c r="FK171" s="85"/>
      <c r="FL171" s="85"/>
      <c r="FM171" s="85"/>
      <c r="FN171" s="85"/>
      <c r="FO171" s="85"/>
      <c r="FP171" s="85"/>
      <c r="FQ171" s="85"/>
      <c r="FR171" s="85"/>
      <c r="FS171" s="85"/>
      <c r="FT171" s="85"/>
      <c r="FU171" s="85"/>
      <c r="FV171" s="85"/>
      <c r="FW171" s="85"/>
      <c r="FX171" s="85"/>
      <c r="FY171" s="85"/>
      <c r="FZ171" s="85"/>
      <c r="GA171" s="85"/>
      <c r="GB171" s="85"/>
      <c r="GC171" s="85"/>
      <c r="GD171" s="85"/>
      <c r="GE171" s="85"/>
      <c r="GF171" s="85"/>
      <c r="GG171" s="85"/>
      <c r="GH171" s="85"/>
      <c r="GI171" s="85"/>
      <c r="GJ171" s="85"/>
      <c r="GK171" s="85"/>
      <c r="GL171" s="85"/>
      <c r="GM171" s="85"/>
      <c r="GN171" s="85"/>
      <c r="GO171" s="85"/>
      <c r="GP171" s="85"/>
      <c r="GQ171" s="85"/>
      <c r="GR171" s="85"/>
      <c r="GS171" s="85"/>
      <c r="GT171" s="85"/>
      <c r="GU171" s="85"/>
      <c r="GV171" s="85"/>
      <c r="GW171" s="85"/>
      <c r="GX171" s="85"/>
      <c r="GY171" s="85"/>
      <c r="GZ171" s="85"/>
      <c r="HA171" s="85"/>
      <c r="HB171" s="85"/>
      <c r="HC171" s="85"/>
      <c r="HD171" s="85"/>
      <c r="HE171" s="85"/>
      <c r="HF171" s="85"/>
      <c r="HG171" s="85"/>
      <c r="HH171" s="85"/>
      <c r="HI171" s="85"/>
      <c r="HJ171" s="85"/>
      <c r="HK171" s="85"/>
      <c r="HL171" s="85"/>
      <c r="HM171" s="85"/>
      <c r="HN171" s="85"/>
      <c r="HO171" s="85"/>
      <c r="HP171" s="85"/>
      <c r="HQ171" s="85"/>
      <c r="HR171" s="85"/>
      <c r="HS171" s="85"/>
      <c r="HT171" s="85"/>
      <c r="HU171" s="85"/>
      <c r="HV171" s="85"/>
      <c r="HW171" s="85"/>
      <c r="HX171" s="85"/>
      <c r="HY171" s="85"/>
      <c r="HZ171" s="85"/>
      <c r="IA171" s="85"/>
      <c r="IB171" s="85"/>
      <c r="IC171" s="85"/>
      <c r="ID171" s="85"/>
      <c r="IE171" s="85"/>
      <c r="IF171" s="85"/>
      <c r="IG171" s="85"/>
      <c r="IH171" s="85"/>
      <c r="II171" s="85"/>
      <c r="IJ171" s="85"/>
      <c r="IK171" s="85"/>
    </row>
    <row r="172" spans="1:245" s="82" customFormat="1" ht="21.75" customHeight="1">
      <c r="A172" s="78"/>
      <c r="B172" s="78"/>
      <c r="C172" s="79"/>
      <c r="D172" s="83" t="s">
        <v>49</v>
      </c>
      <c r="E172" s="217" t="s">
        <v>281</v>
      </c>
      <c r="F172" s="202">
        <v>1500</v>
      </c>
      <c r="G172" s="202">
        <v>1496.87</v>
      </c>
      <c r="H172" s="241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  <c r="EO172" s="85"/>
      <c r="EP172" s="85"/>
      <c r="EQ172" s="85"/>
      <c r="ER172" s="85"/>
      <c r="ES172" s="85"/>
      <c r="ET172" s="85"/>
      <c r="EU172" s="85"/>
      <c r="EV172" s="85"/>
      <c r="EW172" s="85"/>
      <c r="EX172" s="85"/>
      <c r="EY172" s="85"/>
      <c r="EZ172" s="85"/>
      <c r="FA172" s="85"/>
      <c r="FB172" s="85"/>
      <c r="FC172" s="85"/>
      <c r="FD172" s="85"/>
      <c r="FE172" s="85"/>
      <c r="FF172" s="85"/>
      <c r="FG172" s="85"/>
      <c r="FH172" s="85"/>
      <c r="FI172" s="85"/>
      <c r="FJ172" s="85"/>
      <c r="FK172" s="85"/>
      <c r="FL172" s="85"/>
      <c r="FM172" s="85"/>
      <c r="FN172" s="85"/>
      <c r="FO172" s="85"/>
      <c r="FP172" s="85"/>
      <c r="FQ172" s="85"/>
      <c r="FR172" s="85"/>
      <c r="FS172" s="85"/>
      <c r="FT172" s="85"/>
      <c r="FU172" s="85"/>
      <c r="FV172" s="85"/>
      <c r="FW172" s="85"/>
      <c r="FX172" s="85"/>
      <c r="FY172" s="85"/>
      <c r="FZ172" s="85"/>
      <c r="GA172" s="85"/>
      <c r="GB172" s="85"/>
      <c r="GC172" s="85"/>
      <c r="GD172" s="85"/>
      <c r="GE172" s="85"/>
      <c r="GF172" s="85"/>
      <c r="GG172" s="85"/>
      <c r="GH172" s="85"/>
      <c r="GI172" s="85"/>
      <c r="GJ172" s="85"/>
      <c r="GK172" s="85"/>
      <c r="GL172" s="85"/>
      <c r="GM172" s="85"/>
      <c r="GN172" s="85"/>
      <c r="GO172" s="85"/>
      <c r="GP172" s="85"/>
      <c r="GQ172" s="85"/>
      <c r="GR172" s="85"/>
      <c r="GS172" s="85"/>
      <c r="GT172" s="85"/>
      <c r="GU172" s="85"/>
      <c r="GV172" s="85"/>
      <c r="GW172" s="85"/>
      <c r="GX172" s="85"/>
      <c r="GY172" s="85"/>
      <c r="GZ172" s="85"/>
      <c r="HA172" s="85"/>
      <c r="HB172" s="85"/>
      <c r="HC172" s="85"/>
      <c r="HD172" s="85"/>
      <c r="HE172" s="85"/>
      <c r="HF172" s="85"/>
      <c r="HG172" s="85"/>
      <c r="HH172" s="85"/>
      <c r="HI172" s="85"/>
      <c r="HJ172" s="85"/>
      <c r="HK172" s="85"/>
      <c r="HL172" s="85"/>
      <c r="HM172" s="85"/>
      <c r="HN172" s="85"/>
      <c r="HO172" s="85"/>
      <c r="HP172" s="85"/>
      <c r="HQ172" s="85"/>
      <c r="HR172" s="85"/>
      <c r="HS172" s="85"/>
      <c r="HT172" s="85"/>
      <c r="HU172" s="85"/>
      <c r="HV172" s="85"/>
      <c r="HW172" s="85"/>
      <c r="HX172" s="85"/>
      <c r="HY172" s="85"/>
      <c r="HZ172" s="85"/>
      <c r="IA172" s="85"/>
      <c r="IB172" s="85"/>
      <c r="IC172" s="85"/>
      <c r="ID172" s="85"/>
      <c r="IE172" s="85"/>
      <c r="IF172" s="85"/>
      <c r="IG172" s="85"/>
      <c r="IH172" s="85"/>
      <c r="II172" s="85"/>
      <c r="IJ172" s="85"/>
      <c r="IK172" s="85"/>
    </row>
    <row r="173" spans="1:245" s="82" customFormat="1" ht="25.5" customHeight="1">
      <c r="A173" s="78"/>
      <c r="B173" s="78"/>
      <c r="C173" s="79"/>
      <c r="D173" s="136" t="s">
        <v>58</v>
      </c>
      <c r="E173" s="228" t="s">
        <v>420</v>
      </c>
      <c r="F173" s="225">
        <v>11000</v>
      </c>
      <c r="G173" s="225">
        <v>11000</v>
      </c>
      <c r="H173" s="241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  <c r="EF173" s="85"/>
      <c r="EG173" s="85"/>
      <c r="EH173" s="85"/>
      <c r="EI173" s="85"/>
      <c r="EJ173" s="85"/>
      <c r="EK173" s="85"/>
      <c r="EL173" s="85"/>
      <c r="EM173" s="85"/>
      <c r="EN173" s="85"/>
      <c r="EO173" s="85"/>
      <c r="EP173" s="85"/>
      <c r="EQ173" s="85"/>
      <c r="ER173" s="85"/>
      <c r="ES173" s="85"/>
      <c r="ET173" s="85"/>
      <c r="EU173" s="85"/>
      <c r="EV173" s="85"/>
      <c r="EW173" s="85"/>
      <c r="EX173" s="85"/>
      <c r="EY173" s="85"/>
      <c r="EZ173" s="85"/>
      <c r="FA173" s="85"/>
      <c r="FB173" s="85"/>
      <c r="FC173" s="85"/>
      <c r="FD173" s="85"/>
      <c r="FE173" s="85"/>
      <c r="FF173" s="85"/>
      <c r="FG173" s="85"/>
      <c r="FH173" s="85"/>
      <c r="FI173" s="85"/>
      <c r="FJ173" s="85"/>
      <c r="FK173" s="85"/>
      <c r="FL173" s="85"/>
      <c r="FM173" s="85"/>
      <c r="FN173" s="85"/>
      <c r="FO173" s="85"/>
      <c r="FP173" s="85"/>
      <c r="FQ173" s="85"/>
      <c r="FR173" s="85"/>
      <c r="FS173" s="85"/>
      <c r="FT173" s="85"/>
      <c r="FU173" s="85"/>
      <c r="FV173" s="85"/>
      <c r="FW173" s="85"/>
      <c r="FX173" s="85"/>
      <c r="FY173" s="85"/>
      <c r="FZ173" s="85"/>
      <c r="GA173" s="85"/>
      <c r="GB173" s="85"/>
      <c r="GC173" s="85"/>
      <c r="GD173" s="85"/>
      <c r="GE173" s="85"/>
      <c r="GF173" s="85"/>
      <c r="GG173" s="85"/>
      <c r="GH173" s="85"/>
      <c r="GI173" s="85"/>
      <c r="GJ173" s="85"/>
      <c r="GK173" s="85"/>
      <c r="GL173" s="85"/>
      <c r="GM173" s="85"/>
      <c r="GN173" s="85"/>
      <c r="GO173" s="85"/>
      <c r="GP173" s="85"/>
      <c r="GQ173" s="85"/>
      <c r="GR173" s="85"/>
      <c r="GS173" s="85"/>
      <c r="GT173" s="85"/>
      <c r="GU173" s="85"/>
      <c r="GV173" s="85"/>
      <c r="GW173" s="85"/>
      <c r="GX173" s="85"/>
      <c r="GY173" s="85"/>
      <c r="GZ173" s="85"/>
      <c r="HA173" s="85"/>
      <c r="HB173" s="85"/>
      <c r="HC173" s="85"/>
      <c r="HD173" s="85"/>
      <c r="HE173" s="85"/>
      <c r="HF173" s="85"/>
      <c r="HG173" s="85"/>
      <c r="HH173" s="85"/>
      <c r="HI173" s="85"/>
      <c r="HJ173" s="85"/>
      <c r="HK173" s="85"/>
      <c r="HL173" s="85"/>
      <c r="HM173" s="85"/>
      <c r="HN173" s="85"/>
      <c r="HO173" s="85"/>
      <c r="HP173" s="85"/>
      <c r="HQ173" s="85"/>
      <c r="HR173" s="85"/>
      <c r="HS173" s="85"/>
      <c r="HT173" s="85"/>
      <c r="HU173" s="85"/>
      <c r="HV173" s="85"/>
      <c r="HW173" s="85"/>
      <c r="HX173" s="85"/>
      <c r="HY173" s="85"/>
      <c r="HZ173" s="85"/>
      <c r="IA173" s="85"/>
      <c r="IB173" s="85"/>
      <c r="IC173" s="85"/>
      <c r="ID173" s="85"/>
      <c r="IE173" s="85"/>
      <c r="IF173" s="85"/>
      <c r="IG173" s="85"/>
      <c r="IH173" s="85"/>
      <c r="II173" s="85"/>
      <c r="IJ173" s="85"/>
      <c r="IK173" s="85"/>
    </row>
    <row r="174" spans="1:245" s="82" customFormat="1" ht="16.5" customHeight="1">
      <c r="A174" s="78"/>
      <c r="B174" s="78"/>
      <c r="C174" s="305" t="s">
        <v>133</v>
      </c>
      <c r="D174" s="305"/>
      <c r="E174" s="309" t="s">
        <v>134</v>
      </c>
      <c r="F174" s="310">
        <f>F175+F176+F177</f>
        <v>5107.37</v>
      </c>
      <c r="G174" s="310">
        <f>G175+G176+G177</f>
        <v>4988</v>
      </c>
      <c r="H174" s="311">
        <f>G174/F174</f>
        <v>0.9766278926335864</v>
      </c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  <c r="DQ174" s="85"/>
      <c r="DR174" s="85"/>
      <c r="DS174" s="85"/>
      <c r="DT174" s="85"/>
      <c r="DU174" s="85"/>
      <c r="DV174" s="85"/>
      <c r="DW174" s="85"/>
      <c r="DX174" s="85"/>
      <c r="DY174" s="85"/>
      <c r="DZ174" s="85"/>
      <c r="EA174" s="85"/>
      <c r="EB174" s="85"/>
      <c r="EC174" s="85"/>
      <c r="ED174" s="85"/>
      <c r="EE174" s="85"/>
      <c r="EF174" s="85"/>
      <c r="EG174" s="85"/>
      <c r="EH174" s="85"/>
      <c r="EI174" s="85"/>
      <c r="EJ174" s="85"/>
      <c r="EK174" s="85"/>
      <c r="EL174" s="85"/>
      <c r="EM174" s="85"/>
      <c r="EN174" s="85"/>
      <c r="EO174" s="85"/>
      <c r="EP174" s="85"/>
      <c r="EQ174" s="85"/>
      <c r="ER174" s="85"/>
      <c r="ES174" s="85"/>
      <c r="ET174" s="85"/>
      <c r="EU174" s="85"/>
      <c r="EV174" s="85"/>
      <c r="EW174" s="85"/>
      <c r="EX174" s="85"/>
      <c r="EY174" s="85"/>
      <c r="EZ174" s="85"/>
      <c r="FA174" s="85"/>
      <c r="FB174" s="85"/>
      <c r="FC174" s="85"/>
      <c r="FD174" s="85"/>
      <c r="FE174" s="85"/>
      <c r="FF174" s="85"/>
      <c r="FG174" s="85"/>
      <c r="FH174" s="85"/>
      <c r="FI174" s="85"/>
      <c r="FJ174" s="85"/>
      <c r="FK174" s="85"/>
      <c r="FL174" s="85"/>
      <c r="FM174" s="85"/>
      <c r="FN174" s="85"/>
      <c r="FO174" s="85"/>
      <c r="FP174" s="85"/>
      <c r="FQ174" s="85"/>
      <c r="FR174" s="85"/>
      <c r="FS174" s="85"/>
      <c r="FT174" s="85"/>
      <c r="FU174" s="85"/>
      <c r="FV174" s="85"/>
      <c r="FW174" s="85"/>
      <c r="FX174" s="85"/>
      <c r="FY174" s="85"/>
      <c r="FZ174" s="85"/>
      <c r="GA174" s="85"/>
      <c r="GB174" s="85"/>
      <c r="GC174" s="85"/>
      <c r="GD174" s="85"/>
      <c r="GE174" s="85"/>
      <c r="GF174" s="85"/>
      <c r="GG174" s="85"/>
      <c r="GH174" s="85"/>
      <c r="GI174" s="85"/>
      <c r="GJ174" s="85"/>
      <c r="GK174" s="85"/>
      <c r="GL174" s="85"/>
      <c r="GM174" s="85"/>
      <c r="GN174" s="85"/>
      <c r="GO174" s="85"/>
      <c r="GP174" s="85"/>
      <c r="GQ174" s="85"/>
      <c r="GR174" s="85"/>
      <c r="GS174" s="85"/>
      <c r="GT174" s="85"/>
      <c r="GU174" s="85"/>
      <c r="GV174" s="85"/>
      <c r="GW174" s="85"/>
      <c r="GX174" s="85"/>
      <c r="GY174" s="85"/>
      <c r="GZ174" s="85"/>
      <c r="HA174" s="85"/>
      <c r="HB174" s="85"/>
      <c r="HC174" s="85"/>
      <c r="HD174" s="85"/>
      <c r="HE174" s="85"/>
      <c r="HF174" s="85"/>
      <c r="HG174" s="85"/>
      <c r="HH174" s="85"/>
      <c r="HI174" s="85"/>
      <c r="HJ174" s="85"/>
      <c r="HK174" s="85"/>
      <c r="HL174" s="85"/>
      <c r="HM174" s="85"/>
      <c r="HN174" s="85"/>
      <c r="HO174" s="85"/>
      <c r="HP174" s="85"/>
      <c r="HQ174" s="85"/>
      <c r="HR174" s="85"/>
      <c r="HS174" s="85"/>
      <c r="HT174" s="85"/>
      <c r="HU174" s="85"/>
      <c r="HV174" s="85"/>
      <c r="HW174" s="85"/>
      <c r="HX174" s="85"/>
      <c r="HY174" s="85"/>
      <c r="HZ174" s="85"/>
      <c r="IA174" s="85"/>
      <c r="IB174" s="85"/>
      <c r="IC174" s="85"/>
      <c r="ID174" s="85"/>
      <c r="IE174" s="85"/>
      <c r="IF174" s="85"/>
      <c r="IG174" s="85"/>
      <c r="IH174" s="85"/>
      <c r="II174" s="85"/>
      <c r="IJ174" s="85"/>
      <c r="IK174" s="85"/>
    </row>
    <row r="175" spans="1:245" s="82" customFormat="1" ht="16.5" customHeight="1">
      <c r="A175" s="78"/>
      <c r="B175" s="78"/>
      <c r="C175" s="79"/>
      <c r="D175" s="83" t="s">
        <v>113</v>
      </c>
      <c r="E175" s="84" t="s">
        <v>405</v>
      </c>
      <c r="F175" s="223">
        <v>1369.37</v>
      </c>
      <c r="G175" s="223">
        <v>1250</v>
      </c>
      <c r="H175" s="236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85"/>
      <c r="IH175" s="85"/>
      <c r="II175" s="85"/>
      <c r="IJ175" s="85"/>
      <c r="IK175" s="85"/>
    </row>
    <row r="176" spans="1:245" s="82" customFormat="1" ht="30.75" customHeight="1">
      <c r="A176" s="78"/>
      <c r="B176" s="78"/>
      <c r="C176" s="79"/>
      <c r="D176" s="86" t="s">
        <v>14</v>
      </c>
      <c r="E176" s="87" t="s">
        <v>164</v>
      </c>
      <c r="F176" s="203">
        <v>2738</v>
      </c>
      <c r="G176" s="203">
        <v>2738</v>
      </c>
      <c r="H176" s="236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  <c r="DQ176" s="85"/>
      <c r="DR176" s="85"/>
      <c r="DS176" s="85"/>
      <c r="DT176" s="85"/>
      <c r="DU176" s="85"/>
      <c r="DV176" s="85"/>
      <c r="DW176" s="85"/>
      <c r="DX176" s="85"/>
      <c r="DY176" s="85"/>
      <c r="DZ176" s="85"/>
      <c r="EA176" s="85"/>
      <c r="EB176" s="85"/>
      <c r="EC176" s="85"/>
      <c r="ED176" s="85"/>
      <c r="EE176" s="85"/>
      <c r="EF176" s="85"/>
      <c r="EG176" s="85"/>
      <c r="EH176" s="85"/>
      <c r="EI176" s="85"/>
      <c r="EJ176" s="85"/>
      <c r="EK176" s="85"/>
      <c r="EL176" s="85"/>
      <c r="EM176" s="85"/>
      <c r="EN176" s="85"/>
      <c r="EO176" s="85"/>
      <c r="EP176" s="85"/>
      <c r="EQ176" s="85"/>
      <c r="ER176" s="85"/>
      <c r="ES176" s="85"/>
      <c r="ET176" s="85"/>
      <c r="EU176" s="85"/>
      <c r="EV176" s="85"/>
      <c r="EW176" s="85"/>
      <c r="EX176" s="85"/>
      <c r="EY176" s="85"/>
      <c r="EZ176" s="85"/>
      <c r="FA176" s="85"/>
      <c r="FB176" s="85"/>
      <c r="FC176" s="85"/>
      <c r="FD176" s="85"/>
      <c r="FE176" s="85"/>
      <c r="FF176" s="85"/>
      <c r="FG176" s="85"/>
      <c r="FH176" s="85"/>
      <c r="FI176" s="85"/>
      <c r="FJ176" s="85"/>
      <c r="FK176" s="85"/>
      <c r="FL176" s="85"/>
      <c r="FM176" s="85"/>
      <c r="FN176" s="85"/>
      <c r="FO176" s="85"/>
      <c r="FP176" s="85"/>
      <c r="FQ176" s="85"/>
      <c r="FR176" s="85"/>
      <c r="FS176" s="85"/>
      <c r="FT176" s="85"/>
      <c r="FU176" s="85"/>
      <c r="FV176" s="85"/>
      <c r="FW176" s="85"/>
      <c r="FX176" s="85"/>
      <c r="FY176" s="85"/>
      <c r="FZ176" s="85"/>
      <c r="GA176" s="85"/>
      <c r="GB176" s="85"/>
      <c r="GC176" s="85"/>
      <c r="GD176" s="85"/>
      <c r="GE176" s="85"/>
      <c r="GF176" s="85"/>
      <c r="GG176" s="85"/>
      <c r="GH176" s="85"/>
      <c r="GI176" s="85"/>
      <c r="GJ176" s="85"/>
      <c r="GK176" s="85"/>
      <c r="GL176" s="85"/>
      <c r="GM176" s="85"/>
      <c r="GN176" s="85"/>
      <c r="GO176" s="85"/>
      <c r="GP176" s="85"/>
      <c r="GQ176" s="85"/>
      <c r="GR176" s="85"/>
      <c r="GS176" s="85"/>
      <c r="GT176" s="85"/>
      <c r="GU176" s="85"/>
      <c r="GV176" s="85"/>
      <c r="GW176" s="85"/>
      <c r="GX176" s="85"/>
      <c r="GY176" s="85"/>
      <c r="GZ176" s="85"/>
      <c r="HA176" s="85"/>
      <c r="HB176" s="85"/>
      <c r="HC176" s="85"/>
      <c r="HD176" s="85"/>
      <c r="HE176" s="85"/>
      <c r="HF176" s="85"/>
      <c r="HG176" s="85"/>
      <c r="HH176" s="85"/>
      <c r="HI176" s="85"/>
      <c r="HJ176" s="85"/>
      <c r="HK176" s="85"/>
      <c r="HL176" s="85"/>
      <c r="HM176" s="85"/>
      <c r="HN176" s="85"/>
      <c r="HO176" s="85"/>
      <c r="HP176" s="85"/>
      <c r="HQ176" s="85"/>
      <c r="HR176" s="85"/>
      <c r="HS176" s="85"/>
      <c r="HT176" s="85"/>
      <c r="HU176" s="85"/>
      <c r="HV176" s="85"/>
      <c r="HW176" s="85"/>
      <c r="HX176" s="85"/>
      <c r="HY176" s="85"/>
      <c r="HZ176" s="85"/>
      <c r="IA176" s="85"/>
      <c r="IB176" s="85"/>
      <c r="IC176" s="85"/>
      <c r="ID176" s="85"/>
      <c r="IE176" s="85"/>
      <c r="IF176" s="85"/>
      <c r="IG176" s="85"/>
      <c r="IH176" s="85"/>
      <c r="II176" s="85"/>
      <c r="IJ176" s="85"/>
      <c r="IK176" s="85"/>
    </row>
    <row r="177" spans="1:245" s="82" customFormat="1" ht="16.5" customHeight="1">
      <c r="A177" s="103"/>
      <c r="B177" s="103"/>
      <c r="C177" s="104"/>
      <c r="D177" s="83" t="s">
        <v>23</v>
      </c>
      <c r="E177" s="84" t="s">
        <v>251</v>
      </c>
      <c r="F177" s="204">
        <v>1000</v>
      </c>
      <c r="G177" s="204">
        <v>1000</v>
      </c>
      <c r="H177" s="236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  <c r="EK177" s="85"/>
      <c r="EL177" s="85"/>
      <c r="EM177" s="85"/>
      <c r="EN177" s="85"/>
      <c r="EO177" s="85"/>
      <c r="EP177" s="85"/>
      <c r="EQ177" s="85"/>
      <c r="ER177" s="85"/>
      <c r="ES177" s="85"/>
      <c r="ET177" s="85"/>
      <c r="EU177" s="85"/>
      <c r="EV177" s="85"/>
      <c r="EW177" s="85"/>
      <c r="EX177" s="85"/>
      <c r="EY177" s="85"/>
      <c r="EZ177" s="85"/>
      <c r="FA177" s="85"/>
      <c r="FB177" s="85"/>
      <c r="FC177" s="85"/>
      <c r="FD177" s="85"/>
      <c r="FE177" s="85"/>
      <c r="FF177" s="85"/>
      <c r="FG177" s="85"/>
      <c r="FH177" s="85"/>
      <c r="FI177" s="85"/>
      <c r="FJ177" s="85"/>
      <c r="FK177" s="85"/>
      <c r="FL177" s="85"/>
      <c r="FM177" s="85"/>
      <c r="FN177" s="85"/>
      <c r="FO177" s="85"/>
      <c r="FP177" s="85"/>
      <c r="FQ177" s="85"/>
      <c r="FR177" s="85"/>
      <c r="FS177" s="85"/>
      <c r="FT177" s="85"/>
      <c r="FU177" s="85"/>
      <c r="FV177" s="85"/>
      <c r="FW177" s="85"/>
      <c r="FX177" s="85"/>
      <c r="FY177" s="85"/>
      <c r="FZ177" s="85"/>
      <c r="GA177" s="85"/>
      <c r="GB177" s="85"/>
      <c r="GC177" s="85"/>
      <c r="GD177" s="85"/>
      <c r="GE177" s="85"/>
      <c r="GF177" s="85"/>
      <c r="GG177" s="85"/>
      <c r="GH177" s="85"/>
      <c r="GI177" s="85"/>
      <c r="GJ177" s="85"/>
      <c r="GK177" s="85"/>
      <c r="GL177" s="85"/>
      <c r="GM177" s="85"/>
      <c r="GN177" s="85"/>
      <c r="GO177" s="85"/>
      <c r="GP177" s="85"/>
      <c r="GQ177" s="85"/>
      <c r="GR177" s="85"/>
      <c r="GS177" s="85"/>
      <c r="GT177" s="85"/>
      <c r="GU177" s="85"/>
      <c r="GV177" s="85"/>
      <c r="GW177" s="85"/>
      <c r="GX177" s="85"/>
      <c r="GY177" s="85"/>
      <c r="GZ177" s="85"/>
      <c r="HA177" s="85"/>
      <c r="HB177" s="85"/>
      <c r="HC177" s="85"/>
      <c r="HD177" s="85"/>
      <c r="HE177" s="85"/>
      <c r="HF177" s="85"/>
      <c r="HG177" s="85"/>
      <c r="HH177" s="85"/>
      <c r="HI177" s="85"/>
      <c r="HJ177" s="85"/>
      <c r="HK177" s="85"/>
      <c r="HL177" s="85"/>
      <c r="HM177" s="85"/>
      <c r="HN177" s="85"/>
      <c r="HO177" s="85"/>
      <c r="HP177" s="85"/>
      <c r="HQ177" s="85"/>
      <c r="HR177" s="85"/>
      <c r="HS177" s="85"/>
      <c r="HT177" s="85"/>
      <c r="HU177" s="85"/>
      <c r="HV177" s="85"/>
      <c r="HW177" s="85"/>
      <c r="HX177" s="85"/>
      <c r="HY177" s="85"/>
      <c r="HZ177" s="85"/>
      <c r="IA177" s="85"/>
      <c r="IB177" s="85"/>
      <c r="IC177" s="85"/>
      <c r="ID177" s="85"/>
      <c r="IE177" s="85"/>
      <c r="IF177" s="85"/>
      <c r="IG177" s="85"/>
      <c r="IH177" s="85"/>
      <c r="II177" s="85"/>
      <c r="IJ177" s="85"/>
      <c r="IK177" s="85"/>
    </row>
    <row r="178" spans="1:245" s="82" customFormat="1" ht="16.5" customHeight="1">
      <c r="A178" s="78"/>
      <c r="B178" s="78"/>
      <c r="C178" s="305" t="s">
        <v>214</v>
      </c>
      <c r="D178" s="305"/>
      <c r="E178" s="306" t="s">
        <v>232</v>
      </c>
      <c r="F178" s="307">
        <f>F179+F180+F181</f>
        <v>52098.869999999995</v>
      </c>
      <c r="G178" s="307">
        <f>G179+G180+G181</f>
        <v>52051.380000000005</v>
      </c>
      <c r="H178" s="308">
        <f>G178/F178</f>
        <v>0.9990884639148605</v>
      </c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  <c r="FP178" s="85"/>
      <c r="FQ178" s="85"/>
      <c r="FR178" s="85"/>
      <c r="FS178" s="85"/>
      <c r="FT178" s="85"/>
      <c r="FU178" s="85"/>
      <c r="FV178" s="85"/>
      <c r="FW178" s="85"/>
      <c r="FX178" s="85"/>
      <c r="FY178" s="85"/>
      <c r="FZ178" s="85"/>
      <c r="GA178" s="85"/>
      <c r="GB178" s="85"/>
      <c r="GC178" s="85"/>
      <c r="GD178" s="85"/>
      <c r="GE178" s="85"/>
      <c r="GF178" s="85"/>
      <c r="GG178" s="85"/>
      <c r="GH178" s="85"/>
      <c r="GI178" s="85"/>
      <c r="GJ178" s="85"/>
      <c r="GK178" s="85"/>
      <c r="GL178" s="85"/>
      <c r="GM178" s="85"/>
      <c r="GN178" s="85"/>
      <c r="GO178" s="85"/>
      <c r="GP178" s="85"/>
      <c r="GQ178" s="85"/>
      <c r="GR178" s="85"/>
      <c r="GS178" s="85"/>
      <c r="GT178" s="85"/>
      <c r="GU178" s="85"/>
      <c r="GV178" s="85"/>
      <c r="GW178" s="85"/>
      <c r="GX178" s="85"/>
      <c r="GY178" s="85"/>
      <c r="GZ178" s="85"/>
      <c r="HA178" s="85"/>
      <c r="HB178" s="85"/>
      <c r="HC178" s="85"/>
      <c r="HD178" s="85"/>
      <c r="HE178" s="85"/>
      <c r="HF178" s="85"/>
      <c r="HG178" s="85"/>
      <c r="HH178" s="85"/>
      <c r="HI178" s="85"/>
      <c r="HJ178" s="85"/>
      <c r="HK178" s="85"/>
      <c r="HL178" s="85"/>
      <c r="HM178" s="85"/>
      <c r="HN178" s="85"/>
      <c r="HO178" s="85"/>
      <c r="HP178" s="85"/>
      <c r="HQ178" s="85"/>
      <c r="HR178" s="85"/>
      <c r="HS178" s="85"/>
      <c r="HT178" s="85"/>
      <c r="HU178" s="85"/>
      <c r="HV178" s="85"/>
      <c r="HW178" s="85"/>
      <c r="HX178" s="85"/>
      <c r="HY178" s="85"/>
      <c r="HZ178" s="85"/>
      <c r="IA178" s="85"/>
      <c r="IB178" s="85"/>
      <c r="IC178" s="85"/>
      <c r="ID178" s="85"/>
      <c r="IE178" s="85"/>
      <c r="IF178" s="85"/>
      <c r="IG178" s="85"/>
      <c r="IH178" s="85"/>
      <c r="II178" s="85"/>
      <c r="IJ178" s="85"/>
      <c r="IK178" s="85"/>
    </row>
    <row r="179" spans="1:245" s="82" customFormat="1" ht="16.5" customHeight="1">
      <c r="A179" s="78"/>
      <c r="B179" s="78"/>
      <c r="C179" s="128"/>
      <c r="D179" s="83" t="s">
        <v>113</v>
      </c>
      <c r="E179" s="84" t="s">
        <v>432</v>
      </c>
      <c r="F179" s="204">
        <v>22000</v>
      </c>
      <c r="G179" s="204">
        <v>21998.15</v>
      </c>
      <c r="H179" s="236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  <c r="FS179" s="85"/>
      <c r="FT179" s="85"/>
      <c r="FU179" s="85"/>
      <c r="FV179" s="85"/>
      <c r="FW179" s="85"/>
      <c r="FX179" s="85"/>
      <c r="FY179" s="85"/>
      <c r="FZ179" s="85"/>
      <c r="GA179" s="85"/>
      <c r="GB179" s="85"/>
      <c r="GC179" s="85"/>
      <c r="GD179" s="85"/>
      <c r="GE179" s="85"/>
      <c r="GF179" s="85"/>
      <c r="GG179" s="85"/>
      <c r="GH179" s="85"/>
      <c r="GI179" s="85"/>
      <c r="GJ179" s="85"/>
      <c r="GK179" s="85"/>
      <c r="GL179" s="85"/>
      <c r="GM179" s="85"/>
      <c r="GN179" s="85"/>
      <c r="GO179" s="85"/>
      <c r="GP179" s="85"/>
      <c r="GQ179" s="85"/>
      <c r="GR179" s="85"/>
      <c r="GS179" s="85"/>
      <c r="GT179" s="85"/>
      <c r="GU179" s="85"/>
      <c r="GV179" s="85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85"/>
      <c r="IH179" s="85"/>
      <c r="II179" s="85"/>
      <c r="IJ179" s="85"/>
      <c r="IK179" s="85"/>
    </row>
    <row r="180" spans="1:245" s="82" customFormat="1" ht="39.75" customHeight="1">
      <c r="A180" s="103"/>
      <c r="B180" s="103"/>
      <c r="C180" s="104"/>
      <c r="D180" s="116" t="s">
        <v>11</v>
      </c>
      <c r="E180" s="117" t="s">
        <v>430</v>
      </c>
      <c r="F180" s="218">
        <v>11750</v>
      </c>
      <c r="G180" s="218">
        <v>11704.36</v>
      </c>
      <c r="H180" s="242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  <c r="EQ180" s="85"/>
      <c r="ER180" s="85"/>
      <c r="ES180" s="85"/>
      <c r="ET180" s="85"/>
      <c r="EU180" s="85"/>
      <c r="EV180" s="85"/>
      <c r="EW180" s="85"/>
      <c r="EX180" s="85"/>
      <c r="EY180" s="85"/>
      <c r="EZ180" s="85"/>
      <c r="FA180" s="85"/>
      <c r="FB180" s="85"/>
      <c r="FC180" s="85"/>
      <c r="FD180" s="85"/>
      <c r="FE180" s="85"/>
      <c r="FF180" s="85"/>
      <c r="FG180" s="85"/>
      <c r="FH180" s="85"/>
      <c r="FI180" s="85"/>
      <c r="FJ180" s="85"/>
      <c r="FK180" s="85"/>
      <c r="FL180" s="85"/>
      <c r="FM180" s="85"/>
      <c r="FN180" s="85"/>
      <c r="FO180" s="85"/>
      <c r="FP180" s="85"/>
      <c r="FQ180" s="85"/>
      <c r="FR180" s="85"/>
      <c r="FS180" s="85"/>
      <c r="FT180" s="85"/>
      <c r="FU180" s="85"/>
      <c r="FV180" s="85"/>
      <c r="FW180" s="85"/>
      <c r="FX180" s="85"/>
      <c r="FY180" s="85"/>
      <c r="FZ180" s="85"/>
      <c r="GA180" s="85"/>
      <c r="GB180" s="85"/>
      <c r="GC180" s="85"/>
      <c r="GD180" s="85"/>
      <c r="GE180" s="85"/>
      <c r="GF180" s="85"/>
      <c r="GG180" s="85"/>
      <c r="GH180" s="85"/>
      <c r="GI180" s="85"/>
      <c r="GJ180" s="85"/>
      <c r="GK180" s="85"/>
      <c r="GL180" s="85"/>
      <c r="GM180" s="85"/>
      <c r="GN180" s="85"/>
      <c r="GO180" s="85"/>
      <c r="GP180" s="85"/>
      <c r="GQ180" s="85"/>
      <c r="GR180" s="85"/>
      <c r="GS180" s="85"/>
      <c r="GT180" s="85"/>
      <c r="GU180" s="85"/>
      <c r="GV180" s="85"/>
      <c r="GW180" s="85"/>
      <c r="GX180" s="85"/>
      <c r="GY180" s="85"/>
      <c r="GZ180" s="85"/>
      <c r="HA180" s="85"/>
      <c r="HB180" s="85"/>
      <c r="HC180" s="85"/>
      <c r="HD180" s="85"/>
      <c r="HE180" s="85"/>
      <c r="HF180" s="85"/>
      <c r="HG180" s="85"/>
      <c r="HH180" s="85"/>
      <c r="HI180" s="85"/>
      <c r="HJ180" s="85"/>
      <c r="HK180" s="85"/>
      <c r="HL180" s="85"/>
      <c r="HM180" s="85"/>
      <c r="HN180" s="85"/>
      <c r="HO180" s="85"/>
      <c r="HP180" s="85"/>
      <c r="HQ180" s="85"/>
      <c r="HR180" s="85"/>
      <c r="HS180" s="85"/>
      <c r="HT180" s="85"/>
      <c r="HU180" s="85"/>
      <c r="HV180" s="85"/>
      <c r="HW180" s="85"/>
      <c r="HX180" s="85"/>
      <c r="HY180" s="85"/>
      <c r="HZ180" s="85"/>
      <c r="IA180" s="85"/>
      <c r="IB180" s="85"/>
      <c r="IC180" s="85"/>
      <c r="ID180" s="85"/>
      <c r="IE180" s="85"/>
      <c r="IF180" s="85"/>
      <c r="IG180" s="85"/>
      <c r="IH180" s="85"/>
      <c r="II180" s="85"/>
      <c r="IJ180" s="85"/>
      <c r="IK180" s="85"/>
    </row>
    <row r="181" spans="1:245" s="82" customFormat="1" ht="24" customHeight="1">
      <c r="A181" s="81"/>
      <c r="B181" s="81"/>
      <c r="C181" s="230"/>
      <c r="D181" s="231" t="s">
        <v>49</v>
      </c>
      <c r="E181" s="84" t="s">
        <v>435</v>
      </c>
      <c r="F181" s="232">
        <v>18348.87</v>
      </c>
      <c r="G181" s="232">
        <v>18348.87</v>
      </c>
      <c r="H181" s="243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85"/>
      <c r="FH181" s="85"/>
      <c r="FI181" s="85"/>
      <c r="FJ181" s="85"/>
      <c r="FK181" s="85"/>
      <c r="FL181" s="85"/>
      <c r="FM181" s="85"/>
      <c r="FN181" s="85"/>
      <c r="FO181" s="85"/>
      <c r="FP181" s="85"/>
      <c r="FQ181" s="85"/>
      <c r="FR181" s="85"/>
      <c r="FS181" s="85"/>
      <c r="FT181" s="85"/>
      <c r="FU181" s="85"/>
      <c r="FV181" s="85"/>
      <c r="FW181" s="85"/>
      <c r="FX181" s="85"/>
      <c r="FY181" s="85"/>
      <c r="FZ181" s="85"/>
      <c r="GA181" s="85"/>
      <c r="GB181" s="85"/>
      <c r="GC181" s="85"/>
      <c r="GD181" s="85"/>
      <c r="GE181" s="85"/>
      <c r="GF181" s="85"/>
      <c r="GG181" s="85"/>
      <c r="GH181" s="85"/>
      <c r="GI181" s="85"/>
      <c r="GJ181" s="85"/>
      <c r="GK181" s="85"/>
      <c r="GL181" s="85"/>
      <c r="GM181" s="85"/>
      <c r="GN181" s="85"/>
      <c r="GO181" s="85"/>
      <c r="GP181" s="85"/>
      <c r="GQ181" s="85"/>
      <c r="GR181" s="85"/>
      <c r="GS181" s="85"/>
      <c r="GT181" s="85"/>
      <c r="GU181" s="85"/>
      <c r="GV181" s="85"/>
      <c r="GW181" s="85"/>
      <c r="GX181" s="85"/>
      <c r="GY181" s="85"/>
      <c r="GZ181" s="85"/>
      <c r="HA181" s="85"/>
      <c r="HB181" s="85"/>
      <c r="HC181" s="85"/>
      <c r="HD181" s="85"/>
      <c r="HE181" s="85"/>
      <c r="HF181" s="85"/>
      <c r="HG181" s="85"/>
      <c r="HH181" s="85"/>
      <c r="HI181" s="85"/>
      <c r="HJ181" s="85"/>
      <c r="HK181" s="85"/>
      <c r="HL181" s="85"/>
      <c r="HM181" s="85"/>
      <c r="HN181" s="85"/>
      <c r="HO181" s="85"/>
      <c r="HP181" s="85"/>
      <c r="HQ181" s="85"/>
      <c r="HR181" s="85"/>
      <c r="HS181" s="85"/>
      <c r="HT181" s="85"/>
      <c r="HU181" s="85"/>
      <c r="HV181" s="85"/>
      <c r="HW181" s="85"/>
      <c r="HX181" s="85"/>
      <c r="HY181" s="85"/>
      <c r="HZ181" s="85"/>
      <c r="IA181" s="85"/>
      <c r="IB181" s="85"/>
      <c r="IC181" s="85"/>
      <c r="ID181" s="85"/>
      <c r="IE181" s="85"/>
      <c r="IF181" s="85"/>
      <c r="IG181" s="85"/>
      <c r="IH181" s="85"/>
      <c r="II181" s="85"/>
      <c r="IJ181" s="85"/>
      <c r="IK181" s="85"/>
    </row>
    <row r="182" spans="1:8" ht="23.25" customHeight="1">
      <c r="A182" s="291" t="s">
        <v>116</v>
      </c>
      <c r="B182" s="292"/>
      <c r="C182" s="292"/>
      <c r="D182" s="292"/>
      <c r="E182" s="292"/>
      <c r="F182" s="246">
        <f>F4+F8+F24+F32+F36+F45+F53+F78+F159</f>
        <v>469210.55</v>
      </c>
      <c r="G182" s="246">
        <f>G4+G8+G24+G32+G36+G45+G53+G78+G159</f>
        <v>458670.21</v>
      </c>
      <c r="H182" s="247">
        <f>G182/F182</f>
        <v>0.9775360123509585</v>
      </c>
    </row>
    <row r="183" spans="1:8" ht="23.25" customHeight="1">
      <c r="A183" s="124"/>
      <c r="B183" s="124"/>
      <c r="C183" s="125"/>
      <c r="D183" s="125"/>
      <c r="E183" s="208" t="s">
        <v>228</v>
      </c>
      <c r="F183" s="227">
        <f>F182-F184</f>
        <v>417111.68</v>
      </c>
      <c r="G183" s="227">
        <f>G182-G184</f>
        <v>406618.83</v>
      </c>
      <c r="H183" s="244">
        <f>G183/F183</f>
        <v>0.9748440273837453</v>
      </c>
    </row>
    <row r="184" spans="1:8" ht="25.5" customHeight="1">
      <c r="A184" s="64"/>
      <c r="B184" s="124"/>
      <c r="C184" s="125"/>
      <c r="D184" s="125"/>
      <c r="E184" s="201" t="s">
        <v>229</v>
      </c>
      <c r="F184" s="226">
        <f>F178</f>
        <v>52098.869999999995</v>
      </c>
      <c r="G184" s="226">
        <f>G178</f>
        <v>52051.380000000005</v>
      </c>
      <c r="H184" s="245">
        <f>G184/F184</f>
        <v>0.9990884639148605</v>
      </c>
    </row>
    <row r="185" spans="1:8" ht="20.25" customHeight="1">
      <c r="A185" s="64"/>
      <c r="B185"/>
      <c r="C185" s="125"/>
      <c r="D185" s="125"/>
      <c r="E185" s="125"/>
      <c r="F185" s="125"/>
      <c r="G185" s="125"/>
      <c r="H185" s="125"/>
    </row>
  </sheetData>
  <sheetProtection selectLockedCells="1" selectUnlockedCells="1"/>
  <mergeCells count="7">
    <mergeCell ref="A182:E182"/>
    <mergeCell ref="A1:H1"/>
    <mergeCell ref="A2:H2"/>
    <mergeCell ref="C66:C70"/>
    <mergeCell ref="A5:A7"/>
    <mergeCell ref="C27:C28"/>
    <mergeCell ref="B47:B48"/>
  </mergeCells>
  <printOptions/>
  <pageMargins left="0.25" right="0.25" top="0.75" bottom="0.75" header="0.3" footer="0.3"/>
  <pageSetup fitToHeight="0" fitToWidth="1"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184" customWidth="1"/>
    <col min="2" max="2" width="64.57421875" style="184" customWidth="1"/>
    <col min="3" max="3" width="11.28125" style="184" customWidth="1"/>
    <col min="4" max="4" width="13.00390625" style="184" customWidth="1"/>
  </cols>
  <sheetData>
    <row r="1" spans="1:6" ht="12.75">
      <c r="A1" s="303" t="s">
        <v>333</v>
      </c>
      <c r="B1" s="303"/>
      <c r="C1" s="303"/>
      <c r="D1" s="303"/>
      <c r="E1" s="185"/>
      <c r="F1" s="185"/>
    </row>
    <row r="2" spans="1:6" ht="15" customHeight="1">
      <c r="A2" s="304" t="s">
        <v>335</v>
      </c>
      <c r="B2" s="304"/>
      <c r="C2" s="304"/>
      <c r="D2" s="304"/>
      <c r="E2" s="186"/>
      <c r="F2" s="186"/>
    </row>
    <row r="3" spans="1:6" ht="36">
      <c r="A3" s="137" t="s">
        <v>284</v>
      </c>
      <c r="B3" s="138" t="s">
        <v>285</v>
      </c>
      <c r="C3" s="139" t="s">
        <v>334</v>
      </c>
      <c r="D3" s="139" t="s">
        <v>336</v>
      </c>
      <c r="E3" s="74"/>
      <c r="F3" s="74"/>
    </row>
    <row r="4" spans="1:4" ht="12.75">
      <c r="A4" s="140" t="s">
        <v>286</v>
      </c>
      <c r="B4" s="141" t="s">
        <v>112</v>
      </c>
      <c r="C4" s="140">
        <v>269</v>
      </c>
      <c r="D4" s="142">
        <f>SUM(D5:D8)</f>
        <v>19684.41</v>
      </c>
    </row>
    <row r="5" spans="1:4" ht="12.75">
      <c r="A5" s="143"/>
      <c r="B5" s="144" t="s">
        <v>169</v>
      </c>
      <c r="C5" s="145"/>
      <c r="D5" s="146">
        <f>2184.41+1000</f>
        <v>3184.41</v>
      </c>
    </row>
    <row r="6" spans="1:4" ht="12.75">
      <c r="A6" s="143"/>
      <c r="B6" s="144" t="s">
        <v>287</v>
      </c>
      <c r="C6" s="145"/>
      <c r="D6" s="147">
        <v>12000</v>
      </c>
    </row>
    <row r="7" spans="1:4" ht="12.75">
      <c r="A7" s="143"/>
      <c r="B7" s="144" t="s">
        <v>288</v>
      </c>
      <c r="C7" s="145"/>
      <c r="D7" s="147">
        <v>4500</v>
      </c>
    </row>
    <row r="8" spans="1:4" ht="12.75" hidden="1">
      <c r="A8" s="143"/>
      <c r="B8" s="144"/>
      <c r="C8" s="145"/>
      <c r="D8" s="146"/>
    </row>
    <row r="9" spans="1:4" ht="12.75">
      <c r="A9" s="140" t="s">
        <v>289</v>
      </c>
      <c r="B9" s="141" t="s">
        <v>113</v>
      </c>
      <c r="C9" s="140">
        <v>401</v>
      </c>
      <c r="D9" s="142">
        <f>SUM(D10:D14)</f>
        <v>25224.58</v>
      </c>
    </row>
    <row r="10" spans="1:4" ht="12.75">
      <c r="A10" s="148"/>
      <c r="B10" s="149" t="s">
        <v>337</v>
      </c>
      <c r="C10" s="148"/>
      <c r="D10" s="150">
        <v>1724.58</v>
      </c>
    </row>
    <row r="11" spans="1:4" ht="12.75">
      <c r="A11" s="148"/>
      <c r="B11" s="149" t="s">
        <v>338</v>
      </c>
      <c r="C11" s="148"/>
      <c r="D11" s="150">
        <f>2300+3200</f>
        <v>5500</v>
      </c>
    </row>
    <row r="12" spans="1:4" ht="12.75">
      <c r="A12" s="143"/>
      <c r="B12" s="144" t="s">
        <v>339</v>
      </c>
      <c r="C12" s="151"/>
      <c r="D12" s="150">
        <f>7000+1000</f>
        <v>8000</v>
      </c>
    </row>
    <row r="13" spans="1:4" ht="12.75">
      <c r="A13" s="143"/>
      <c r="B13" s="149" t="s">
        <v>247</v>
      </c>
      <c r="C13" s="151"/>
      <c r="D13" s="150">
        <v>10000</v>
      </c>
    </row>
    <row r="14" spans="1:4" ht="12.75" hidden="1">
      <c r="A14" s="143"/>
      <c r="B14" s="144"/>
      <c r="C14" s="151"/>
      <c r="D14" s="150"/>
    </row>
    <row r="15" spans="1:4" ht="12.75">
      <c r="A15" s="140" t="s">
        <v>290</v>
      </c>
      <c r="B15" s="152" t="s">
        <v>11</v>
      </c>
      <c r="C15" s="140">
        <v>291</v>
      </c>
      <c r="D15" s="153">
        <f>SUM(D16:D21)</f>
        <v>20607.77</v>
      </c>
    </row>
    <row r="16" spans="1:4" ht="12.75">
      <c r="A16" s="148"/>
      <c r="B16" s="149" t="s">
        <v>291</v>
      </c>
      <c r="C16" s="148"/>
      <c r="D16" s="146">
        <v>3000</v>
      </c>
    </row>
    <row r="17" spans="1:4" ht="12.75">
      <c r="A17" s="143"/>
      <c r="B17" s="149" t="s">
        <v>292</v>
      </c>
      <c r="C17" s="151"/>
      <c r="D17" s="146">
        <v>1500</v>
      </c>
    </row>
    <row r="18" spans="1:4" ht="12.75">
      <c r="A18" s="143"/>
      <c r="B18" s="149" t="s">
        <v>340</v>
      </c>
      <c r="C18" s="151"/>
      <c r="D18" s="146">
        <v>1000</v>
      </c>
    </row>
    <row r="19" spans="1:4" ht="12.75">
      <c r="A19" s="143"/>
      <c r="B19" s="149" t="s">
        <v>166</v>
      </c>
      <c r="C19" s="151"/>
      <c r="D19" s="146">
        <f>3000+1000</f>
        <v>4000</v>
      </c>
    </row>
    <row r="20" spans="1:4" ht="12.75">
      <c r="A20" s="143"/>
      <c r="B20" s="149" t="s">
        <v>279</v>
      </c>
      <c r="C20" s="151"/>
      <c r="D20" s="146">
        <f>3200+800</f>
        <v>4000</v>
      </c>
    </row>
    <row r="21" spans="1:4" ht="12.75">
      <c r="A21" s="143"/>
      <c r="B21" s="149" t="s">
        <v>283</v>
      </c>
      <c r="C21" s="151"/>
      <c r="D21" s="146">
        <v>7107.77</v>
      </c>
    </row>
    <row r="22" spans="1:4" ht="12.75">
      <c r="A22" s="140" t="s">
        <v>293</v>
      </c>
      <c r="B22" s="141" t="s">
        <v>14</v>
      </c>
      <c r="C22" s="140">
        <v>741</v>
      </c>
      <c r="D22" s="142">
        <f>SUM(D23:D30)</f>
        <v>39494.72</v>
      </c>
    </row>
    <row r="23" spans="1:4" ht="12.75">
      <c r="A23" s="143"/>
      <c r="B23" s="144" t="s">
        <v>213</v>
      </c>
      <c r="C23" s="154"/>
      <c r="D23" s="146">
        <v>3000</v>
      </c>
    </row>
    <row r="24" spans="1:4" ht="12.75">
      <c r="A24" s="143"/>
      <c r="B24" s="155" t="s">
        <v>248</v>
      </c>
      <c r="C24" s="154"/>
      <c r="D24" s="146">
        <v>4000</v>
      </c>
    </row>
    <row r="25" spans="1:4" ht="12.75">
      <c r="A25" s="143"/>
      <c r="B25" s="144" t="s">
        <v>212</v>
      </c>
      <c r="C25" s="154"/>
      <c r="D25" s="146">
        <v>1000</v>
      </c>
    </row>
    <row r="26" spans="1:4" ht="22.5">
      <c r="A26" s="143"/>
      <c r="B26" s="144" t="s">
        <v>341</v>
      </c>
      <c r="C26" s="154"/>
      <c r="D26" s="146">
        <f>2500+15994.72</f>
        <v>18494.72</v>
      </c>
    </row>
    <row r="27" spans="1:4" ht="12.75">
      <c r="A27" s="143"/>
      <c r="B27" s="144" t="s">
        <v>204</v>
      </c>
      <c r="C27" s="154"/>
      <c r="D27" s="146">
        <f>1500+2500+4000</f>
        <v>8000</v>
      </c>
    </row>
    <row r="28" spans="1:4" ht="12.75">
      <c r="A28" s="143"/>
      <c r="B28" s="144" t="s">
        <v>294</v>
      </c>
      <c r="C28" s="154"/>
      <c r="D28" s="146">
        <f>3000+2000</f>
        <v>5000</v>
      </c>
    </row>
    <row r="29" spans="1:4" ht="12.75" hidden="1">
      <c r="A29" s="143"/>
      <c r="B29" s="144" t="s">
        <v>204</v>
      </c>
      <c r="C29" s="154"/>
      <c r="D29" s="146"/>
    </row>
    <row r="30" spans="1:4" ht="12.75" hidden="1">
      <c r="A30" s="143"/>
      <c r="B30" s="144" t="s">
        <v>294</v>
      </c>
      <c r="C30" s="154"/>
      <c r="D30" s="146"/>
    </row>
    <row r="31" spans="1:4" ht="12.75">
      <c r="A31" s="140" t="s">
        <v>295</v>
      </c>
      <c r="B31" s="141" t="s">
        <v>20</v>
      </c>
      <c r="C31" s="140">
        <v>357</v>
      </c>
      <c r="D31" s="142">
        <f>SUM(D32:D39)</f>
        <v>23377.86</v>
      </c>
    </row>
    <row r="32" spans="1:4" ht="12.75">
      <c r="A32" s="148"/>
      <c r="B32" s="149" t="s">
        <v>260</v>
      </c>
      <c r="C32" s="148"/>
      <c r="D32" s="156">
        <v>300</v>
      </c>
    </row>
    <row r="33" spans="1:4" ht="12.75">
      <c r="A33" s="143"/>
      <c r="B33" s="149" t="s">
        <v>342</v>
      </c>
      <c r="C33" s="151"/>
      <c r="D33" s="146">
        <v>2980</v>
      </c>
    </row>
    <row r="34" spans="1:4" ht="12.75">
      <c r="A34" s="143"/>
      <c r="B34" s="155" t="s">
        <v>226</v>
      </c>
      <c r="C34" s="151"/>
      <c r="D34" s="146">
        <v>1800</v>
      </c>
    </row>
    <row r="35" spans="1:4" ht="22.5">
      <c r="A35" s="143"/>
      <c r="B35" s="149" t="s">
        <v>343</v>
      </c>
      <c r="C35" s="151"/>
      <c r="D35" s="146">
        <v>2000</v>
      </c>
    </row>
    <row r="36" spans="1:4" ht="12.75">
      <c r="A36" s="143"/>
      <c r="B36" s="149" t="s">
        <v>272</v>
      </c>
      <c r="C36" s="151"/>
      <c r="D36" s="146">
        <v>3000</v>
      </c>
    </row>
    <row r="37" spans="1:4" ht="12.75">
      <c r="A37" s="143"/>
      <c r="B37" s="149" t="s">
        <v>211</v>
      </c>
      <c r="C37" s="151"/>
      <c r="D37" s="146">
        <f>3597.86+2500</f>
        <v>6097.860000000001</v>
      </c>
    </row>
    <row r="38" spans="1:4" ht="12.75">
      <c r="A38" s="143"/>
      <c r="B38" s="144" t="s">
        <v>344</v>
      </c>
      <c r="C38" s="151"/>
      <c r="D38" s="157">
        <v>5200</v>
      </c>
    </row>
    <row r="39" spans="1:4" ht="12.75">
      <c r="A39" s="143"/>
      <c r="B39" s="144" t="s">
        <v>345</v>
      </c>
      <c r="C39" s="151"/>
      <c r="D39" s="157">
        <v>2000</v>
      </c>
    </row>
    <row r="40" spans="1:4" ht="12.75">
      <c r="A40" s="140" t="s">
        <v>296</v>
      </c>
      <c r="B40" s="141" t="s">
        <v>23</v>
      </c>
      <c r="C40" s="140">
        <v>154</v>
      </c>
      <c r="D40" s="142">
        <f>SUM(D41:D47)</f>
        <v>14857.74</v>
      </c>
    </row>
    <row r="41" spans="1:4" ht="12.75">
      <c r="A41" s="143"/>
      <c r="B41" s="144" t="s">
        <v>346</v>
      </c>
      <c r="C41" s="154"/>
      <c r="D41" s="146">
        <v>4000</v>
      </c>
    </row>
    <row r="42" spans="1:4" ht="12.75">
      <c r="A42" s="143"/>
      <c r="B42" s="144" t="s">
        <v>347</v>
      </c>
      <c r="C42" s="154"/>
      <c r="D42" s="146">
        <v>2500</v>
      </c>
    </row>
    <row r="43" spans="1:4" ht="12.75">
      <c r="A43" s="143"/>
      <c r="B43" s="144" t="s">
        <v>166</v>
      </c>
      <c r="C43" s="154"/>
      <c r="D43" s="146">
        <f>1857.74+1000</f>
        <v>2857.74</v>
      </c>
    </row>
    <row r="44" spans="1:4" ht="12.75">
      <c r="A44" s="143"/>
      <c r="B44" s="144" t="s">
        <v>208</v>
      </c>
      <c r="C44" s="154"/>
      <c r="D44" s="146">
        <v>1500</v>
      </c>
    </row>
    <row r="45" spans="1:4" ht="12.75">
      <c r="A45" s="143"/>
      <c r="B45" s="144" t="s">
        <v>206</v>
      </c>
      <c r="C45" s="154"/>
      <c r="D45" s="146">
        <f>2000+1000</f>
        <v>3000</v>
      </c>
    </row>
    <row r="46" spans="1:4" ht="12.75">
      <c r="A46" s="143"/>
      <c r="B46" s="144" t="s">
        <v>167</v>
      </c>
      <c r="C46" s="154"/>
      <c r="D46" s="146">
        <v>1000</v>
      </c>
    </row>
    <row r="47" spans="1:4" ht="12.75" hidden="1">
      <c r="A47" s="158"/>
      <c r="B47" s="159" t="s">
        <v>297</v>
      </c>
      <c r="C47" s="159"/>
      <c r="D47" s="160"/>
    </row>
    <row r="48" spans="1:4" ht="12.75">
      <c r="A48" s="140" t="s">
        <v>298</v>
      </c>
      <c r="B48" s="141" t="s">
        <v>28</v>
      </c>
      <c r="C48" s="140">
        <v>460</v>
      </c>
      <c r="D48" s="142">
        <f>SUM(D49:D56)</f>
        <v>27700.87</v>
      </c>
    </row>
    <row r="49" spans="1:4" ht="12.75">
      <c r="A49" s="148"/>
      <c r="B49" s="149" t="s">
        <v>226</v>
      </c>
      <c r="C49" s="161"/>
      <c r="D49" s="150">
        <v>5000</v>
      </c>
    </row>
    <row r="50" spans="1:4" ht="12.75">
      <c r="A50" s="148"/>
      <c r="B50" s="149" t="s">
        <v>299</v>
      </c>
      <c r="C50" s="161"/>
      <c r="D50" s="150">
        <v>7700.87</v>
      </c>
    </row>
    <row r="51" spans="1:4" ht="12.75">
      <c r="A51" s="143"/>
      <c r="B51" s="149" t="s">
        <v>166</v>
      </c>
      <c r="C51" s="161"/>
      <c r="D51" s="146">
        <f>2000+3000</f>
        <v>5000</v>
      </c>
    </row>
    <row r="52" spans="1:4" ht="12.75">
      <c r="A52" s="143"/>
      <c r="B52" s="149" t="s">
        <v>280</v>
      </c>
      <c r="C52" s="161"/>
      <c r="D52" s="146">
        <v>10000</v>
      </c>
    </row>
    <row r="53" spans="1:4" ht="12.75" hidden="1">
      <c r="A53" s="143"/>
      <c r="B53" s="149" t="s">
        <v>300</v>
      </c>
      <c r="C53" s="161"/>
      <c r="D53" s="146"/>
    </row>
    <row r="54" spans="1:4" ht="12.75" hidden="1">
      <c r="A54" s="143"/>
      <c r="B54" s="149" t="s">
        <v>166</v>
      </c>
      <c r="C54" s="161"/>
      <c r="D54" s="146"/>
    </row>
    <row r="55" spans="1:4" ht="12.75" hidden="1">
      <c r="A55" s="143"/>
      <c r="B55" s="149" t="s">
        <v>301</v>
      </c>
      <c r="C55" s="161"/>
      <c r="D55" s="146"/>
    </row>
    <row r="56" spans="1:4" ht="12.75" hidden="1">
      <c r="A56" s="143"/>
      <c r="B56" s="149" t="s">
        <v>222</v>
      </c>
      <c r="C56" s="161"/>
      <c r="D56" s="146"/>
    </row>
    <row r="57" spans="1:4" ht="12.75">
      <c r="A57" s="140" t="s">
        <v>302</v>
      </c>
      <c r="B57" s="141" t="s">
        <v>114</v>
      </c>
      <c r="C57" s="140">
        <v>53</v>
      </c>
      <c r="D57" s="142">
        <f>SUM(D58:D61)</f>
        <v>10618.67</v>
      </c>
    </row>
    <row r="58" spans="1:4" ht="12.75">
      <c r="A58" s="148"/>
      <c r="B58" s="151" t="s">
        <v>274</v>
      </c>
      <c r="C58" s="148"/>
      <c r="D58" s="156">
        <v>10618.67</v>
      </c>
    </row>
    <row r="59" spans="1:4" ht="12.75" hidden="1">
      <c r="A59" s="148"/>
      <c r="B59" s="151" t="s">
        <v>225</v>
      </c>
      <c r="C59" s="148"/>
      <c r="D59" s="156"/>
    </row>
    <row r="60" spans="1:4" ht="12.75" hidden="1">
      <c r="A60" s="148"/>
      <c r="B60" s="151" t="s">
        <v>303</v>
      </c>
      <c r="C60" s="148"/>
      <c r="D60" s="146"/>
    </row>
    <row r="61" spans="1:4" ht="12.75" hidden="1">
      <c r="A61" s="158"/>
      <c r="B61" s="162" t="s">
        <v>304</v>
      </c>
      <c r="C61" s="163"/>
      <c r="D61" s="160"/>
    </row>
    <row r="62" spans="1:4" ht="12.75">
      <c r="A62" s="140" t="s">
        <v>305</v>
      </c>
      <c r="B62" s="141" t="s">
        <v>115</v>
      </c>
      <c r="C62" s="140">
        <v>83</v>
      </c>
      <c r="D62" s="142">
        <f>SUM(D63:D69)</f>
        <v>11877.8</v>
      </c>
    </row>
    <row r="63" spans="1:4" ht="12.75">
      <c r="A63" s="143"/>
      <c r="B63" s="144" t="s">
        <v>252</v>
      </c>
      <c r="C63" s="161"/>
      <c r="D63" s="146">
        <v>1000</v>
      </c>
    </row>
    <row r="64" spans="1:4" ht="12.75">
      <c r="A64" s="143"/>
      <c r="B64" s="149" t="s">
        <v>203</v>
      </c>
      <c r="C64" s="161"/>
      <c r="D64" s="146">
        <v>1000</v>
      </c>
    </row>
    <row r="65" spans="1:4" ht="12.75">
      <c r="A65" s="143"/>
      <c r="B65" s="149" t="s">
        <v>270</v>
      </c>
      <c r="C65" s="161"/>
      <c r="D65" s="146">
        <v>7400</v>
      </c>
    </row>
    <row r="66" spans="1:4" ht="12.75">
      <c r="A66" s="143"/>
      <c r="B66" s="149" t="s">
        <v>253</v>
      </c>
      <c r="C66" s="161"/>
      <c r="D66" s="146">
        <v>1677.8</v>
      </c>
    </row>
    <row r="67" spans="1:4" ht="12.75">
      <c r="A67" s="143"/>
      <c r="B67" s="151" t="s">
        <v>275</v>
      </c>
      <c r="C67" s="161"/>
      <c r="D67" s="146">
        <v>800</v>
      </c>
    </row>
    <row r="68" spans="1:4" ht="12.75" hidden="1">
      <c r="A68" s="143"/>
      <c r="B68" s="151" t="s">
        <v>306</v>
      </c>
      <c r="C68" s="161"/>
      <c r="D68" s="146"/>
    </row>
    <row r="69" spans="1:4" ht="12.75" hidden="1">
      <c r="A69" s="158"/>
      <c r="B69" s="164" t="s">
        <v>307</v>
      </c>
      <c r="C69" s="165"/>
      <c r="D69" s="160"/>
    </row>
    <row r="70" spans="1:4" ht="12.75">
      <c r="A70" s="140" t="s">
        <v>308</v>
      </c>
      <c r="B70" s="141" t="s">
        <v>34</v>
      </c>
      <c r="C70" s="140">
        <v>577</v>
      </c>
      <c r="D70" s="142">
        <f>SUM(D71:D77)</f>
        <v>32611.48</v>
      </c>
    </row>
    <row r="71" spans="1:4" ht="12.75">
      <c r="A71" s="187"/>
      <c r="B71" s="151" t="s">
        <v>256</v>
      </c>
      <c r="C71" s="187"/>
      <c r="D71" s="150">
        <v>500</v>
      </c>
    </row>
    <row r="72" spans="1:4" ht="12.75">
      <c r="A72" s="148"/>
      <c r="B72" s="151" t="s">
        <v>227</v>
      </c>
      <c r="C72" s="161"/>
      <c r="D72" s="150">
        <v>1500</v>
      </c>
    </row>
    <row r="73" spans="1:4" ht="12.75">
      <c r="A73" s="148"/>
      <c r="B73" s="149" t="s">
        <v>254</v>
      </c>
      <c r="C73" s="161"/>
      <c r="D73" s="150">
        <v>2000</v>
      </c>
    </row>
    <row r="74" spans="1:4" ht="12.75">
      <c r="A74" s="148"/>
      <c r="B74" s="149" t="s">
        <v>268</v>
      </c>
      <c r="C74" s="148"/>
      <c r="D74" s="166">
        <v>9000</v>
      </c>
    </row>
    <row r="75" spans="1:4" ht="12.75">
      <c r="A75" s="148"/>
      <c r="B75" s="149" t="s">
        <v>348</v>
      </c>
      <c r="C75" s="148"/>
      <c r="D75" s="166">
        <v>2000</v>
      </c>
    </row>
    <row r="76" spans="1:4" ht="12.75">
      <c r="A76" s="143"/>
      <c r="B76" s="149" t="s">
        <v>309</v>
      </c>
      <c r="C76" s="161"/>
      <c r="D76" s="146">
        <f>4441.88+388.8+1180.8+4600</f>
        <v>10611.48</v>
      </c>
    </row>
    <row r="77" spans="1:4" ht="12.75">
      <c r="A77" s="143"/>
      <c r="B77" s="149" t="s">
        <v>349</v>
      </c>
      <c r="C77" s="161"/>
      <c r="D77" s="146">
        <f>3500+3500</f>
        <v>7000</v>
      </c>
    </row>
    <row r="78" spans="1:4" ht="12.75">
      <c r="A78" s="140" t="s">
        <v>310</v>
      </c>
      <c r="B78" s="141" t="s">
        <v>38</v>
      </c>
      <c r="C78" s="140">
        <v>193</v>
      </c>
      <c r="D78" s="142">
        <f>SUM(D79:D83)</f>
        <v>16494.61</v>
      </c>
    </row>
    <row r="79" spans="1:4" ht="12.75">
      <c r="A79" s="143"/>
      <c r="B79" s="149" t="s">
        <v>271</v>
      </c>
      <c r="C79" s="161"/>
      <c r="D79" s="146">
        <v>10700</v>
      </c>
    </row>
    <row r="80" spans="1:4" ht="12.75">
      <c r="A80" s="143"/>
      <c r="B80" s="167" t="s">
        <v>209</v>
      </c>
      <c r="C80" s="161"/>
      <c r="D80" s="146">
        <f>2000+1500</f>
        <v>3500</v>
      </c>
    </row>
    <row r="81" spans="1:4" ht="12.75">
      <c r="A81" s="143"/>
      <c r="B81" s="167" t="s">
        <v>350</v>
      </c>
      <c r="C81" s="161"/>
      <c r="D81" s="146">
        <v>1694.61</v>
      </c>
    </row>
    <row r="82" spans="1:4" ht="12.75">
      <c r="A82" s="143"/>
      <c r="B82" s="149" t="s">
        <v>168</v>
      </c>
      <c r="C82" s="161"/>
      <c r="D82" s="146">
        <v>600</v>
      </c>
    </row>
    <row r="83" spans="1:4" ht="12.75" hidden="1">
      <c r="A83" s="143"/>
      <c r="B83" s="149" t="s">
        <v>168</v>
      </c>
      <c r="C83" s="161"/>
      <c r="D83" s="146"/>
    </row>
    <row r="84" spans="1:4" ht="12.75">
      <c r="A84" s="140" t="s">
        <v>311</v>
      </c>
      <c r="B84" s="141" t="s">
        <v>40</v>
      </c>
      <c r="C84" s="140">
        <v>1190</v>
      </c>
      <c r="D84" s="142">
        <f>SUM(D85:D95)</f>
        <v>41971.01</v>
      </c>
    </row>
    <row r="85" spans="1:4" ht="12.75" hidden="1">
      <c r="A85" s="168"/>
      <c r="B85" s="144" t="s">
        <v>312</v>
      </c>
      <c r="C85" s="169"/>
      <c r="D85" s="146"/>
    </row>
    <row r="86" spans="1:4" ht="12.75" hidden="1">
      <c r="A86" s="168"/>
      <c r="B86" s="144" t="s">
        <v>313</v>
      </c>
      <c r="C86" s="169"/>
      <c r="D86" s="146"/>
    </row>
    <row r="87" spans="1:4" ht="12.75">
      <c r="A87" s="170"/>
      <c r="B87" s="144" t="s">
        <v>135</v>
      </c>
      <c r="C87" s="169"/>
      <c r="D87" s="146">
        <v>2000</v>
      </c>
    </row>
    <row r="88" spans="1:4" ht="12.75">
      <c r="A88" s="168"/>
      <c r="B88" s="144" t="s">
        <v>263</v>
      </c>
      <c r="C88" s="169"/>
      <c r="D88" s="146">
        <v>3000</v>
      </c>
    </row>
    <row r="89" spans="1:4" ht="12.75">
      <c r="A89" s="168"/>
      <c r="B89" s="155" t="s">
        <v>259</v>
      </c>
      <c r="C89" s="169"/>
      <c r="D89" s="146">
        <v>21000</v>
      </c>
    </row>
    <row r="90" spans="1:4" ht="12.75">
      <c r="A90" s="168"/>
      <c r="B90" s="144" t="s">
        <v>220</v>
      </c>
      <c r="C90" s="169"/>
      <c r="D90" s="146">
        <f>2200+2000+2500</f>
        <v>6700</v>
      </c>
    </row>
    <row r="91" spans="1:4" ht="12.75">
      <c r="A91" s="168"/>
      <c r="B91" s="144" t="s">
        <v>314</v>
      </c>
      <c r="C91" s="169"/>
      <c r="D91" s="146">
        <v>221.01</v>
      </c>
    </row>
    <row r="92" spans="1:4" ht="12.75">
      <c r="A92" s="168"/>
      <c r="B92" s="144" t="s">
        <v>276</v>
      </c>
      <c r="C92" s="169"/>
      <c r="D92" s="146">
        <f>1500+1500</f>
        <v>3000</v>
      </c>
    </row>
    <row r="93" spans="1:4" ht="12.75">
      <c r="A93" s="168"/>
      <c r="B93" s="144" t="s">
        <v>351</v>
      </c>
      <c r="C93" s="169"/>
      <c r="D93" s="146">
        <v>2250</v>
      </c>
    </row>
    <row r="94" spans="1:4" ht="12.75">
      <c r="A94" s="168"/>
      <c r="B94" s="172" t="s">
        <v>315</v>
      </c>
      <c r="C94" s="169"/>
      <c r="D94" s="146">
        <v>3800</v>
      </c>
    </row>
    <row r="95" spans="1:4" ht="12.75" hidden="1">
      <c r="A95" s="171"/>
      <c r="B95" s="172"/>
      <c r="C95" s="173"/>
      <c r="D95" s="160"/>
    </row>
    <row r="96" spans="1:4" ht="12.75">
      <c r="A96" s="140" t="s">
        <v>316</v>
      </c>
      <c r="B96" s="141" t="s">
        <v>43</v>
      </c>
      <c r="C96" s="140">
        <v>833</v>
      </c>
      <c r="D96" s="142">
        <f>SUM(D97:D104)</f>
        <v>41971.01</v>
      </c>
    </row>
    <row r="97" spans="1:4" ht="22.5" hidden="1">
      <c r="A97" s="148"/>
      <c r="B97" s="174" t="s">
        <v>317</v>
      </c>
      <c r="C97" s="148"/>
      <c r="D97" s="166"/>
    </row>
    <row r="98" spans="1:4" ht="12.75">
      <c r="A98" s="169"/>
      <c r="B98" s="149" t="s">
        <v>352</v>
      </c>
      <c r="C98" s="169"/>
      <c r="D98" s="146">
        <v>9000</v>
      </c>
    </row>
    <row r="99" spans="1:4" ht="12.75">
      <c r="A99" s="169"/>
      <c r="B99" s="144" t="s">
        <v>227</v>
      </c>
      <c r="C99" s="169"/>
      <c r="D99" s="146">
        <v>1000</v>
      </c>
    </row>
    <row r="100" spans="1:4" ht="12.75">
      <c r="A100" s="169"/>
      <c r="B100" s="144" t="s">
        <v>353</v>
      </c>
      <c r="C100" s="169"/>
      <c r="D100" s="146">
        <v>9000</v>
      </c>
    </row>
    <row r="101" spans="1:4" ht="12.75">
      <c r="A101" s="169"/>
      <c r="B101" s="144" t="s">
        <v>204</v>
      </c>
      <c r="C101" s="169"/>
      <c r="D101" s="146">
        <v>6771.01</v>
      </c>
    </row>
    <row r="102" spans="1:4" ht="12.75">
      <c r="A102" s="169"/>
      <c r="B102" s="144" t="s">
        <v>354</v>
      </c>
      <c r="C102" s="169"/>
      <c r="D102" s="146">
        <v>5000</v>
      </c>
    </row>
    <row r="103" spans="1:4" ht="12.75">
      <c r="A103" s="169"/>
      <c r="B103" s="144" t="s">
        <v>318</v>
      </c>
      <c r="C103" s="154"/>
      <c r="D103" s="146">
        <f>3200+5500</f>
        <v>8700</v>
      </c>
    </row>
    <row r="104" spans="1:4" ht="12.75">
      <c r="A104" s="169"/>
      <c r="B104" s="144" t="s">
        <v>355</v>
      </c>
      <c r="C104" s="154"/>
      <c r="D104" s="146">
        <v>2500</v>
      </c>
    </row>
    <row r="105" spans="1:4" ht="12.75">
      <c r="A105" s="140" t="s">
        <v>319</v>
      </c>
      <c r="B105" s="141" t="s">
        <v>49</v>
      </c>
      <c r="C105" s="140">
        <v>324</v>
      </c>
      <c r="D105" s="142">
        <f>SUM(D106:D111)</f>
        <v>21992.809999999998</v>
      </c>
    </row>
    <row r="106" spans="1:4" ht="12.75">
      <c r="A106" s="148"/>
      <c r="B106" s="175" t="s">
        <v>191</v>
      </c>
      <c r="C106" s="176"/>
      <c r="D106" s="177">
        <v>1000</v>
      </c>
    </row>
    <row r="107" spans="1:4" ht="12.75">
      <c r="A107" s="161"/>
      <c r="B107" s="151" t="s">
        <v>356</v>
      </c>
      <c r="C107" s="178"/>
      <c r="D107" s="156">
        <v>2000</v>
      </c>
    </row>
    <row r="108" spans="1:4" ht="12.75">
      <c r="A108" s="161"/>
      <c r="B108" s="149" t="s">
        <v>255</v>
      </c>
      <c r="C108" s="161"/>
      <c r="D108" s="146">
        <v>12000</v>
      </c>
    </row>
    <row r="109" spans="1:4" ht="12.75">
      <c r="A109" s="161"/>
      <c r="B109" s="149" t="s">
        <v>204</v>
      </c>
      <c r="C109" s="161"/>
      <c r="D109" s="146">
        <f>1992.81+2500</f>
        <v>4492.8099999999995</v>
      </c>
    </row>
    <row r="110" spans="1:4" ht="12.75" hidden="1">
      <c r="A110" s="161"/>
      <c r="B110" s="149" t="s">
        <v>320</v>
      </c>
      <c r="C110" s="161"/>
      <c r="D110" s="146"/>
    </row>
    <row r="111" spans="1:4" ht="12.75">
      <c r="A111" s="161"/>
      <c r="B111" s="144" t="s">
        <v>357</v>
      </c>
      <c r="C111" s="161"/>
      <c r="D111" s="146">
        <v>2500</v>
      </c>
    </row>
    <row r="112" spans="1:4" ht="12.75">
      <c r="A112" s="140" t="s">
        <v>321</v>
      </c>
      <c r="B112" s="141" t="s">
        <v>52</v>
      </c>
      <c r="C112" s="140">
        <v>248</v>
      </c>
      <c r="D112" s="142">
        <f>SUM(D113:D119)</f>
        <v>18803.010000000002</v>
      </c>
    </row>
    <row r="113" spans="1:4" ht="12.75" hidden="1">
      <c r="A113" s="169"/>
      <c r="B113" s="144" t="s">
        <v>206</v>
      </c>
      <c r="C113" s="169"/>
      <c r="D113" s="146"/>
    </row>
    <row r="114" spans="1:4" ht="12.75">
      <c r="A114" s="169"/>
      <c r="B114" s="144" t="s">
        <v>141</v>
      </c>
      <c r="C114" s="169"/>
      <c r="D114" s="146">
        <v>1000</v>
      </c>
    </row>
    <row r="115" spans="1:4" ht="12.75">
      <c r="A115" s="168"/>
      <c r="B115" s="144" t="s">
        <v>220</v>
      </c>
      <c r="C115" s="179"/>
      <c r="D115" s="146">
        <f>1500+2500</f>
        <v>4000</v>
      </c>
    </row>
    <row r="116" spans="1:4" ht="22.5">
      <c r="A116" s="168"/>
      <c r="B116" s="144" t="s">
        <v>358</v>
      </c>
      <c r="C116" s="169"/>
      <c r="D116" s="146">
        <f>1700+503.01</f>
        <v>2203.01</v>
      </c>
    </row>
    <row r="117" spans="1:4" ht="12.75" hidden="1">
      <c r="A117" s="168"/>
      <c r="B117" s="144" t="s">
        <v>322</v>
      </c>
      <c r="C117" s="169"/>
      <c r="D117" s="146"/>
    </row>
    <row r="118" spans="1:4" ht="12.75">
      <c r="A118" s="168"/>
      <c r="B118" s="144" t="s">
        <v>205</v>
      </c>
      <c r="C118" s="169"/>
      <c r="D118" s="146">
        <f>6500+3000</f>
        <v>9500</v>
      </c>
    </row>
    <row r="119" spans="1:4" ht="12.75">
      <c r="A119" s="168"/>
      <c r="B119" s="144" t="s">
        <v>282</v>
      </c>
      <c r="C119" s="169"/>
      <c r="D119" s="146">
        <v>2100</v>
      </c>
    </row>
    <row r="120" spans="1:4" ht="12.75">
      <c r="A120" s="140" t="s">
        <v>323</v>
      </c>
      <c r="B120" s="141" t="s">
        <v>55</v>
      </c>
      <c r="C120" s="140">
        <v>571</v>
      </c>
      <c r="D120" s="142">
        <f>SUM(D121:D130)</f>
        <v>32359.65</v>
      </c>
    </row>
    <row r="121" spans="1:4" ht="12.75" hidden="1">
      <c r="A121" s="148"/>
      <c r="B121" s="174"/>
      <c r="C121" s="148"/>
      <c r="D121" s="166"/>
    </row>
    <row r="122" spans="1:4" ht="12.75">
      <c r="A122" s="148"/>
      <c r="B122" s="149" t="s">
        <v>359</v>
      </c>
      <c r="C122" s="148"/>
      <c r="D122" s="146">
        <v>3000</v>
      </c>
    </row>
    <row r="123" spans="1:4" ht="12.75" hidden="1">
      <c r="A123" s="148"/>
      <c r="B123" s="144" t="s">
        <v>324</v>
      </c>
      <c r="C123" s="148"/>
      <c r="D123" s="146"/>
    </row>
    <row r="124" spans="1:4" ht="12.75">
      <c r="A124" s="161"/>
      <c r="B124" s="149" t="s">
        <v>325</v>
      </c>
      <c r="C124" s="161"/>
      <c r="D124" s="146">
        <f>2000+3500</f>
        <v>5500</v>
      </c>
    </row>
    <row r="125" spans="1:4" ht="12.75" hidden="1">
      <c r="A125" s="161"/>
      <c r="B125" s="149" t="s">
        <v>326</v>
      </c>
      <c r="C125" s="161"/>
      <c r="D125" s="146"/>
    </row>
    <row r="126" spans="1:4" ht="12.75">
      <c r="A126" s="161"/>
      <c r="B126" s="149" t="s">
        <v>224</v>
      </c>
      <c r="C126" s="161"/>
      <c r="D126" s="146">
        <v>5500</v>
      </c>
    </row>
    <row r="127" spans="1:4" ht="12.75">
      <c r="A127" s="161"/>
      <c r="B127" s="149" t="s">
        <v>327</v>
      </c>
      <c r="C127" s="161"/>
      <c r="D127" s="146">
        <f>3000+4000+400</f>
        <v>7400</v>
      </c>
    </row>
    <row r="128" spans="1:4" ht="12.75">
      <c r="A128" s="161"/>
      <c r="B128" s="149" t="s">
        <v>235</v>
      </c>
      <c r="C128" s="161"/>
      <c r="D128" s="146">
        <f>5000+3000</f>
        <v>8000</v>
      </c>
    </row>
    <row r="129" spans="1:4" ht="12.75">
      <c r="A129" s="161"/>
      <c r="B129" s="149" t="s">
        <v>360</v>
      </c>
      <c r="C129" s="161"/>
      <c r="D129" s="146">
        <v>2500</v>
      </c>
    </row>
    <row r="130" spans="1:4" ht="12.75">
      <c r="A130" s="161"/>
      <c r="B130" s="149" t="s">
        <v>328</v>
      </c>
      <c r="C130" s="161"/>
      <c r="D130" s="146">
        <v>459.65</v>
      </c>
    </row>
    <row r="131" spans="1:4" ht="12.75">
      <c r="A131" s="140" t="s">
        <v>329</v>
      </c>
      <c r="B131" s="141" t="s">
        <v>58</v>
      </c>
      <c r="C131" s="140">
        <v>333</v>
      </c>
      <c r="D131" s="142">
        <f>SUM(D132:D137)</f>
        <v>22370.55</v>
      </c>
    </row>
    <row r="132" spans="1:4" ht="12.75">
      <c r="A132" s="148"/>
      <c r="B132" s="149" t="s">
        <v>207</v>
      </c>
      <c r="C132" s="148"/>
      <c r="D132" s="146">
        <f>3000+1200</f>
        <v>4200</v>
      </c>
    </row>
    <row r="133" spans="1:4" ht="12.75">
      <c r="A133" s="143"/>
      <c r="B133" s="149" t="s">
        <v>210</v>
      </c>
      <c r="C133" s="161"/>
      <c r="D133" s="146">
        <f>7000+3000</f>
        <v>10000</v>
      </c>
    </row>
    <row r="134" spans="1:4" ht="12.75">
      <c r="A134" s="143"/>
      <c r="B134" s="149" t="s">
        <v>361</v>
      </c>
      <c r="C134" s="161"/>
      <c r="D134" s="146">
        <f>1870.55+3500</f>
        <v>5370.55</v>
      </c>
    </row>
    <row r="135" spans="1:4" ht="13.5" thickBot="1">
      <c r="A135" s="143"/>
      <c r="B135" s="149" t="s">
        <v>362</v>
      </c>
      <c r="C135" s="161"/>
      <c r="D135" s="146">
        <v>2800</v>
      </c>
    </row>
    <row r="136" spans="1:4" ht="12.75" hidden="1">
      <c r="A136" s="143"/>
      <c r="B136" s="149" t="s">
        <v>330</v>
      </c>
      <c r="C136" s="161"/>
      <c r="D136" s="146"/>
    </row>
    <row r="137" spans="1:4" ht="13.5" hidden="1" thickBot="1">
      <c r="A137" s="143"/>
      <c r="B137" s="149" t="s">
        <v>331</v>
      </c>
      <c r="C137" s="161"/>
      <c r="D137" s="146"/>
    </row>
    <row r="138" spans="1:4" ht="13.5" thickBot="1">
      <c r="A138" s="180"/>
      <c r="B138" s="181" t="s">
        <v>332</v>
      </c>
      <c r="C138" s="182">
        <f>C131+C120+C112+C105+C84+C78+C70+C62+C57+C48+C40+C31+C22+C15+C9+C4+C96</f>
        <v>7078</v>
      </c>
      <c r="D138" s="183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B02-Skarbnik</cp:lastModifiedBy>
  <cp:lastPrinted>2022-03-28T17:46:22Z</cp:lastPrinted>
  <dcterms:created xsi:type="dcterms:W3CDTF">2013-07-09T07:31:36Z</dcterms:created>
  <dcterms:modified xsi:type="dcterms:W3CDTF">2022-04-29T05:59:02Z</dcterms:modified>
  <cp:category/>
  <cp:version/>
  <cp:contentType/>
  <cp:contentStatus/>
</cp:coreProperties>
</file>