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Zał. nr 1" sheetId="13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_xlnm.Print_Area" localSheetId="0">'Zał. nr 1'!$A$1:$L$277</definedName>
    <definedName name="_xlnm.Print_Titles" localSheetId="0">'Zał. nr 1'!$6:$7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K270" i="13" l="1"/>
  <c r="L270" i="13"/>
  <c r="J270" i="13"/>
  <c r="F270" i="13"/>
  <c r="G270" i="13"/>
  <c r="H270" i="13"/>
  <c r="E270" i="13"/>
  <c r="G275" i="13" l="1"/>
  <c r="H275" i="13"/>
  <c r="E275" i="13"/>
  <c r="G272" i="13"/>
  <c r="H272" i="13"/>
  <c r="F274" i="13"/>
  <c r="G274" i="13"/>
  <c r="G277" i="13"/>
  <c r="H277" i="13"/>
  <c r="I277" i="13" s="1"/>
  <c r="E277" i="13"/>
  <c r="G268" i="13"/>
  <c r="I268" i="13" s="1"/>
  <c r="H268" i="13"/>
  <c r="E268" i="13"/>
  <c r="K216" i="13" l="1"/>
  <c r="L216" i="13"/>
  <c r="J216" i="13"/>
  <c r="G216" i="13"/>
  <c r="H216" i="13"/>
  <c r="E216" i="13"/>
  <c r="G190" i="13"/>
  <c r="H190" i="13"/>
  <c r="K136" i="13"/>
  <c r="L136" i="13"/>
  <c r="J136" i="13"/>
  <c r="G136" i="13"/>
  <c r="H136" i="13"/>
  <c r="E136" i="13"/>
  <c r="K275" i="13"/>
  <c r="L275" i="13"/>
  <c r="J275" i="13"/>
  <c r="K272" i="13"/>
  <c r="L272" i="13"/>
  <c r="J272" i="13"/>
  <c r="E272" i="13"/>
  <c r="G269" i="13"/>
  <c r="H269" i="13"/>
  <c r="J269" i="13"/>
  <c r="K269" i="13"/>
  <c r="L269" i="13"/>
  <c r="E269" i="13"/>
  <c r="K266" i="13"/>
  <c r="L266" i="13"/>
  <c r="J266" i="13"/>
  <c r="G266" i="13"/>
  <c r="H266" i="13"/>
  <c r="E266" i="13"/>
  <c r="K253" i="13"/>
  <c r="L253" i="13"/>
  <c r="J253" i="13"/>
  <c r="I253" i="13"/>
  <c r="G253" i="13"/>
  <c r="H253" i="13"/>
  <c r="E253" i="13"/>
  <c r="I255" i="13"/>
  <c r="K251" i="13"/>
  <c r="L251" i="13"/>
  <c r="J251" i="13"/>
  <c r="H251" i="13"/>
  <c r="I252" i="13"/>
  <c r="K248" i="13"/>
  <c r="L248" i="13"/>
  <c r="J248" i="13"/>
  <c r="G248" i="13"/>
  <c r="H248" i="13"/>
  <c r="I248" i="13" s="1"/>
  <c r="I249" i="13"/>
  <c r="K238" i="13"/>
  <c r="L238" i="13"/>
  <c r="J238" i="13"/>
  <c r="G238" i="13"/>
  <c r="H238" i="13"/>
  <c r="E238" i="13"/>
  <c r="K236" i="13"/>
  <c r="L236" i="13"/>
  <c r="J236" i="13"/>
  <c r="I237" i="13"/>
  <c r="K231" i="13"/>
  <c r="L231" i="13"/>
  <c r="J231" i="13"/>
  <c r="G231" i="13"/>
  <c r="H231" i="13"/>
  <c r="E231" i="13"/>
  <c r="I230" i="13"/>
  <c r="K225" i="13"/>
  <c r="L225" i="13"/>
  <c r="J225" i="13"/>
  <c r="I226" i="13"/>
  <c r="K210" i="13"/>
  <c r="L210" i="13"/>
  <c r="J210" i="13"/>
  <c r="G210" i="13"/>
  <c r="H210" i="13"/>
  <c r="I210" i="13" s="1"/>
  <c r="I214" i="13"/>
  <c r="I213" i="13"/>
  <c r="I212" i="13"/>
  <c r="I204" i="13"/>
  <c r="I203" i="13"/>
  <c r="K194" i="13"/>
  <c r="L194" i="13"/>
  <c r="J194" i="13"/>
  <c r="G194" i="13"/>
  <c r="H194" i="13"/>
  <c r="E194" i="13"/>
  <c r="K190" i="13"/>
  <c r="L190" i="13"/>
  <c r="J190" i="13"/>
  <c r="E190" i="13"/>
  <c r="K183" i="13"/>
  <c r="L183" i="13"/>
  <c r="J183" i="13"/>
  <c r="G183" i="13"/>
  <c r="H183" i="13"/>
  <c r="E183" i="13"/>
  <c r="I184" i="13"/>
  <c r="G173" i="13"/>
  <c r="H173" i="13"/>
  <c r="E173" i="13"/>
  <c r="K163" i="13"/>
  <c r="L163" i="13"/>
  <c r="J163" i="13"/>
  <c r="G163" i="13"/>
  <c r="H163" i="13"/>
  <c r="E163" i="13"/>
  <c r="K151" i="13"/>
  <c r="L151" i="13"/>
  <c r="J151" i="13"/>
  <c r="G151" i="13"/>
  <c r="H151" i="13"/>
  <c r="I153" i="13"/>
  <c r="I150" i="13"/>
  <c r="K129" i="13"/>
  <c r="L129" i="13"/>
  <c r="J129" i="13"/>
  <c r="G129" i="13"/>
  <c r="H129" i="13"/>
  <c r="E129" i="13"/>
  <c r="I133" i="13"/>
  <c r="I132" i="13"/>
  <c r="K104" i="13"/>
  <c r="L104" i="13"/>
  <c r="J104" i="13"/>
  <c r="I105" i="13"/>
  <c r="K97" i="13"/>
  <c r="L97" i="13"/>
  <c r="J97" i="13"/>
  <c r="G97" i="13"/>
  <c r="H97" i="13"/>
  <c r="E97" i="13"/>
  <c r="K84" i="13"/>
  <c r="L84" i="13"/>
  <c r="J84" i="13"/>
  <c r="G84" i="13"/>
  <c r="H84" i="13"/>
  <c r="E84" i="13"/>
  <c r="K69" i="13"/>
  <c r="L69" i="13"/>
  <c r="J69" i="13"/>
  <c r="G69" i="13"/>
  <c r="H69" i="13"/>
  <c r="E69" i="13"/>
  <c r="K54" i="13"/>
  <c r="L54" i="13"/>
  <c r="J54" i="13"/>
  <c r="G54" i="13"/>
  <c r="H54" i="13"/>
  <c r="E54" i="13"/>
  <c r="I58" i="13"/>
  <c r="K35" i="13"/>
  <c r="L35" i="13"/>
  <c r="J35" i="13"/>
  <c r="G35" i="13"/>
  <c r="H35" i="13"/>
  <c r="E35" i="13"/>
  <c r="I43" i="13"/>
  <c r="K29" i="13"/>
  <c r="L29" i="13"/>
  <c r="J29" i="13"/>
  <c r="G29" i="13"/>
  <c r="G28" i="13" s="1"/>
  <c r="H29" i="13"/>
  <c r="H28" i="13" s="1"/>
  <c r="E29" i="13"/>
  <c r="I30" i="13"/>
  <c r="G21" i="13"/>
  <c r="H21" i="13"/>
  <c r="I26" i="13"/>
  <c r="I23" i="13"/>
  <c r="K17" i="13"/>
  <c r="L17" i="13"/>
  <c r="J17" i="13"/>
  <c r="F17" i="13"/>
  <c r="G17" i="13"/>
  <c r="H17" i="13"/>
  <c r="E17" i="13"/>
  <c r="K9" i="13"/>
  <c r="K8" i="13" s="1"/>
  <c r="L9" i="13"/>
  <c r="L8" i="13" s="1"/>
  <c r="H9" i="13"/>
  <c r="H8" i="13" s="1"/>
  <c r="G9" i="13"/>
  <c r="G8" i="13" s="1"/>
  <c r="E9" i="13"/>
  <c r="E8" i="13" s="1"/>
  <c r="I151" i="13" l="1"/>
  <c r="F46" i="13"/>
  <c r="G202" i="13"/>
  <c r="H202" i="13"/>
  <c r="E202" i="13"/>
  <c r="E151" i="13"/>
  <c r="G251" i="13"/>
  <c r="E251" i="13"/>
  <c r="E248" i="13"/>
  <c r="G236" i="13"/>
  <c r="H236" i="13"/>
  <c r="E236" i="13"/>
  <c r="G225" i="13"/>
  <c r="H225" i="13"/>
  <c r="I225" i="13" s="1"/>
  <c r="E225" i="13"/>
  <c r="E210" i="13"/>
  <c r="F255" i="13"/>
  <c r="F252" i="13"/>
  <c r="F251" i="13" s="1"/>
  <c r="F249" i="13"/>
  <c r="F248" i="13" s="1"/>
  <c r="F245" i="13"/>
  <c r="F239" i="13"/>
  <c r="F238" i="13" s="1"/>
  <c r="F237" i="13"/>
  <c r="F236" i="13" s="1"/>
  <c r="F234" i="13"/>
  <c r="F231" i="13" s="1"/>
  <c r="F230" i="13"/>
  <c r="F228" i="13"/>
  <c r="F226" i="13"/>
  <c r="F225" i="13" s="1"/>
  <c r="F224" i="13"/>
  <c r="F219" i="13"/>
  <c r="F217" i="13"/>
  <c r="F216" i="13" s="1"/>
  <c r="F214" i="13"/>
  <c r="F213" i="13"/>
  <c r="F277" i="13" s="1"/>
  <c r="F212" i="13"/>
  <c r="F268" i="13" s="1"/>
  <c r="F211" i="13"/>
  <c r="F209" i="13"/>
  <c r="F208" i="13"/>
  <c r="F206" i="13"/>
  <c r="F205" i="13"/>
  <c r="F204" i="13"/>
  <c r="F203" i="13"/>
  <c r="F200" i="13"/>
  <c r="F198" i="13"/>
  <c r="F197" i="13"/>
  <c r="F196" i="13"/>
  <c r="F195" i="13"/>
  <c r="F193" i="13"/>
  <c r="F192" i="13"/>
  <c r="F191" i="13"/>
  <c r="F190" i="13" s="1"/>
  <c r="F188" i="13"/>
  <c r="F187" i="13"/>
  <c r="F184" i="13"/>
  <c r="F183" i="13" s="1"/>
  <c r="F181" i="13"/>
  <c r="F179" i="13"/>
  <c r="F178" i="13"/>
  <c r="F177" i="13"/>
  <c r="F175" i="13"/>
  <c r="F173" i="13" s="1"/>
  <c r="F172" i="13"/>
  <c r="F171" i="13"/>
  <c r="F169" i="13"/>
  <c r="F166" i="13"/>
  <c r="F163" i="13" s="1"/>
  <c r="F162" i="13"/>
  <c r="F161" i="13"/>
  <c r="F159" i="13"/>
  <c r="F158" i="13"/>
  <c r="F153" i="13"/>
  <c r="F152" i="13"/>
  <c r="F150" i="13"/>
  <c r="F147" i="13"/>
  <c r="F145" i="13"/>
  <c r="F144" i="13"/>
  <c r="F142" i="13"/>
  <c r="F141" i="13"/>
  <c r="F140" i="13"/>
  <c r="I140" i="13"/>
  <c r="F139" i="13"/>
  <c r="F138" i="13"/>
  <c r="F137" i="13"/>
  <c r="F135" i="13"/>
  <c r="F133" i="13"/>
  <c r="F132" i="13"/>
  <c r="F131" i="13"/>
  <c r="F127" i="13"/>
  <c r="F125" i="13"/>
  <c r="F122" i="13"/>
  <c r="F121" i="13"/>
  <c r="F120" i="13"/>
  <c r="F119" i="13"/>
  <c r="F118" i="13"/>
  <c r="F115" i="13"/>
  <c r="F113" i="13"/>
  <c r="F111" i="13"/>
  <c r="F108" i="13"/>
  <c r="G104" i="13"/>
  <c r="H104" i="13"/>
  <c r="E104" i="13"/>
  <c r="F105" i="13"/>
  <c r="F104" i="13" s="1"/>
  <c r="F99" i="13"/>
  <c r="F98" i="13"/>
  <c r="F96" i="13"/>
  <c r="F95" i="13"/>
  <c r="F93" i="13"/>
  <c r="I93" i="13"/>
  <c r="F92" i="13"/>
  <c r="F91" i="13"/>
  <c r="F90" i="13"/>
  <c r="F89" i="13"/>
  <c r="F88" i="13"/>
  <c r="F87" i="13"/>
  <c r="F86" i="13"/>
  <c r="F85" i="13"/>
  <c r="F83" i="13"/>
  <c r="F82" i="13"/>
  <c r="F80" i="13"/>
  <c r="F79" i="13"/>
  <c r="F78" i="13"/>
  <c r="F77" i="13"/>
  <c r="F76" i="13"/>
  <c r="F73" i="13"/>
  <c r="F70" i="13"/>
  <c r="F69" i="13" s="1"/>
  <c r="F62" i="13"/>
  <c r="F60" i="13"/>
  <c r="F58" i="13"/>
  <c r="F55" i="13"/>
  <c r="F52" i="13"/>
  <c r="F49" i="13"/>
  <c r="F43" i="13"/>
  <c r="F42" i="13"/>
  <c r="F272" i="13" s="1"/>
  <c r="F41" i="13"/>
  <c r="F40" i="13"/>
  <c r="F39" i="13"/>
  <c r="F37" i="13"/>
  <c r="F36" i="13"/>
  <c r="F30" i="13"/>
  <c r="F29" i="13" s="1"/>
  <c r="F28" i="13" s="1"/>
  <c r="F26" i="13"/>
  <c r="F27" i="13"/>
  <c r="F23" i="13"/>
  <c r="F22" i="13"/>
  <c r="F20" i="13"/>
  <c r="F15" i="13"/>
  <c r="F12" i="13"/>
  <c r="F10" i="13"/>
  <c r="F266" i="13" l="1"/>
  <c r="F136" i="13"/>
  <c r="F275" i="13"/>
  <c r="F269" i="13"/>
  <c r="F253" i="13"/>
  <c r="F210" i="13"/>
  <c r="I236" i="13"/>
  <c r="F194" i="13"/>
  <c r="F151" i="13"/>
  <c r="F129" i="13"/>
  <c r="F97" i="13"/>
  <c r="I104" i="13"/>
  <c r="F84" i="13"/>
  <c r="F54" i="13"/>
  <c r="F35" i="13"/>
  <c r="F21" i="13"/>
  <c r="F9" i="13"/>
  <c r="F8" i="13" s="1"/>
  <c r="F202" i="13"/>
  <c r="K264" i="13"/>
  <c r="L264" i="13"/>
  <c r="J264" i="13"/>
  <c r="G264" i="13"/>
  <c r="H264" i="13"/>
  <c r="E264" i="13"/>
  <c r="K244" i="13"/>
  <c r="L244" i="13"/>
  <c r="J244" i="13"/>
  <c r="G244" i="13"/>
  <c r="H244" i="13"/>
  <c r="E244" i="13"/>
  <c r="F227" i="13"/>
  <c r="G227" i="13"/>
  <c r="H227" i="13"/>
  <c r="E227" i="13"/>
  <c r="K227" i="13"/>
  <c r="L227" i="13"/>
  <c r="J227" i="13"/>
  <c r="K202" i="13"/>
  <c r="L202" i="13"/>
  <c r="J202" i="13"/>
  <c r="K176" i="13"/>
  <c r="L176" i="13"/>
  <c r="J176" i="13"/>
  <c r="G176" i="13"/>
  <c r="H176" i="13"/>
  <c r="E176" i="13"/>
  <c r="K170" i="13"/>
  <c r="L170" i="13"/>
  <c r="J170" i="13"/>
  <c r="G170" i="13"/>
  <c r="H170" i="13"/>
  <c r="E170" i="13"/>
  <c r="K160" i="13"/>
  <c r="L160" i="13"/>
  <c r="J160" i="13"/>
  <c r="G160" i="13"/>
  <c r="H160" i="13"/>
  <c r="E160" i="13"/>
  <c r="K157" i="13"/>
  <c r="L157" i="13"/>
  <c r="J157" i="13"/>
  <c r="G157" i="13"/>
  <c r="H157" i="13"/>
  <c r="E157" i="13"/>
  <c r="K134" i="13"/>
  <c r="L134" i="13"/>
  <c r="J134" i="13"/>
  <c r="G134" i="13"/>
  <c r="H134" i="13"/>
  <c r="E134" i="13"/>
  <c r="K116" i="13"/>
  <c r="L116" i="13"/>
  <c r="J116" i="13"/>
  <c r="G116" i="13"/>
  <c r="H116" i="13"/>
  <c r="E116" i="13"/>
  <c r="K63" i="13"/>
  <c r="L63" i="13"/>
  <c r="J63" i="13"/>
  <c r="G63" i="13"/>
  <c r="H63" i="13"/>
  <c r="E63" i="13"/>
  <c r="K21" i="13"/>
  <c r="L21" i="13"/>
  <c r="J21" i="13"/>
  <c r="E21" i="13"/>
  <c r="G263" i="13"/>
  <c r="H263" i="13"/>
  <c r="G262" i="13"/>
  <c r="H262" i="13"/>
  <c r="I275" i="13" l="1"/>
  <c r="I238" i="13"/>
  <c r="K242" i="13"/>
  <c r="L242" i="13"/>
  <c r="J242" i="13"/>
  <c r="K229" i="13"/>
  <c r="L229" i="13"/>
  <c r="J229" i="13"/>
  <c r="G229" i="13"/>
  <c r="H229" i="13"/>
  <c r="E229" i="13"/>
  <c r="F229" i="13"/>
  <c r="I228" i="13"/>
  <c r="K223" i="13"/>
  <c r="L223" i="13"/>
  <c r="J223" i="13"/>
  <c r="I224" i="13"/>
  <c r="K215" i="13"/>
  <c r="L215" i="13"/>
  <c r="J215" i="13"/>
  <c r="I209" i="13"/>
  <c r="K207" i="13"/>
  <c r="L207" i="13"/>
  <c r="J207" i="13"/>
  <c r="E207" i="13"/>
  <c r="I208" i="13"/>
  <c r="K199" i="13"/>
  <c r="L199" i="13"/>
  <c r="L189" i="13" s="1"/>
  <c r="J199" i="13"/>
  <c r="J189" i="13" s="1"/>
  <c r="G199" i="13"/>
  <c r="H199" i="13"/>
  <c r="E199" i="13"/>
  <c r="K173" i="13"/>
  <c r="L173" i="13"/>
  <c r="J173" i="13"/>
  <c r="J168" i="13"/>
  <c r="J180" i="13"/>
  <c r="I159" i="13"/>
  <c r="K155" i="13"/>
  <c r="L155" i="13"/>
  <c r="J155" i="13"/>
  <c r="G155" i="13"/>
  <c r="H155" i="13"/>
  <c r="E155" i="13"/>
  <c r="F155" i="13"/>
  <c r="I152" i="13"/>
  <c r="K124" i="13"/>
  <c r="L124" i="13"/>
  <c r="J124" i="13"/>
  <c r="I125" i="13"/>
  <c r="I120" i="13"/>
  <c r="K112" i="13"/>
  <c r="L112" i="13"/>
  <c r="J112" i="13"/>
  <c r="I113" i="13"/>
  <c r="K61" i="13"/>
  <c r="L61" i="13"/>
  <c r="J61" i="13"/>
  <c r="I62" i="13"/>
  <c r="K48" i="13"/>
  <c r="K47" i="13" s="1"/>
  <c r="L48" i="13"/>
  <c r="L47" i="13" s="1"/>
  <c r="J48" i="13"/>
  <c r="J47" i="13" s="1"/>
  <c r="I49" i="13"/>
  <c r="F33" i="13"/>
  <c r="K33" i="13"/>
  <c r="L33" i="13"/>
  <c r="J33" i="13"/>
  <c r="H33" i="13"/>
  <c r="G33" i="13"/>
  <c r="G32" i="13" s="1"/>
  <c r="E33" i="13"/>
  <c r="E32" i="13" s="1"/>
  <c r="K28" i="13"/>
  <c r="L28" i="13"/>
  <c r="J28" i="13"/>
  <c r="E28" i="13"/>
  <c r="I27" i="13"/>
  <c r="E189" i="13" l="1"/>
  <c r="K189" i="13"/>
  <c r="I229" i="13"/>
  <c r="G242" i="13"/>
  <c r="G241" i="13" s="1"/>
  <c r="H242" i="13"/>
  <c r="H241" i="13" s="1"/>
  <c r="E242" i="13"/>
  <c r="E241" i="13" s="1"/>
  <c r="F242" i="13"/>
  <c r="G223" i="13"/>
  <c r="G215" i="13" s="1"/>
  <c r="H223" i="13"/>
  <c r="H215" i="13" s="1"/>
  <c r="E223" i="13"/>
  <c r="E215" i="13" s="1"/>
  <c r="F223" i="13"/>
  <c r="H207" i="13"/>
  <c r="H189" i="13" s="1"/>
  <c r="G207" i="13"/>
  <c r="G189" i="13" s="1"/>
  <c r="F124" i="13"/>
  <c r="G124" i="13"/>
  <c r="H124" i="13"/>
  <c r="E124" i="13"/>
  <c r="F112" i="13"/>
  <c r="G112" i="13"/>
  <c r="H112" i="13"/>
  <c r="E112" i="13"/>
  <c r="G106" i="13"/>
  <c r="H61" i="13"/>
  <c r="F61" i="13"/>
  <c r="G61" i="13"/>
  <c r="E61" i="13"/>
  <c r="G48" i="13"/>
  <c r="G47" i="13" s="1"/>
  <c r="H48" i="13"/>
  <c r="E48" i="13"/>
  <c r="E47" i="13" s="1"/>
  <c r="F48" i="13"/>
  <c r="F47" i="13" s="1"/>
  <c r="G19" i="13"/>
  <c r="G16" i="13" s="1"/>
  <c r="L186" i="13"/>
  <c r="I223" i="13" l="1"/>
  <c r="I112" i="13"/>
  <c r="I124" i="13"/>
  <c r="H47" i="13"/>
  <c r="I47" i="13" s="1"/>
  <c r="I48" i="13"/>
  <c r="I61" i="13"/>
  <c r="H32" i="13"/>
  <c r="F207" i="13"/>
  <c r="K241" i="13" l="1"/>
  <c r="L241" i="13"/>
  <c r="J241" i="13"/>
  <c r="I10" i="13"/>
  <c r="I12" i="13"/>
  <c r="I15" i="13"/>
  <c r="I20" i="13"/>
  <c r="I22" i="13"/>
  <c r="I36" i="13"/>
  <c r="I37" i="13"/>
  <c r="I39" i="13"/>
  <c r="I40" i="13"/>
  <c r="I41" i="13"/>
  <c r="I42" i="13"/>
  <c r="I52" i="13"/>
  <c r="I55" i="13"/>
  <c r="I60" i="13"/>
  <c r="I67" i="13"/>
  <c r="I70" i="13"/>
  <c r="I73" i="13"/>
  <c r="I76" i="13"/>
  <c r="I77" i="13"/>
  <c r="I78" i="13"/>
  <c r="I79" i="13"/>
  <c r="I80" i="13"/>
  <c r="I82" i="13"/>
  <c r="I83" i="13"/>
  <c r="I85" i="13"/>
  <c r="I86" i="13"/>
  <c r="I87" i="13"/>
  <c r="I88" i="13"/>
  <c r="I89" i="13"/>
  <c r="I91" i="13"/>
  <c r="I92" i="13"/>
  <c r="I95" i="13"/>
  <c r="I96" i="13"/>
  <c r="I98" i="13"/>
  <c r="I99" i="13"/>
  <c r="I107" i="13"/>
  <c r="I108" i="13"/>
  <c r="I111" i="13"/>
  <c r="I115" i="13"/>
  <c r="I118" i="13"/>
  <c r="I121" i="13"/>
  <c r="I122" i="13"/>
  <c r="I127" i="13"/>
  <c r="I131" i="13"/>
  <c r="I135" i="13"/>
  <c r="I137" i="13"/>
  <c r="I138" i="13"/>
  <c r="I139" i="13"/>
  <c r="I141" i="13"/>
  <c r="I142" i="13"/>
  <c r="I144" i="13"/>
  <c r="I145" i="13"/>
  <c r="I147" i="13"/>
  <c r="I158" i="13"/>
  <c r="I161" i="13"/>
  <c r="I162" i="13"/>
  <c r="I166" i="13"/>
  <c r="I169" i="13"/>
  <c r="I171" i="13"/>
  <c r="I172" i="13"/>
  <c r="I175" i="13"/>
  <c r="I177" i="13"/>
  <c r="I178" i="13"/>
  <c r="I179" i="13"/>
  <c r="I181" i="13"/>
  <c r="I187" i="13"/>
  <c r="I188" i="13"/>
  <c r="I191" i="13"/>
  <c r="I192" i="13"/>
  <c r="I193" i="13"/>
  <c r="I195" i="13"/>
  <c r="I196" i="13"/>
  <c r="I197" i="13"/>
  <c r="I198" i="13"/>
  <c r="I200" i="13"/>
  <c r="I205" i="13"/>
  <c r="I206" i="13"/>
  <c r="I217" i="13"/>
  <c r="I219" i="13"/>
  <c r="I234" i="13"/>
  <c r="I239" i="13"/>
  <c r="I245" i="13"/>
  <c r="I269" i="13" l="1"/>
  <c r="I264" i="13"/>
  <c r="I97" i="13"/>
  <c r="G265" i="13"/>
  <c r="H265" i="13"/>
  <c r="J265" i="13"/>
  <c r="K265" i="13"/>
  <c r="L265" i="13"/>
  <c r="E265" i="13"/>
  <c r="J263" i="13"/>
  <c r="K263" i="13"/>
  <c r="L263" i="13"/>
  <c r="E263" i="13"/>
  <c r="J262" i="13"/>
  <c r="K262" i="13"/>
  <c r="L262" i="13"/>
  <c r="E262" i="13"/>
  <c r="H274" i="13"/>
  <c r="J274" i="13"/>
  <c r="K274" i="13"/>
  <c r="L274" i="13"/>
  <c r="E274" i="13"/>
  <c r="G273" i="13"/>
  <c r="H273" i="13"/>
  <c r="J273" i="13"/>
  <c r="K273" i="13"/>
  <c r="L273" i="13"/>
  <c r="E273" i="13"/>
  <c r="I265" i="13" l="1"/>
  <c r="I272" i="13"/>
  <c r="I273" i="13"/>
  <c r="I266" i="13"/>
  <c r="I263" i="13"/>
  <c r="I262" i="13"/>
  <c r="I270" i="13" l="1"/>
  <c r="F199" i="13" l="1"/>
  <c r="F189" i="13" s="1"/>
  <c r="F180" i="13"/>
  <c r="F168" i="13"/>
  <c r="F149" i="13"/>
  <c r="F148" i="13" s="1"/>
  <c r="F134" i="13"/>
  <c r="F263" i="13"/>
  <c r="F262" i="13"/>
  <c r="F63" i="13"/>
  <c r="F273" i="13"/>
  <c r="G250" i="13"/>
  <c r="H250" i="13"/>
  <c r="G186" i="13"/>
  <c r="G185" i="13" s="1"/>
  <c r="H186" i="13"/>
  <c r="J186" i="13"/>
  <c r="J185" i="13" s="1"/>
  <c r="K186" i="13"/>
  <c r="K185" i="13" s="1"/>
  <c r="L185" i="13"/>
  <c r="E186" i="13"/>
  <c r="E185" i="13" s="1"/>
  <c r="J182" i="13"/>
  <c r="K182" i="13"/>
  <c r="L182" i="13"/>
  <c r="E182" i="13"/>
  <c r="G180" i="13"/>
  <c r="H180" i="13"/>
  <c r="K180" i="13"/>
  <c r="L180" i="13"/>
  <c r="E180" i="13"/>
  <c r="G168" i="13"/>
  <c r="G154" i="13" s="1"/>
  <c r="H168" i="13"/>
  <c r="K168" i="13"/>
  <c r="L168" i="13"/>
  <c r="E168" i="13"/>
  <c r="E154" i="13" s="1"/>
  <c r="G149" i="13"/>
  <c r="G148" i="13" s="1"/>
  <c r="H149" i="13"/>
  <c r="J149" i="13"/>
  <c r="J148" i="13" s="1"/>
  <c r="K149" i="13"/>
  <c r="K148" i="13" s="1"/>
  <c r="L149" i="13"/>
  <c r="L148" i="13" s="1"/>
  <c r="E149" i="13"/>
  <c r="E148" i="13" s="1"/>
  <c r="H154" i="13" l="1"/>
  <c r="H148" i="13"/>
  <c r="I148" i="13" s="1"/>
  <c r="I149" i="13"/>
  <c r="F215" i="13"/>
  <c r="F264" i="13"/>
  <c r="F244" i="13"/>
  <c r="F241" i="13" s="1"/>
  <c r="F176" i="13"/>
  <c r="F160" i="13"/>
  <c r="F170" i="13"/>
  <c r="F157" i="13"/>
  <c r="F154" i="13" s="1"/>
  <c r="F116" i="13"/>
  <c r="F32" i="13"/>
  <c r="L154" i="13"/>
  <c r="J154" i="13"/>
  <c r="F182" i="13"/>
  <c r="K154" i="13"/>
  <c r="I168" i="13"/>
  <c r="F106" i="13"/>
  <c r="I160" i="13"/>
  <c r="I157" i="13"/>
  <c r="I163" i="13"/>
  <c r="I190" i="13"/>
  <c r="L250" i="13"/>
  <c r="I173" i="13"/>
  <c r="I180" i="13"/>
  <c r="I186" i="13"/>
  <c r="I194" i="13"/>
  <c r="I202" i="13"/>
  <c r="I231" i="13"/>
  <c r="I244" i="13"/>
  <c r="F265" i="13"/>
  <c r="I170" i="13"/>
  <c r="I176" i="13"/>
  <c r="I183" i="13"/>
  <c r="I199" i="13"/>
  <c r="I216" i="13"/>
  <c r="I251" i="13"/>
  <c r="J250" i="13"/>
  <c r="E250" i="13"/>
  <c r="K250" i="13"/>
  <c r="H185" i="13"/>
  <c r="I185" i="13" s="1"/>
  <c r="G182" i="13"/>
  <c r="H182" i="13"/>
  <c r="I241" i="13"/>
  <c r="F186" i="13"/>
  <c r="F185" i="13" s="1"/>
  <c r="F146" i="13"/>
  <c r="G146" i="13"/>
  <c r="H146" i="13"/>
  <c r="J146" i="13"/>
  <c r="K146" i="13"/>
  <c r="L146" i="13"/>
  <c r="E146" i="13"/>
  <c r="F143" i="13"/>
  <c r="F128" i="13" s="1"/>
  <c r="G143" i="13"/>
  <c r="G128" i="13" s="1"/>
  <c r="H143" i="13"/>
  <c r="J143" i="13"/>
  <c r="K143" i="13"/>
  <c r="L143" i="13"/>
  <c r="L128" i="13" s="1"/>
  <c r="E143" i="13"/>
  <c r="I129" i="13"/>
  <c r="F126" i="13"/>
  <c r="G126" i="13"/>
  <c r="H126" i="13"/>
  <c r="J126" i="13"/>
  <c r="K126" i="13"/>
  <c r="L126" i="13"/>
  <c r="E126" i="13"/>
  <c r="F114" i="13"/>
  <c r="G114" i="13"/>
  <c r="H114" i="13"/>
  <c r="J114" i="13"/>
  <c r="K114" i="13"/>
  <c r="L114" i="13"/>
  <c r="E114" i="13"/>
  <c r="F110" i="13"/>
  <c r="G110" i="13"/>
  <c r="H110" i="13"/>
  <c r="J110" i="13"/>
  <c r="K110" i="13"/>
  <c r="L110" i="13"/>
  <c r="E110" i="13"/>
  <c r="H106" i="13"/>
  <c r="I106" i="13" s="1"/>
  <c r="J106" i="13"/>
  <c r="K106" i="13"/>
  <c r="L106" i="13"/>
  <c r="E106" i="13"/>
  <c r="F75" i="13"/>
  <c r="G75" i="13"/>
  <c r="H75" i="13"/>
  <c r="J75" i="13"/>
  <c r="K75" i="13"/>
  <c r="L75" i="13"/>
  <c r="E75" i="13"/>
  <c r="F72" i="13"/>
  <c r="F71" i="13" s="1"/>
  <c r="G72" i="13"/>
  <c r="H72" i="13"/>
  <c r="J72" i="13"/>
  <c r="K72" i="13"/>
  <c r="K71" i="13" s="1"/>
  <c r="L72" i="13"/>
  <c r="E72" i="13"/>
  <c r="J71" i="13" l="1"/>
  <c r="K128" i="13"/>
  <c r="E71" i="13"/>
  <c r="H71" i="13"/>
  <c r="J128" i="13"/>
  <c r="L71" i="13"/>
  <c r="G71" i="13"/>
  <c r="E128" i="13"/>
  <c r="H128" i="13"/>
  <c r="I146" i="13"/>
  <c r="F250" i="13"/>
  <c r="E109" i="13"/>
  <c r="H109" i="13"/>
  <c r="F109" i="13"/>
  <c r="G109" i="13"/>
  <c r="I114" i="13"/>
  <c r="I250" i="13"/>
  <c r="I182" i="13"/>
  <c r="I143" i="13"/>
  <c r="I126" i="13"/>
  <c r="I75" i="13"/>
  <c r="I84" i="13"/>
  <c r="I189" i="13"/>
  <c r="I72" i="13"/>
  <c r="I110" i="13"/>
  <c r="I136" i="13"/>
  <c r="I154" i="13"/>
  <c r="I134" i="13"/>
  <c r="I215" i="13"/>
  <c r="I116" i="13"/>
  <c r="J109" i="13"/>
  <c r="K109" i="13"/>
  <c r="L109" i="13"/>
  <c r="I71" i="13" l="1"/>
  <c r="I128" i="13"/>
  <c r="I109" i="13"/>
  <c r="F68" i="13" l="1"/>
  <c r="G68" i="13"/>
  <c r="J68" i="13"/>
  <c r="K68" i="13"/>
  <c r="L68" i="13"/>
  <c r="E68" i="13"/>
  <c r="F66" i="13"/>
  <c r="F65" i="13" s="1"/>
  <c r="G66" i="13"/>
  <c r="G65" i="13" s="1"/>
  <c r="H66" i="13"/>
  <c r="H65" i="13" s="1"/>
  <c r="J66" i="13"/>
  <c r="J65" i="13" s="1"/>
  <c r="K66" i="13"/>
  <c r="K65" i="13" s="1"/>
  <c r="L66" i="13"/>
  <c r="L65" i="13" s="1"/>
  <c r="E66" i="13"/>
  <c r="E65" i="13" s="1"/>
  <c r="F51" i="13"/>
  <c r="G51" i="13"/>
  <c r="H51" i="13"/>
  <c r="J51" i="13"/>
  <c r="K51" i="13"/>
  <c r="L51" i="13"/>
  <c r="E51" i="13"/>
  <c r="J32" i="13"/>
  <c r="K32" i="13"/>
  <c r="L32" i="13"/>
  <c r="F19" i="13"/>
  <c r="F16" i="13" s="1"/>
  <c r="H19" i="13"/>
  <c r="H16" i="13" s="1"/>
  <c r="J19" i="13"/>
  <c r="J16" i="13" s="1"/>
  <c r="K19" i="13"/>
  <c r="K16" i="13" s="1"/>
  <c r="L19" i="13"/>
  <c r="L16" i="13" s="1"/>
  <c r="E19" i="13"/>
  <c r="E16" i="13" s="1"/>
  <c r="F14" i="13"/>
  <c r="F13" i="13" s="1"/>
  <c r="G14" i="13"/>
  <c r="G13" i="13" s="1"/>
  <c r="H14" i="13"/>
  <c r="J14" i="13"/>
  <c r="J13" i="13" s="1"/>
  <c r="K14" i="13"/>
  <c r="K13" i="13" s="1"/>
  <c r="L14" i="13"/>
  <c r="L13" i="13" s="1"/>
  <c r="E14" i="13"/>
  <c r="E13" i="13" s="1"/>
  <c r="G257" i="13" l="1"/>
  <c r="F257" i="13"/>
  <c r="H50" i="13"/>
  <c r="L50" i="13"/>
  <c r="L257" i="13" s="1"/>
  <c r="E50" i="13"/>
  <c r="E257" i="13" s="1"/>
  <c r="K50" i="13"/>
  <c r="K257" i="13" s="1"/>
  <c r="G50" i="13"/>
  <c r="F50" i="13"/>
  <c r="J50" i="13"/>
  <c r="I51" i="13"/>
  <c r="I66" i="13"/>
  <c r="I35" i="13"/>
  <c r="I54" i="13"/>
  <c r="I69" i="13"/>
  <c r="I19" i="13"/>
  <c r="I14" i="13"/>
  <c r="I21" i="13"/>
  <c r="H68" i="13"/>
  <c r="I68" i="13" s="1"/>
  <c r="H13" i="13"/>
  <c r="J9" i="13"/>
  <c r="J8" i="13" s="1"/>
  <c r="I13" i="13" l="1"/>
  <c r="H257" i="13"/>
  <c r="J257" i="13"/>
  <c r="I32" i="13"/>
  <c r="I50" i="13"/>
  <c r="I9" i="13"/>
  <c r="I65" i="13"/>
  <c r="I16" i="13"/>
  <c r="F258" i="13" l="1"/>
  <c r="F260" i="13"/>
  <c r="I257" i="13"/>
  <c r="J260" i="13"/>
  <c r="K260" i="13"/>
  <c r="L260" i="13"/>
  <c r="E260" i="13"/>
  <c r="G260" i="13"/>
  <c r="H260" i="13"/>
  <c r="I8" i="13"/>
  <c r="G258" i="13" l="1"/>
  <c r="I260" i="13"/>
</calcChain>
</file>

<file path=xl/sharedStrings.xml><?xml version="1.0" encoding="utf-8"?>
<sst xmlns="http://schemas.openxmlformats.org/spreadsheetml/2006/main" count="546" uniqueCount="332">
  <si>
    <t>Dział</t>
  </si>
  <si>
    <t>Rozdział</t>
  </si>
  <si>
    <t>010</t>
  </si>
  <si>
    <t>Rolnictwo i łowiectwo</t>
  </si>
  <si>
    <t>01095</t>
  </si>
  <si>
    <t>Pozostała działalność</t>
  </si>
  <si>
    <t>Administracja publiczna</t>
  </si>
  <si>
    <t>Urzędy wojewódzkie</t>
  </si>
  <si>
    <t>Różne rozliczenia finansowe</t>
  </si>
  <si>
    <t>Oświata i wychowanie</t>
  </si>
  <si>
    <t>Zapewnienie uczniom prawa do bezpłatnego dostępu do podręczników, materiałów edukacyjnych lub materiałów ćwiczeniowych</t>
  </si>
  <si>
    <t>Pomoc społeczna</t>
  </si>
  <si>
    <t>Ośrodki wsparcia</t>
  </si>
  <si>
    <t>Dodatki mieszkaniowe</t>
  </si>
  <si>
    <t>Usługi opiekuńcze i specjalistyczne usługi opiekuńcze</t>
  </si>
  <si>
    <t>Rodzina</t>
  </si>
  <si>
    <t>Karta Dużej Rodziny</t>
  </si>
  <si>
    <t>Wspieranie rodziny</t>
  </si>
  <si>
    <t>0830</t>
  </si>
  <si>
    <t>Wpływy z usług</t>
  </si>
  <si>
    <t>0920</t>
  </si>
  <si>
    <t>Wpływy z pozostałych odsetek</t>
  </si>
  <si>
    <t>0970</t>
  </si>
  <si>
    <t>Wpływy z różnych dochodów</t>
  </si>
  <si>
    <t>Różne rozliczenia</t>
  </si>
  <si>
    <t>Gospodarka mieszkaniowa</t>
  </si>
  <si>
    <t>Gospodarka gruntami i nieruchomościami</t>
  </si>
  <si>
    <t>Promocja jednostek samorządu terytorialnego</t>
  </si>
  <si>
    <t>Szkoły podstawowe</t>
  </si>
  <si>
    <t>Zasiłki okresowe, celowe i pomoc w naturze oraz składki na ubezpieczenia emerytalne i rentowe</t>
  </si>
  <si>
    <t>Zasiłki stałe</t>
  </si>
  <si>
    <t>Ośrodki pomocy społecznej</t>
  </si>
  <si>
    <t>Pomoc w zakresie dożywiania</t>
  </si>
  <si>
    <t>Edukacyjna opieka wychowawcza</t>
  </si>
  <si>
    <t>Pomoc materialna dla uczniów o charakterze socjalnym</t>
  </si>
  <si>
    <t>% wykonania</t>
  </si>
  <si>
    <t>0690</t>
  </si>
  <si>
    <t>w tym:</t>
  </si>
  <si>
    <t>Saldo końcowe</t>
  </si>
  <si>
    <t>0640</t>
  </si>
  <si>
    <t>1.</t>
  </si>
  <si>
    <t>2.</t>
  </si>
  <si>
    <t>Paragraf</t>
  </si>
  <si>
    <t>600</t>
  </si>
  <si>
    <t>6300</t>
  </si>
  <si>
    <t>60016</t>
  </si>
  <si>
    <t>630</t>
  </si>
  <si>
    <t>63095</t>
  </si>
  <si>
    <t>700</t>
  </si>
  <si>
    <t>70005</t>
  </si>
  <si>
    <t>750</t>
  </si>
  <si>
    <t>75023</t>
  </si>
  <si>
    <t>754</t>
  </si>
  <si>
    <t>75412</t>
  </si>
  <si>
    <t>801</t>
  </si>
  <si>
    <t>80101</t>
  </si>
  <si>
    <t>80148</t>
  </si>
  <si>
    <t>851</t>
  </si>
  <si>
    <t>85195</t>
  </si>
  <si>
    <t>852</t>
  </si>
  <si>
    <t>85203</t>
  </si>
  <si>
    <t>900</t>
  </si>
  <si>
    <t>90015</t>
  </si>
  <si>
    <t>90013</t>
  </si>
  <si>
    <t>921</t>
  </si>
  <si>
    <t>92109</t>
  </si>
  <si>
    <t>926</t>
  </si>
  <si>
    <t>92601</t>
  </si>
  <si>
    <t>Treść</t>
  </si>
  <si>
    <t>Kultura i ochrona dziedzictwa narodowego</t>
  </si>
  <si>
    <t>Domy i ośrodki kultury, świetlice i kluby</t>
  </si>
  <si>
    <t>Ochrona zdrowia</t>
  </si>
  <si>
    <t>Przeciwdziałanie alkoholizmowi</t>
  </si>
  <si>
    <t>Gospodarka komunalna i ochrona środowiska</t>
  </si>
  <si>
    <t>Gospodarka odpadami</t>
  </si>
  <si>
    <t>Schroniska dla zwierząt</t>
  </si>
  <si>
    <t>Bezpieczeństwo publiczne i ochrona przeciwpożarowa</t>
  </si>
  <si>
    <t>Ochotnicze straże pożarne</t>
  </si>
  <si>
    <t>Pozostałe zadania w zakresie polityki społecznej</t>
  </si>
  <si>
    <t>Pozostałe zadania w zakresie kultury</t>
  </si>
  <si>
    <t>Transport i łączność</t>
  </si>
  <si>
    <t>Wpływy z innych opłat stanowiących dochody jednostek samorządu terytorialnego na podstawie ustaw</t>
  </si>
  <si>
    <t>Drogi publiczne wojewódzkie</t>
  </si>
  <si>
    <t>Dotacje celowe otrzymane od samorządu województwa na zadania bieżące realizowane na podstawie porozumień (umów) między jednostkami samorządu terytorialnego</t>
  </si>
  <si>
    <t>Dotacje celowe otrzymane z gminy na zadania bieżące realizowane na podstawie porozumień (umów) między jednostkami samorządu terytorialnego</t>
  </si>
  <si>
    <t>Kultura fizyczna</t>
  </si>
  <si>
    <t>Obiekty sportowe</t>
  </si>
  <si>
    <t>Drogi publiczne gminne</t>
  </si>
  <si>
    <t>Turystyka</t>
  </si>
  <si>
    <t>80104</t>
  </si>
  <si>
    <t>90004</t>
  </si>
  <si>
    <t>Utrzymanie zieleni w miastach i gminach</t>
  </si>
  <si>
    <t>92695</t>
  </si>
  <si>
    <t>Razem:</t>
  </si>
  <si>
    <t>z tego:</t>
  </si>
  <si>
    <t>Wpływy i wydatki związane z gromadzeniem środków z opłat i kar za korzystanie ze środowiska</t>
  </si>
  <si>
    <t>Wpływy z różnych opłat</t>
  </si>
  <si>
    <t>2710</t>
  </si>
  <si>
    <t>Dotacja celowa otrzymana z tytułu pomocy finansowej udzielanej między jednostkami samorządu terytorialnego na dofinansowanie własnych zadań bieżących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</si>
  <si>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</si>
  <si>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</si>
  <si>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</si>
  <si>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</si>
  <si>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050</t>
  </si>
  <si>
    <t>Rybołówstwo i rybactwo</t>
  </si>
  <si>
    <t>05095</t>
  </si>
  <si>
    <t>60013</t>
  </si>
  <si>
    <t>0490</t>
  </si>
  <si>
    <t>Wpływy z innych lokalnych opłat pobieranych przez jednostki samorządu terytorialnego na podstawie odrębnych ustaw</t>
  </si>
  <si>
    <t>0470</t>
  </si>
  <si>
    <t>Wpływy z opłat za trwały zarząd, użytkowanie i służebności</t>
  </si>
  <si>
    <t>0550</t>
  </si>
  <si>
    <t>Wpływy z opłat z tytułu użytkowania wieczystego nieruchomości</t>
  </si>
  <si>
    <t>0730</t>
  </si>
  <si>
    <t>Wpłaty z zysku przedsiębiorstw państwowych, jednoosobowych spółek Skarbu Państwa i spółek jednostek samorządu terytorialnego</t>
  </si>
  <si>
    <t>0760</t>
  </si>
  <si>
    <t>Wpływy z tytułu przekształcenia prawa użytkowania wieczystego przysługującego osobom fizycznym w prawo własności</t>
  </si>
  <si>
    <t>75011</t>
  </si>
  <si>
    <t>Urzędy gmin (miast i miast na prawach powiatu)</t>
  </si>
  <si>
    <t>0570</t>
  </si>
  <si>
    <t>Wpływy z tytułu grzywien, mandatów i innych kar pieniężnych od osób fizycznych</t>
  </si>
  <si>
    <t>75075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</si>
  <si>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</si>
  <si>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</si>
  <si>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</si>
  <si>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</si>
  <si>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</si>
  <si>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</si>
  <si>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</si>
  <si>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</si>
  <si>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</si>
  <si>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</si>
  <si>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</si>
  <si>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</si>
  <si>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</si>
  <si>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Wpływy z podatku od nieruchomości</t>
  </si>
  <si>
    <t>0320</t>
  </si>
  <si>
    <t>Wpływy z podatku rolnego</t>
  </si>
  <si>
    <t>0330</t>
  </si>
  <si>
    <t>Wpływy z podatku leśnego</t>
  </si>
  <si>
    <t>0340</t>
  </si>
  <si>
    <t>Wpływy z podatku od środków transportowych</t>
  </si>
  <si>
    <t>0500</t>
  </si>
  <si>
    <t>Wpływy z podatku od czynności cywilnoprawnych</t>
  </si>
  <si>
    <t>0910</t>
  </si>
  <si>
    <t>Wpływy z odsetek od nieterminowych wpłat z tytułu podatków i opłat</t>
  </si>
  <si>
    <t>2680</t>
  </si>
  <si>
    <t>Rekompensaty utraconych dochodów w podatkach i opłatach lokalnych</t>
  </si>
  <si>
    <t>75616</t>
  </si>
  <si>
    <t>Wpływy z podatku rolnego, podatku leśnego, podatku od spadków i darowizn, podatku od czynności cywilno-prawnych oraz podatków i opłat lokalnych od osób fizycznych</t>
  </si>
  <si>
    <t>0360</t>
  </si>
  <si>
    <t>Wpływy z podatku od spadków i darowizn</t>
  </si>
  <si>
    <t>0430</t>
  </si>
  <si>
    <t>Wpływy z opłaty targowej</t>
  </si>
  <si>
    <t>Wpływy z tytułu kosztów egzekucyjnych, opłaty komorniczej i kosztów upomnień</t>
  </si>
  <si>
    <t>75618</t>
  </si>
  <si>
    <t>0410</t>
  </si>
  <si>
    <t>Wpływy z opłaty skarbowej</t>
  </si>
  <si>
    <t>0480</t>
  </si>
  <si>
    <t>Wpływy z opłat za zezwolenia na sprzedaż napojów alkoholowych</t>
  </si>
  <si>
    <t>75621</t>
  </si>
  <si>
    <t>Udziały gmin w podatkach stanowiących dochód budżetu państwa</t>
  </si>
  <si>
    <t>0010</t>
  </si>
  <si>
    <t>0020</t>
  </si>
  <si>
    <t>Wpływy z podatku dochodowego od osób prawnych</t>
  </si>
  <si>
    <t>758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</si>
  <si>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</si>
  <si>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</si>
  <si>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</si>
  <si>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</si>
  <si>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</si>
  <si>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</si>
  <si>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75814</t>
  </si>
  <si>
    <t>0940</t>
  </si>
  <si>
    <t>Wpływy z rozliczeń/zwrotów z lat ubiegłych</t>
  </si>
  <si>
    <t>2030</t>
  </si>
  <si>
    <t>Dotacje celowe otrzymane z budżetu państwa na realizację własnych zadań bieżących gmin (związków gmin, związków powiatowo-gminnych)</t>
  </si>
  <si>
    <t>Wpłata środków finansowych z niewykorzystanych w terminie wydatków, które nie wygasają z upływem roku budżetowego</t>
  </si>
  <si>
    <t>6330</t>
  </si>
  <si>
    <t>Dotacje celowe otrzymane z budżetu państwa na realizację inwestycji i zakupów inwestycyjnych własnych gmin (związków gmin, związków powiatowo-gminnych)</t>
  </si>
  <si>
    <t>6680</t>
  </si>
  <si>
    <t>75831</t>
  </si>
  <si>
    <t>Część równoważąca subwencji ogólnej dla gmin</t>
  </si>
  <si>
    <t>80103</t>
  </si>
  <si>
    <t>Oddziały przedszkolne w szkołach podstawowych</t>
  </si>
  <si>
    <t xml:space="preserve">Przedszkola </t>
  </si>
  <si>
    <t>0660</t>
  </si>
  <si>
    <t>Wpływy z opłat za korzystanie z wychowania przedszkolnego</t>
  </si>
  <si>
    <t>0670</t>
  </si>
  <si>
    <t>Wpływy z opłat za korzystanie z wyżywienia w jednostkach realizujących zadania z zakresu wychowania przedszkolnego</t>
  </si>
  <si>
    <t>2310</t>
  </si>
  <si>
    <t>Stołówki szkolne i przedszkolne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</si>
  <si>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</si>
  <si>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</si>
  <si>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80153</t>
  </si>
  <si>
    <t>2057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</si>
  <si>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</si>
  <si>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</si>
  <si>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2910</t>
  </si>
  <si>
    <t>Wpływy ze zwrotów dotacji oraz płatności wykorzystanych niezgodnie z przeznaczeniem lub wykorzystanych z naruszeniem procedur, o których mowa w art. 184 ustawy, pobranych nienależnie lub w nadmiernej wysokości</t>
  </si>
  <si>
    <t>85214</t>
  </si>
  <si>
    <t>85215</t>
  </si>
  <si>
    <t>85216</t>
  </si>
  <si>
    <t>85219</t>
  </si>
  <si>
    <t>85228</t>
  </si>
  <si>
    <t>2360</t>
  </si>
  <si>
    <t>Dochody jednostek samorządu terytorialnego związane z realizacją zadań z zakresu administracji rządowej oraz innych zadań zleconych ustawami</t>
  </si>
  <si>
    <t>85230</t>
  </si>
  <si>
    <t>853</t>
  </si>
  <si>
    <t>854</t>
  </si>
  <si>
    <t>85415</t>
  </si>
  <si>
    <t>2040</t>
  </si>
  <si>
    <t>Dotacje celowe otrzymane z budżetu państwa na realizację zadań bieżących gmin z zakresu edukacyjnej opieki wychowawczej finansowanych w całości przez budżet państwa w ramach programów rządowych</t>
  </si>
  <si>
    <t>855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</si>
  <si>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</si>
  <si>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</si>
  <si>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</si>
  <si>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</si>
  <si>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</si>
  <si>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</si>
  <si>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</si>
  <si>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85504</t>
  </si>
  <si>
    <t>2690</t>
  </si>
  <si>
    <t>Środki z Funduszu Pracy otrzymane na realizację zadań wynikających z odrębnych ustaw</t>
  </si>
  <si>
    <t>90002</t>
  </si>
  <si>
    <t>90019</t>
  </si>
  <si>
    <t>90095</t>
  </si>
  <si>
    <t>70001</t>
  </si>
  <si>
    <t>Zakłady gospodarki mieszkaniowej</t>
  </si>
  <si>
    <t>710</t>
  </si>
  <si>
    <t>Działalność usługowa</t>
  </si>
  <si>
    <t>71035</t>
  </si>
  <si>
    <t>Cmentarze</t>
  </si>
  <si>
    <t>85154</t>
  </si>
  <si>
    <t>85202</t>
  </si>
  <si>
    <t>92105</t>
  </si>
  <si>
    <t>Zmiany</t>
  </si>
  <si>
    <t>ZMIANY W PLANIE DOCHODÓW GMINY ROGOŹNO ORAZ WYKONANIE DOCHODÓW</t>
  </si>
  <si>
    <t>ogółem</t>
  </si>
  <si>
    <t>w tym:
wymagalne</t>
  </si>
  <si>
    <t>nadpłaty</t>
  </si>
  <si>
    <t>0870</t>
  </si>
  <si>
    <t>Wpływy z tytułu kosztów egzekucyjnych, opłaty komorniczej i kosztów upomnienia</t>
  </si>
  <si>
    <t>Wpływy ze sprzedaży składników majątkowych</t>
  </si>
  <si>
    <t>0580</t>
  </si>
  <si>
    <t>Załącznik nr 1 do sprwozdania opisowego</t>
  </si>
  <si>
    <t>1)</t>
  </si>
  <si>
    <t>2)</t>
  </si>
  <si>
    <t>3)</t>
  </si>
  <si>
    <t>4)</t>
  </si>
  <si>
    <t>5)</t>
  </si>
  <si>
    <t>Dochody bieżące</t>
  </si>
  <si>
    <t>udziały w podatku dochodowym od osób fizycznych</t>
  </si>
  <si>
    <t>udziały w podatku dochodowym od osób prawnych</t>
  </si>
  <si>
    <t>podatki i opłaty</t>
  </si>
  <si>
    <t>subwencja ogólna</t>
  </si>
  <si>
    <t>dotacje i środki na cele bieżące</t>
  </si>
  <si>
    <t>a) dotacje na programy finansowe z udziałem środków, o których mowa w art.. 5 ust.1 pkt 2 i 3 w części związanej z realizacją zadań bieżących gminy</t>
  </si>
  <si>
    <t xml:space="preserve">6) </t>
  </si>
  <si>
    <t>pozostałe  dochody</t>
  </si>
  <si>
    <t>ze sprzedaży majątku</t>
  </si>
  <si>
    <t>wpływy z przekształcenia prawa użytkowania wieczystego przysługujęcego osobom fizycznym w prawo własności</t>
  </si>
  <si>
    <t>dotacje i środkina inwestycje</t>
  </si>
  <si>
    <t>a) dotacje na programy finansowe z udziałem środków, o których mowa w art.. 5 ust.1 pkt 2 i 3 w części związanej z realizacją zadań majątkowych gminy</t>
  </si>
  <si>
    <t>Dochody majątkowe</t>
  </si>
  <si>
    <t>85513</t>
  </si>
  <si>
    <t>6350</t>
  </si>
  <si>
    <t>2020</t>
  </si>
  <si>
    <t>Dotacje celowe otrzymane z budżetu państwa na zadania bieżące realizowane przez gminę na podstawie porozumień z organami administracji rządowej</t>
  </si>
  <si>
    <t>75056</t>
  </si>
  <si>
    <t>Spis powszechny i inne</t>
  </si>
  <si>
    <t>75802</t>
  </si>
  <si>
    <t>Uzupełnienie subwencji ogólnej dla jednostek samorządu terytorialnego</t>
  </si>
  <si>
    <t>2750</t>
  </si>
  <si>
    <t>Środki na uzupełnienie dochodów gminy</t>
  </si>
  <si>
    <t>75816</t>
  </si>
  <si>
    <t>Wpływy do rozliczenia</t>
  </si>
  <si>
    <t>Ochrona Zdrowia</t>
  </si>
  <si>
    <t>0950</t>
  </si>
  <si>
    <t>Wpływy z tytułu kar i odszkodowań wynikających z umów</t>
  </si>
  <si>
    <t>0610</t>
  </si>
  <si>
    <t>Wpływy z opłat egzaminacyjnych oraz opłat za wydawanie świadectw, dyplomów, zaświadczeń, certyfikatów i ich duplikatów</t>
  </si>
  <si>
    <t>Domy Pomocy Społecznej</t>
  </si>
  <si>
    <t>Oświatlenie ulic, placów i dróg</t>
  </si>
  <si>
    <t>za okres od początku roku do dnia 31 grudnia 2021 roku</t>
  </si>
  <si>
    <t>Plan na dzień: 01.01.2021r.</t>
  </si>
  <si>
    <t>Plan na dzień: 31.12.2021r.</t>
  </si>
  <si>
    <t>Dochody wykonane 
na dzień: 31.12.2021r.</t>
  </si>
  <si>
    <t>0770</t>
  </si>
  <si>
    <t>Dotacja celowa otrzymana z tytułu pomocy finansowej udzielonej miedzy jednostkami samorządu terytorialnego na dofinansowanie własnych zadań inwestycyjnych i zakupów inwestycyjnych</t>
  </si>
  <si>
    <t>75619</t>
  </si>
  <si>
    <t>Wpływy z różnych rozliczeń</t>
  </si>
  <si>
    <t>0270</t>
  </si>
  <si>
    <t>6100</t>
  </si>
  <si>
    <t>Dofinansowanie ze środków Rządowego Funduszu Inwestycji Lokalnych</t>
  </si>
  <si>
    <t>6090</t>
  </si>
  <si>
    <t>Środki z Funduszu Przeciwdziałania COVID -19 na finansowanie lub dofinansowanie kosztów realizacji inwestycji i zakupów inwestycyjnych związanych z przeciwdziałaniem COVID-19</t>
  </si>
  <si>
    <t>2180</t>
  </si>
  <si>
    <t>Środki z Funduszu Przeciwdziałania COVID-19 na finansowanie lub dofinansowanie realizacji zadań związanych z przeciwdziałaniem COVID-19</t>
  </si>
  <si>
    <t>85326</t>
  </si>
  <si>
    <t>Fundusz Solidarnościowy</t>
  </si>
  <si>
    <t>2170</t>
  </si>
  <si>
    <t>Wpływy z rozliczeń/ zwrotów z lat ubiegłych</t>
  </si>
  <si>
    <t>85516</t>
  </si>
  <si>
    <t>System opieki nad dziećmi w wieku do lat 3</t>
  </si>
  <si>
    <t>Dotacja celowa otrzymana z budżetu państwa na realizację własnych zadań bieżących gmin (związków gmin, związków powiatowo-gminnych)</t>
  </si>
  <si>
    <t>6257</t>
  </si>
  <si>
    <t>Dotacja celowa w ramach programów finansowanych z udziałem środków europejskich oraz środków, o których mowa w art.. 5 ust 3 pkt 5 lit aib ustawy, lub płatności w ramach budżetu środków europejskich, realizowanych przez jednostki samorządu terytorialnego</t>
  </si>
  <si>
    <t>Dotacja celowa otrzymana z budżetu państwa na realizacje inwestycji i zakupów inwestycyjnych własnych gmin (związków gmin, związków powiatowo-gminnych)</t>
  </si>
  <si>
    <t>90005</t>
  </si>
  <si>
    <t>Ochrona powietrza atmosferycznego i klimatu</t>
  </si>
  <si>
    <t>2460</t>
  </si>
  <si>
    <t>Środki otrzymane od pozostałych jednostek zaliczanych do sektora finansów publicznych na realizację zadan bieżących jednostek zaliczanych do sektora finansów publicznych</t>
  </si>
  <si>
    <t>90026</t>
  </si>
  <si>
    <t>Pozostałe dzialania związane z gospodarką odpadami</t>
  </si>
  <si>
    <t>92195</t>
  </si>
  <si>
    <t>60004</t>
  </si>
  <si>
    <t>0840</t>
  </si>
  <si>
    <t>0880</t>
  </si>
  <si>
    <t>0590</t>
  </si>
  <si>
    <t>0960</t>
  </si>
  <si>
    <t>Lokalny transport zbiorowy</t>
  </si>
  <si>
    <t>Wpływy ze sprzedaży wyrobów</t>
  </si>
  <si>
    <t>Wpływy z opłaty prolongacyjnej</t>
  </si>
  <si>
    <t>Wpływy z opłat za koncesje i licencje</t>
  </si>
  <si>
    <t>Wpływy z tytułu grzywien i innych kar pieniężnych od osób prawnych i innych jednostek organizacyjnych</t>
  </si>
  <si>
    <t>Wpływy z otrzymanych spadków, zapisów i darowizn w postaci pieniężnej</t>
  </si>
  <si>
    <t>Środki otrzymane z państwowych funduszy celowych na finansowanie lub dofinansowanie kosztów realizacji inwestycji i zakupów inwestycyjnych jednostek sektora finansów publicznych</t>
  </si>
  <si>
    <t>Wpływy z tytułu odpłatnego nabycia praw wałasności oraz prawa użytkowania wieczystego nieruchomości</t>
  </si>
  <si>
    <t>Wpływy z odsetek za nieterminowe wpłat z tytułu podatków i opłat</t>
  </si>
  <si>
    <t>Wpływy z części opłaty za zezwolenie na sprzedaż napojów alkoholowych w obrocie hurtowym</t>
  </si>
  <si>
    <t>Środki otrzymane z państwowych funduszy celowych na realizację zadań bieżących jednostek sektora finansów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</si>
</sst>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  <font>
      <b/>
      <sz val="9.5"/>
      <color indexed="8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.5"/>
      <color indexed="8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8"/>
      <color rgb="FF00B050"/>
      <name val="Arial"/>
      <family val="2"/>
      <charset val="238"/>
    </font>
    <font>
      <b/>
      <i/>
      <sz val="8.5"/>
      <color rgb="FF00B050"/>
      <name val="Arial"/>
      <family val="2"/>
      <charset val="238"/>
    </font>
    <font>
      <b/>
      <i/>
      <sz val="8.5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>
      <alignment vertical="top"/>
    </xf>
    <xf numFmtId="0" fontId="4" fillId="3" borderId="0" applyNumberFormat="0" applyBorder="0" applyAlignment="0" applyProtection="0"/>
    <xf numFmtId="0" fontId="6" fillId="0" borderId="0"/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5" fillId="0" borderId="0"/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</xf>
    <xf numFmtId="0" fontId="1" fillId="0" borderId="0"/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90">
    <xf numFmtId="0" fontId="0" fillId="0" borderId="0" xfId="0"/>
    <xf numFmtId="0" fontId="13" fillId="0" borderId="0" xfId="40" applyNumberFormat="1" applyFont="1" applyFill="1" applyBorder="1" applyAlignment="1" applyProtection="1">
      <alignment horizontal="left"/>
      <protection locked="0"/>
    </xf>
    <xf numFmtId="49" fontId="15" fillId="4" borderId="16" xfId="40" applyNumberFormat="1" applyFont="1" applyFill="1" applyBorder="1" applyAlignment="1" applyProtection="1">
      <alignment horizontal="center" vertical="center" wrapText="1"/>
      <protection locked="0"/>
    </xf>
    <xf numFmtId="49" fontId="16" fillId="4" borderId="16" xfId="40" applyNumberFormat="1" applyFont="1" applyFill="1" applyBorder="1" applyAlignment="1" applyProtection="1">
      <alignment horizontal="center" vertical="center" wrapText="1"/>
      <protection locked="0"/>
    </xf>
    <xf numFmtId="49" fontId="16" fillId="4" borderId="7" xfId="4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40" applyNumberFormat="1" applyFont="1" applyFill="1" applyBorder="1" applyAlignment="1" applyProtection="1">
      <alignment horizontal="right" vertical="center"/>
      <protection locked="0"/>
    </xf>
    <xf numFmtId="0" fontId="8" fillId="0" borderId="0" xfId="40" applyNumberFormat="1" applyFont="1" applyFill="1" applyBorder="1" applyAlignment="1" applyProtection="1">
      <alignment horizontal="left"/>
      <protection locked="0"/>
    </xf>
    <xf numFmtId="0" fontId="9" fillId="0" borderId="21" xfId="40" applyNumberFormat="1" applyFont="1" applyFill="1" applyBorder="1" applyAlignment="1" applyProtection="1">
      <alignment horizontal="center"/>
      <protection locked="0"/>
    </xf>
    <xf numFmtId="49" fontId="16" fillId="4" borderId="9" xfId="40" applyNumberFormat="1" applyFont="1" applyFill="1" applyBorder="1" applyAlignment="1" applyProtection="1">
      <alignment horizontal="left" vertical="center" wrapText="1"/>
      <protection locked="0"/>
    </xf>
    <xf numFmtId="4" fontId="17" fillId="4" borderId="1" xfId="4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40" applyNumberFormat="1" applyFont="1" applyFill="1" applyBorder="1" applyAlignment="1" applyProtection="1">
      <alignment horizontal="left"/>
      <protection locked="0"/>
    </xf>
    <xf numFmtId="49" fontId="16" fillId="4" borderId="16" xfId="4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0" applyNumberFormat="1" applyFont="1" applyFill="1" applyBorder="1" applyAlignment="1" applyProtection="1">
      <alignment horizontal="center"/>
      <protection locked="0"/>
    </xf>
    <xf numFmtId="49" fontId="10" fillId="4" borderId="7" xfId="40" quotePrefix="1" applyNumberFormat="1" applyFont="1" applyFill="1" applyBorder="1" applyAlignment="1" applyProtection="1">
      <alignment horizontal="center" vertical="center" wrapText="1"/>
      <protection locked="0"/>
    </xf>
    <xf numFmtId="49" fontId="10" fillId="4" borderId="7" xfId="40" applyNumberFormat="1" applyFont="1" applyFill="1" applyBorder="1" applyAlignment="1" applyProtection="1">
      <alignment horizontal="center" vertical="center" wrapText="1"/>
      <protection locked="0"/>
    </xf>
    <xf numFmtId="49" fontId="15" fillId="5" borderId="16" xfId="40" applyNumberFormat="1" applyFont="1" applyFill="1" applyBorder="1" applyAlignment="1" applyProtection="1">
      <alignment horizontal="center" vertical="center" wrapText="1"/>
      <protection locked="0"/>
    </xf>
    <xf numFmtId="49" fontId="16" fillId="5" borderId="16" xfId="4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40" applyNumberFormat="1" applyFont="1" applyFill="1" applyBorder="1" applyAlignment="1" applyProtection="1">
      <alignment horizontal="left"/>
      <protection locked="0"/>
    </xf>
    <xf numFmtId="49" fontId="18" fillId="5" borderId="7" xfId="40" quotePrefix="1" applyNumberFormat="1" applyFont="1" applyFill="1" applyBorder="1" applyAlignment="1" applyProtection="1">
      <alignment horizontal="center" vertical="center" wrapText="1"/>
      <protection locked="0"/>
    </xf>
    <xf numFmtId="10" fontId="18" fillId="5" borderId="1" xfId="40" applyNumberFormat="1" applyFont="1" applyFill="1" applyBorder="1" applyAlignment="1" applyProtection="1">
      <alignment horizontal="right" vertical="center" wrapText="1"/>
      <protection locked="0"/>
    </xf>
    <xf numFmtId="10" fontId="13" fillId="0" borderId="0" xfId="40" applyNumberFormat="1" applyFont="1" applyFill="1" applyBorder="1" applyAlignment="1" applyProtection="1">
      <alignment horizontal="left"/>
      <protection locked="0"/>
    </xf>
    <xf numFmtId="49" fontId="10" fillId="4" borderId="9" xfId="4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22" applyNumberFormat="1" applyFont="1" applyFill="1" applyBorder="1" applyAlignment="1" applyProtection="1">
      <alignment horizontal="left"/>
      <protection locked="0"/>
    </xf>
    <xf numFmtId="0" fontId="8" fillId="0" borderId="0" xfId="22" applyNumberFormat="1" applyFont="1" applyFill="1" applyBorder="1" applyAlignment="1" applyProtection="1">
      <alignment horizontal="left"/>
      <protection locked="0"/>
    </xf>
    <xf numFmtId="0" fontId="25" fillId="0" borderId="4" xfId="22" applyNumberFormat="1" applyFont="1" applyFill="1" applyBorder="1" applyAlignment="1" applyProtection="1">
      <alignment horizontal="right" vertical="top"/>
      <protection locked="0"/>
    </xf>
    <xf numFmtId="0" fontId="24" fillId="0" borderId="4" xfId="22" applyNumberFormat="1" applyFont="1" applyFill="1" applyBorder="1" applyAlignment="1" applyProtection="1">
      <alignment horizontal="right" vertical="top"/>
      <protection locked="0"/>
    </xf>
    <xf numFmtId="0" fontId="13" fillId="0" borderId="13" xfId="40" applyNumberFormat="1" applyFont="1" applyFill="1" applyBorder="1" applyAlignment="1" applyProtection="1">
      <alignment horizontal="left"/>
      <protection locked="0"/>
    </xf>
    <xf numFmtId="10" fontId="13" fillId="0" borderId="13" xfId="40" applyNumberFormat="1" applyFont="1" applyFill="1" applyBorder="1" applyAlignment="1" applyProtection="1">
      <alignment horizontal="left"/>
      <protection locked="0"/>
    </xf>
    <xf numFmtId="0" fontId="22" fillId="0" borderId="1" xfId="22" applyNumberFormat="1" applyFont="1" applyFill="1" applyBorder="1" applyAlignment="1" applyProtection="1">
      <alignment horizontal="left" vertical="center"/>
      <protection locked="0"/>
    </xf>
    <xf numFmtId="0" fontId="26" fillId="0" borderId="1" xfId="22" applyNumberFormat="1" applyFont="1" applyFill="1" applyBorder="1" applyAlignment="1" applyProtection="1">
      <alignment horizontal="left" vertical="center"/>
      <protection locked="0"/>
    </xf>
    <xf numFmtId="0" fontId="27" fillId="0" borderId="1" xfId="22" applyNumberFormat="1" applyFont="1" applyFill="1" applyBorder="1" applyAlignment="1" applyProtection="1">
      <alignment vertical="center" wrapText="1"/>
      <protection locked="0"/>
    </xf>
    <xf numFmtId="0" fontId="13" fillId="0" borderId="13" xfId="40" applyNumberFormat="1" applyFont="1" applyFill="1" applyBorder="1" applyAlignment="1" applyProtection="1">
      <alignment horizontal="right" vertical="top"/>
      <protection locked="0"/>
    </xf>
    <xf numFmtId="10" fontId="13" fillId="0" borderId="13" xfId="40" applyNumberFormat="1" applyFont="1" applyFill="1" applyBorder="1" applyAlignment="1" applyProtection="1">
      <alignment horizontal="right" vertical="top"/>
      <protection locked="0"/>
    </xf>
    <xf numFmtId="4" fontId="2" fillId="0" borderId="1" xfId="40" applyNumberFormat="1" applyFont="1" applyFill="1" applyBorder="1" applyAlignment="1" applyProtection="1">
      <alignment horizontal="right" vertical="top"/>
      <protection locked="0"/>
    </xf>
    <xf numFmtId="4" fontId="27" fillId="0" borderId="1" xfId="40" applyNumberFormat="1" applyFont="1" applyFill="1" applyBorder="1" applyAlignment="1" applyProtection="1">
      <alignment horizontal="right" vertical="center"/>
      <protection locked="0"/>
    </xf>
    <xf numFmtId="4" fontId="2" fillId="0" borderId="1" xfId="40" applyNumberFormat="1" applyFont="1" applyFill="1" applyBorder="1" applyAlignment="1" applyProtection="1">
      <alignment horizontal="right"/>
      <protection locked="0"/>
    </xf>
    <xf numFmtId="0" fontId="2" fillId="0" borderId="13" xfId="40" applyNumberFormat="1" applyFont="1" applyFill="1" applyBorder="1" applyAlignment="1" applyProtection="1">
      <alignment vertical="top"/>
      <protection locked="0"/>
    </xf>
    <xf numFmtId="10" fontId="2" fillId="0" borderId="13" xfId="40" applyNumberFormat="1" applyFont="1" applyFill="1" applyBorder="1" applyAlignment="1" applyProtection="1">
      <alignment vertical="top"/>
      <protection locked="0"/>
    </xf>
    <xf numFmtId="4" fontId="2" fillId="0" borderId="1" xfId="40" applyNumberFormat="1" applyFont="1" applyFill="1" applyBorder="1" applyAlignment="1" applyProtection="1">
      <alignment vertical="top"/>
      <protection locked="0"/>
    </xf>
    <xf numFmtId="0" fontId="18" fillId="0" borderId="4" xfId="22" applyNumberFormat="1" applyFont="1" applyFill="1" applyBorder="1" applyAlignment="1" applyProtection="1">
      <alignment horizontal="right" vertical="top"/>
      <protection locked="0"/>
    </xf>
    <xf numFmtId="0" fontId="18" fillId="0" borderId="6" xfId="22" applyNumberFormat="1" applyFont="1" applyFill="1" applyBorder="1" applyAlignment="1" applyProtection="1">
      <alignment vertical="top" wrapText="1"/>
      <protection locked="0"/>
    </xf>
    <xf numFmtId="0" fontId="18" fillId="0" borderId="5" xfId="22" applyNumberFormat="1" applyFont="1" applyFill="1" applyBorder="1" applyAlignment="1" applyProtection="1">
      <alignment vertical="top" wrapText="1"/>
      <protection locked="0"/>
    </xf>
    <xf numFmtId="164" fontId="2" fillId="0" borderId="1" xfId="40" applyNumberFormat="1" applyFont="1" applyFill="1" applyBorder="1" applyAlignment="1" applyProtection="1">
      <alignment horizontal="right" vertical="top"/>
      <protection locked="0"/>
    </xf>
    <xf numFmtId="4" fontId="11" fillId="0" borderId="13" xfId="40" applyNumberFormat="1" applyFont="1" applyFill="1" applyBorder="1" applyAlignment="1" applyProtection="1">
      <alignment horizontal="left"/>
      <protection locked="0"/>
    </xf>
    <xf numFmtId="0" fontId="29" fillId="0" borderId="6" xfId="22" applyNumberFormat="1" applyFont="1" applyFill="1" applyBorder="1" applyAlignment="1" applyProtection="1">
      <alignment vertical="top" wrapText="1"/>
      <protection locked="0"/>
    </xf>
    <xf numFmtId="4" fontId="29" fillId="0" borderId="1" xfId="40" applyNumberFormat="1" applyFont="1" applyFill="1" applyBorder="1" applyAlignment="1" applyProtection="1">
      <alignment vertical="top"/>
      <protection locked="0"/>
    </xf>
    <xf numFmtId="0" fontId="30" fillId="0" borderId="6" xfId="22" applyNumberFormat="1" applyFont="1" applyFill="1" applyBorder="1" applyAlignment="1" applyProtection="1">
      <alignment vertical="top" wrapText="1"/>
      <protection locked="0"/>
    </xf>
    <xf numFmtId="4" fontId="29" fillId="0" borderId="1" xfId="40" applyNumberFormat="1" applyFont="1" applyFill="1" applyBorder="1" applyAlignment="1" applyProtection="1">
      <alignment horizontal="right" vertical="top"/>
      <protection locked="0"/>
    </xf>
    <xf numFmtId="4" fontId="18" fillId="2" borderId="1" xfId="40" applyNumberFormat="1" applyFont="1" applyFill="1" applyBorder="1" applyAlignment="1" applyProtection="1">
      <alignment horizontal="right" vertical="center"/>
      <protection locked="0"/>
    </xf>
    <xf numFmtId="49" fontId="10" fillId="4" borderId="16" xfId="40" quotePrefix="1" applyNumberFormat="1" applyFont="1" applyFill="1" applyBorder="1" applyAlignment="1" applyProtection="1">
      <alignment horizontal="center" vertical="center" wrapText="1"/>
      <protection locked="0"/>
    </xf>
    <xf numFmtId="4" fontId="18" fillId="5" borderId="1" xfId="40" applyNumberFormat="1" applyFont="1" applyFill="1" applyBorder="1" applyAlignment="1" applyProtection="1">
      <alignment horizontal="right" vertical="center" wrapText="1"/>
      <protection locked="0"/>
    </xf>
    <xf numFmtId="4" fontId="18" fillId="5" borderId="7" xfId="40" quotePrefix="1" applyNumberFormat="1" applyFont="1" applyFill="1" applyBorder="1" applyAlignment="1" applyProtection="1">
      <alignment horizontal="center" vertical="center" wrapText="1"/>
      <protection locked="0"/>
    </xf>
    <xf numFmtId="49" fontId="16" fillId="4" borderId="14" xfId="40" applyNumberFormat="1" applyFont="1" applyFill="1" applyBorder="1" applyAlignment="1" applyProtection="1">
      <alignment horizontal="center" vertical="center" wrapText="1"/>
      <protection locked="0"/>
    </xf>
    <xf numFmtId="49" fontId="10" fillId="4" borderId="8" xfId="40" quotePrefix="1" applyNumberFormat="1" applyFont="1" applyFill="1" applyBorder="1" applyAlignment="1" applyProtection="1">
      <alignment horizontal="center" vertical="center" wrapText="1"/>
      <protection locked="0"/>
    </xf>
    <xf numFmtId="4" fontId="11" fillId="0" borderId="0" xfId="40" applyNumberFormat="1" applyFont="1" applyFill="1" applyBorder="1" applyAlignment="1" applyProtection="1">
      <alignment horizontal="left"/>
      <protection locked="0"/>
    </xf>
    <xf numFmtId="10" fontId="11" fillId="0" borderId="13" xfId="40" applyNumberFormat="1" applyFont="1" applyFill="1" applyBorder="1" applyAlignment="1" applyProtection="1">
      <alignment horizontal="left"/>
      <protection locked="0"/>
    </xf>
    <xf numFmtId="4" fontId="27" fillId="0" borderId="6" xfId="40" applyNumberFormat="1" applyFont="1" applyFill="1" applyBorder="1" applyAlignment="1" applyProtection="1">
      <alignment horizontal="right" vertical="center"/>
      <protection locked="0"/>
    </xf>
    <xf numFmtId="10" fontId="27" fillId="0" borderId="2" xfId="40" applyNumberFormat="1" applyFont="1" applyFill="1" applyBorder="1" applyAlignment="1" applyProtection="1">
      <alignment horizontal="right" vertical="center"/>
      <protection locked="0"/>
    </xf>
    <xf numFmtId="4" fontId="27" fillId="0" borderId="18" xfId="40" applyNumberFormat="1" applyFont="1" applyFill="1" applyBorder="1" applyAlignment="1" applyProtection="1">
      <alignment horizontal="right" vertical="center"/>
      <protection locked="0"/>
    </xf>
    <xf numFmtId="4" fontId="2" fillId="0" borderId="6" xfId="40" applyNumberFormat="1" applyFont="1" applyFill="1" applyBorder="1" applyAlignment="1" applyProtection="1">
      <alignment horizontal="right" vertical="top"/>
      <protection locked="0"/>
    </xf>
    <xf numFmtId="4" fontId="2" fillId="0" borderId="6" xfId="40" applyNumberFormat="1" applyFont="1" applyFill="1" applyBorder="1" applyAlignment="1" applyProtection="1">
      <alignment vertical="top"/>
      <protection locked="0"/>
    </xf>
    <xf numFmtId="10" fontId="2" fillId="0" borderId="2" xfId="40" applyNumberFormat="1" applyFont="1" applyFill="1" applyBorder="1" applyAlignment="1" applyProtection="1">
      <alignment horizontal="right" vertical="top"/>
      <protection locked="0"/>
    </xf>
    <xf numFmtId="4" fontId="2" fillId="0" borderId="18" xfId="40" applyNumberFormat="1" applyFont="1" applyFill="1" applyBorder="1" applyAlignment="1" applyProtection="1">
      <alignment horizontal="right" vertical="top"/>
      <protection locked="0"/>
    </xf>
    <xf numFmtId="4" fontId="2" fillId="0" borderId="18" xfId="40" applyNumberFormat="1" applyFont="1" applyFill="1" applyBorder="1" applyAlignment="1" applyProtection="1">
      <alignment vertical="top"/>
      <protection locked="0"/>
    </xf>
    <xf numFmtId="0" fontId="8" fillId="0" borderId="15" xfId="22" applyNumberFormat="1" applyFont="1" applyFill="1" applyBorder="1" applyAlignment="1" applyProtection="1">
      <alignment horizontal="left"/>
      <protection locked="0"/>
    </xf>
    <xf numFmtId="0" fontId="23" fillId="0" borderId="13" xfId="22" applyNumberFormat="1" applyFont="1" applyFill="1" applyBorder="1" applyAlignment="1" applyProtection="1">
      <alignment horizontal="left"/>
      <protection locked="0"/>
    </xf>
    <xf numFmtId="0" fontId="28" fillId="0" borderId="15" xfId="22" applyNumberFormat="1" applyFont="1" applyFill="1" applyBorder="1" applyAlignment="1" applyProtection="1">
      <alignment horizontal="left" vertical="top"/>
      <protection locked="0"/>
    </xf>
    <xf numFmtId="0" fontId="23" fillId="0" borderId="13" xfId="22" applyNumberFormat="1" applyFont="1" applyFill="1" applyBorder="1" applyAlignment="1" applyProtection="1">
      <alignment vertical="top" wrapText="1"/>
      <protection locked="0"/>
    </xf>
    <xf numFmtId="0" fontId="25" fillId="0" borderId="15" xfId="22" applyNumberFormat="1" applyFont="1" applyFill="1" applyBorder="1" applyAlignment="1" applyProtection="1">
      <alignment horizontal="right" vertical="top"/>
      <protection locked="0"/>
    </xf>
    <xf numFmtId="0" fontId="31" fillId="0" borderId="13" xfId="22" applyNumberFormat="1" applyFont="1" applyFill="1" applyBorder="1" applyAlignment="1" applyProtection="1">
      <alignment vertical="top" wrapText="1"/>
      <protection locked="0"/>
    </xf>
    <xf numFmtId="0" fontId="24" fillId="0" borderId="15" xfId="22" applyNumberFormat="1" applyFont="1" applyFill="1" applyBorder="1" applyAlignment="1" applyProtection="1">
      <alignment horizontal="right" vertical="top"/>
      <protection locked="0"/>
    </xf>
    <xf numFmtId="49" fontId="16" fillId="4" borderId="8" xfId="40" applyNumberFormat="1" applyFont="1" applyFill="1" applyBorder="1" applyAlignment="1" applyProtection="1">
      <alignment horizontal="center" vertical="center" wrapText="1"/>
      <protection locked="0"/>
    </xf>
    <xf numFmtId="49" fontId="10" fillId="4" borderId="19" xfId="40" applyNumberFormat="1" applyFont="1" applyFill="1" applyBorder="1" applyAlignment="1" applyProtection="1">
      <alignment horizontal="center" vertical="center" wrapText="1"/>
      <protection locked="0"/>
    </xf>
    <xf numFmtId="0" fontId="13" fillId="0" borderId="21" xfId="40" applyNumberFormat="1" applyFont="1" applyFill="1" applyBorder="1" applyAlignment="1" applyProtection="1">
      <alignment horizontal="left"/>
      <protection locked="0"/>
    </xf>
    <xf numFmtId="49" fontId="16" fillId="4" borderId="1" xfId="40" applyNumberFormat="1" applyFont="1" applyFill="1" applyBorder="1" applyAlignment="1" applyProtection="1">
      <alignment horizontal="center" vertical="center" wrapText="1"/>
      <protection locked="0"/>
    </xf>
    <xf numFmtId="4" fontId="16" fillId="4" borderId="1" xfId="40" applyNumberFormat="1" applyFont="1" applyFill="1" applyBorder="1" applyAlignment="1" applyProtection="1">
      <alignment horizontal="right" vertical="center" wrapText="1"/>
      <protection locked="0"/>
    </xf>
    <xf numFmtId="49" fontId="10" fillId="4" borderId="16" xfId="40" applyNumberFormat="1" applyFont="1" applyFill="1" applyBorder="1" applyAlignment="1" applyProtection="1">
      <alignment horizontal="center" vertical="center" wrapText="1"/>
      <protection locked="0"/>
    </xf>
    <xf numFmtId="49" fontId="10" fillId="4" borderId="8" xfId="40" applyNumberFormat="1" applyFont="1" applyFill="1" applyBorder="1" applyAlignment="1" applyProtection="1">
      <alignment horizontal="center" vertical="center" wrapText="1"/>
      <protection locked="0"/>
    </xf>
    <xf numFmtId="49" fontId="10" fillId="5" borderId="1" xfId="40" applyNumberFormat="1" applyFont="1" applyFill="1" applyBorder="1" applyAlignment="1" applyProtection="1">
      <alignment horizontal="center" vertical="center" wrapText="1"/>
      <protection locked="0"/>
    </xf>
    <xf numFmtId="4" fontId="16" fillId="5" borderId="1" xfId="40" applyNumberFormat="1" applyFont="1" applyFill="1" applyBorder="1" applyAlignment="1" applyProtection="1">
      <alignment horizontal="right" vertical="center" wrapText="1"/>
      <protection locked="0"/>
    </xf>
    <xf numFmtId="49" fontId="10" fillId="4" borderId="1" xfId="40" quotePrefix="1" applyNumberFormat="1" applyFont="1" applyFill="1" applyBorder="1" applyAlignment="1" applyProtection="1">
      <alignment horizontal="center" vertical="center" wrapText="1"/>
      <protection locked="0"/>
    </xf>
    <xf numFmtId="49" fontId="14" fillId="5" borderId="14" xfId="40" applyNumberFormat="1" applyFont="1" applyFill="1" applyBorder="1" applyAlignment="1" applyProtection="1">
      <alignment horizontal="center" vertical="center" wrapText="1"/>
      <protection locked="0"/>
    </xf>
    <xf numFmtId="4" fontId="10" fillId="5" borderId="1" xfId="40" applyNumberFormat="1" applyFont="1" applyFill="1" applyBorder="1" applyAlignment="1" applyProtection="1">
      <alignment horizontal="right" vertical="center" wrapText="1"/>
      <protection locked="0"/>
    </xf>
    <xf numFmtId="49" fontId="10" fillId="5" borderId="16" xfId="40" applyNumberFormat="1" applyFont="1" applyFill="1" applyBorder="1" applyAlignment="1" applyProtection="1">
      <alignment horizontal="center" vertical="center" wrapText="1"/>
      <protection locked="0"/>
    </xf>
    <xf numFmtId="49" fontId="10" fillId="5" borderId="14" xfId="40" applyNumberFormat="1" applyFont="1" applyFill="1" applyBorder="1" applyAlignment="1" applyProtection="1">
      <alignment horizontal="center" vertical="center" wrapText="1"/>
      <protection locked="0"/>
    </xf>
    <xf numFmtId="49" fontId="10" fillId="5" borderId="7" xfId="40" applyNumberFormat="1" applyFont="1" applyFill="1" applyBorder="1" applyAlignment="1" applyProtection="1">
      <alignment horizontal="center" vertical="center" wrapText="1"/>
      <protection locked="0"/>
    </xf>
    <xf numFmtId="49" fontId="15" fillId="4" borderId="14" xfId="40" applyNumberFormat="1" applyFont="1" applyFill="1" applyBorder="1" applyAlignment="1" applyProtection="1">
      <alignment horizontal="center" vertical="center" wrapText="1"/>
      <protection locked="0"/>
    </xf>
    <xf numFmtId="49" fontId="16" fillId="4" borderId="19" xfId="40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40" applyNumberFormat="1" applyFont="1" applyFill="1" applyBorder="1" applyAlignment="1" applyProtection="1">
      <alignment horizontal="center" vertical="center" wrapText="1"/>
      <protection locked="0"/>
    </xf>
    <xf numFmtId="49" fontId="18" fillId="5" borderId="1" xfId="40" applyNumberFormat="1" applyFont="1" applyFill="1" applyBorder="1" applyAlignment="1" applyProtection="1">
      <alignment horizontal="center" vertical="center" wrapText="1"/>
      <protection locked="0"/>
    </xf>
    <xf numFmtId="49" fontId="18" fillId="5" borderId="3" xfId="40" applyNumberFormat="1" applyFont="1" applyFill="1" applyBorder="1" applyAlignment="1" applyProtection="1">
      <alignment horizontal="center" vertical="center" wrapText="1"/>
      <protection locked="0"/>
    </xf>
    <xf numFmtId="49" fontId="16" fillId="5" borderId="3" xfId="40" applyNumberFormat="1" applyFont="1" applyFill="1" applyBorder="1" applyAlignment="1" applyProtection="1">
      <alignment horizontal="center" vertical="center" wrapText="1"/>
      <protection locked="0"/>
    </xf>
    <xf numFmtId="49" fontId="16" fillId="5" borderId="14" xfId="40" applyNumberFormat="1" applyFont="1" applyFill="1" applyBorder="1" applyAlignment="1" applyProtection="1">
      <alignment horizontal="center" vertical="center" wrapText="1"/>
      <protection locked="0"/>
    </xf>
    <xf numFmtId="49" fontId="10" fillId="4" borderId="20" xfId="40" applyNumberFormat="1" applyFont="1" applyFill="1" applyBorder="1" applyAlignment="1" applyProtection="1">
      <alignment horizontal="left" vertical="center" wrapText="1"/>
      <protection locked="0"/>
    </xf>
    <xf numFmtId="49" fontId="10" fillId="4" borderId="10" xfId="40" applyNumberFormat="1" applyFont="1" applyFill="1" applyBorder="1" applyAlignment="1" applyProtection="1">
      <alignment horizontal="left" vertical="center" wrapText="1"/>
      <protection locked="0"/>
    </xf>
    <xf numFmtId="49" fontId="16" fillId="4" borderId="10" xfId="40" applyNumberFormat="1" applyFont="1" applyFill="1" applyBorder="1" applyAlignment="1" applyProtection="1">
      <alignment horizontal="left" vertical="center" wrapText="1"/>
      <protection locked="0"/>
    </xf>
    <xf numFmtId="49" fontId="10" fillId="4" borderId="14" xfId="40" applyNumberFormat="1" applyFont="1" applyFill="1" applyBorder="1" applyAlignment="1" applyProtection="1">
      <alignment horizontal="left" vertical="center" wrapText="1"/>
      <protection locked="0"/>
    </xf>
    <xf numFmtId="49" fontId="18" fillId="5" borderId="9" xfId="40" applyNumberFormat="1" applyFont="1" applyFill="1" applyBorder="1" applyAlignment="1" applyProtection="1">
      <alignment horizontal="left" vertical="center" wrapText="1"/>
      <protection locked="0"/>
    </xf>
    <xf numFmtId="49" fontId="18" fillId="5" borderId="12" xfId="40" applyNumberFormat="1" applyFont="1" applyFill="1" applyBorder="1" applyAlignment="1" applyProtection="1">
      <alignment horizontal="left" vertical="center" wrapText="1"/>
      <protection locked="0"/>
    </xf>
    <xf numFmtId="49" fontId="16" fillId="4" borderId="20" xfId="40" applyNumberFormat="1" applyFont="1" applyFill="1" applyBorder="1" applyAlignment="1" applyProtection="1">
      <alignment horizontal="left" vertical="center" wrapText="1"/>
      <protection locked="0"/>
    </xf>
    <xf numFmtId="10" fontId="17" fillId="4" borderId="1" xfId="40" applyNumberFormat="1" applyFont="1" applyFill="1" applyBorder="1" applyAlignment="1" applyProtection="1">
      <alignment horizontal="right" vertical="center" wrapText="1"/>
      <protection locked="0"/>
    </xf>
    <xf numFmtId="10" fontId="2" fillId="0" borderId="1" xfId="40" applyNumberFormat="1" applyFont="1" applyFill="1" applyBorder="1" applyAlignment="1" applyProtection="1">
      <alignment horizontal="right" vertical="top" wrapText="1"/>
      <protection locked="0"/>
    </xf>
    <xf numFmtId="4" fontId="13" fillId="0" borderId="0" xfId="40" applyNumberFormat="1" applyFont="1" applyFill="1" applyBorder="1" applyAlignment="1" applyProtection="1">
      <alignment horizontal="left"/>
      <protection locked="0"/>
    </xf>
    <xf numFmtId="49" fontId="10" fillId="4" borderId="14" xfId="40" quotePrefix="1" applyNumberFormat="1" applyFont="1" applyFill="1" applyBorder="1" applyAlignment="1" applyProtection="1">
      <alignment horizontal="center" vertical="center" wrapText="1"/>
      <protection locked="0"/>
    </xf>
    <xf numFmtId="49" fontId="10" fillId="4" borderId="25" xfId="40" quotePrefix="1" applyNumberFormat="1" applyFont="1" applyFill="1" applyBorder="1" applyAlignment="1" applyProtection="1">
      <alignment horizontal="center" vertical="center" wrapText="1"/>
      <protection locked="0"/>
    </xf>
    <xf numFmtId="49" fontId="18" fillId="5" borderId="7" xfId="40" applyNumberFormat="1" applyFont="1" applyFill="1" applyBorder="1" applyAlignment="1" applyProtection="1">
      <alignment horizontal="center" vertical="center" wrapText="1"/>
      <protection locked="0"/>
    </xf>
    <xf numFmtId="49" fontId="10" fillId="5" borderId="9" xfId="40" applyNumberFormat="1" applyFont="1" applyFill="1" applyBorder="1" applyAlignment="1" applyProtection="1">
      <alignment horizontal="left" vertical="center" wrapText="1"/>
      <protection locked="0"/>
    </xf>
    <xf numFmtId="49" fontId="16" fillId="4" borderId="14" xfId="40" applyNumberFormat="1" applyFont="1" applyFill="1" applyBorder="1" applyAlignment="1" applyProtection="1">
      <alignment horizontal="left" vertical="center" wrapText="1"/>
      <protection locked="0"/>
    </xf>
    <xf numFmtId="49" fontId="10" fillId="4" borderId="1" xfId="40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4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4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4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40" applyNumberFormat="1" applyFont="1" applyFill="1" applyBorder="1" applyAlignment="1" applyProtection="1">
      <alignment vertical="center" wrapText="1"/>
      <protection locked="0"/>
    </xf>
    <xf numFmtId="49" fontId="16" fillId="4" borderId="28" xfId="40" applyNumberFormat="1" applyFont="1" applyFill="1" applyBorder="1" applyAlignment="1" applyProtection="1">
      <alignment horizontal="center" vertical="center" wrapText="1"/>
      <protection locked="0"/>
    </xf>
    <xf numFmtId="49" fontId="16" fillId="4" borderId="1" xfId="40" applyNumberFormat="1" applyFont="1" applyFill="1" applyBorder="1" applyAlignment="1" applyProtection="1">
      <alignment horizontal="left" vertical="center" wrapText="1"/>
      <protection locked="0"/>
    </xf>
    <xf numFmtId="4" fontId="29" fillId="0" borderId="1" xfId="40" applyNumberFormat="1" applyFont="1" applyFill="1" applyBorder="1" applyAlignment="1" applyProtection="1">
      <alignment vertical="center"/>
      <protection locked="0"/>
    </xf>
    <xf numFmtId="10" fontId="29" fillId="0" borderId="2" xfId="40" applyNumberFormat="1" applyFont="1" applyFill="1" applyBorder="1" applyAlignment="1" applyProtection="1">
      <alignment vertical="center"/>
      <protection locked="0"/>
    </xf>
    <xf numFmtId="4" fontId="29" fillId="0" borderId="1" xfId="40" applyNumberFormat="1" applyFont="1" applyFill="1" applyBorder="1" applyAlignment="1" applyProtection="1">
      <alignment horizontal="right" vertical="center"/>
      <protection locked="0"/>
    </xf>
    <xf numFmtId="10" fontId="29" fillId="0" borderId="2" xfId="40" applyNumberFormat="1" applyFont="1" applyFill="1" applyBorder="1" applyAlignment="1" applyProtection="1">
      <alignment horizontal="right" vertical="center"/>
      <protection locked="0"/>
    </xf>
    <xf numFmtId="49" fontId="10" fillId="4" borderId="29" xfId="40" applyNumberFormat="1" applyFont="1" applyFill="1" applyBorder="1" applyAlignment="1" applyProtection="1">
      <alignment horizontal="left" vertical="center" wrapText="1"/>
      <protection locked="0"/>
    </xf>
    <xf numFmtId="49" fontId="14" fillId="6" borderId="1" xfId="40" applyNumberFormat="1" applyFont="1" applyFill="1" applyBorder="1" applyAlignment="1" applyProtection="1">
      <alignment horizontal="center" vertical="center" wrapText="1"/>
      <protection locked="0"/>
    </xf>
    <xf numFmtId="49" fontId="14" fillId="6" borderId="1" xfId="40" applyNumberFormat="1" applyFont="1" applyFill="1" applyBorder="1" applyAlignment="1" applyProtection="1">
      <alignment horizontal="left" vertical="center" wrapText="1"/>
      <protection locked="0"/>
    </xf>
    <xf numFmtId="4" fontId="14" fillId="6" borderId="1" xfId="40" applyNumberFormat="1" applyFont="1" applyFill="1" applyBorder="1" applyAlignment="1" applyProtection="1">
      <alignment horizontal="right" vertical="center" wrapText="1"/>
      <protection locked="0"/>
    </xf>
    <xf numFmtId="10" fontId="14" fillId="6" borderId="1" xfId="40" applyNumberFormat="1" applyFont="1" applyFill="1" applyBorder="1" applyAlignment="1" applyProtection="1">
      <alignment horizontal="right" vertical="center" wrapText="1"/>
      <protection locked="0"/>
    </xf>
    <xf numFmtId="49" fontId="15" fillId="6" borderId="19" xfId="40" applyNumberFormat="1" applyFont="1" applyFill="1" applyBorder="1" applyAlignment="1" applyProtection="1">
      <alignment horizontal="center" vertical="center" wrapText="1"/>
      <protection locked="0"/>
    </xf>
    <xf numFmtId="49" fontId="16" fillId="6" borderId="20" xfId="40" applyNumberFormat="1" applyFont="1" applyFill="1" applyBorder="1" applyAlignment="1" applyProtection="1">
      <alignment horizontal="left" vertical="center" wrapText="1"/>
      <protection locked="0"/>
    </xf>
    <xf numFmtId="4" fontId="16" fillId="6" borderId="27" xfId="40" applyNumberFormat="1" applyFont="1" applyFill="1" applyBorder="1" applyAlignment="1" applyProtection="1">
      <alignment horizontal="right" vertical="center" wrapText="1"/>
      <protection locked="0"/>
    </xf>
    <xf numFmtId="10" fontId="18" fillId="6" borderId="27" xfId="40" applyNumberFormat="1" applyFont="1" applyFill="1" applyBorder="1" applyAlignment="1" applyProtection="1">
      <alignment horizontal="right" vertical="center" wrapText="1"/>
      <protection locked="0"/>
    </xf>
    <xf numFmtId="4" fontId="18" fillId="6" borderId="27" xfId="40" applyNumberFormat="1" applyFont="1" applyFill="1" applyBorder="1" applyAlignment="1" applyProtection="1">
      <alignment horizontal="right" vertical="center" wrapText="1"/>
      <protection locked="0"/>
    </xf>
    <xf numFmtId="49" fontId="16" fillId="6" borderId="19" xfId="40" applyNumberFormat="1" applyFont="1" applyFill="1" applyBorder="1" applyAlignment="1" applyProtection="1">
      <alignment horizontal="center" vertical="center" wrapText="1"/>
      <protection locked="0"/>
    </xf>
    <xf numFmtId="49" fontId="14" fillId="6" borderId="7" xfId="40" applyNumberFormat="1" applyFont="1" applyFill="1" applyBorder="1" applyAlignment="1" applyProtection="1">
      <alignment horizontal="center" vertical="center" wrapText="1"/>
      <protection locked="0"/>
    </xf>
    <xf numFmtId="49" fontId="14" fillId="6" borderId="9" xfId="40" applyNumberFormat="1" applyFont="1" applyFill="1" applyBorder="1" applyAlignment="1" applyProtection="1">
      <alignment horizontal="left" vertical="center" wrapText="1"/>
      <protection locked="0"/>
    </xf>
    <xf numFmtId="4" fontId="17" fillId="6" borderId="1" xfId="40" applyNumberFormat="1" applyFont="1" applyFill="1" applyBorder="1" applyAlignment="1" applyProtection="1">
      <alignment horizontal="right" vertical="center" wrapText="1"/>
      <protection locked="0"/>
    </xf>
    <xf numFmtId="10" fontId="17" fillId="6" borderId="1" xfId="40" applyNumberFormat="1" applyFont="1" applyFill="1" applyBorder="1" applyAlignment="1" applyProtection="1">
      <alignment horizontal="right" vertical="center" wrapText="1"/>
      <protection locked="0"/>
    </xf>
    <xf numFmtId="49" fontId="16" fillId="6" borderId="7" xfId="40" applyNumberFormat="1" applyFont="1" applyFill="1" applyBorder="1" applyAlignment="1" applyProtection="1">
      <alignment horizontal="center" vertical="center" wrapText="1"/>
      <protection locked="0"/>
    </xf>
    <xf numFmtId="49" fontId="15" fillId="6" borderId="7" xfId="40" applyNumberFormat="1" applyFont="1" applyFill="1" applyBorder="1" applyAlignment="1" applyProtection="1">
      <alignment horizontal="center" vertical="center" wrapText="1"/>
      <protection locked="0"/>
    </xf>
    <xf numFmtId="49" fontId="16" fillId="6" borderId="9" xfId="40" applyNumberFormat="1" applyFont="1" applyFill="1" applyBorder="1" applyAlignment="1" applyProtection="1">
      <alignment horizontal="left" vertical="center" wrapText="1"/>
      <protection locked="0"/>
    </xf>
    <xf numFmtId="4" fontId="16" fillId="6" borderId="1" xfId="40" applyNumberFormat="1" applyFont="1" applyFill="1" applyBorder="1" applyAlignment="1" applyProtection="1">
      <alignment horizontal="right" vertical="center" wrapText="1"/>
      <protection locked="0"/>
    </xf>
    <xf numFmtId="4" fontId="18" fillId="6" borderId="1" xfId="40" applyNumberFormat="1" applyFont="1" applyFill="1" applyBorder="1" applyAlignment="1" applyProtection="1">
      <alignment horizontal="right" vertical="center" wrapText="1"/>
      <protection locked="0"/>
    </xf>
    <xf numFmtId="10" fontId="18" fillId="6" borderId="1" xfId="40" applyNumberFormat="1" applyFont="1" applyFill="1" applyBorder="1" applyAlignment="1" applyProtection="1">
      <alignment horizontal="right" vertical="center" wrapText="1"/>
      <protection locked="0"/>
    </xf>
    <xf numFmtId="49" fontId="10" fillId="6" borderId="7" xfId="40" applyNumberFormat="1" applyFont="1" applyFill="1" applyBorder="1" applyAlignment="1" applyProtection="1">
      <alignment horizontal="center" vertical="center" wrapText="1"/>
      <protection locked="0"/>
    </xf>
    <xf numFmtId="49" fontId="10" fillId="6" borderId="9" xfId="40" applyNumberFormat="1" applyFont="1" applyFill="1" applyBorder="1" applyAlignment="1" applyProtection="1">
      <alignment horizontal="left" vertical="center" wrapText="1"/>
      <protection locked="0"/>
    </xf>
    <xf numFmtId="4" fontId="10" fillId="6" borderId="1" xfId="40" applyNumberFormat="1" applyFont="1" applyFill="1" applyBorder="1" applyAlignment="1" applyProtection="1">
      <alignment horizontal="right" vertical="center" wrapText="1"/>
      <protection locked="0"/>
    </xf>
    <xf numFmtId="49" fontId="14" fillId="6" borderId="6" xfId="40" applyNumberFormat="1" applyFont="1" applyFill="1" applyBorder="1" applyAlignment="1" applyProtection="1">
      <alignment horizontal="left" vertical="center" wrapText="1"/>
      <protection locked="0"/>
    </xf>
    <xf numFmtId="4" fontId="17" fillId="7" borderId="1" xfId="40" applyNumberFormat="1" applyFont="1" applyFill="1" applyBorder="1" applyAlignment="1" applyProtection="1">
      <alignment horizontal="right" vertical="center"/>
      <protection locked="0"/>
    </xf>
    <xf numFmtId="49" fontId="10" fillId="6" borderId="23" xfId="40" applyNumberFormat="1" applyFont="1" applyFill="1" applyBorder="1" applyAlignment="1" applyProtection="1">
      <alignment horizontal="center" vertical="center" wrapText="1"/>
      <protection locked="0"/>
    </xf>
    <xf numFmtId="49" fontId="10" fillId="6" borderId="24" xfId="40" applyNumberFormat="1" applyFont="1" applyFill="1" applyBorder="1" applyAlignment="1" applyProtection="1">
      <alignment horizontal="left" vertical="center" wrapText="1"/>
      <protection locked="0"/>
    </xf>
    <xf numFmtId="4" fontId="18" fillId="7" borderId="1" xfId="40" applyNumberFormat="1" applyFont="1" applyFill="1" applyBorder="1" applyAlignment="1" applyProtection="1">
      <alignment horizontal="right" vertical="center"/>
      <protection locked="0"/>
    </xf>
    <xf numFmtId="49" fontId="14" fillId="6" borderId="8" xfId="40" applyNumberFormat="1" applyFont="1" applyFill="1" applyBorder="1" applyAlignment="1" applyProtection="1">
      <alignment horizontal="center" vertical="center" wrapText="1"/>
      <protection locked="0"/>
    </xf>
    <xf numFmtId="49" fontId="14" fillId="6" borderId="10" xfId="40" applyNumberFormat="1" applyFont="1" applyFill="1" applyBorder="1" applyAlignment="1" applyProtection="1">
      <alignment horizontal="left" vertical="center" wrapText="1"/>
      <protection locked="0"/>
    </xf>
    <xf numFmtId="49" fontId="10" fillId="6" borderId="1" xfId="40" applyNumberFormat="1" applyFont="1" applyFill="1" applyBorder="1" applyAlignment="1" applyProtection="1">
      <alignment horizontal="center" vertical="center" wrapText="1"/>
      <protection locked="0"/>
    </xf>
    <xf numFmtId="49" fontId="10" fillId="6" borderId="6" xfId="40" applyNumberFormat="1" applyFont="1" applyFill="1" applyBorder="1" applyAlignment="1" applyProtection="1">
      <alignment horizontal="left" vertical="center" wrapText="1"/>
      <protection locked="0"/>
    </xf>
    <xf numFmtId="49" fontId="15" fillId="6" borderId="20" xfId="40" applyNumberFormat="1" applyFont="1" applyFill="1" applyBorder="1" applyAlignment="1" applyProtection="1">
      <alignment horizontal="center" vertical="center" wrapText="1"/>
      <protection locked="0"/>
    </xf>
    <xf numFmtId="49" fontId="16" fillId="6" borderId="1" xfId="40" applyNumberFormat="1" applyFont="1" applyFill="1" applyBorder="1" applyAlignment="1" applyProtection="1">
      <alignment horizontal="left" vertical="center" wrapText="1"/>
      <protection locked="0"/>
    </xf>
    <xf numFmtId="49" fontId="16" fillId="6" borderId="1" xfId="40" applyNumberFormat="1" applyFont="1" applyFill="1" applyBorder="1" applyAlignment="1" applyProtection="1">
      <alignment horizontal="center" vertical="center" wrapText="1"/>
      <protection locked="0"/>
    </xf>
    <xf numFmtId="49" fontId="14" fillId="6" borderId="11" xfId="40" applyNumberFormat="1" applyFont="1" applyFill="1" applyBorder="1" applyAlignment="1" applyProtection="1">
      <alignment horizontal="center" vertical="center" wrapText="1"/>
      <protection locked="0"/>
    </xf>
    <xf numFmtId="49" fontId="14" fillId="6" borderId="12" xfId="40" applyNumberFormat="1" applyFont="1" applyFill="1" applyBorder="1" applyAlignment="1" applyProtection="1">
      <alignment horizontal="left" vertical="center" wrapText="1"/>
      <protection locked="0"/>
    </xf>
    <xf numFmtId="49" fontId="10" fillId="6" borderId="26" xfId="40" quotePrefix="1" applyNumberFormat="1" applyFont="1" applyFill="1" applyBorder="1" applyAlignment="1" applyProtection="1">
      <alignment horizontal="center" vertical="center" wrapText="1"/>
      <protection locked="0"/>
    </xf>
    <xf numFmtId="4" fontId="16" fillId="4" borderId="3" xfId="40" applyNumberFormat="1" applyFont="1" applyFill="1" applyBorder="1" applyAlignment="1" applyProtection="1">
      <alignment horizontal="right" vertical="center" wrapText="1"/>
      <protection locked="0"/>
    </xf>
    <xf numFmtId="4" fontId="18" fillId="0" borderId="3" xfId="40" applyNumberFormat="1" applyFont="1" applyFill="1" applyBorder="1" applyAlignment="1" applyProtection="1">
      <alignment horizontal="right" vertical="center"/>
      <protection locked="0"/>
    </xf>
    <xf numFmtId="10" fontId="18" fillId="5" borderId="3" xfId="40" applyNumberFormat="1" applyFont="1" applyFill="1" applyBorder="1" applyAlignment="1" applyProtection="1">
      <alignment horizontal="right" vertical="center" wrapText="1"/>
      <protection locked="0"/>
    </xf>
    <xf numFmtId="4" fontId="16" fillId="4" borderId="27" xfId="40" applyNumberFormat="1" applyFont="1" applyFill="1" applyBorder="1" applyAlignment="1" applyProtection="1">
      <alignment horizontal="right" vertical="center" wrapText="1"/>
      <protection locked="0"/>
    </xf>
    <xf numFmtId="4" fontId="18" fillId="0" borderId="27" xfId="40" applyNumberFormat="1" applyFont="1" applyFill="1" applyBorder="1" applyAlignment="1" applyProtection="1">
      <alignment horizontal="right" vertical="center"/>
      <protection locked="0"/>
    </xf>
    <xf numFmtId="10" fontId="18" fillId="5" borderId="27" xfId="40" applyNumberFormat="1" applyFont="1" applyFill="1" applyBorder="1" applyAlignment="1" applyProtection="1">
      <alignment horizontal="right" vertical="center" wrapText="1"/>
      <protection locked="0"/>
    </xf>
    <xf numFmtId="49" fontId="15" fillId="6" borderId="1" xfId="40" applyNumberFormat="1" applyFont="1" applyFill="1" applyBorder="1" applyAlignment="1" applyProtection="1">
      <alignment horizontal="center" vertical="center" wrapText="1"/>
      <protection locked="0"/>
    </xf>
    <xf numFmtId="49" fontId="16" fillId="6" borderId="8" xfId="40" applyNumberFormat="1" applyFont="1" applyFill="1" applyBorder="1" applyAlignment="1" applyProtection="1">
      <alignment horizontal="center" vertical="center" wrapText="1"/>
      <protection locked="0"/>
    </xf>
    <xf numFmtId="49" fontId="15" fillId="6" borderId="8" xfId="40" applyNumberFormat="1" applyFont="1" applyFill="1" applyBorder="1" applyAlignment="1" applyProtection="1">
      <alignment horizontal="center" vertical="center" wrapText="1"/>
      <protection locked="0"/>
    </xf>
    <xf numFmtId="49" fontId="16" fillId="6" borderId="10" xfId="40" applyNumberFormat="1" applyFont="1" applyFill="1" applyBorder="1" applyAlignment="1" applyProtection="1">
      <alignment horizontal="left" vertical="center" wrapText="1"/>
      <protection locked="0"/>
    </xf>
    <xf numFmtId="49" fontId="10" fillId="6" borderId="10" xfId="40" applyNumberFormat="1" applyFont="1" applyFill="1" applyBorder="1" applyAlignment="1" applyProtection="1">
      <alignment horizontal="left" vertical="center" wrapText="1"/>
      <protection locked="0"/>
    </xf>
    <xf numFmtId="49" fontId="10" fillId="6" borderId="1" xfId="40" applyNumberFormat="1" applyFont="1" applyFill="1" applyBorder="1" applyAlignment="1" applyProtection="1">
      <alignment horizontal="left" vertical="center" wrapText="1"/>
      <protection locked="0"/>
    </xf>
    <xf numFmtId="49" fontId="14" fillId="6" borderId="16" xfId="40" applyNumberFormat="1" applyFont="1" applyFill="1" applyBorder="1" applyAlignment="1" applyProtection="1">
      <alignment horizontal="center" vertical="center" wrapText="1"/>
      <protection locked="0"/>
    </xf>
    <xf numFmtId="49" fontId="14" fillId="6" borderId="14" xfId="40" applyNumberFormat="1" applyFont="1" applyFill="1" applyBorder="1" applyAlignment="1" applyProtection="1">
      <alignment horizontal="left" vertical="center" wrapText="1"/>
      <protection locked="0"/>
    </xf>
    <xf numFmtId="49" fontId="10" fillId="6" borderId="1" xfId="40" quotePrefix="1" applyNumberFormat="1" applyFont="1" applyFill="1" applyBorder="1" applyAlignment="1" applyProtection="1">
      <alignment horizontal="center" vertical="center" wrapText="1"/>
      <protection locked="0"/>
    </xf>
    <xf numFmtId="49" fontId="16" fillId="6" borderId="26" xfId="40" applyNumberFormat="1" applyFont="1" applyFill="1" applyBorder="1" applyAlignment="1" applyProtection="1">
      <alignment horizontal="center" vertical="center" wrapText="1"/>
      <protection locked="0"/>
    </xf>
    <xf numFmtId="49" fontId="10" fillId="6" borderId="20" xfId="40" applyNumberFormat="1" applyFont="1" applyFill="1" applyBorder="1" applyAlignment="1" applyProtection="1">
      <alignment horizontal="left" vertical="center" wrapText="1"/>
      <protection locked="0"/>
    </xf>
    <xf numFmtId="49" fontId="10" fillId="6" borderId="25" xfId="40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40" applyNumberFormat="1" applyFont="1" applyFill="1" applyBorder="1" applyAlignment="1" applyProtection="1">
      <alignment horizontal="center" vertical="center" wrapText="1"/>
      <protection locked="0"/>
    </xf>
    <xf numFmtId="49" fontId="21" fillId="4" borderId="7" xfId="40" applyNumberFormat="1" applyFont="1" applyFill="1" applyBorder="1" applyAlignment="1" applyProtection="1">
      <alignment horizontal="right" vertical="center" wrapText="1"/>
      <protection locked="0"/>
    </xf>
    <xf numFmtId="49" fontId="21" fillId="4" borderId="9" xfId="4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40" applyNumberFormat="1" applyFont="1" applyFill="1" applyBorder="1" applyAlignment="1" applyProtection="1">
      <alignment horizontal="center"/>
      <protection locked="0"/>
    </xf>
    <xf numFmtId="49" fontId="3" fillId="4" borderId="1" xfId="40" applyNumberFormat="1" applyFont="1" applyFill="1" applyBorder="1" applyAlignment="1" applyProtection="1">
      <alignment horizontal="center" vertical="center" wrapText="1"/>
      <protection locked="0"/>
    </xf>
    <xf numFmtId="49" fontId="3" fillId="4" borderId="3" xfId="40" applyNumberFormat="1" applyFont="1" applyFill="1" applyBorder="1" applyAlignment="1" applyProtection="1">
      <alignment horizontal="center" vertical="center" wrapText="1"/>
      <protection locked="0"/>
    </xf>
    <xf numFmtId="49" fontId="3" fillId="4" borderId="22" xfId="40" applyNumberFormat="1" applyFont="1" applyFill="1" applyBorder="1" applyAlignment="1" applyProtection="1">
      <alignment horizontal="center" vertical="center" wrapText="1"/>
      <protection locked="0"/>
    </xf>
    <xf numFmtId="49" fontId="3" fillId="4" borderId="14" xfId="40" applyNumberFormat="1" applyFont="1" applyFill="1" applyBorder="1" applyAlignment="1" applyProtection="1">
      <alignment horizontal="center" vertical="center" wrapText="1"/>
      <protection locked="0"/>
    </xf>
    <xf numFmtId="49" fontId="3" fillId="4" borderId="17" xfId="4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4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4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4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40" applyNumberFormat="1" applyFont="1" applyFill="1" applyBorder="1" applyAlignment="1" applyProtection="1">
      <alignment horizontal="center" vertical="center" wrapText="1"/>
      <protection locked="0"/>
    </xf>
  </cellXfs>
  <cellStyles count="41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 3" xfId="16"/>
    <cellStyle name="Normalny 20" xfId="17"/>
    <cellStyle name="Normalny 20 2" xfId="18"/>
    <cellStyle name="Normalny 21" xfId="19"/>
    <cellStyle name="Normalny 22" xfId="20"/>
    <cellStyle name="Normalny 23" xfId="21"/>
    <cellStyle name="Normalny 24" xfId="22"/>
    <cellStyle name="Normalny 25" xfId="23"/>
    <cellStyle name="Normalny 26" xfId="24"/>
    <cellStyle name="Normalny 27" xfId="1"/>
    <cellStyle name="Normalny 28" xfId="25"/>
    <cellStyle name="Normalny 29" xfId="26"/>
    <cellStyle name="Normalny 3" xfId="27"/>
    <cellStyle name="Normalny 3 2" xfId="28"/>
    <cellStyle name="Normalny 30" xfId="40"/>
    <cellStyle name="Normalny 4" xfId="29"/>
    <cellStyle name="Normalny 4 2" xfId="30"/>
    <cellStyle name="Normalny 5" xfId="31"/>
    <cellStyle name="Normalny 5 2" xfId="32"/>
    <cellStyle name="Normalny 5 3" xfId="33"/>
    <cellStyle name="Normalny 5 3 2" xfId="34"/>
    <cellStyle name="Normalny 6" xfId="35"/>
    <cellStyle name="Normalny 7" xfId="36"/>
    <cellStyle name="Normalny 7 2" xfId="37"/>
    <cellStyle name="Normalny 8" xfId="38"/>
    <cellStyle name="Normalny 9" xfId="39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Z277"/>
  <sheetViews>
    <sheetView tabSelected="1" topLeftCell="A259" zoomScaleNormal="100" workbookViewId="0">
      <selection activeCell="U264" sqref="U264"/>
    </sheetView>
  </sheetViews>
  <sheetFormatPr defaultRowHeight="12.75" x14ac:dyDescent="0.2"/>
  <cols>
    <col min="1" max="1" width="4.7109375" style="1" customWidth="1"/>
    <col min="2" max="2" width="7.140625" style="1" customWidth="1"/>
    <col min="3" max="3" width="7.42578125" style="1" customWidth="1"/>
    <col min="4" max="4" width="29.7109375" style="1" customWidth="1"/>
    <col min="5" max="5" width="13.42578125" style="10" customWidth="1"/>
    <col min="6" max="6" width="12.7109375" style="10" customWidth="1"/>
    <col min="7" max="7" width="13.42578125" style="1" customWidth="1"/>
    <col min="8" max="8" width="14.140625" style="1" customWidth="1"/>
    <col min="9" max="9" width="9.140625" style="1"/>
    <col min="10" max="10" width="12.5703125" style="1" customWidth="1"/>
    <col min="11" max="11" width="12.28515625" style="1" customWidth="1"/>
    <col min="12" max="173" width="9.140625" style="1"/>
    <col min="174" max="174" width="2.140625" style="1" customWidth="1"/>
    <col min="175" max="175" width="8.7109375" style="1" customWidth="1"/>
    <col min="176" max="176" width="9.85546875" style="1" customWidth="1"/>
    <col min="177" max="177" width="1" style="1" customWidth="1"/>
    <col min="178" max="178" width="10.85546875" style="1" customWidth="1"/>
    <col min="179" max="179" width="54.5703125" style="1" customWidth="1"/>
    <col min="180" max="180" width="7.5703125" style="1" customWidth="1"/>
    <col min="181" max="181" width="14.140625" style="1" customWidth="1"/>
    <col min="182" max="182" width="1" style="1" customWidth="1"/>
    <col min="183" max="429" width="9.140625" style="1"/>
    <col min="430" max="430" width="2.140625" style="1" customWidth="1"/>
    <col min="431" max="431" width="8.7109375" style="1" customWidth="1"/>
    <col min="432" max="432" width="9.85546875" style="1" customWidth="1"/>
    <col min="433" max="433" width="1" style="1" customWidth="1"/>
    <col min="434" max="434" width="10.85546875" style="1" customWidth="1"/>
    <col min="435" max="435" width="54.5703125" style="1" customWidth="1"/>
    <col min="436" max="436" width="7.5703125" style="1" customWidth="1"/>
    <col min="437" max="437" width="14.140625" style="1" customWidth="1"/>
    <col min="438" max="438" width="1" style="1" customWidth="1"/>
    <col min="439" max="685" width="9.140625" style="1"/>
    <col min="686" max="686" width="2.140625" style="1" customWidth="1"/>
    <col min="687" max="687" width="8.7109375" style="1" customWidth="1"/>
    <col min="688" max="688" width="9.85546875" style="1" customWidth="1"/>
    <col min="689" max="689" width="1" style="1" customWidth="1"/>
    <col min="690" max="690" width="10.85546875" style="1" customWidth="1"/>
    <col min="691" max="691" width="54.5703125" style="1" customWidth="1"/>
    <col min="692" max="692" width="7.5703125" style="1" customWidth="1"/>
    <col min="693" max="693" width="14.140625" style="1" customWidth="1"/>
    <col min="694" max="694" width="1" style="1" customWidth="1"/>
    <col min="695" max="941" width="9.140625" style="1"/>
    <col min="942" max="942" width="2.140625" style="1" customWidth="1"/>
    <col min="943" max="943" width="8.7109375" style="1" customWidth="1"/>
    <col min="944" max="944" width="9.85546875" style="1" customWidth="1"/>
    <col min="945" max="945" width="1" style="1" customWidth="1"/>
    <col min="946" max="946" width="10.85546875" style="1" customWidth="1"/>
    <col min="947" max="947" width="54.5703125" style="1" customWidth="1"/>
    <col min="948" max="948" width="7.5703125" style="1" customWidth="1"/>
    <col min="949" max="949" width="14.140625" style="1" customWidth="1"/>
    <col min="950" max="950" width="1" style="1" customWidth="1"/>
    <col min="951" max="1197" width="9.140625" style="1"/>
    <col min="1198" max="1198" width="2.140625" style="1" customWidth="1"/>
    <col min="1199" max="1199" width="8.7109375" style="1" customWidth="1"/>
    <col min="1200" max="1200" width="9.85546875" style="1" customWidth="1"/>
    <col min="1201" max="1201" width="1" style="1" customWidth="1"/>
    <col min="1202" max="1202" width="10.85546875" style="1" customWidth="1"/>
    <col min="1203" max="1203" width="54.5703125" style="1" customWidth="1"/>
    <col min="1204" max="1204" width="7.5703125" style="1" customWidth="1"/>
    <col min="1205" max="1205" width="14.140625" style="1" customWidth="1"/>
    <col min="1206" max="1206" width="1" style="1" customWidth="1"/>
    <col min="1207" max="1453" width="9.140625" style="1"/>
    <col min="1454" max="1454" width="2.140625" style="1" customWidth="1"/>
    <col min="1455" max="1455" width="8.7109375" style="1" customWidth="1"/>
    <col min="1456" max="1456" width="9.85546875" style="1" customWidth="1"/>
    <col min="1457" max="1457" width="1" style="1" customWidth="1"/>
    <col min="1458" max="1458" width="10.85546875" style="1" customWidth="1"/>
    <col min="1459" max="1459" width="54.5703125" style="1" customWidth="1"/>
    <col min="1460" max="1460" width="7.5703125" style="1" customWidth="1"/>
    <col min="1461" max="1461" width="14.140625" style="1" customWidth="1"/>
    <col min="1462" max="1462" width="1" style="1" customWidth="1"/>
    <col min="1463" max="1709" width="9.140625" style="1"/>
    <col min="1710" max="1710" width="2.140625" style="1" customWidth="1"/>
    <col min="1711" max="1711" width="8.7109375" style="1" customWidth="1"/>
    <col min="1712" max="1712" width="9.85546875" style="1" customWidth="1"/>
    <col min="1713" max="1713" width="1" style="1" customWidth="1"/>
    <col min="1714" max="1714" width="10.85546875" style="1" customWidth="1"/>
    <col min="1715" max="1715" width="54.5703125" style="1" customWidth="1"/>
    <col min="1716" max="1716" width="7.5703125" style="1" customWidth="1"/>
    <col min="1717" max="1717" width="14.140625" style="1" customWidth="1"/>
    <col min="1718" max="1718" width="1" style="1" customWidth="1"/>
    <col min="1719" max="1965" width="9.140625" style="1"/>
    <col min="1966" max="1966" width="2.140625" style="1" customWidth="1"/>
    <col min="1967" max="1967" width="8.7109375" style="1" customWidth="1"/>
    <col min="1968" max="1968" width="9.85546875" style="1" customWidth="1"/>
    <col min="1969" max="1969" width="1" style="1" customWidth="1"/>
    <col min="1970" max="1970" width="10.85546875" style="1" customWidth="1"/>
    <col min="1971" max="1971" width="54.5703125" style="1" customWidth="1"/>
    <col min="1972" max="1972" width="7.5703125" style="1" customWidth="1"/>
    <col min="1973" max="1973" width="14.140625" style="1" customWidth="1"/>
    <col min="1974" max="1974" width="1" style="1" customWidth="1"/>
    <col min="1975" max="2221" width="9.140625" style="1"/>
    <col min="2222" max="2222" width="2.140625" style="1" customWidth="1"/>
    <col min="2223" max="2223" width="8.7109375" style="1" customWidth="1"/>
    <col min="2224" max="2224" width="9.85546875" style="1" customWidth="1"/>
    <col min="2225" max="2225" width="1" style="1" customWidth="1"/>
    <col min="2226" max="2226" width="10.85546875" style="1" customWidth="1"/>
    <col min="2227" max="2227" width="54.5703125" style="1" customWidth="1"/>
    <col min="2228" max="2228" width="7.5703125" style="1" customWidth="1"/>
    <col min="2229" max="2229" width="14.140625" style="1" customWidth="1"/>
    <col min="2230" max="2230" width="1" style="1" customWidth="1"/>
    <col min="2231" max="2477" width="9.140625" style="1"/>
    <col min="2478" max="2478" width="2.140625" style="1" customWidth="1"/>
    <col min="2479" max="2479" width="8.7109375" style="1" customWidth="1"/>
    <col min="2480" max="2480" width="9.85546875" style="1" customWidth="1"/>
    <col min="2481" max="2481" width="1" style="1" customWidth="1"/>
    <col min="2482" max="2482" width="10.85546875" style="1" customWidth="1"/>
    <col min="2483" max="2483" width="54.5703125" style="1" customWidth="1"/>
    <col min="2484" max="2484" width="7.5703125" style="1" customWidth="1"/>
    <col min="2485" max="2485" width="14.140625" style="1" customWidth="1"/>
    <col min="2486" max="2486" width="1" style="1" customWidth="1"/>
    <col min="2487" max="2733" width="9.140625" style="1"/>
    <col min="2734" max="2734" width="2.140625" style="1" customWidth="1"/>
    <col min="2735" max="2735" width="8.7109375" style="1" customWidth="1"/>
    <col min="2736" max="2736" width="9.85546875" style="1" customWidth="1"/>
    <col min="2737" max="2737" width="1" style="1" customWidth="1"/>
    <col min="2738" max="2738" width="10.85546875" style="1" customWidth="1"/>
    <col min="2739" max="2739" width="54.5703125" style="1" customWidth="1"/>
    <col min="2740" max="2740" width="7.5703125" style="1" customWidth="1"/>
    <col min="2741" max="2741" width="14.140625" style="1" customWidth="1"/>
    <col min="2742" max="2742" width="1" style="1" customWidth="1"/>
    <col min="2743" max="2989" width="9.140625" style="1"/>
    <col min="2990" max="2990" width="2.140625" style="1" customWidth="1"/>
    <col min="2991" max="2991" width="8.7109375" style="1" customWidth="1"/>
    <col min="2992" max="2992" width="9.85546875" style="1" customWidth="1"/>
    <col min="2993" max="2993" width="1" style="1" customWidth="1"/>
    <col min="2994" max="2994" width="10.85546875" style="1" customWidth="1"/>
    <col min="2995" max="2995" width="54.5703125" style="1" customWidth="1"/>
    <col min="2996" max="2996" width="7.5703125" style="1" customWidth="1"/>
    <col min="2997" max="2997" width="14.140625" style="1" customWidth="1"/>
    <col min="2998" max="2998" width="1" style="1" customWidth="1"/>
    <col min="2999" max="3245" width="9.140625" style="1"/>
    <col min="3246" max="3246" width="2.140625" style="1" customWidth="1"/>
    <col min="3247" max="3247" width="8.7109375" style="1" customWidth="1"/>
    <col min="3248" max="3248" width="9.85546875" style="1" customWidth="1"/>
    <col min="3249" max="3249" width="1" style="1" customWidth="1"/>
    <col min="3250" max="3250" width="10.85546875" style="1" customWidth="1"/>
    <col min="3251" max="3251" width="54.5703125" style="1" customWidth="1"/>
    <col min="3252" max="3252" width="7.5703125" style="1" customWidth="1"/>
    <col min="3253" max="3253" width="14.140625" style="1" customWidth="1"/>
    <col min="3254" max="3254" width="1" style="1" customWidth="1"/>
    <col min="3255" max="3501" width="9.140625" style="1"/>
    <col min="3502" max="3502" width="2.140625" style="1" customWidth="1"/>
    <col min="3503" max="3503" width="8.7109375" style="1" customWidth="1"/>
    <col min="3504" max="3504" width="9.85546875" style="1" customWidth="1"/>
    <col min="3505" max="3505" width="1" style="1" customWidth="1"/>
    <col min="3506" max="3506" width="10.85546875" style="1" customWidth="1"/>
    <col min="3507" max="3507" width="54.5703125" style="1" customWidth="1"/>
    <col min="3508" max="3508" width="7.5703125" style="1" customWidth="1"/>
    <col min="3509" max="3509" width="14.140625" style="1" customWidth="1"/>
    <col min="3510" max="3510" width="1" style="1" customWidth="1"/>
    <col min="3511" max="3757" width="9.140625" style="1"/>
    <col min="3758" max="3758" width="2.140625" style="1" customWidth="1"/>
    <col min="3759" max="3759" width="8.7109375" style="1" customWidth="1"/>
    <col min="3760" max="3760" width="9.85546875" style="1" customWidth="1"/>
    <col min="3761" max="3761" width="1" style="1" customWidth="1"/>
    <col min="3762" max="3762" width="10.85546875" style="1" customWidth="1"/>
    <col min="3763" max="3763" width="54.5703125" style="1" customWidth="1"/>
    <col min="3764" max="3764" width="7.5703125" style="1" customWidth="1"/>
    <col min="3765" max="3765" width="14.140625" style="1" customWidth="1"/>
    <col min="3766" max="3766" width="1" style="1" customWidth="1"/>
    <col min="3767" max="4013" width="9.140625" style="1"/>
    <col min="4014" max="4014" width="2.140625" style="1" customWidth="1"/>
    <col min="4015" max="4015" width="8.7109375" style="1" customWidth="1"/>
    <col min="4016" max="4016" width="9.85546875" style="1" customWidth="1"/>
    <col min="4017" max="4017" width="1" style="1" customWidth="1"/>
    <col min="4018" max="4018" width="10.85546875" style="1" customWidth="1"/>
    <col min="4019" max="4019" width="54.5703125" style="1" customWidth="1"/>
    <col min="4020" max="4020" width="7.5703125" style="1" customWidth="1"/>
    <col min="4021" max="4021" width="14.140625" style="1" customWidth="1"/>
    <col min="4022" max="4022" width="1" style="1" customWidth="1"/>
    <col min="4023" max="4269" width="9.140625" style="1"/>
    <col min="4270" max="4270" width="2.140625" style="1" customWidth="1"/>
    <col min="4271" max="4271" width="8.7109375" style="1" customWidth="1"/>
    <col min="4272" max="4272" width="9.85546875" style="1" customWidth="1"/>
    <col min="4273" max="4273" width="1" style="1" customWidth="1"/>
    <col min="4274" max="4274" width="10.85546875" style="1" customWidth="1"/>
    <col min="4275" max="4275" width="54.5703125" style="1" customWidth="1"/>
    <col min="4276" max="4276" width="7.5703125" style="1" customWidth="1"/>
    <col min="4277" max="4277" width="14.140625" style="1" customWidth="1"/>
    <col min="4278" max="4278" width="1" style="1" customWidth="1"/>
    <col min="4279" max="4525" width="9.140625" style="1"/>
    <col min="4526" max="4526" width="2.140625" style="1" customWidth="1"/>
    <col min="4527" max="4527" width="8.7109375" style="1" customWidth="1"/>
    <col min="4528" max="4528" width="9.85546875" style="1" customWidth="1"/>
    <col min="4529" max="4529" width="1" style="1" customWidth="1"/>
    <col min="4530" max="4530" width="10.85546875" style="1" customWidth="1"/>
    <col min="4531" max="4531" width="54.5703125" style="1" customWidth="1"/>
    <col min="4532" max="4532" width="7.5703125" style="1" customWidth="1"/>
    <col min="4533" max="4533" width="14.140625" style="1" customWidth="1"/>
    <col min="4534" max="4534" width="1" style="1" customWidth="1"/>
    <col min="4535" max="4781" width="9.140625" style="1"/>
    <col min="4782" max="4782" width="2.140625" style="1" customWidth="1"/>
    <col min="4783" max="4783" width="8.7109375" style="1" customWidth="1"/>
    <col min="4784" max="4784" width="9.85546875" style="1" customWidth="1"/>
    <col min="4785" max="4785" width="1" style="1" customWidth="1"/>
    <col min="4786" max="4786" width="10.85546875" style="1" customWidth="1"/>
    <col min="4787" max="4787" width="54.5703125" style="1" customWidth="1"/>
    <col min="4788" max="4788" width="7.5703125" style="1" customWidth="1"/>
    <col min="4789" max="4789" width="14.140625" style="1" customWidth="1"/>
    <col min="4790" max="4790" width="1" style="1" customWidth="1"/>
    <col min="4791" max="5037" width="9.140625" style="1"/>
    <col min="5038" max="5038" width="2.140625" style="1" customWidth="1"/>
    <col min="5039" max="5039" width="8.7109375" style="1" customWidth="1"/>
    <col min="5040" max="5040" width="9.85546875" style="1" customWidth="1"/>
    <col min="5041" max="5041" width="1" style="1" customWidth="1"/>
    <col min="5042" max="5042" width="10.85546875" style="1" customWidth="1"/>
    <col min="5043" max="5043" width="54.5703125" style="1" customWidth="1"/>
    <col min="5044" max="5044" width="7.5703125" style="1" customWidth="1"/>
    <col min="5045" max="5045" width="14.140625" style="1" customWidth="1"/>
    <col min="5046" max="5046" width="1" style="1" customWidth="1"/>
    <col min="5047" max="5293" width="9.140625" style="1"/>
    <col min="5294" max="5294" width="2.140625" style="1" customWidth="1"/>
    <col min="5295" max="5295" width="8.7109375" style="1" customWidth="1"/>
    <col min="5296" max="5296" width="9.85546875" style="1" customWidth="1"/>
    <col min="5297" max="5297" width="1" style="1" customWidth="1"/>
    <col min="5298" max="5298" width="10.85546875" style="1" customWidth="1"/>
    <col min="5299" max="5299" width="54.5703125" style="1" customWidth="1"/>
    <col min="5300" max="5300" width="7.5703125" style="1" customWidth="1"/>
    <col min="5301" max="5301" width="14.140625" style="1" customWidth="1"/>
    <col min="5302" max="5302" width="1" style="1" customWidth="1"/>
    <col min="5303" max="5549" width="9.140625" style="1"/>
    <col min="5550" max="5550" width="2.140625" style="1" customWidth="1"/>
    <col min="5551" max="5551" width="8.7109375" style="1" customWidth="1"/>
    <col min="5552" max="5552" width="9.85546875" style="1" customWidth="1"/>
    <col min="5553" max="5553" width="1" style="1" customWidth="1"/>
    <col min="5554" max="5554" width="10.85546875" style="1" customWidth="1"/>
    <col min="5555" max="5555" width="54.5703125" style="1" customWidth="1"/>
    <col min="5556" max="5556" width="7.5703125" style="1" customWidth="1"/>
    <col min="5557" max="5557" width="14.140625" style="1" customWidth="1"/>
    <col min="5558" max="5558" width="1" style="1" customWidth="1"/>
    <col min="5559" max="5805" width="9.140625" style="1"/>
    <col min="5806" max="5806" width="2.140625" style="1" customWidth="1"/>
    <col min="5807" max="5807" width="8.7109375" style="1" customWidth="1"/>
    <col min="5808" max="5808" width="9.85546875" style="1" customWidth="1"/>
    <col min="5809" max="5809" width="1" style="1" customWidth="1"/>
    <col min="5810" max="5810" width="10.85546875" style="1" customWidth="1"/>
    <col min="5811" max="5811" width="54.5703125" style="1" customWidth="1"/>
    <col min="5812" max="5812" width="7.5703125" style="1" customWidth="1"/>
    <col min="5813" max="5813" width="14.140625" style="1" customWidth="1"/>
    <col min="5814" max="5814" width="1" style="1" customWidth="1"/>
    <col min="5815" max="6061" width="9.140625" style="1"/>
    <col min="6062" max="6062" width="2.140625" style="1" customWidth="1"/>
    <col min="6063" max="6063" width="8.7109375" style="1" customWidth="1"/>
    <col min="6064" max="6064" width="9.85546875" style="1" customWidth="1"/>
    <col min="6065" max="6065" width="1" style="1" customWidth="1"/>
    <col min="6066" max="6066" width="10.85546875" style="1" customWidth="1"/>
    <col min="6067" max="6067" width="54.5703125" style="1" customWidth="1"/>
    <col min="6068" max="6068" width="7.5703125" style="1" customWidth="1"/>
    <col min="6069" max="6069" width="14.140625" style="1" customWidth="1"/>
    <col min="6070" max="6070" width="1" style="1" customWidth="1"/>
    <col min="6071" max="6317" width="9.140625" style="1"/>
    <col min="6318" max="6318" width="2.140625" style="1" customWidth="1"/>
    <col min="6319" max="6319" width="8.7109375" style="1" customWidth="1"/>
    <col min="6320" max="6320" width="9.85546875" style="1" customWidth="1"/>
    <col min="6321" max="6321" width="1" style="1" customWidth="1"/>
    <col min="6322" max="6322" width="10.85546875" style="1" customWidth="1"/>
    <col min="6323" max="6323" width="54.5703125" style="1" customWidth="1"/>
    <col min="6324" max="6324" width="7.5703125" style="1" customWidth="1"/>
    <col min="6325" max="6325" width="14.140625" style="1" customWidth="1"/>
    <col min="6326" max="6326" width="1" style="1" customWidth="1"/>
    <col min="6327" max="6573" width="9.140625" style="1"/>
    <col min="6574" max="6574" width="2.140625" style="1" customWidth="1"/>
    <col min="6575" max="6575" width="8.7109375" style="1" customWidth="1"/>
    <col min="6576" max="6576" width="9.85546875" style="1" customWidth="1"/>
    <col min="6577" max="6577" width="1" style="1" customWidth="1"/>
    <col min="6578" max="6578" width="10.85546875" style="1" customWidth="1"/>
    <col min="6579" max="6579" width="54.5703125" style="1" customWidth="1"/>
    <col min="6580" max="6580" width="7.5703125" style="1" customWidth="1"/>
    <col min="6581" max="6581" width="14.140625" style="1" customWidth="1"/>
    <col min="6582" max="6582" width="1" style="1" customWidth="1"/>
    <col min="6583" max="6829" width="9.140625" style="1"/>
    <col min="6830" max="6830" width="2.140625" style="1" customWidth="1"/>
    <col min="6831" max="6831" width="8.7109375" style="1" customWidth="1"/>
    <col min="6832" max="6832" width="9.85546875" style="1" customWidth="1"/>
    <col min="6833" max="6833" width="1" style="1" customWidth="1"/>
    <col min="6834" max="6834" width="10.85546875" style="1" customWidth="1"/>
    <col min="6835" max="6835" width="54.5703125" style="1" customWidth="1"/>
    <col min="6836" max="6836" width="7.5703125" style="1" customWidth="1"/>
    <col min="6837" max="6837" width="14.140625" style="1" customWidth="1"/>
    <col min="6838" max="6838" width="1" style="1" customWidth="1"/>
    <col min="6839" max="7085" width="9.140625" style="1"/>
    <col min="7086" max="7086" width="2.140625" style="1" customWidth="1"/>
    <col min="7087" max="7087" width="8.7109375" style="1" customWidth="1"/>
    <col min="7088" max="7088" width="9.85546875" style="1" customWidth="1"/>
    <col min="7089" max="7089" width="1" style="1" customWidth="1"/>
    <col min="7090" max="7090" width="10.85546875" style="1" customWidth="1"/>
    <col min="7091" max="7091" width="54.5703125" style="1" customWidth="1"/>
    <col min="7092" max="7092" width="7.5703125" style="1" customWidth="1"/>
    <col min="7093" max="7093" width="14.140625" style="1" customWidth="1"/>
    <col min="7094" max="7094" width="1" style="1" customWidth="1"/>
    <col min="7095" max="7341" width="9.140625" style="1"/>
    <col min="7342" max="7342" width="2.140625" style="1" customWidth="1"/>
    <col min="7343" max="7343" width="8.7109375" style="1" customWidth="1"/>
    <col min="7344" max="7344" width="9.85546875" style="1" customWidth="1"/>
    <col min="7345" max="7345" width="1" style="1" customWidth="1"/>
    <col min="7346" max="7346" width="10.85546875" style="1" customWidth="1"/>
    <col min="7347" max="7347" width="54.5703125" style="1" customWidth="1"/>
    <col min="7348" max="7348" width="7.5703125" style="1" customWidth="1"/>
    <col min="7349" max="7349" width="14.140625" style="1" customWidth="1"/>
    <col min="7350" max="7350" width="1" style="1" customWidth="1"/>
    <col min="7351" max="7597" width="9.140625" style="1"/>
    <col min="7598" max="7598" width="2.140625" style="1" customWidth="1"/>
    <col min="7599" max="7599" width="8.7109375" style="1" customWidth="1"/>
    <col min="7600" max="7600" width="9.85546875" style="1" customWidth="1"/>
    <col min="7601" max="7601" width="1" style="1" customWidth="1"/>
    <col min="7602" max="7602" width="10.85546875" style="1" customWidth="1"/>
    <col min="7603" max="7603" width="54.5703125" style="1" customWidth="1"/>
    <col min="7604" max="7604" width="7.5703125" style="1" customWidth="1"/>
    <col min="7605" max="7605" width="14.140625" style="1" customWidth="1"/>
    <col min="7606" max="7606" width="1" style="1" customWidth="1"/>
    <col min="7607" max="7853" width="9.140625" style="1"/>
    <col min="7854" max="7854" width="2.140625" style="1" customWidth="1"/>
    <col min="7855" max="7855" width="8.7109375" style="1" customWidth="1"/>
    <col min="7856" max="7856" width="9.85546875" style="1" customWidth="1"/>
    <col min="7857" max="7857" width="1" style="1" customWidth="1"/>
    <col min="7858" max="7858" width="10.85546875" style="1" customWidth="1"/>
    <col min="7859" max="7859" width="54.5703125" style="1" customWidth="1"/>
    <col min="7860" max="7860" width="7.5703125" style="1" customWidth="1"/>
    <col min="7861" max="7861" width="14.140625" style="1" customWidth="1"/>
    <col min="7862" max="7862" width="1" style="1" customWidth="1"/>
    <col min="7863" max="8109" width="9.140625" style="1"/>
    <col min="8110" max="8110" width="2.140625" style="1" customWidth="1"/>
    <col min="8111" max="8111" width="8.7109375" style="1" customWidth="1"/>
    <col min="8112" max="8112" width="9.85546875" style="1" customWidth="1"/>
    <col min="8113" max="8113" width="1" style="1" customWidth="1"/>
    <col min="8114" max="8114" width="10.85546875" style="1" customWidth="1"/>
    <col min="8115" max="8115" width="54.5703125" style="1" customWidth="1"/>
    <col min="8116" max="8116" width="7.5703125" style="1" customWidth="1"/>
    <col min="8117" max="8117" width="14.140625" style="1" customWidth="1"/>
    <col min="8118" max="8118" width="1" style="1" customWidth="1"/>
    <col min="8119" max="8365" width="9.140625" style="1"/>
    <col min="8366" max="8366" width="2.140625" style="1" customWidth="1"/>
    <col min="8367" max="8367" width="8.7109375" style="1" customWidth="1"/>
    <col min="8368" max="8368" width="9.85546875" style="1" customWidth="1"/>
    <col min="8369" max="8369" width="1" style="1" customWidth="1"/>
    <col min="8370" max="8370" width="10.85546875" style="1" customWidth="1"/>
    <col min="8371" max="8371" width="54.5703125" style="1" customWidth="1"/>
    <col min="8372" max="8372" width="7.5703125" style="1" customWidth="1"/>
    <col min="8373" max="8373" width="14.140625" style="1" customWidth="1"/>
    <col min="8374" max="8374" width="1" style="1" customWidth="1"/>
    <col min="8375" max="8621" width="9.140625" style="1"/>
    <col min="8622" max="8622" width="2.140625" style="1" customWidth="1"/>
    <col min="8623" max="8623" width="8.7109375" style="1" customWidth="1"/>
    <col min="8624" max="8624" width="9.85546875" style="1" customWidth="1"/>
    <col min="8625" max="8625" width="1" style="1" customWidth="1"/>
    <col min="8626" max="8626" width="10.85546875" style="1" customWidth="1"/>
    <col min="8627" max="8627" width="54.5703125" style="1" customWidth="1"/>
    <col min="8628" max="8628" width="7.5703125" style="1" customWidth="1"/>
    <col min="8629" max="8629" width="14.140625" style="1" customWidth="1"/>
    <col min="8630" max="8630" width="1" style="1" customWidth="1"/>
    <col min="8631" max="8877" width="9.140625" style="1"/>
    <col min="8878" max="8878" width="2.140625" style="1" customWidth="1"/>
    <col min="8879" max="8879" width="8.7109375" style="1" customWidth="1"/>
    <col min="8880" max="8880" width="9.85546875" style="1" customWidth="1"/>
    <col min="8881" max="8881" width="1" style="1" customWidth="1"/>
    <col min="8882" max="8882" width="10.85546875" style="1" customWidth="1"/>
    <col min="8883" max="8883" width="54.5703125" style="1" customWidth="1"/>
    <col min="8884" max="8884" width="7.5703125" style="1" customWidth="1"/>
    <col min="8885" max="8885" width="14.140625" style="1" customWidth="1"/>
    <col min="8886" max="8886" width="1" style="1" customWidth="1"/>
    <col min="8887" max="9133" width="9.140625" style="1"/>
    <col min="9134" max="9134" width="2.140625" style="1" customWidth="1"/>
    <col min="9135" max="9135" width="8.7109375" style="1" customWidth="1"/>
    <col min="9136" max="9136" width="9.85546875" style="1" customWidth="1"/>
    <col min="9137" max="9137" width="1" style="1" customWidth="1"/>
    <col min="9138" max="9138" width="10.85546875" style="1" customWidth="1"/>
    <col min="9139" max="9139" width="54.5703125" style="1" customWidth="1"/>
    <col min="9140" max="9140" width="7.5703125" style="1" customWidth="1"/>
    <col min="9141" max="9141" width="14.140625" style="1" customWidth="1"/>
    <col min="9142" max="9142" width="1" style="1" customWidth="1"/>
    <col min="9143" max="9389" width="9.140625" style="1"/>
    <col min="9390" max="9390" width="2.140625" style="1" customWidth="1"/>
    <col min="9391" max="9391" width="8.7109375" style="1" customWidth="1"/>
    <col min="9392" max="9392" width="9.85546875" style="1" customWidth="1"/>
    <col min="9393" max="9393" width="1" style="1" customWidth="1"/>
    <col min="9394" max="9394" width="10.85546875" style="1" customWidth="1"/>
    <col min="9395" max="9395" width="54.5703125" style="1" customWidth="1"/>
    <col min="9396" max="9396" width="7.5703125" style="1" customWidth="1"/>
    <col min="9397" max="9397" width="14.140625" style="1" customWidth="1"/>
    <col min="9398" max="9398" width="1" style="1" customWidth="1"/>
    <col min="9399" max="9645" width="9.140625" style="1"/>
    <col min="9646" max="9646" width="2.140625" style="1" customWidth="1"/>
    <col min="9647" max="9647" width="8.7109375" style="1" customWidth="1"/>
    <col min="9648" max="9648" width="9.85546875" style="1" customWidth="1"/>
    <col min="9649" max="9649" width="1" style="1" customWidth="1"/>
    <col min="9650" max="9650" width="10.85546875" style="1" customWidth="1"/>
    <col min="9651" max="9651" width="54.5703125" style="1" customWidth="1"/>
    <col min="9652" max="9652" width="7.5703125" style="1" customWidth="1"/>
    <col min="9653" max="9653" width="14.140625" style="1" customWidth="1"/>
    <col min="9654" max="9654" width="1" style="1" customWidth="1"/>
    <col min="9655" max="9901" width="9.140625" style="1"/>
    <col min="9902" max="9902" width="2.140625" style="1" customWidth="1"/>
    <col min="9903" max="9903" width="8.7109375" style="1" customWidth="1"/>
    <col min="9904" max="9904" width="9.85546875" style="1" customWidth="1"/>
    <col min="9905" max="9905" width="1" style="1" customWidth="1"/>
    <col min="9906" max="9906" width="10.85546875" style="1" customWidth="1"/>
    <col min="9907" max="9907" width="54.5703125" style="1" customWidth="1"/>
    <col min="9908" max="9908" width="7.5703125" style="1" customWidth="1"/>
    <col min="9909" max="9909" width="14.140625" style="1" customWidth="1"/>
    <col min="9910" max="9910" width="1" style="1" customWidth="1"/>
    <col min="9911" max="10157" width="9.140625" style="1"/>
    <col min="10158" max="10158" width="2.140625" style="1" customWidth="1"/>
    <col min="10159" max="10159" width="8.7109375" style="1" customWidth="1"/>
    <col min="10160" max="10160" width="9.85546875" style="1" customWidth="1"/>
    <col min="10161" max="10161" width="1" style="1" customWidth="1"/>
    <col min="10162" max="10162" width="10.85546875" style="1" customWidth="1"/>
    <col min="10163" max="10163" width="54.5703125" style="1" customWidth="1"/>
    <col min="10164" max="10164" width="7.5703125" style="1" customWidth="1"/>
    <col min="10165" max="10165" width="14.140625" style="1" customWidth="1"/>
    <col min="10166" max="10166" width="1" style="1" customWidth="1"/>
    <col min="10167" max="10413" width="9.140625" style="1"/>
    <col min="10414" max="10414" width="2.140625" style="1" customWidth="1"/>
    <col min="10415" max="10415" width="8.7109375" style="1" customWidth="1"/>
    <col min="10416" max="10416" width="9.85546875" style="1" customWidth="1"/>
    <col min="10417" max="10417" width="1" style="1" customWidth="1"/>
    <col min="10418" max="10418" width="10.85546875" style="1" customWidth="1"/>
    <col min="10419" max="10419" width="54.5703125" style="1" customWidth="1"/>
    <col min="10420" max="10420" width="7.5703125" style="1" customWidth="1"/>
    <col min="10421" max="10421" width="14.140625" style="1" customWidth="1"/>
    <col min="10422" max="10422" width="1" style="1" customWidth="1"/>
    <col min="10423" max="10669" width="9.140625" style="1"/>
    <col min="10670" max="10670" width="2.140625" style="1" customWidth="1"/>
    <col min="10671" max="10671" width="8.7109375" style="1" customWidth="1"/>
    <col min="10672" max="10672" width="9.85546875" style="1" customWidth="1"/>
    <col min="10673" max="10673" width="1" style="1" customWidth="1"/>
    <col min="10674" max="10674" width="10.85546875" style="1" customWidth="1"/>
    <col min="10675" max="10675" width="54.5703125" style="1" customWidth="1"/>
    <col min="10676" max="10676" width="7.5703125" style="1" customWidth="1"/>
    <col min="10677" max="10677" width="14.140625" style="1" customWidth="1"/>
    <col min="10678" max="10678" width="1" style="1" customWidth="1"/>
    <col min="10679" max="10925" width="9.140625" style="1"/>
    <col min="10926" max="10926" width="2.140625" style="1" customWidth="1"/>
    <col min="10927" max="10927" width="8.7109375" style="1" customWidth="1"/>
    <col min="10928" max="10928" width="9.85546875" style="1" customWidth="1"/>
    <col min="10929" max="10929" width="1" style="1" customWidth="1"/>
    <col min="10930" max="10930" width="10.85546875" style="1" customWidth="1"/>
    <col min="10931" max="10931" width="54.5703125" style="1" customWidth="1"/>
    <col min="10932" max="10932" width="7.5703125" style="1" customWidth="1"/>
    <col min="10933" max="10933" width="14.140625" style="1" customWidth="1"/>
    <col min="10934" max="10934" width="1" style="1" customWidth="1"/>
    <col min="10935" max="11181" width="9.140625" style="1"/>
    <col min="11182" max="11182" width="2.140625" style="1" customWidth="1"/>
    <col min="11183" max="11183" width="8.7109375" style="1" customWidth="1"/>
    <col min="11184" max="11184" width="9.85546875" style="1" customWidth="1"/>
    <col min="11185" max="11185" width="1" style="1" customWidth="1"/>
    <col min="11186" max="11186" width="10.85546875" style="1" customWidth="1"/>
    <col min="11187" max="11187" width="54.5703125" style="1" customWidth="1"/>
    <col min="11188" max="11188" width="7.5703125" style="1" customWidth="1"/>
    <col min="11189" max="11189" width="14.140625" style="1" customWidth="1"/>
    <col min="11190" max="11190" width="1" style="1" customWidth="1"/>
    <col min="11191" max="11437" width="9.140625" style="1"/>
    <col min="11438" max="11438" width="2.140625" style="1" customWidth="1"/>
    <col min="11439" max="11439" width="8.7109375" style="1" customWidth="1"/>
    <col min="11440" max="11440" width="9.85546875" style="1" customWidth="1"/>
    <col min="11441" max="11441" width="1" style="1" customWidth="1"/>
    <col min="11442" max="11442" width="10.85546875" style="1" customWidth="1"/>
    <col min="11443" max="11443" width="54.5703125" style="1" customWidth="1"/>
    <col min="11444" max="11444" width="7.5703125" style="1" customWidth="1"/>
    <col min="11445" max="11445" width="14.140625" style="1" customWidth="1"/>
    <col min="11446" max="11446" width="1" style="1" customWidth="1"/>
    <col min="11447" max="11693" width="9.140625" style="1"/>
    <col min="11694" max="11694" width="2.140625" style="1" customWidth="1"/>
    <col min="11695" max="11695" width="8.7109375" style="1" customWidth="1"/>
    <col min="11696" max="11696" width="9.85546875" style="1" customWidth="1"/>
    <col min="11697" max="11697" width="1" style="1" customWidth="1"/>
    <col min="11698" max="11698" width="10.85546875" style="1" customWidth="1"/>
    <col min="11699" max="11699" width="54.5703125" style="1" customWidth="1"/>
    <col min="11700" max="11700" width="7.5703125" style="1" customWidth="1"/>
    <col min="11701" max="11701" width="14.140625" style="1" customWidth="1"/>
    <col min="11702" max="11702" width="1" style="1" customWidth="1"/>
    <col min="11703" max="11949" width="9.140625" style="1"/>
    <col min="11950" max="11950" width="2.140625" style="1" customWidth="1"/>
    <col min="11951" max="11951" width="8.7109375" style="1" customWidth="1"/>
    <col min="11952" max="11952" width="9.85546875" style="1" customWidth="1"/>
    <col min="11953" max="11953" width="1" style="1" customWidth="1"/>
    <col min="11954" max="11954" width="10.85546875" style="1" customWidth="1"/>
    <col min="11955" max="11955" width="54.5703125" style="1" customWidth="1"/>
    <col min="11956" max="11956" width="7.5703125" style="1" customWidth="1"/>
    <col min="11957" max="11957" width="14.140625" style="1" customWidth="1"/>
    <col min="11958" max="11958" width="1" style="1" customWidth="1"/>
    <col min="11959" max="12205" width="9.140625" style="1"/>
    <col min="12206" max="12206" width="2.140625" style="1" customWidth="1"/>
    <col min="12207" max="12207" width="8.7109375" style="1" customWidth="1"/>
    <col min="12208" max="12208" width="9.85546875" style="1" customWidth="1"/>
    <col min="12209" max="12209" width="1" style="1" customWidth="1"/>
    <col min="12210" max="12210" width="10.85546875" style="1" customWidth="1"/>
    <col min="12211" max="12211" width="54.5703125" style="1" customWidth="1"/>
    <col min="12212" max="12212" width="7.5703125" style="1" customWidth="1"/>
    <col min="12213" max="12213" width="14.140625" style="1" customWidth="1"/>
    <col min="12214" max="12214" width="1" style="1" customWidth="1"/>
    <col min="12215" max="12461" width="9.140625" style="1"/>
    <col min="12462" max="12462" width="2.140625" style="1" customWidth="1"/>
    <col min="12463" max="12463" width="8.7109375" style="1" customWidth="1"/>
    <col min="12464" max="12464" width="9.85546875" style="1" customWidth="1"/>
    <col min="12465" max="12465" width="1" style="1" customWidth="1"/>
    <col min="12466" max="12466" width="10.85546875" style="1" customWidth="1"/>
    <col min="12467" max="12467" width="54.5703125" style="1" customWidth="1"/>
    <col min="12468" max="12468" width="7.5703125" style="1" customWidth="1"/>
    <col min="12469" max="12469" width="14.140625" style="1" customWidth="1"/>
    <col min="12470" max="12470" width="1" style="1" customWidth="1"/>
    <col min="12471" max="12717" width="9.140625" style="1"/>
    <col min="12718" max="12718" width="2.140625" style="1" customWidth="1"/>
    <col min="12719" max="12719" width="8.7109375" style="1" customWidth="1"/>
    <col min="12720" max="12720" width="9.85546875" style="1" customWidth="1"/>
    <col min="12721" max="12721" width="1" style="1" customWidth="1"/>
    <col min="12722" max="12722" width="10.85546875" style="1" customWidth="1"/>
    <col min="12723" max="12723" width="54.5703125" style="1" customWidth="1"/>
    <col min="12724" max="12724" width="7.5703125" style="1" customWidth="1"/>
    <col min="12725" max="12725" width="14.140625" style="1" customWidth="1"/>
    <col min="12726" max="12726" width="1" style="1" customWidth="1"/>
    <col min="12727" max="12973" width="9.140625" style="1"/>
    <col min="12974" max="12974" width="2.140625" style="1" customWidth="1"/>
    <col min="12975" max="12975" width="8.7109375" style="1" customWidth="1"/>
    <col min="12976" max="12976" width="9.85546875" style="1" customWidth="1"/>
    <col min="12977" max="12977" width="1" style="1" customWidth="1"/>
    <col min="12978" max="12978" width="10.85546875" style="1" customWidth="1"/>
    <col min="12979" max="12979" width="54.5703125" style="1" customWidth="1"/>
    <col min="12980" max="12980" width="7.5703125" style="1" customWidth="1"/>
    <col min="12981" max="12981" width="14.140625" style="1" customWidth="1"/>
    <col min="12982" max="12982" width="1" style="1" customWidth="1"/>
    <col min="12983" max="13229" width="9.140625" style="1"/>
    <col min="13230" max="13230" width="2.140625" style="1" customWidth="1"/>
    <col min="13231" max="13231" width="8.7109375" style="1" customWidth="1"/>
    <col min="13232" max="13232" width="9.85546875" style="1" customWidth="1"/>
    <col min="13233" max="13233" width="1" style="1" customWidth="1"/>
    <col min="13234" max="13234" width="10.85546875" style="1" customWidth="1"/>
    <col min="13235" max="13235" width="54.5703125" style="1" customWidth="1"/>
    <col min="13236" max="13236" width="7.5703125" style="1" customWidth="1"/>
    <col min="13237" max="13237" width="14.140625" style="1" customWidth="1"/>
    <col min="13238" max="13238" width="1" style="1" customWidth="1"/>
    <col min="13239" max="13485" width="9.140625" style="1"/>
    <col min="13486" max="13486" width="2.140625" style="1" customWidth="1"/>
    <col min="13487" max="13487" width="8.7109375" style="1" customWidth="1"/>
    <col min="13488" max="13488" width="9.85546875" style="1" customWidth="1"/>
    <col min="13489" max="13489" width="1" style="1" customWidth="1"/>
    <col min="13490" max="13490" width="10.85546875" style="1" customWidth="1"/>
    <col min="13491" max="13491" width="54.5703125" style="1" customWidth="1"/>
    <col min="13492" max="13492" width="7.5703125" style="1" customWidth="1"/>
    <col min="13493" max="13493" width="14.140625" style="1" customWidth="1"/>
    <col min="13494" max="13494" width="1" style="1" customWidth="1"/>
    <col min="13495" max="13741" width="9.140625" style="1"/>
    <col min="13742" max="13742" width="2.140625" style="1" customWidth="1"/>
    <col min="13743" max="13743" width="8.7109375" style="1" customWidth="1"/>
    <col min="13744" max="13744" width="9.85546875" style="1" customWidth="1"/>
    <col min="13745" max="13745" width="1" style="1" customWidth="1"/>
    <col min="13746" max="13746" width="10.85546875" style="1" customWidth="1"/>
    <col min="13747" max="13747" width="54.5703125" style="1" customWidth="1"/>
    <col min="13748" max="13748" width="7.5703125" style="1" customWidth="1"/>
    <col min="13749" max="13749" width="14.140625" style="1" customWidth="1"/>
    <col min="13750" max="13750" width="1" style="1" customWidth="1"/>
    <col min="13751" max="13997" width="9.140625" style="1"/>
    <col min="13998" max="13998" width="2.140625" style="1" customWidth="1"/>
    <col min="13999" max="13999" width="8.7109375" style="1" customWidth="1"/>
    <col min="14000" max="14000" width="9.85546875" style="1" customWidth="1"/>
    <col min="14001" max="14001" width="1" style="1" customWidth="1"/>
    <col min="14002" max="14002" width="10.85546875" style="1" customWidth="1"/>
    <col min="14003" max="14003" width="54.5703125" style="1" customWidth="1"/>
    <col min="14004" max="14004" width="7.5703125" style="1" customWidth="1"/>
    <col min="14005" max="14005" width="14.140625" style="1" customWidth="1"/>
    <col min="14006" max="14006" width="1" style="1" customWidth="1"/>
    <col min="14007" max="14253" width="9.140625" style="1"/>
    <col min="14254" max="14254" width="2.140625" style="1" customWidth="1"/>
    <col min="14255" max="14255" width="8.7109375" style="1" customWidth="1"/>
    <col min="14256" max="14256" width="9.85546875" style="1" customWidth="1"/>
    <col min="14257" max="14257" width="1" style="1" customWidth="1"/>
    <col min="14258" max="14258" width="10.85546875" style="1" customWidth="1"/>
    <col min="14259" max="14259" width="54.5703125" style="1" customWidth="1"/>
    <col min="14260" max="14260" width="7.5703125" style="1" customWidth="1"/>
    <col min="14261" max="14261" width="14.140625" style="1" customWidth="1"/>
    <col min="14262" max="14262" width="1" style="1" customWidth="1"/>
    <col min="14263" max="14509" width="9.140625" style="1"/>
    <col min="14510" max="14510" width="2.140625" style="1" customWidth="1"/>
    <col min="14511" max="14511" width="8.7109375" style="1" customWidth="1"/>
    <col min="14512" max="14512" width="9.85546875" style="1" customWidth="1"/>
    <col min="14513" max="14513" width="1" style="1" customWidth="1"/>
    <col min="14514" max="14514" width="10.85546875" style="1" customWidth="1"/>
    <col min="14515" max="14515" width="54.5703125" style="1" customWidth="1"/>
    <col min="14516" max="14516" width="7.5703125" style="1" customWidth="1"/>
    <col min="14517" max="14517" width="14.140625" style="1" customWidth="1"/>
    <col min="14518" max="14518" width="1" style="1" customWidth="1"/>
    <col min="14519" max="14765" width="9.140625" style="1"/>
    <col min="14766" max="14766" width="2.140625" style="1" customWidth="1"/>
    <col min="14767" max="14767" width="8.7109375" style="1" customWidth="1"/>
    <col min="14768" max="14768" width="9.85546875" style="1" customWidth="1"/>
    <col min="14769" max="14769" width="1" style="1" customWidth="1"/>
    <col min="14770" max="14770" width="10.85546875" style="1" customWidth="1"/>
    <col min="14771" max="14771" width="54.5703125" style="1" customWidth="1"/>
    <col min="14772" max="14772" width="7.5703125" style="1" customWidth="1"/>
    <col min="14773" max="14773" width="14.140625" style="1" customWidth="1"/>
    <col min="14774" max="14774" width="1" style="1" customWidth="1"/>
    <col min="14775" max="15021" width="9.140625" style="1"/>
    <col min="15022" max="15022" width="2.140625" style="1" customWidth="1"/>
    <col min="15023" max="15023" width="8.7109375" style="1" customWidth="1"/>
    <col min="15024" max="15024" width="9.85546875" style="1" customWidth="1"/>
    <col min="15025" max="15025" width="1" style="1" customWidth="1"/>
    <col min="15026" max="15026" width="10.85546875" style="1" customWidth="1"/>
    <col min="15027" max="15027" width="54.5703125" style="1" customWidth="1"/>
    <col min="15028" max="15028" width="7.5703125" style="1" customWidth="1"/>
    <col min="15029" max="15029" width="14.140625" style="1" customWidth="1"/>
    <col min="15030" max="15030" width="1" style="1" customWidth="1"/>
    <col min="15031" max="15277" width="9.140625" style="1"/>
    <col min="15278" max="15278" width="2.140625" style="1" customWidth="1"/>
    <col min="15279" max="15279" width="8.7109375" style="1" customWidth="1"/>
    <col min="15280" max="15280" width="9.85546875" style="1" customWidth="1"/>
    <col min="15281" max="15281" width="1" style="1" customWidth="1"/>
    <col min="15282" max="15282" width="10.85546875" style="1" customWidth="1"/>
    <col min="15283" max="15283" width="54.5703125" style="1" customWidth="1"/>
    <col min="15284" max="15284" width="7.5703125" style="1" customWidth="1"/>
    <col min="15285" max="15285" width="14.140625" style="1" customWidth="1"/>
    <col min="15286" max="15286" width="1" style="1" customWidth="1"/>
    <col min="15287" max="15533" width="9.140625" style="1"/>
    <col min="15534" max="15534" width="2.140625" style="1" customWidth="1"/>
    <col min="15535" max="15535" width="8.7109375" style="1" customWidth="1"/>
    <col min="15536" max="15536" width="9.85546875" style="1" customWidth="1"/>
    <col min="15537" max="15537" width="1" style="1" customWidth="1"/>
    <col min="15538" max="15538" width="10.85546875" style="1" customWidth="1"/>
    <col min="15539" max="15539" width="54.5703125" style="1" customWidth="1"/>
    <col min="15540" max="15540" width="7.5703125" style="1" customWidth="1"/>
    <col min="15541" max="15541" width="14.140625" style="1" customWidth="1"/>
    <col min="15542" max="15542" width="1" style="1" customWidth="1"/>
    <col min="15543" max="15789" width="9.140625" style="1"/>
    <col min="15790" max="15790" width="2.140625" style="1" customWidth="1"/>
    <col min="15791" max="15791" width="8.7109375" style="1" customWidth="1"/>
    <col min="15792" max="15792" width="9.85546875" style="1" customWidth="1"/>
    <col min="15793" max="15793" width="1" style="1" customWidth="1"/>
    <col min="15794" max="15794" width="10.85546875" style="1" customWidth="1"/>
    <col min="15795" max="15795" width="54.5703125" style="1" customWidth="1"/>
    <col min="15796" max="15796" width="7.5703125" style="1" customWidth="1"/>
    <col min="15797" max="15797" width="14.140625" style="1" customWidth="1"/>
    <col min="15798" max="15798" width="1" style="1" customWidth="1"/>
    <col min="15799" max="16384" width="9.140625" style="1"/>
  </cols>
  <sheetData>
    <row r="1" spans="1:650" s="10" customFormat="1" ht="18" customHeight="1" x14ac:dyDescent="0.2">
      <c r="H1" s="6" t="s">
        <v>245</v>
      </c>
    </row>
    <row r="2" spans="1:650" s="10" customFormat="1" ht="18" customHeight="1" x14ac:dyDescent="0.2"/>
    <row r="3" spans="1:650" s="10" customFormat="1" ht="15" customHeight="1" x14ac:dyDescent="0.25">
      <c r="A3" s="179" t="s">
        <v>237</v>
      </c>
      <c r="B3" s="179"/>
      <c r="C3" s="179"/>
      <c r="D3" s="179"/>
      <c r="E3" s="179"/>
      <c r="F3" s="179"/>
      <c r="G3" s="179"/>
      <c r="H3" s="179"/>
      <c r="I3" s="179"/>
      <c r="J3" s="17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</row>
    <row r="4" spans="1:650" s="10" customFormat="1" ht="14.25" customHeight="1" x14ac:dyDescent="0.25">
      <c r="A4" s="179" t="s">
        <v>284</v>
      </c>
      <c r="B4" s="179"/>
      <c r="C4" s="179"/>
      <c r="D4" s="179"/>
      <c r="E4" s="179"/>
      <c r="F4" s="179"/>
      <c r="G4" s="179"/>
      <c r="H4" s="179"/>
      <c r="I4" s="179"/>
      <c r="J4" s="17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</row>
    <row r="5" spans="1:650" s="10" customFormat="1" ht="14.25" customHeight="1" x14ac:dyDescent="0.2">
      <c r="A5" s="7"/>
      <c r="B5" s="7"/>
      <c r="C5" s="7"/>
      <c r="D5" s="7"/>
      <c r="E5" s="7"/>
      <c r="F5" s="7"/>
      <c r="G5" s="7"/>
      <c r="H5" s="12"/>
      <c r="I5" s="12"/>
      <c r="J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</row>
    <row r="6" spans="1:650" ht="17.100000000000001" customHeight="1" x14ac:dyDescent="0.2">
      <c r="A6" s="184" t="s">
        <v>0</v>
      </c>
      <c r="B6" s="184" t="s">
        <v>1</v>
      </c>
      <c r="C6" s="184" t="s">
        <v>42</v>
      </c>
      <c r="D6" s="182" t="s">
        <v>68</v>
      </c>
      <c r="E6" s="180" t="s">
        <v>285</v>
      </c>
      <c r="F6" s="180" t="s">
        <v>236</v>
      </c>
      <c r="G6" s="180" t="s">
        <v>286</v>
      </c>
      <c r="H6" s="186" t="s">
        <v>287</v>
      </c>
      <c r="I6" s="188" t="s">
        <v>35</v>
      </c>
      <c r="J6" s="176" t="s">
        <v>38</v>
      </c>
      <c r="K6" s="176"/>
      <c r="L6" s="176"/>
    </row>
    <row r="7" spans="1:650" s="10" customFormat="1" ht="35.25" customHeight="1" x14ac:dyDescent="0.2">
      <c r="A7" s="185"/>
      <c r="B7" s="185"/>
      <c r="C7" s="185"/>
      <c r="D7" s="183"/>
      <c r="E7" s="181"/>
      <c r="F7" s="181"/>
      <c r="G7" s="181"/>
      <c r="H7" s="187"/>
      <c r="I7" s="189"/>
      <c r="J7" s="110" t="s">
        <v>238</v>
      </c>
      <c r="K7" s="111" t="s">
        <v>239</v>
      </c>
      <c r="L7" s="112" t="s">
        <v>240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</row>
    <row r="8" spans="1:650" ht="23.25" customHeight="1" x14ac:dyDescent="0.2">
      <c r="A8" s="120" t="s">
        <v>2</v>
      </c>
      <c r="B8" s="120"/>
      <c r="C8" s="120"/>
      <c r="D8" s="121" t="s">
        <v>3</v>
      </c>
      <c r="E8" s="122">
        <f>E9</f>
        <v>60000</v>
      </c>
      <c r="F8" s="122">
        <f t="shared" ref="F8:H8" si="0">F9</f>
        <v>975344.72</v>
      </c>
      <c r="G8" s="122">
        <f t="shared" si="0"/>
        <v>1035344.72</v>
      </c>
      <c r="H8" s="122">
        <f t="shared" si="0"/>
        <v>1033261.37</v>
      </c>
      <c r="I8" s="123">
        <f>H8/G8</f>
        <v>0.99798777164768848</v>
      </c>
      <c r="J8" s="122">
        <f>J9</f>
        <v>16212.619999999999</v>
      </c>
      <c r="K8" s="122">
        <f t="shared" ref="K8:L8" si="1">K9</f>
        <v>14467.72</v>
      </c>
      <c r="L8" s="122">
        <f t="shared" si="1"/>
        <v>315.8</v>
      </c>
    </row>
    <row r="9" spans="1:650" ht="15" x14ac:dyDescent="0.2">
      <c r="A9" s="2"/>
      <c r="B9" s="129" t="s">
        <v>4</v>
      </c>
      <c r="C9" s="124"/>
      <c r="D9" s="125" t="s">
        <v>5</v>
      </c>
      <c r="E9" s="126">
        <f>E10+E11+E12</f>
        <v>60000</v>
      </c>
      <c r="F9" s="126">
        <f t="shared" ref="F9:H9" si="2">F10+F11+F12</f>
        <v>975344.72</v>
      </c>
      <c r="G9" s="126">
        <f t="shared" si="2"/>
        <v>1035344.72</v>
      </c>
      <c r="H9" s="126">
        <f t="shared" si="2"/>
        <v>1033261.37</v>
      </c>
      <c r="I9" s="127">
        <f t="shared" ref="I9:I78" si="3">H9/G9</f>
        <v>0.99798777164768848</v>
      </c>
      <c r="J9" s="128">
        <f t="shared" ref="J9:L9" si="4">J10+J11+J12</f>
        <v>16212.619999999999</v>
      </c>
      <c r="K9" s="128">
        <f t="shared" si="4"/>
        <v>14467.72</v>
      </c>
      <c r="L9" s="128">
        <f t="shared" si="4"/>
        <v>315.8</v>
      </c>
    </row>
    <row r="10" spans="1:650" ht="78.75" x14ac:dyDescent="0.2">
      <c r="A10" s="3"/>
      <c r="B10" s="11"/>
      <c r="C10" s="4" t="s">
        <v>99</v>
      </c>
      <c r="D10" s="8" t="s">
        <v>100</v>
      </c>
      <c r="E10" s="75">
        <v>60000</v>
      </c>
      <c r="F10" s="75">
        <f>G10-E10</f>
        <v>0</v>
      </c>
      <c r="G10" s="75">
        <v>60000</v>
      </c>
      <c r="H10" s="5">
        <v>57501.84</v>
      </c>
      <c r="I10" s="19">
        <f t="shared" si="3"/>
        <v>0.95836399999999999</v>
      </c>
      <c r="J10" s="5">
        <v>11755.97</v>
      </c>
      <c r="K10" s="5">
        <v>10011.07</v>
      </c>
      <c r="L10" s="5">
        <v>315.8</v>
      </c>
    </row>
    <row r="11" spans="1:650" s="10" customFormat="1" x14ac:dyDescent="0.2">
      <c r="A11" s="11"/>
      <c r="B11" s="11"/>
      <c r="C11" s="13" t="s">
        <v>20</v>
      </c>
      <c r="D11" s="8" t="s">
        <v>21</v>
      </c>
      <c r="E11" s="75">
        <v>0</v>
      </c>
      <c r="F11" s="75">
        <v>0</v>
      </c>
      <c r="G11" s="75">
        <v>0</v>
      </c>
      <c r="H11" s="5">
        <v>414.81</v>
      </c>
      <c r="I11" s="19">
        <v>0</v>
      </c>
      <c r="J11" s="5">
        <v>4456.6499999999996</v>
      </c>
      <c r="K11" s="5">
        <v>4456.6499999999996</v>
      </c>
      <c r="L11" s="5">
        <v>0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</row>
    <row r="12" spans="1:650" ht="67.5" x14ac:dyDescent="0.2">
      <c r="A12" s="3"/>
      <c r="B12" s="11"/>
      <c r="C12" s="4" t="s">
        <v>101</v>
      </c>
      <c r="D12" s="8" t="s">
        <v>102</v>
      </c>
      <c r="E12" s="75">
        <v>0</v>
      </c>
      <c r="F12" s="75">
        <f>G12-E12</f>
        <v>975344.72</v>
      </c>
      <c r="G12" s="75">
        <v>975344.72</v>
      </c>
      <c r="H12" s="5">
        <v>975344.72</v>
      </c>
      <c r="I12" s="19">
        <f t="shared" si="3"/>
        <v>1</v>
      </c>
      <c r="J12" s="5">
        <v>0</v>
      </c>
      <c r="K12" s="5">
        <v>0</v>
      </c>
      <c r="L12" s="5">
        <v>0</v>
      </c>
    </row>
    <row r="13" spans="1:650" ht="23.25" customHeight="1" x14ac:dyDescent="0.2">
      <c r="A13" s="130" t="s">
        <v>103</v>
      </c>
      <c r="B13" s="130"/>
      <c r="C13" s="130"/>
      <c r="D13" s="131" t="s">
        <v>104</v>
      </c>
      <c r="E13" s="122">
        <f>E14</f>
        <v>35000</v>
      </c>
      <c r="F13" s="122">
        <f t="shared" ref="F13:L13" si="5">F14</f>
        <v>0</v>
      </c>
      <c r="G13" s="122">
        <f t="shared" si="5"/>
        <v>35000</v>
      </c>
      <c r="H13" s="132">
        <f t="shared" si="5"/>
        <v>43025</v>
      </c>
      <c r="I13" s="133">
        <f t="shared" si="3"/>
        <v>1.2292857142857143</v>
      </c>
      <c r="J13" s="132">
        <f t="shared" si="5"/>
        <v>0</v>
      </c>
      <c r="K13" s="132">
        <f t="shared" si="5"/>
        <v>0</v>
      </c>
      <c r="L13" s="132">
        <f t="shared" si="5"/>
        <v>0</v>
      </c>
    </row>
    <row r="14" spans="1:650" ht="15" x14ac:dyDescent="0.2">
      <c r="A14" s="2"/>
      <c r="B14" s="134" t="s">
        <v>105</v>
      </c>
      <c r="C14" s="135"/>
      <c r="D14" s="136" t="s">
        <v>5</v>
      </c>
      <c r="E14" s="137">
        <f>E15</f>
        <v>35000</v>
      </c>
      <c r="F14" s="137">
        <f t="shared" ref="F14:L14" si="6">F15</f>
        <v>0</v>
      </c>
      <c r="G14" s="137">
        <f t="shared" si="6"/>
        <v>35000</v>
      </c>
      <c r="H14" s="138">
        <f t="shared" si="6"/>
        <v>43025</v>
      </c>
      <c r="I14" s="139">
        <f t="shared" si="3"/>
        <v>1.2292857142857143</v>
      </c>
      <c r="J14" s="138">
        <f t="shared" si="6"/>
        <v>0</v>
      </c>
      <c r="K14" s="138">
        <f t="shared" si="6"/>
        <v>0</v>
      </c>
      <c r="L14" s="138">
        <f t="shared" si="6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</row>
    <row r="15" spans="1:650" x14ac:dyDescent="0.2">
      <c r="A15" s="3"/>
      <c r="B15" s="11"/>
      <c r="C15" s="4" t="s">
        <v>36</v>
      </c>
      <c r="D15" s="8" t="s">
        <v>96</v>
      </c>
      <c r="E15" s="75">
        <v>35000</v>
      </c>
      <c r="F15" s="75">
        <f>G15-E15</f>
        <v>0</v>
      </c>
      <c r="G15" s="75">
        <v>35000</v>
      </c>
      <c r="H15" s="5">
        <v>43025</v>
      </c>
      <c r="I15" s="19">
        <f t="shared" si="3"/>
        <v>1.2292857142857143</v>
      </c>
      <c r="J15" s="5">
        <v>0</v>
      </c>
      <c r="K15" s="5">
        <v>0</v>
      </c>
      <c r="L15" s="5"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</row>
    <row r="16" spans="1:650" ht="23.25" customHeight="1" x14ac:dyDescent="0.2">
      <c r="A16" s="130" t="s">
        <v>43</v>
      </c>
      <c r="B16" s="130"/>
      <c r="C16" s="130"/>
      <c r="D16" s="131" t="s">
        <v>80</v>
      </c>
      <c r="E16" s="122">
        <f>E19+E21+E17</f>
        <v>97000</v>
      </c>
      <c r="F16" s="122">
        <f t="shared" ref="F16:H16" si="7">F19+F21+F17</f>
        <v>1849214.9</v>
      </c>
      <c r="G16" s="122">
        <f t="shared" si="7"/>
        <v>1946214.9</v>
      </c>
      <c r="H16" s="122">
        <f t="shared" si="7"/>
        <v>1642732.3099999998</v>
      </c>
      <c r="I16" s="133">
        <f t="shared" si="3"/>
        <v>0.84406522116339766</v>
      </c>
      <c r="J16" s="132">
        <f>J19+J21+J17</f>
        <v>0</v>
      </c>
      <c r="K16" s="132">
        <f t="shared" ref="K16:L16" si="8">K19+K21+K17</f>
        <v>0</v>
      </c>
      <c r="L16" s="132">
        <f t="shared" si="8"/>
        <v>0</v>
      </c>
    </row>
    <row r="17" spans="1:650" s="10" customFormat="1" ht="23.25" customHeight="1" x14ac:dyDescent="0.2">
      <c r="A17" s="83"/>
      <c r="B17" s="140" t="s">
        <v>316</v>
      </c>
      <c r="C17" s="140"/>
      <c r="D17" s="141" t="s">
        <v>321</v>
      </c>
      <c r="E17" s="142">
        <f>E18</f>
        <v>0</v>
      </c>
      <c r="F17" s="142">
        <f t="shared" ref="F17:H17" si="9">F18</f>
        <v>0</v>
      </c>
      <c r="G17" s="142">
        <f t="shared" si="9"/>
        <v>0</v>
      </c>
      <c r="H17" s="142">
        <f t="shared" si="9"/>
        <v>147.41</v>
      </c>
      <c r="I17" s="139">
        <v>0</v>
      </c>
      <c r="J17" s="138">
        <f>J18</f>
        <v>0</v>
      </c>
      <c r="K17" s="138">
        <f t="shared" ref="K17:L17" si="10">K18</f>
        <v>0</v>
      </c>
      <c r="L17" s="138">
        <f t="shared" si="10"/>
        <v>0</v>
      </c>
    </row>
    <row r="18" spans="1:650" s="10" customFormat="1" ht="75.75" customHeight="1" x14ac:dyDescent="0.2">
      <c r="A18" s="83"/>
      <c r="B18" s="85"/>
      <c r="C18" s="85" t="s">
        <v>198</v>
      </c>
      <c r="D18" s="95" t="s">
        <v>199</v>
      </c>
      <c r="E18" s="82">
        <v>0</v>
      </c>
      <c r="F18" s="82">
        <v>0</v>
      </c>
      <c r="G18" s="82">
        <v>0</v>
      </c>
      <c r="H18" s="50">
        <v>147.41</v>
      </c>
      <c r="I18" s="19">
        <v>0</v>
      </c>
      <c r="J18" s="50">
        <v>0</v>
      </c>
      <c r="K18" s="50">
        <v>0</v>
      </c>
      <c r="L18" s="50">
        <v>0</v>
      </c>
    </row>
    <row r="19" spans="1:650" ht="15" x14ac:dyDescent="0.2">
      <c r="A19" s="2"/>
      <c r="B19" s="134" t="s">
        <v>106</v>
      </c>
      <c r="C19" s="135"/>
      <c r="D19" s="136" t="s">
        <v>82</v>
      </c>
      <c r="E19" s="137">
        <f>E20</f>
        <v>0</v>
      </c>
      <c r="F19" s="137">
        <f t="shared" ref="F19:L19" si="11">F20</f>
        <v>13000</v>
      </c>
      <c r="G19" s="137">
        <f>G20</f>
        <v>13000</v>
      </c>
      <c r="H19" s="138">
        <f t="shared" si="11"/>
        <v>13000</v>
      </c>
      <c r="I19" s="139">
        <f t="shared" si="3"/>
        <v>1</v>
      </c>
      <c r="J19" s="138">
        <f t="shared" si="11"/>
        <v>0</v>
      </c>
      <c r="K19" s="138">
        <f t="shared" si="11"/>
        <v>0</v>
      </c>
      <c r="L19" s="138">
        <f t="shared" si="11"/>
        <v>0</v>
      </c>
    </row>
    <row r="20" spans="1:650" ht="56.25" x14ac:dyDescent="0.2">
      <c r="A20" s="3"/>
      <c r="B20" s="11"/>
      <c r="C20" s="14" t="s">
        <v>190</v>
      </c>
      <c r="D20" s="8" t="s">
        <v>83</v>
      </c>
      <c r="E20" s="75">
        <v>0</v>
      </c>
      <c r="F20" s="75">
        <f>G20-E20</f>
        <v>13000</v>
      </c>
      <c r="G20" s="75">
        <v>13000</v>
      </c>
      <c r="H20" s="5">
        <v>13000</v>
      </c>
      <c r="I20" s="19">
        <f t="shared" si="3"/>
        <v>1</v>
      </c>
      <c r="J20" s="5">
        <v>0</v>
      </c>
      <c r="K20" s="5">
        <v>0</v>
      </c>
      <c r="L20" s="5">
        <v>0</v>
      </c>
    </row>
    <row r="21" spans="1:650" ht="15" x14ac:dyDescent="0.2">
      <c r="A21" s="2"/>
      <c r="B21" s="134" t="s">
        <v>45</v>
      </c>
      <c r="C21" s="135"/>
      <c r="D21" s="136" t="s">
        <v>87</v>
      </c>
      <c r="E21" s="137">
        <f>E22+E23+E24+E25+E26+E27</f>
        <v>97000</v>
      </c>
      <c r="F21" s="137">
        <f t="shared" ref="F21:H21" si="12">F22+F23+F24+F25+F26+F27</f>
        <v>1836214.9</v>
      </c>
      <c r="G21" s="137">
        <f t="shared" si="12"/>
        <v>1933214.9</v>
      </c>
      <c r="H21" s="137">
        <f t="shared" si="12"/>
        <v>1629584.9</v>
      </c>
      <c r="I21" s="139">
        <f t="shared" si="3"/>
        <v>0.84294037874423577</v>
      </c>
      <c r="J21" s="138">
        <f>J22+J23+J24+J25+J26+J27</f>
        <v>0</v>
      </c>
      <c r="K21" s="138">
        <f t="shared" ref="K21:L21" si="13">K22+K23+K24+K25+K26+K27</f>
        <v>0</v>
      </c>
      <c r="L21" s="138">
        <f t="shared" si="13"/>
        <v>0</v>
      </c>
    </row>
    <row r="22" spans="1:650" ht="45" x14ac:dyDescent="0.2">
      <c r="A22" s="3"/>
      <c r="B22" s="11"/>
      <c r="C22" s="4" t="s">
        <v>107</v>
      </c>
      <c r="D22" s="8" t="s">
        <v>108</v>
      </c>
      <c r="E22" s="75">
        <v>97000</v>
      </c>
      <c r="F22" s="75">
        <f>G22-E22</f>
        <v>10000</v>
      </c>
      <c r="G22" s="75">
        <v>107000</v>
      </c>
      <c r="H22" s="5">
        <v>144340.54999999999</v>
      </c>
      <c r="I22" s="19">
        <f t="shared" si="3"/>
        <v>1.3489771028037383</v>
      </c>
      <c r="J22" s="5">
        <v>0</v>
      </c>
      <c r="K22" s="5">
        <v>0</v>
      </c>
      <c r="L22" s="5">
        <v>0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</row>
    <row r="23" spans="1:650" s="10" customFormat="1" ht="33.75" x14ac:dyDescent="0.2">
      <c r="A23" s="11"/>
      <c r="B23" s="11"/>
      <c r="C23" s="13" t="s">
        <v>119</v>
      </c>
      <c r="D23" s="21" t="s">
        <v>120</v>
      </c>
      <c r="E23" s="75">
        <v>0</v>
      </c>
      <c r="F23" s="75">
        <f>G23-E23</f>
        <v>8200</v>
      </c>
      <c r="G23" s="75">
        <v>8200</v>
      </c>
      <c r="H23" s="5">
        <v>8220</v>
      </c>
      <c r="I23" s="19">
        <f t="shared" si="3"/>
        <v>1.0024390243902439</v>
      </c>
      <c r="J23" s="5">
        <v>0</v>
      </c>
      <c r="K23" s="5">
        <v>0</v>
      </c>
      <c r="L23" s="5"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</row>
    <row r="24" spans="1:650" s="10" customFormat="1" ht="33.75" x14ac:dyDescent="0.2">
      <c r="A24" s="11"/>
      <c r="B24" s="11"/>
      <c r="C24" s="13" t="s">
        <v>39</v>
      </c>
      <c r="D24" s="21" t="s">
        <v>154</v>
      </c>
      <c r="E24" s="75">
        <v>0</v>
      </c>
      <c r="F24" s="75">
        <v>0</v>
      </c>
      <c r="G24" s="75">
        <v>0</v>
      </c>
      <c r="H24" s="5">
        <v>11.6</v>
      </c>
      <c r="I24" s="19">
        <v>0</v>
      </c>
      <c r="J24" s="5">
        <v>0</v>
      </c>
      <c r="K24" s="5">
        <v>0</v>
      </c>
      <c r="L24" s="5">
        <v>0</v>
      </c>
    </row>
    <row r="25" spans="1:650" s="10" customFormat="1" x14ac:dyDescent="0.2">
      <c r="A25" s="11"/>
      <c r="B25" s="11"/>
      <c r="C25" s="13" t="s">
        <v>20</v>
      </c>
      <c r="D25" s="21" t="s">
        <v>21</v>
      </c>
      <c r="E25" s="75">
        <v>0</v>
      </c>
      <c r="F25" s="75">
        <v>0</v>
      </c>
      <c r="G25" s="75">
        <v>0</v>
      </c>
      <c r="H25" s="5">
        <v>1281.75</v>
      </c>
      <c r="I25" s="19">
        <v>0</v>
      </c>
      <c r="J25" s="5">
        <v>0</v>
      </c>
      <c r="K25" s="5">
        <v>0</v>
      </c>
      <c r="L25" s="5"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</row>
    <row r="26" spans="1:650" s="10" customFormat="1" ht="67.5" x14ac:dyDescent="0.2">
      <c r="A26" s="11"/>
      <c r="B26" s="11"/>
      <c r="C26" s="13" t="s">
        <v>44</v>
      </c>
      <c r="D26" s="94" t="s">
        <v>289</v>
      </c>
      <c r="E26" s="75">
        <v>0</v>
      </c>
      <c r="F26" s="75">
        <f>G26-E26</f>
        <v>132750</v>
      </c>
      <c r="G26" s="75">
        <v>132750</v>
      </c>
      <c r="H26" s="5">
        <v>132750</v>
      </c>
      <c r="I26" s="19">
        <f>H26/G26</f>
        <v>1</v>
      </c>
      <c r="J26" s="5">
        <v>0</v>
      </c>
      <c r="K26" s="5">
        <v>0</v>
      </c>
      <c r="L26" s="5"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</row>
    <row r="27" spans="1:650" s="10" customFormat="1" ht="56.25" x14ac:dyDescent="0.2">
      <c r="A27" s="11"/>
      <c r="B27" s="11"/>
      <c r="C27" s="77" t="s">
        <v>266</v>
      </c>
      <c r="D27" s="94" t="s">
        <v>327</v>
      </c>
      <c r="E27" s="75">
        <v>0</v>
      </c>
      <c r="F27" s="75">
        <f>G27-E27</f>
        <v>1685264.9</v>
      </c>
      <c r="G27" s="75">
        <v>1685264.9</v>
      </c>
      <c r="H27" s="75">
        <v>1342981</v>
      </c>
      <c r="I27" s="19">
        <f>H27/G27</f>
        <v>0.79689608440785786</v>
      </c>
      <c r="J27" s="5">
        <v>0</v>
      </c>
      <c r="K27" s="5">
        <v>0</v>
      </c>
      <c r="L27" s="5">
        <v>0</v>
      </c>
    </row>
    <row r="28" spans="1:650" s="10" customFormat="1" x14ac:dyDescent="0.2">
      <c r="A28" s="120" t="s">
        <v>46</v>
      </c>
      <c r="B28" s="120"/>
      <c r="C28" s="120"/>
      <c r="D28" s="143" t="s">
        <v>88</v>
      </c>
      <c r="E28" s="122">
        <f>E29</f>
        <v>0</v>
      </c>
      <c r="F28" s="122">
        <f t="shared" ref="F28:H28" si="14">F29</f>
        <v>1600</v>
      </c>
      <c r="G28" s="122">
        <f t="shared" si="14"/>
        <v>1600</v>
      </c>
      <c r="H28" s="122">
        <f t="shared" si="14"/>
        <v>1600</v>
      </c>
      <c r="I28" s="133">
        <v>0</v>
      </c>
      <c r="J28" s="144">
        <f>J29</f>
        <v>973.76</v>
      </c>
      <c r="K28" s="144">
        <f t="shared" ref="K28:L28" si="15">K29</f>
        <v>973.76</v>
      </c>
      <c r="L28" s="144">
        <f t="shared" si="15"/>
        <v>0</v>
      </c>
    </row>
    <row r="29" spans="1:650" s="10" customFormat="1" x14ac:dyDescent="0.2">
      <c r="A29" s="52"/>
      <c r="B29" s="145" t="s">
        <v>47</v>
      </c>
      <c r="C29" s="145"/>
      <c r="D29" s="146" t="s">
        <v>5</v>
      </c>
      <c r="E29" s="137">
        <f>E30+E31</f>
        <v>0</v>
      </c>
      <c r="F29" s="137">
        <f t="shared" ref="F29:H29" si="16">F30+F31</f>
        <v>1600</v>
      </c>
      <c r="G29" s="137">
        <f t="shared" si="16"/>
        <v>1600</v>
      </c>
      <c r="H29" s="137">
        <f t="shared" si="16"/>
        <v>1600</v>
      </c>
      <c r="I29" s="139">
        <v>0</v>
      </c>
      <c r="J29" s="147">
        <f>J30+J31</f>
        <v>973.76</v>
      </c>
      <c r="K29" s="147">
        <f t="shared" ref="K29:L29" si="17">K30+K31</f>
        <v>973.76</v>
      </c>
      <c r="L29" s="147">
        <f t="shared" si="17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</row>
    <row r="30" spans="1:650" s="10" customFormat="1" ht="33.75" x14ac:dyDescent="0.2">
      <c r="A30" s="11"/>
      <c r="B30" s="11"/>
      <c r="C30" s="72" t="s">
        <v>119</v>
      </c>
      <c r="D30" s="21" t="s">
        <v>120</v>
      </c>
      <c r="E30" s="75">
        <v>0</v>
      </c>
      <c r="F30" s="75">
        <f>G30-E30</f>
        <v>1600</v>
      </c>
      <c r="G30" s="75">
        <v>1600</v>
      </c>
      <c r="H30" s="75">
        <v>1600</v>
      </c>
      <c r="I30" s="19">
        <f>H30/G30</f>
        <v>1</v>
      </c>
      <c r="J30" s="5">
        <v>800</v>
      </c>
      <c r="K30" s="5">
        <v>800</v>
      </c>
      <c r="L30" s="5"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</row>
    <row r="31" spans="1:650" s="10" customFormat="1" x14ac:dyDescent="0.2">
      <c r="A31" s="11"/>
      <c r="B31" s="11"/>
      <c r="C31" s="72" t="s">
        <v>20</v>
      </c>
      <c r="D31" s="8" t="s">
        <v>21</v>
      </c>
      <c r="E31" s="75">
        <v>0</v>
      </c>
      <c r="F31" s="75">
        <v>0</v>
      </c>
      <c r="G31" s="75">
        <v>0</v>
      </c>
      <c r="H31" s="75">
        <v>0</v>
      </c>
      <c r="I31" s="19">
        <v>0</v>
      </c>
      <c r="J31" s="5">
        <v>173.76</v>
      </c>
      <c r="K31" s="5">
        <v>173.76</v>
      </c>
      <c r="L31" s="5"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</row>
    <row r="32" spans="1:650" ht="21.75" customHeight="1" x14ac:dyDescent="0.2">
      <c r="A32" s="130" t="s">
        <v>48</v>
      </c>
      <c r="B32" s="148"/>
      <c r="C32" s="148"/>
      <c r="D32" s="149" t="s">
        <v>25</v>
      </c>
      <c r="E32" s="122">
        <f>E35+E33</f>
        <v>1434700</v>
      </c>
      <c r="F32" s="122">
        <f t="shared" ref="F32:G32" si="18">F35+F33</f>
        <v>1269108.93</v>
      </c>
      <c r="G32" s="122">
        <f t="shared" si="18"/>
        <v>2703808.93</v>
      </c>
      <c r="H32" s="122">
        <f>H35+H33</f>
        <v>2991085.84</v>
      </c>
      <c r="I32" s="133">
        <f t="shared" si="3"/>
        <v>1.1062489685615469</v>
      </c>
      <c r="J32" s="132">
        <f>J35+J33</f>
        <v>155156.77000000002</v>
      </c>
      <c r="K32" s="132">
        <f t="shared" ref="K32:L32" si="19">K35+K33</f>
        <v>109998.63</v>
      </c>
      <c r="L32" s="132">
        <f t="shared" si="19"/>
        <v>1040.83</v>
      </c>
    </row>
    <row r="33" spans="1:650" s="10" customFormat="1" ht="12.75" customHeight="1" x14ac:dyDescent="0.2">
      <c r="A33" s="84"/>
      <c r="B33" s="150" t="s">
        <v>227</v>
      </c>
      <c r="C33" s="150"/>
      <c r="D33" s="151" t="s">
        <v>228</v>
      </c>
      <c r="E33" s="142">
        <f>E34</f>
        <v>0</v>
      </c>
      <c r="F33" s="142">
        <f t="shared" ref="F33:H33" si="20">F34</f>
        <v>0</v>
      </c>
      <c r="G33" s="142">
        <f t="shared" si="20"/>
        <v>0</v>
      </c>
      <c r="H33" s="142">
        <f t="shared" si="20"/>
        <v>0</v>
      </c>
      <c r="I33" s="139">
        <v>0</v>
      </c>
      <c r="J33" s="138">
        <f>J34</f>
        <v>31388.48</v>
      </c>
      <c r="K33" s="138">
        <f t="shared" ref="K33:L33" si="21">K34</f>
        <v>0</v>
      </c>
      <c r="L33" s="138">
        <f t="shared" si="21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</row>
    <row r="34" spans="1:650" s="10" customFormat="1" ht="76.5" customHeight="1" x14ac:dyDescent="0.2">
      <c r="A34" s="84"/>
      <c r="B34" s="78"/>
      <c r="C34" s="78" t="s">
        <v>198</v>
      </c>
      <c r="D34" s="95" t="s">
        <v>199</v>
      </c>
      <c r="E34" s="82">
        <v>0</v>
      </c>
      <c r="F34" s="82">
        <v>0</v>
      </c>
      <c r="G34" s="82">
        <v>0</v>
      </c>
      <c r="H34" s="50">
        <v>0</v>
      </c>
      <c r="I34" s="19">
        <v>0</v>
      </c>
      <c r="J34" s="50">
        <v>31388.48</v>
      </c>
      <c r="K34" s="50">
        <v>0</v>
      </c>
      <c r="L34" s="50"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</row>
    <row r="35" spans="1:650" ht="22.5" x14ac:dyDescent="0.2">
      <c r="A35" s="2"/>
      <c r="B35" s="129" t="s">
        <v>49</v>
      </c>
      <c r="C35" s="152"/>
      <c r="D35" s="153" t="s">
        <v>26</v>
      </c>
      <c r="E35" s="137">
        <f>E36+E37+E38+E39+E40+E41+E42+E43+E44+E45+E46</f>
        <v>1434700</v>
      </c>
      <c r="F35" s="137">
        <f t="shared" ref="F35:H35" si="22">F36+F37+F38+F39+F40+F41+F42+F43+F44+F45+F46</f>
        <v>1269108.93</v>
      </c>
      <c r="G35" s="137">
        <f t="shared" si="22"/>
        <v>2703808.93</v>
      </c>
      <c r="H35" s="137">
        <f t="shared" si="22"/>
        <v>2991085.84</v>
      </c>
      <c r="I35" s="139">
        <f t="shared" si="3"/>
        <v>1.1062489685615469</v>
      </c>
      <c r="J35" s="138">
        <f>J36+J37+J38+J39+J40+J41+J42+J43+J44+J45+J46</f>
        <v>123768.29000000001</v>
      </c>
      <c r="K35" s="138">
        <f t="shared" ref="K35:L35" si="23">K36+K37+K38+K39+K40+K41+K42+K43+K44+K45+K46</f>
        <v>109998.63</v>
      </c>
      <c r="L35" s="138">
        <f t="shared" si="23"/>
        <v>1040.83</v>
      </c>
    </row>
    <row r="36" spans="1:650" ht="22.5" x14ac:dyDescent="0.2">
      <c r="A36" s="3"/>
      <c r="B36" s="11"/>
      <c r="C36" s="4" t="s">
        <v>109</v>
      </c>
      <c r="D36" s="99" t="s">
        <v>110</v>
      </c>
      <c r="E36" s="75">
        <v>71300</v>
      </c>
      <c r="F36" s="75">
        <f t="shared" ref="F36:F46" si="24">G36-E36</f>
        <v>0</v>
      </c>
      <c r="G36" s="75">
        <v>71300</v>
      </c>
      <c r="H36" s="5">
        <v>65073.599999999999</v>
      </c>
      <c r="I36" s="19">
        <f t="shared" si="3"/>
        <v>0.9126732117812062</v>
      </c>
      <c r="J36" s="5">
        <v>4959.2299999999996</v>
      </c>
      <c r="K36" s="5">
        <v>300.83</v>
      </c>
      <c r="L36" s="5">
        <v>0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  <c r="XL36" s="10"/>
      <c r="XM36" s="10"/>
      <c r="XN36" s="10"/>
      <c r="XO36" s="10"/>
      <c r="XP36" s="10"/>
      <c r="XQ36" s="10"/>
      <c r="XR36" s="10"/>
      <c r="XS36" s="10"/>
      <c r="XT36" s="10"/>
      <c r="XU36" s="10"/>
      <c r="XV36" s="10"/>
      <c r="XW36" s="10"/>
      <c r="XX36" s="10"/>
      <c r="XY36" s="10"/>
      <c r="XZ36" s="10"/>
    </row>
    <row r="37" spans="1:650" ht="22.5" x14ac:dyDescent="0.2">
      <c r="A37" s="3"/>
      <c r="B37" s="11"/>
      <c r="C37" s="4" t="s">
        <v>111</v>
      </c>
      <c r="D37" s="8" t="s">
        <v>112</v>
      </c>
      <c r="E37" s="75">
        <v>49400</v>
      </c>
      <c r="F37" s="75">
        <f t="shared" si="24"/>
        <v>0</v>
      </c>
      <c r="G37" s="75">
        <v>49400</v>
      </c>
      <c r="H37" s="5">
        <v>46600.41</v>
      </c>
      <c r="I37" s="19">
        <f t="shared" si="3"/>
        <v>0.94332813765182189</v>
      </c>
      <c r="J37" s="5">
        <v>34349.58</v>
      </c>
      <c r="K37" s="5">
        <v>34349.58</v>
      </c>
      <c r="L37" s="5">
        <v>558.86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  <c r="XL37" s="10"/>
      <c r="XM37" s="10"/>
      <c r="XN37" s="10"/>
      <c r="XO37" s="10"/>
      <c r="XP37" s="10"/>
      <c r="XQ37" s="10"/>
      <c r="XR37" s="10"/>
      <c r="XS37" s="10"/>
      <c r="XT37" s="10"/>
      <c r="XU37" s="10"/>
      <c r="XV37" s="10"/>
      <c r="XW37" s="10"/>
      <c r="XX37" s="10"/>
      <c r="XY37" s="10"/>
      <c r="XZ37" s="10"/>
    </row>
    <row r="38" spans="1:650" s="10" customFormat="1" ht="33.75" x14ac:dyDescent="0.2">
      <c r="A38" s="11"/>
      <c r="B38" s="11"/>
      <c r="C38" s="14" t="s">
        <v>39</v>
      </c>
      <c r="D38" s="21" t="s">
        <v>154</v>
      </c>
      <c r="E38" s="75">
        <v>0</v>
      </c>
      <c r="F38" s="75">
        <v>0</v>
      </c>
      <c r="G38" s="75">
        <v>0</v>
      </c>
      <c r="H38" s="5">
        <v>26.6</v>
      </c>
      <c r="I38" s="19">
        <v>0</v>
      </c>
      <c r="J38" s="5">
        <v>0</v>
      </c>
      <c r="K38" s="5">
        <v>0</v>
      </c>
      <c r="L38" s="5">
        <v>0</v>
      </c>
    </row>
    <row r="39" spans="1:650" ht="45" x14ac:dyDescent="0.2">
      <c r="A39" s="3"/>
      <c r="B39" s="11"/>
      <c r="C39" s="4" t="s">
        <v>113</v>
      </c>
      <c r="D39" s="8" t="s">
        <v>114</v>
      </c>
      <c r="E39" s="75">
        <v>0</v>
      </c>
      <c r="F39" s="75">
        <f t="shared" si="24"/>
        <v>158252.93</v>
      </c>
      <c r="G39" s="75">
        <v>158252.93</v>
      </c>
      <c r="H39" s="5">
        <v>158252.93</v>
      </c>
      <c r="I39" s="19">
        <f t="shared" si="3"/>
        <v>1</v>
      </c>
      <c r="J39" s="5">
        <v>0</v>
      </c>
      <c r="K39" s="5">
        <v>0</v>
      </c>
      <c r="L39" s="5">
        <v>0</v>
      </c>
    </row>
    <row r="40" spans="1:650" ht="78.75" x14ac:dyDescent="0.2">
      <c r="A40" s="3"/>
      <c r="B40" s="11"/>
      <c r="C40" s="4" t="s">
        <v>99</v>
      </c>
      <c r="D40" s="8" t="s">
        <v>100</v>
      </c>
      <c r="E40" s="75">
        <v>67000</v>
      </c>
      <c r="F40" s="75">
        <f t="shared" si="24"/>
        <v>0</v>
      </c>
      <c r="G40" s="75">
        <v>67000</v>
      </c>
      <c r="H40" s="5">
        <v>62657.9</v>
      </c>
      <c r="I40" s="19">
        <f t="shared" si="3"/>
        <v>0.93519253731343288</v>
      </c>
      <c r="J40" s="5">
        <v>13238.66</v>
      </c>
      <c r="K40" s="5">
        <v>13238.66</v>
      </c>
      <c r="L40" s="5">
        <v>197.59</v>
      </c>
    </row>
    <row r="41" spans="1:650" ht="45" x14ac:dyDescent="0.2">
      <c r="A41" s="3"/>
      <c r="B41" s="11"/>
      <c r="C41" s="4" t="s">
        <v>115</v>
      </c>
      <c r="D41" s="8" t="s">
        <v>116</v>
      </c>
      <c r="E41" s="75">
        <v>42000</v>
      </c>
      <c r="F41" s="75">
        <f t="shared" si="24"/>
        <v>0</v>
      </c>
      <c r="G41" s="75">
        <v>42000</v>
      </c>
      <c r="H41" s="5">
        <v>41085</v>
      </c>
      <c r="I41" s="19">
        <f t="shared" si="3"/>
        <v>0.9782142857142857</v>
      </c>
      <c r="J41" s="5">
        <v>14579.78</v>
      </c>
      <c r="K41" s="5">
        <v>14579.78</v>
      </c>
      <c r="L41" s="5">
        <v>284.38</v>
      </c>
    </row>
    <row r="42" spans="1:650" ht="45" x14ac:dyDescent="0.2">
      <c r="A42" s="3"/>
      <c r="B42" s="11"/>
      <c r="C42" s="14" t="s">
        <v>288</v>
      </c>
      <c r="D42" s="21" t="s">
        <v>328</v>
      </c>
      <c r="E42" s="75">
        <v>1200000</v>
      </c>
      <c r="F42" s="75">
        <f t="shared" si="24"/>
        <v>1099856</v>
      </c>
      <c r="G42" s="75">
        <v>2299856</v>
      </c>
      <c r="H42" s="5">
        <v>2604946.9500000002</v>
      </c>
      <c r="I42" s="19">
        <f t="shared" si="3"/>
        <v>1.1326565445836609</v>
      </c>
      <c r="J42" s="5">
        <v>13264.62</v>
      </c>
      <c r="K42" s="5">
        <v>13264.62</v>
      </c>
      <c r="L42" s="5">
        <v>0</v>
      </c>
    </row>
    <row r="43" spans="1:650" s="10" customFormat="1" x14ac:dyDescent="0.2">
      <c r="A43" s="11"/>
      <c r="B43" s="11"/>
      <c r="C43" s="13" t="s">
        <v>18</v>
      </c>
      <c r="D43" s="21" t="s">
        <v>19</v>
      </c>
      <c r="E43" s="75">
        <v>0</v>
      </c>
      <c r="F43" s="75">
        <f t="shared" si="24"/>
        <v>11000</v>
      </c>
      <c r="G43" s="75">
        <v>11000</v>
      </c>
      <c r="H43" s="5">
        <v>11246.07</v>
      </c>
      <c r="I43" s="19">
        <f>H43/G43</f>
        <v>1.02237</v>
      </c>
      <c r="J43" s="5">
        <v>191.13</v>
      </c>
      <c r="K43" s="5">
        <v>0</v>
      </c>
      <c r="L43" s="5"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</row>
    <row r="44" spans="1:650" s="10" customFormat="1" x14ac:dyDescent="0.2">
      <c r="A44" s="11"/>
      <c r="B44" s="11"/>
      <c r="C44" s="13" t="s">
        <v>20</v>
      </c>
      <c r="D44" s="8" t="s">
        <v>21</v>
      </c>
      <c r="E44" s="75">
        <v>0</v>
      </c>
      <c r="F44" s="75">
        <v>0</v>
      </c>
      <c r="G44" s="75">
        <v>0</v>
      </c>
      <c r="H44" s="5">
        <v>1196.3800000000001</v>
      </c>
      <c r="I44" s="19">
        <v>0</v>
      </c>
      <c r="J44" s="5">
        <v>34265.160000000003</v>
      </c>
      <c r="K44" s="5">
        <v>34265.160000000003</v>
      </c>
      <c r="L44" s="5">
        <v>0</v>
      </c>
    </row>
    <row r="45" spans="1:650" s="10" customFormat="1" ht="22.5" x14ac:dyDescent="0.2">
      <c r="A45" s="11"/>
      <c r="B45" s="11"/>
      <c r="C45" s="13" t="s">
        <v>173</v>
      </c>
      <c r="D45" s="21" t="s">
        <v>174</v>
      </c>
      <c r="E45" s="75">
        <v>0</v>
      </c>
      <c r="F45" s="75">
        <v>0</v>
      </c>
      <c r="G45" s="75">
        <v>0</v>
      </c>
      <c r="H45" s="5">
        <v>0</v>
      </c>
      <c r="I45" s="19">
        <v>0</v>
      </c>
      <c r="J45" s="5">
        <v>8920.1299999999992</v>
      </c>
      <c r="K45" s="5">
        <v>0</v>
      </c>
      <c r="L45" s="5">
        <v>0</v>
      </c>
    </row>
    <row r="46" spans="1:650" s="10" customFormat="1" x14ac:dyDescent="0.2">
      <c r="A46" s="11"/>
      <c r="B46" s="11"/>
      <c r="C46" s="13" t="s">
        <v>22</v>
      </c>
      <c r="D46" s="21" t="s">
        <v>23</v>
      </c>
      <c r="E46" s="75">
        <v>5000</v>
      </c>
      <c r="F46" s="75">
        <f t="shared" si="24"/>
        <v>0</v>
      </c>
      <c r="G46" s="75">
        <v>5000</v>
      </c>
      <c r="H46" s="5">
        <v>0</v>
      </c>
      <c r="I46" s="19">
        <v>0</v>
      </c>
      <c r="J46" s="5">
        <v>0</v>
      </c>
      <c r="K46" s="5">
        <v>0</v>
      </c>
      <c r="L46" s="5">
        <v>0</v>
      </c>
    </row>
    <row r="47" spans="1:650" s="10" customFormat="1" x14ac:dyDescent="0.2">
      <c r="A47" s="120" t="s">
        <v>229</v>
      </c>
      <c r="B47" s="120"/>
      <c r="C47" s="120"/>
      <c r="D47" s="143" t="s">
        <v>230</v>
      </c>
      <c r="E47" s="122">
        <f>E48</f>
        <v>0</v>
      </c>
      <c r="F47" s="122">
        <f t="shared" ref="F47:H47" si="25">F48</f>
        <v>48100</v>
      </c>
      <c r="G47" s="122">
        <f t="shared" si="25"/>
        <v>48100</v>
      </c>
      <c r="H47" s="122">
        <f t="shared" si="25"/>
        <v>48100</v>
      </c>
      <c r="I47" s="133">
        <f>H47/G47</f>
        <v>1</v>
      </c>
      <c r="J47" s="144">
        <f>J48</f>
        <v>0</v>
      </c>
      <c r="K47" s="144">
        <f t="shared" ref="K47:L47" si="26">K48</f>
        <v>0</v>
      </c>
      <c r="L47" s="144">
        <f t="shared" si="26"/>
        <v>0</v>
      </c>
    </row>
    <row r="48" spans="1:650" s="10" customFormat="1" x14ac:dyDescent="0.2">
      <c r="A48" s="52"/>
      <c r="B48" s="150" t="s">
        <v>231</v>
      </c>
      <c r="C48" s="154"/>
      <c r="D48" s="151" t="s">
        <v>232</v>
      </c>
      <c r="E48" s="137">
        <f>E49</f>
        <v>0</v>
      </c>
      <c r="F48" s="137">
        <f t="shared" ref="F48:H48" si="27">F49</f>
        <v>48100</v>
      </c>
      <c r="G48" s="137">
        <f t="shared" si="27"/>
        <v>48100</v>
      </c>
      <c r="H48" s="137">
        <f t="shared" si="27"/>
        <v>48100</v>
      </c>
      <c r="I48" s="139">
        <f>H48/G48</f>
        <v>1</v>
      </c>
      <c r="J48" s="147">
        <f>J49</f>
        <v>0</v>
      </c>
      <c r="K48" s="147">
        <f t="shared" ref="K48:L48" si="28">K49</f>
        <v>0</v>
      </c>
      <c r="L48" s="147">
        <f t="shared" si="28"/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</row>
    <row r="49" spans="1:650" s="10" customFormat="1" ht="56.25" x14ac:dyDescent="0.2">
      <c r="A49" s="11"/>
      <c r="B49" s="11"/>
      <c r="C49" s="76" t="s">
        <v>267</v>
      </c>
      <c r="D49" s="96" t="s">
        <v>268</v>
      </c>
      <c r="E49" s="75">
        <v>0</v>
      </c>
      <c r="F49" s="75">
        <f>G49-E49</f>
        <v>48100</v>
      </c>
      <c r="G49" s="75">
        <v>48100</v>
      </c>
      <c r="H49" s="5">
        <v>48100</v>
      </c>
      <c r="I49" s="19">
        <f>H49/G49</f>
        <v>1</v>
      </c>
      <c r="J49" s="5">
        <v>0</v>
      </c>
      <c r="K49" s="5">
        <v>0</v>
      </c>
      <c r="L49" s="5">
        <v>0</v>
      </c>
    </row>
    <row r="50" spans="1:650" s="73" customFormat="1" ht="21.75" customHeight="1" x14ac:dyDescent="0.2">
      <c r="A50" s="155" t="s">
        <v>50</v>
      </c>
      <c r="B50" s="155"/>
      <c r="C50" s="155"/>
      <c r="D50" s="156" t="s">
        <v>6</v>
      </c>
      <c r="E50" s="122">
        <f>E51+E54+E63+E61</f>
        <v>167172</v>
      </c>
      <c r="F50" s="122">
        <f t="shared" ref="F50:H50" si="29">F51+F54+F63+F61</f>
        <v>39577</v>
      </c>
      <c r="G50" s="122">
        <f t="shared" si="29"/>
        <v>206749</v>
      </c>
      <c r="H50" s="122">
        <f t="shared" si="29"/>
        <v>203019.82</v>
      </c>
      <c r="I50" s="133">
        <f t="shared" si="3"/>
        <v>0.98196276644627067</v>
      </c>
      <c r="J50" s="132">
        <f>J51+J54+J63</f>
        <v>6077.5</v>
      </c>
      <c r="K50" s="132">
        <f t="shared" ref="K50:L50" si="30">K51+K54+K63</f>
        <v>3150</v>
      </c>
      <c r="L50" s="132">
        <f t="shared" si="30"/>
        <v>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  <c r="XL50" s="10"/>
      <c r="XM50" s="10"/>
      <c r="XN50" s="10"/>
      <c r="XO50" s="10"/>
      <c r="XP50" s="10"/>
      <c r="XQ50" s="10"/>
      <c r="XR50" s="10"/>
      <c r="XS50" s="10"/>
      <c r="XT50" s="10"/>
      <c r="XU50" s="10"/>
      <c r="XV50" s="10"/>
      <c r="XW50" s="10"/>
      <c r="XX50" s="10"/>
      <c r="XY50" s="10"/>
      <c r="XZ50" s="10"/>
    </row>
    <row r="51" spans="1:650" ht="15" x14ac:dyDescent="0.2">
      <c r="A51" s="2"/>
      <c r="B51" s="129" t="s">
        <v>117</v>
      </c>
      <c r="C51" s="124"/>
      <c r="D51" s="125" t="s">
        <v>7</v>
      </c>
      <c r="E51" s="137">
        <f>E52+E53</f>
        <v>165472</v>
      </c>
      <c r="F51" s="137">
        <f t="shared" ref="F51:L51" si="31">F52+F53</f>
        <v>1196</v>
      </c>
      <c r="G51" s="137">
        <f t="shared" si="31"/>
        <v>166668</v>
      </c>
      <c r="H51" s="138">
        <f t="shared" si="31"/>
        <v>161994.11000000002</v>
      </c>
      <c r="I51" s="139">
        <f t="shared" si="3"/>
        <v>0.97195688434492533</v>
      </c>
      <c r="J51" s="138">
        <f t="shared" si="31"/>
        <v>0</v>
      </c>
      <c r="K51" s="138">
        <f t="shared" si="31"/>
        <v>0</v>
      </c>
      <c r="L51" s="138">
        <f t="shared" si="31"/>
        <v>0</v>
      </c>
    </row>
    <row r="52" spans="1:650" ht="67.5" x14ac:dyDescent="0.2">
      <c r="A52" s="3"/>
      <c r="B52" s="11"/>
      <c r="C52" s="4" t="s">
        <v>101</v>
      </c>
      <c r="D52" s="8" t="s">
        <v>102</v>
      </c>
      <c r="E52" s="75">
        <v>165472</v>
      </c>
      <c r="F52" s="75">
        <f>G52-E52</f>
        <v>1196</v>
      </c>
      <c r="G52" s="75">
        <v>166668</v>
      </c>
      <c r="H52" s="5">
        <v>161972.41</v>
      </c>
      <c r="I52" s="19">
        <f t="shared" si="3"/>
        <v>0.97182668538651695</v>
      </c>
      <c r="J52" s="5">
        <v>0</v>
      </c>
      <c r="K52" s="5">
        <v>0</v>
      </c>
      <c r="L52" s="5">
        <v>0</v>
      </c>
    </row>
    <row r="53" spans="1:650" s="10" customFormat="1" ht="51.75" customHeight="1" x14ac:dyDescent="0.2">
      <c r="A53" s="11"/>
      <c r="B53" s="11"/>
      <c r="C53" s="14" t="s">
        <v>205</v>
      </c>
      <c r="D53" s="21" t="s">
        <v>206</v>
      </c>
      <c r="E53" s="75">
        <v>0</v>
      </c>
      <c r="F53" s="75">
        <v>0</v>
      </c>
      <c r="G53" s="75">
        <v>0</v>
      </c>
      <c r="H53" s="5">
        <v>21.7</v>
      </c>
      <c r="I53" s="19">
        <v>0</v>
      </c>
      <c r="J53" s="5">
        <v>0</v>
      </c>
      <c r="K53" s="5">
        <v>0</v>
      </c>
      <c r="L53" s="5">
        <v>0</v>
      </c>
    </row>
    <row r="54" spans="1:650" ht="22.5" x14ac:dyDescent="0.2">
      <c r="A54" s="2"/>
      <c r="B54" s="134" t="s">
        <v>51</v>
      </c>
      <c r="C54" s="135"/>
      <c r="D54" s="136" t="s">
        <v>118</v>
      </c>
      <c r="E54" s="137">
        <f>E55+E56+E57+E58+E59+E60</f>
        <v>1700</v>
      </c>
      <c r="F54" s="137">
        <f t="shared" ref="F54:H54" si="32">F55+F56+F57+F58+F59+F60</f>
        <v>1500</v>
      </c>
      <c r="G54" s="137">
        <f t="shared" si="32"/>
        <v>3200</v>
      </c>
      <c r="H54" s="137">
        <f t="shared" si="32"/>
        <v>4045.8099999999995</v>
      </c>
      <c r="I54" s="139">
        <f t="shared" si="3"/>
        <v>1.2643156249999998</v>
      </c>
      <c r="J54" s="138">
        <f>J55+J56+J57+J58+J59+J60</f>
        <v>6077.5</v>
      </c>
      <c r="K54" s="138">
        <f t="shared" ref="K54:L54" si="33">K55+K56+K57+K58+K59+K60</f>
        <v>3150</v>
      </c>
      <c r="L54" s="138">
        <f t="shared" si="33"/>
        <v>0</v>
      </c>
    </row>
    <row r="55" spans="1:650" ht="33.75" x14ac:dyDescent="0.2">
      <c r="A55" s="3"/>
      <c r="B55" s="11"/>
      <c r="C55" s="4" t="s">
        <v>119</v>
      </c>
      <c r="D55" s="8" t="s">
        <v>120</v>
      </c>
      <c r="E55" s="75">
        <v>1000</v>
      </c>
      <c r="F55" s="75">
        <f>G55-E55</f>
        <v>0</v>
      </c>
      <c r="G55" s="75">
        <v>1000</v>
      </c>
      <c r="H55" s="5">
        <v>820</v>
      </c>
      <c r="I55" s="19">
        <f t="shared" si="3"/>
        <v>0.82</v>
      </c>
      <c r="J55" s="5">
        <v>3150</v>
      </c>
      <c r="K55" s="5">
        <v>3150</v>
      </c>
      <c r="L55" s="5">
        <v>0</v>
      </c>
    </row>
    <row r="56" spans="1:650" s="10" customFormat="1" ht="33.75" x14ac:dyDescent="0.2">
      <c r="A56" s="11"/>
      <c r="B56" s="11"/>
      <c r="C56" s="13" t="s">
        <v>39</v>
      </c>
      <c r="D56" s="21" t="s">
        <v>154</v>
      </c>
      <c r="E56" s="75">
        <v>0</v>
      </c>
      <c r="F56" s="75">
        <v>0</v>
      </c>
      <c r="G56" s="75">
        <v>0</v>
      </c>
      <c r="H56" s="5">
        <v>16</v>
      </c>
      <c r="I56" s="19">
        <v>0</v>
      </c>
      <c r="J56" s="5">
        <v>0</v>
      </c>
      <c r="K56" s="5">
        <v>0</v>
      </c>
      <c r="L56" s="5">
        <v>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</row>
    <row r="57" spans="1:650" s="10" customFormat="1" x14ac:dyDescent="0.2">
      <c r="A57" s="11"/>
      <c r="B57" s="11"/>
      <c r="C57" s="13" t="s">
        <v>36</v>
      </c>
      <c r="D57" s="21" t="s">
        <v>96</v>
      </c>
      <c r="E57" s="75">
        <v>0</v>
      </c>
      <c r="F57" s="75">
        <v>0</v>
      </c>
      <c r="G57" s="75">
        <v>0</v>
      </c>
      <c r="H57" s="5">
        <v>71.66</v>
      </c>
      <c r="I57" s="19">
        <v>0</v>
      </c>
      <c r="J57" s="5">
        <v>0</v>
      </c>
      <c r="K57" s="5">
        <v>0</v>
      </c>
      <c r="L57" s="5">
        <v>0</v>
      </c>
    </row>
    <row r="58" spans="1:650" s="10" customFormat="1" ht="22.5" x14ac:dyDescent="0.2">
      <c r="A58" s="11"/>
      <c r="B58" s="11"/>
      <c r="C58" s="14" t="s">
        <v>241</v>
      </c>
      <c r="D58" s="21" t="s">
        <v>243</v>
      </c>
      <c r="E58" s="75">
        <v>0</v>
      </c>
      <c r="F58" s="75">
        <f>G58-E58</f>
        <v>1500</v>
      </c>
      <c r="G58" s="75">
        <v>1500</v>
      </c>
      <c r="H58" s="5">
        <v>2121.9299999999998</v>
      </c>
      <c r="I58" s="19">
        <f>H58/G58</f>
        <v>1.41462</v>
      </c>
      <c r="J58" s="5">
        <v>0</v>
      </c>
      <c r="K58" s="5">
        <v>0</v>
      </c>
      <c r="L58" s="5">
        <v>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</row>
    <row r="59" spans="1:650" s="10" customFormat="1" ht="22.5" x14ac:dyDescent="0.2">
      <c r="A59" s="11"/>
      <c r="B59" s="11"/>
      <c r="C59" s="77" t="s">
        <v>173</v>
      </c>
      <c r="D59" s="21" t="s">
        <v>174</v>
      </c>
      <c r="E59" s="75">
        <v>0</v>
      </c>
      <c r="F59" s="75">
        <v>0</v>
      </c>
      <c r="G59" s="75">
        <v>0</v>
      </c>
      <c r="H59" s="5">
        <v>0</v>
      </c>
      <c r="I59" s="19">
        <v>0</v>
      </c>
      <c r="J59" s="5">
        <v>2927.5</v>
      </c>
      <c r="K59" s="5">
        <v>0</v>
      </c>
      <c r="L59" s="5">
        <v>0</v>
      </c>
    </row>
    <row r="60" spans="1:650" x14ac:dyDescent="0.2">
      <c r="A60" s="3"/>
      <c r="B60" s="11"/>
      <c r="C60" s="71" t="s">
        <v>22</v>
      </c>
      <c r="D60" s="95" t="s">
        <v>23</v>
      </c>
      <c r="E60" s="75">
        <v>700</v>
      </c>
      <c r="F60" s="75">
        <f>G60-E60</f>
        <v>0</v>
      </c>
      <c r="G60" s="75">
        <v>700</v>
      </c>
      <c r="H60" s="5">
        <v>1016.22</v>
      </c>
      <c r="I60" s="19">
        <f t="shared" si="3"/>
        <v>1.4517428571428572</v>
      </c>
      <c r="J60" s="5">
        <v>0</v>
      </c>
      <c r="K60" s="5">
        <v>0</v>
      </c>
      <c r="L60" s="5">
        <v>0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  <c r="XL60" s="10"/>
      <c r="XM60" s="10"/>
      <c r="XN60" s="10"/>
      <c r="XO60" s="10"/>
      <c r="XP60" s="10"/>
      <c r="XQ60" s="10"/>
      <c r="XR60" s="10"/>
      <c r="XS60" s="10"/>
      <c r="XT60" s="10"/>
      <c r="XU60" s="10"/>
      <c r="XV60" s="10"/>
      <c r="XW60" s="10"/>
      <c r="XX60" s="10"/>
      <c r="XY60" s="10"/>
      <c r="XZ60" s="10"/>
    </row>
    <row r="61" spans="1:650" s="10" customFormat="1" x14ac:dyDescent="0.2">
      <c r="A61" s="52"/>
      <c r="B61" s="150" t="s">
        <v>269</v>
      </c>
      <c r="C61" s="154"/>
      <c r="D61" s="151" t="s">
        <v>270</v>
      </c>
      <c r="E61" s="137">
        <f>E62</f>
        <v>0</v>
      </c>
      <c r="F61" s="137">
        <f t="shared" ref="F61:H61" si="34">F62</f>
        <v>36881</v>
      </c>
      <c r="G61" s="137">
        <f t="shared" si="34"/>
        <v>36881</v>
      </c>
      <c r="H61" s="137">
        <f t="shared" si="34"/>
        <v>36881</v>
      </c>
      <c r="I61" s="139">
        <f>H61/G61</f>
        <v>1</v>
      </c>
      <c r="J61" s="147">
        <f>J62</f>
        <v>0</v>
      </c>
      <c r="K61" s="147">
        <f t="shared" ref="K61:L61" si="35">K62</f>
        <v>0</v>
      </c>
      <c r="L61" s="147">
        <f t="shared" si="35"/>
        <v>0</v>
      </c>
    </row>
    <row r="62" spans="1:650" s="10" customFormat="1" ht="67.5" x14ac:dyDescent="0.2">
      <c r="A62" s="11"/>
      <c r="B62" s="11"/>
      <c r="C62" s="72" t="s">
        <v>101</v>
      </c>
      <c r="D62" s="8" t="s">
        <v>102</v>
      </c>
      <c r="E62" s="75">
        <v>0</v>
      </c>
      <c r="F62" s="75">
        <f>G62-E62</f>
        <v>36881</v>
      </c>
      <c r="G62" s="75">
        <v>36881</v>
      </c>
      <c r="H62" s="5">
        <v>36881</v>
      </c>
      <c r="I62" s="19">
        <f>H62/G62</f>
        <v>1</v>
      </c>
      <c r="J62" s="5">
        <v>0</v>
      </c>
      <c r="K62" s="5">
        <v>0</v>
      </c>
      <c r="L62" s="5"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</row>
    <row r="63" spans="1:650" ht="22.5" x14ac:dyDescent="0.2">
      <c r="A63" s="2"/>
      <c r="B63" s="134" t="s">
        <v>121</v>
      </c>
      <c r="C63" s="135"/>
      <c r="D63" s="136" t="s">
        <v>27</v>
      </c>
      <c r="E63" s="137">
        <f>E64</f>
        <v>0</v>
      </c>
      <c r="F63" s="137">
        <f t="shared" ref="F63:H63" si="36">F64</f>
        <v>0</v>
      </c>
      <c r="G63" s="137">
        <f t="shared" si="36"/>
        <v>0</v>
      </c>
      <c r="H63" s="137">
        <f t="shared" si="36"/>
        <v>98.9</v>
      </c>
      <c r="I63" s="139">
        <v>0</v>
      </c>
      <c r="J63" s="138">
        <f>J64</f>
        <v>0</v>
      </c>
      <c r="K63" s="138">
        <f t="shared" ref="K63:L63" si="37">K64</f>
        <v>0</v>
      </c>
      <c r="L63" s="138">
        <f t="shared" si="37"/>
        <v>0</v>
      </c>
    </row>
    <row r="64" spans="1:650" s="17" customFormat="1" ht="15" x14ac:dyDescent="0.2">
      <c r="A64" s="15"/>
      <c r="B64" s="16"/>
      <c r="C64" s="18" t="s">
        <v>317</v>
      </c>
      <c r="D64" s="97" t="s">
        <v>322</v>
      </c>
      <c r="E64" s="50">
        <v>0</v>
      </c>
      <c r="F64" s="50">
        <v>0</v>
      </c>
      <c r="G64" s="50">
        <v>0</v>
      </c>
      <c r="H64" s="48">
        <v>98.9</v>
      </c>
      <c r="I64" s="19">
        <v>0</v>
      </c>
      <c r="J64" s="48">
        <v>0</v>
      </c>
      <c r="K64" s="48">
        <v>0</v>
      </c>
      <c r="L64" s="48"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</row>
    <row r="65" spans="1:650" ht="33.75" x14ac:dyDescent="0.2">
      <c r="A65" s="130" t="s">
        <v>122</v>
      </c>
      <c r="B65" s="130"/>
      <c r="C65" s="130"/>
      <c r="D65" s="131" t="s">
        <v>123</v>
      </c>
      <c r="E65" s="122">
        <f>E66</f>
        <v>3468</v>
      </c>
      <c r="F65" s="122">
        <f t="shared" ref="F65:H65" si="38">F66</f>
        <v>0</v>
      </c>
      <c r="G65" s="122">
        <f t="shared" si="38"/>
        <v>3468</v>
      </c>
      <c r="H65" s="122">
        <f t="shared" si="38"/>
        <v>3468</v>
      </c>
      <c r="I65" s="133">
        <f t="shared" si="3"/>
        <v>1</v>
      </c>
      <c r="J65" s="132">
        <f>J66</f>
        <v>0</v>
      </c>
      <c r="K65" s="132">
        <f t="shared" ref="K65:L65" si="39">K66</f>
        <v>0</v>
      </c>
      <c r="L65" s="132">
        <f t="shared" si="39"/>
        <v>0</v>
      </c>
    </row>
    <row r="66" spans="1:650" ht="22.5" x14ac:dyDescent="0.2">
      <c r="A66" s="2"/>
      <c r="B66" s="134" t="s">
        <v>124</v>
      </c>
      <c r="C66" s="135"/>
      <c r="D66" s="136" t="s">
        <v>125</v>
      </c>
      <c r="E66" s="137">
        <f>E67</f>
        <v>3468</v>
      </c>
      <c r="F66" s="137">
        <f t="shared" ref="F66:L66" si="40">F67</f>
        <v>0</v>
      </c>
      <c r="G66" s="137">
        <f t="shared" si="40"/>
        <v>3468</v>
      </c>
      <c r="H66" s="138">
        <f t="shared" si="40"/>
        <v>3468</v>
      </c>
      <c r="I66" s="139">
        <f t="shared" si="3"/>
        <v>1</v>
      </c>
      <c r="J66" s="138">
        <f t="shared" si="40"/>
        <v>0</v>
      </c>
      <c r="K66" s="138">
        <f t="shared" si="40"/>
        <v>0</v>
      </c>
      <c r="L66" s="138">
        <f t="shared" si="40"/>
        <v>0</v>
      </c>
    </row>
    <row r="67" spans="1:650" ht="67.5" x14ac:dyDescent="0.2">
      <c r="A67" s="3"/>
      <c r="B67" s="11"/>
      <c r="C67" s="71" t="s">
        <v>101</v>
      </c>
      <c r="D67" s="95" t="s">
        <v>102</v>
      </c>
      <c r="E67" s="75">
        <v>3468</v>
      </c>
      <c r="F67" s="75"/>
      <c r="G67" s="75">
        <v>3468</v>
      </c>
      <c r="H67" s="5">
        <v>3468</v>
      </c>
      <c r="I67" s="19">
        <f t="shared" si="3"/>
        <v>1</v>
      </c>
      <c r="J67" s="5">
        <v>0</v>
      </c>
      <c r="K67" s="5">
        <v>0</v>
      </c>
      <c r="L67" s="5">
        <v>0</v>
      </c>
    </row>
    <row r="68" spans="1:650" ht="27.75" customHeight="1" x14ac:dyDescent="0.2">
      <c r="A68" s="130" t="s">
        <v>52</v>
      </c>
      <c r="B68" s="130"/>
      <c r="C68" s="130"/>
      <c r="D68" s="131" t="s">
        <v>76</v>
      </c>
      <c r="E68" s="122">
        <f>E69</f>
        <v>1000</v>
      </c>
      <c r="F68" s="122">
        <f t="shared" ref="F68:L69" si="41">F69</f>
        <v>0</v>
      </c>
      <c r="G68" s="122">
        <f t="shared" si="41"/>
        <v>1000</v>
      </c>
      <c r="H68" s="132">
        <f t="shared" si="41"/>
        <v>1309.93</v>
      </c>
      <c r="I68" s="133">
        <f t="shared" si="3"/>
        <v>1.30993</v>
      </c>
      <c r="J68" s="132">
        <f t="shared" si="41"/>
        <v>0</v>
      </c>
      <c r="K68" s="132">
        <f t="shared" si="41"/>
        <v>0</v>
      </c>
      <c r="L68" s="132">
        <f t="shared" si="41"/>
        <v>0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  <c r="XL68" s="10"/>
      <c r="XM68" s="10"/>
      <c r="XN68" s="10"/>
      <c r="XO68" s="10"/>
      <c r="XP68" s="10"/>
      <c r="XQ68" s="10"/>
      <c r="XR68" s="10"/>
      <c r="XS68" s="10"/>
      <c r="XT68" s="10"/>
      <c r="XU68" s="10"/>
      <c r="XV68" s="10"/>
      <c r="XW68" s="10"/>
      <c r="XX68" s="10"/>
      <c r="XY68" s="10"/>
      <c r="XZ68" s="10"/>
    </row>
    <row r="69" spans="1:650" ht="15" x14ac:dyDescent="0.2">
      <c r="A69" s="2"/>
      <c r="B69" s="134" t="s">
        <v>53</v>
      </c>
      <c r="C69" s="135"/>
      <c r="D69" s="136" t="s">
        <v>77</v>
      </c>
      <c r="E69" s="137">
        <f>E70</f>
        <v>1000</v>
      </c>
      <c r="F69" s="137">
        <f t="shared" si="41"/>
        <v>0</v>
      </c>
      <c r="G69" s="137">
        <f t="shared" si="41"/>
        <v>1000</v>
      </c>
      <c r="H69" s="137">
        <f t="shared" si="41"/>
        <v>1309.93</v>
      </c>
      <c r="I69" s="139">
        <f t="shared" si="3"/>
        <v>1.30993</v>
      </c>
      <c r="J69" s="138">
        <f>J70</f>
        <v>0</v>
      </c>
      <c r="K69" s="138">
        <f t="shared" si="41"/>
        <v>0</v>
      </c>
      <c r="L69" s="138">
        <f t="shared" si="41"/>
        <v>0</v>
      </c>
    </row>
    <row r="70" spans="1:650" x14ac:dyDescent="0.2">
      <c r="A70" s="3"/>
      <c r="B70" s="11"/>
      <c r="C70" s="4" t="s">
        <v>18</v>
      </c>
      <c r="D70" s="8" t="s">
        <v>19</v>
      </c>
      <c r="E70" s="75">
        <v>1000</v>
      </c>
      <c r="F70" s="75">
        <f>G70-E70</f>
        <v>0</v>
      </c>
      <c r="G70" s="75">
        <v>1000</v>
      </c>
      <c r="H70" s="5">
        <v>1309.93</v>
      </c>
      <c r="I70" s="19">
        <f t="shared" si="3"/>
        <v>1.30993</v>
      </c>
      <c r="J70" s="5">
        <v>0</v>
      </c>
      <c r="K70" s="5">
        <v>0</v>
      </c>
      <c r="L70" s="5">
        <v>0</v>
      </c>
    </row>
    <row r="71" spans="1:650" ht="60" customHeight="1" x14ac:dyDescent="0.2">
      <c r="A71" s="130" t="s">
        <v>126</v>
      </c>
      <c r="B71" s="130"/>
      <c r="C71" s="130"/>
      <c r="D71" s="131" t="s">
        <v>127</v>
      </c>
      <c r="E71" s="122">
        <f>E72+E75+E84+E97+E106+E104</f>
        <v>28860831</v>
      </c>
      <c r="F71" s="122">
        <f t="shared" ref="F71:H71" si="42">F72+F75+F84+F97+F106+F104</f>
        <v>1149513.3700000001</v>
      </c>
      <c r="G71" s="122">
        <f t="shared" si="42"/>
        <v>30010344.370000001</v>
      </c>
      <c r="H71" s="122">
        <f t="shared" si="42"/>
        <v>32097892.199999999</v>
      </c>
      <c r="I71" s="139">
        <f t="shared" si="3"/>
        <v>1.0695609421958792</v>
      </c>
      <c r="J71" s="132">
        <f>J72+J75+J84+J97+J106+J104</f>
        <v>5858968.8700000001</v>
      </c>
      <c r="K71" s="132">
        <f t="shared" ref="K71:L71" si="43">K72+K75+K84+K97+K106+K104</f>
        <v>4504870.33</v>
      </c>
      <c r="L71" s="132">
        <f t="shared" si="43"/>
        <v>48341.3</v>
      </c>
    </row>
    <row r="72" spans="1:650" ht="22.5" x14ac:dyDescent="0.2">
      <c r="A72" s="2"/>
      <c r="B72" s="134" t="s">
        <v>128</v>
      </c>
      <c r="C72" s="135"/>
      <c r="D72" s="136" t="s">
        <v>129</v>
      </c>
      <c r="E72" s="137">
        <f>E73+E74</f>
        <v>60000</v>
      </c>
      <c r="F72" s="137">
        <f t="shared" ref="F72:L72" si="44">F73+F74</f>
        <v>0</v>
      </c>
      <c r="G72" s="137">
        <f t="shared" si="44"/>
        <v>60000</v>
      </c>
      <c r="H72" s="138">
        <f t="shared" si="44"/>
        <v>56892.800000000003</v>
      </c>
      <c r="I72" s="139">
        <f t="shared" si="3"/>
        <v>0.94821333333333335</v>
      </c>
      <c r="J72" s="138">
        <f t="shared" si="44"/>
        <v>59601.47</v>
      </c>
      <c r="K72" s="138">
        <f t="shared" si="44"/>
        <v>59601.47</v>
      </c>
      <c r="L72" s="138">
        <f t="shared" si="44"/>
        <v>0</v>
      </c>
    </row>
    <row r="73" spans="1:650" ht="33.75" x14ac:dyDescent="0.2">
      <c r="A73" s="3"/>
      <c r="B73" s="11"/>
      <c r="C73" s="4" t="s">
        <v>130</v>
      </c>
      <c r="D73" s="8" t="s">
        <v>131</v>
      </c>
      <c r="E73" s="75">
        <v>60000</v>
      </c>
      <c r="F73" s="75">
        <f>G73-E73</f>
        <v>0</v>
      </c>
      <c r="G73" s="75">
        <v>60000</v>
      </c>
      <c r="H73" s="5">
        <v>56695.58</v>
      </c>
      <c r="I73" s="19">
        <f t="shared" si="3"/>
        <v>0.94492633333333331</v>
      </c>
      <c r="J73" s="5">
        <v>59601.47</v>
      </c>
      <c r="K73" s="5">
        <v>59601.47</v>
      </c>
      <c r="L73" s="5">
        <v>0</v>
      </c>
    </row>
    <row r="74" spans="1:650" s="10" customFormat="1" ht="22.5" x14ac:dyDescent="0.2">
      <c r="A74" s="11"/>
      <c r="B74" s="11"/>
      <c r="C74" s="13" t="s">
        <v>144</v>
      </c>
      <c r="D74" s="21" t="s">
        <v>329</v>
      </c>
      <c r="E74" s="75">
        <v>0</v>
      </c>
      <c r="F74" s="75">
        <v>0</v>
      </c>
      <c r="G74" s="75">
        <v>0</v>
      </c>
      <c r="H74" s="5">
        <v>197.22</v>
      </c>
      <c r="I74" s="19">
        <v>0</v>
      </c>
      <c r="J74" s="5">
        <v>0</v>
      </c>
      <c r="K74" s="5">
        <v>0</v>
      </c>
      <c r="L74" s="5"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</row>
    <row r="75" spans="1:650" ht="56.25" x14ac:dyDescent="0.2">
      <c r="A75" s="2"/>
      <c r="B75" s="134" t="s">
        <v>132</v>
      </c>
      <c r="C75" s="135"/>
      <c r="D75" s="136" t="s">
        <v>133</v>
      </c>
      <c r="E75" s="137">
        <f>E76+E77+E78+E79+E80+E82+E83+E81</f>
        <v>7362907</v>
      </c>
      <c r="F75" s="137">
        <f t="shared" ref="F75:L75" si="45">F76+F77+F78+F79+F80+F82+F83+F81</f>
        <v>401500</v>
      </c>
      <c r="G75" s="137">
        <f t="shared" si="45"/>
        <v>7764407</v>
      </c>
      <c r="H75" s="138">
        <f t="shared" si="45"/>
        <v>8391624.2199999988</v>
      </c>
      <c r="I75" s="139">
        <f t="shared" si="3"/>
        <v>1.0807810847628156</v>
      </c>
      <c r="J75" s="138">
        <f t="shared" si="45"/>
        <v>1046269.91</v>
      </c>
      <c r="K75" s="138">
        <f t="shared" si="45"/>
        <v>916009.55</v>
      </c>
      <c r="L75" s="138">
        <f t="shared" si="45"/>
        <v>6988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  <c r="XL75" s="10"/>
      <c r="XM75" s="10"/>
      <c r="XN75" s="10"/>
      <c r="XO75" s="10"/>
      <c r="XP75" s="10"/>
      <c r="XQ75" s="10"/>
      <c r="XR75" s="10"/>
      <c r="XS75" s="10"/>
      <c r="XT75" s="10"/>
      <c r="XU75" s="10"/>
      <c r="XV75" s="10"/>
      <c r="XW75" s="10"/>
      <c r="XX75" s="10"/>
      <c r="XY75" s="10"/>
      <c r="XZ75" s="10"/>
    </row>
    <row r="76" spans="1:650" x14ac:dyDescent="0.2">
      <c r="A76" s="3"/>
      <c r="B76" s="11"/>
      <c r="C76" s="4" t="s">
        <v>134</v>
      </c>
      <c r="D76" s="8" t="s">
        <v>135</v>
      </c>
      <c r="E76" s="75">
        <v>7000000</v>
      </c>
      <c r="F76" s="75">
        <f>G76-E76</f>
        <v>400000</v>
      </c>
      <c r="G76" s="75">
        <v>7400000</v>
      </c>
      <c r="H76" s="5">
        <v>8030483.8600000003</v>
      </c>
      <c r="I76" s="19">
        <f t="shared" si="3"/>
        <v>1.0852005216216216</v>
      </c>
      <c r="J76" s="5">
        <v>738144.04</v>
      </c>
      <c r="K76" s="5">
        <v>737315.68</v>
      </c>
      <c r="L76" s="5">
        <v>4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  <c r="XL76" s="10"/>
      <c r="XM76" s="10"/>
      <c r="XN76" s="10"/>
      <c r="XO76" s="10"/>
      <c r="XP76" s="10"/>
      <c r="XQ76" s="10"/>
      <c r="XR76" s="10"/>
      <c r="XS76" s="10"/>
      <c r="XT76" s="10"/>
      <c r="XU76" s="10"/>
      <c r="XV76" s="10"/>
      <c r="XW76" s="10"/>
      <c r="XX76" s="10"/>
      <c r="XY76" s="10"/>
      <c r="XZ76" s="10"/>
    </row>
    <row r="77" spans="1:650" x14ac:dyDescent="0.2">
      <c r="A77" s="3"/>
      <c r="B77" s="11"/>
      <c r="C77" s="4" t="s">
        <v>136</v>
      </c>
      <c r="D77" s="8" t="s">
        <v>137</v>
      </c>
      <c r="E77" s="75">
        <v>90148</v>
      </c>
      <c r="F77" s="75">
        <f>G77-E77</f>
        <v>0</v>
      </c>
      <c r="G77" s="75">
        <v>90148</v>
      </c>
      <c r="H77" s="5">
        <v>72364.100000000006</v>
      </c>
      <c r="I77" s="19">
        <f t="shared" si="3"/>
        <v>0.80272551803700587</v>
      </c>
      <c r="J77" s="5">
        <v>65.900000000000006</v>
      </c>
      <c r="K77" s="5">
        <v>65.900000000000006</v>
      </c>
      <c r="L77" s="5">
        <v>56</v>
      </c>
    </row>
    <row r="78" spans="1:650" x14ac:dyDescent="0.2">
      <c r="A78" s="3"/>
      <c r="B78" s="11"/>
      <c r="C78" s="4" t="s">
        <v>138</v>
      </c>
      <c r="D78" s="8" t="s">
        <v>139</v>
      </c>
      <c r="E78" s="75">
        <v>164939</v>
      </c>
      <c r="F78" s="75">
        <f>G78-E78</f>
        <v>0</v>
      </c>
      <c r="G78" s="75">
        <v>164939</v>
      </c>
      <c r="H78" s="5">
        <v>164852</v>
      </c>
      <c r="I78" s="19">
        <f t="shared" si="3"/>
        <v>0.99947253226950572</v>
      </c>
      <c r="J78" s="5">
        <v>33</v>
      </c>
      <c r="K78" s="5">
        <v>33</v>
      </c>
      <c r="L78" s="5">
        <v>2</v>
      </c>
    </row>
    <row r="79" spans="1:650" ht="22.5" x14ac:dyDescent="0.2">
      <c r="A79" s="3"/>
      <c r="B79" s="11"/>
      <c r="C79" s="4" t="s">
        <v>140</v>
      </c>
      <c r="D79" s="8" t="s">
        <v>141</v>
      </c>
      <c r="E79" s="75">
        <v>79400</v>
      </c>
      <c r="F79" s="75">
        <f>G79-E79</f>
        <v>0</v>
      </c>
      <c r="G79" s="75">
        <v>79400</v>
      </c>
      <c r="H79" s="5">
        <v>95492.6</v>
      </c>
      <c r="I79" s="19">
        <f t="shared" ref="I79:I146" si="46">H79/G79</f>
        <v>1.2026775818639799</v>
      </c>
      <c r="J79" s="5">
        <v>178594.97</v>
      </c>
      <c r="K79" s="5">
        <v>178594.97</v>
      </c>
      <c r="L79" s="5">
        <v>6926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  <c r="XL79" s="10"/>
      <c r="XM79" s="10"/>
      <c r="XN79" s="10"/>
      <c r="XO79" s="10"/>
      <c r="XP79" s="10"/>
      <c r="XQ79" s="10"/>
      <c r="XR79" s="10"/>
      <c r="XS79" s="10"/>
      <c r="XT79" s="10"/>
      <c r="XU79" s="10"/>
      <c r="XV79" s="10"/>
      <c r="XW79" s="10"/>
      <c r="XX79" s="10"/>
      <c r="XY79" s="10"/>
      <c r="XZ79" s="10"/>
    </row>
    <row r="80" spans="1:650" ht="22.5" x14ac:dyDescent="0.2">
      <c r="A80" s="3"/>
      <c r="B80" s="11"/>
      <c r="C80" s="4" t="s">
        <v>142</v>
      </c>
      <c r="D80" s="8" t="s">
        <v>143</v>
      </c>
      <c r="E80" s="75">
        <v>21500</v>
      </c>
      <c r="F80" s="75">
        <f>G80-E80</f>
        <v>0</v>
      </c>
      <c r="G80" s="75">
        <v>21500</v>
      </c>
      <c r="H80" s="5">
        <v>12983</v>
      </c>
      <c r="I80" s="19">
        <f t="shared" si="46"/>
        <v>0.60386046511627911</v>
      </c>
      <c r="J80" s="5">
        <v>0</v>
      </c>
      <c r="K80" s="5">
        <v>0</v>
      </c>
      <c r="L80" s="5">
        <v>0</v>
      </c>
    </row>
    <row r="81" spans="1:650" s="10" customFormat="1" ht="33.75" x14ac:dyDescent="0.2">
      <c r="A81" s="11"/>
      <c r="B81" s="11"/>
      <c r="C81" s="13" t="s">
        <v>39</v>
      </c>
      <c r="D81" s="21" t="s">
        <v>242</v>
      </c>
      <c r="E81" s="75">
        <v>0</v>
      </c>
      <c r="F81" s="75">
        <v>0</v>
      </c>
      <c r="G81" s="75">
        <v>0</v>
      </c>
      <c r="H81" s="5">
        <v>646.6</v>
      </c>
      <c r="I81" s="19">
        <v>0</v>
      </c>
      <c r="J81" s="5">
        <v>0</v>
      </c>
      <c r="K81" s="5">
        <v>0</v>
      </c>
      <c r="L81" s="5"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</row>
    <row r="82" spans="1:650" ht="22.5" x14ac:dyDescent="0.2">
      <c r="A82" s="3"/>
      <c r="B82" s="11"/>
      <c r="C82" s="4" t="s">
        <v>144</v>
      </c>
      <c r="D82" s="8" t="s">
        <v>145</v>
      </c>
      <c r="E82" s="75">
        <v>5000</v>
      </c>
      <c r="F82" s="75">
        <f>G82-E82</f>
        <v>1500</v>
      </c>
      <c r="G82" s="75">
        <v>6500</v>
      </c>
      <c r="H82" s="5">
        <v>12837.06</v>
      </c>
      <c r="I82" s="19">
        <f t="shared" si="46"/>
        <v>1.9749323076923075</v>
      </c>
      <c r="J82" s="5">
        <v>129432</v>
      </c>
      <c r="K82" s="5">
        <v>0</v>
      </c>
      <c r="L82" s="5">
        <v>0</v>
      </c>
    </row>
    <row r="83" spans="1:650" ht="22.5" x14ac:dyDescent="0.2">
      <c r="A83" s="3"/>
      <c r="B83" s="11"/>
      <c r="C83" s="4" t="s">
        <v>146</v>
      </c>
      <c r="D83" s="8" t="s">
        <v>147</v>
      </c>
      <c r="E83" s="75">
        <v>1920</v>
      </c>
      <c r="F83" s="75">
        <f>G83-E83</f>
        <v>0</v>
      </c>
      <c r="G83" s="75">
        <v>1920</v>
      </c>
      <c r="H83" s="5">
        <v>1965</v>
      </c>
      <c r="I83" s="19">
        <f t="shared" si="46"/>
        <v>1.0234375</v>
      </c>
      <c r="J83" s="5">
        <v>0</v>
      </c>
      <c r="K83" s="5">
        <v>0</v>
      </c>
      <c r="L83" s="5">
        <v>0</v>
      </c>
    </row>
    <row r="84" spans="1:650" ht="56.25" x14ac:dyDescent="0.2">
      <c r="A84" s="2"/>
      <c r="B84" s="134" t="s">
        <v>148</v>
      </c>
      <c r="C84" s="135"/>
      <c r="D84" s="136" t="s">
        <v>149</v>
      </c>
      <c r="E84" s="137">
        <f>E85+E86+E87+E88+E89+E90+E91+E92+E94+E95+E96+E93</f>
        <v>5679482</v>
      </c>
      <c r="F84" s="137">
        <f t="shared" ref="F84:H84" si="47">F85+F86+F87+F88+F89+F90+F91+F92+F94+F95+F96+F93</f>
        <v>483069</v>
      </c>
      <c r="G84" s="137">
        <f t="shared" si="47"/>
        <v>6162551</v>
      </c>
      <c r="H84" s="137">
        <f t="shared" si="47"/>
        <v>5802947.1199999992</v>
      </c>
      <c r="I84" s="139">
        <f t="shared" si="46"/>
        <v>0.94164691213103136</v>
      </c>
      <c r="J84" s="138">
        <f>J85+J86+J87+J88+J89+J90+J91+J92+J93+J94+J95+J96</f>
        <v>4442345.1900000004</v>
      </c>
      <c r="K84" s="138">
        <f t="shared" ref="K84:L84" si="48">K85+K86+K87+K88+K89+K90+K91+K92+K93+K94+K95+K96</f>
        <v>3379595.0100000002</v>
      </c>
      <c r="L84" s="138">
        <f t="shared" si="48"/>
        <v>41353.300000000003</v>
      </c>
    </row>
    <row r="85" spans="1:650" x14ac:dyDescent="0.2">
      <c r="A85" s="3"/>
      <c r="B85" s="11"/>
      <c r="C85" s="4" t="s">
        <v>134</v>
      </c>
      <c r="D85" s="8" t="s">
        <v>135</v>
      </c>
      <c r="E85" s="75">
        <v>3148900</v>
      </c>
      <c r="F85" s="75">
        <f t="shared" ref="F85:F96" si="49">G85-E85</f>
        <v>100000</v>
      </c>
      <c r="G85" s="75">
        <v>3248900</v>
      </c>
      <c r="H85" s="5">
        <v>3195402.45</v>
      </c>
      <c r="I85" s="19">
        <f t="shared" si="46"/>
        <v>0.98353364215580663</v>
      </c>
      <c r="J85" s="5">
        <v>3007645.14</v>
      </c>
      <c r="K85" s="5">
        <v>2949148.31</v>
      </c>
      <c r="L85" s="5">
        <v>24111.68</v>
      </c>
    </row>
    <row r="86" spans="1:650" x14ac:dyDescent="0.2">
      <c r="A86" s="3"/>
      <c r="B86" s="11"/>
      <c r="C86" s="4" t="s">
        <v>136</v>
      </c>
      <c r="D86" s="8" t="s">
        <v>137</v>
      </c>
      <c r="E86" s="75">
        <v>749063</v>
      </c>
      <c r="F86" s="75">
        <f t="shared" si="49"/>
        <v>0</v>
      </c>
      <c r="G86" s="75">
        <v>749063</v>
      </c>
      <c r="H86" s="5">
        <v>684239.28</v>
      </c>
      <c r="I86" s="19">
        <f t="shared" si="46"/>
        <v>0.91346025634692951</v>
      </c>
      <c r="J86" s="5">
        <v>112614.6</v>
      </c>
      <c r="K86" s="5">
        <v>112578.6</v>
      </c>
      <c r="L86" s="5">
        <v>4782.62</v>
      </c>
    </row>
    <row r="87" spans="1:650" x14ac:dyDescent="0.2">
      <c r="A87" s="3"/>
      <c r="B87" s="11"/>
      <c r="C87" s="4" t="s">
        <v>138</v>
      </c>
      <c r="D87" s="8" t="s">
        <v>139</v>
      </c>
      <c r="E87" s="75">
        <v>9358</v>
      </c>
      <c r="F87" s="75">
        <f t="shared" si="49"/>
        <v>0</v>
      </c>
      <c r="G87" s="75">
        <v>9358</v>
      </c>
      <c r="H87" s="5">
        <v>9224</v>
      </c>
      <c r="I87" s="19">
        <f t="shared" si="46"/>
        <v>0.98568070100448812</v>
      </c>
      <c r="J87" s="5">
        <v>1161</v>
      </c>
      <c r="K87" s="5">
        <v>1161</v>
      </c>
      <c r="L87" s="5">
        <v>74</v>
      </c>
    </row>
    <row r="88" spans="1:650" ht="22.5" x14ac:dyDescent="0.2">
      <c r="A88" s="3"/>
      <c r="B88" s="11"/>
      <c r="C88" s="4" t="s">
        <v>140</v>
      </c>
      <c r="D88" s="8" t="s">
        <v>141</v>
      </c>
      <c r="E88" s="75">
        <v>394561</v>
      </c>
      <c r="F88" s="75">
        <f t="shared" si="49"/>
        <v>0</v>
      </c>
      <c r="G88" s="75">
        <v>394561</v>
      </c>
      <c r="H88" s="5">
        <v>321834.81</v>
      </c>
      <c r="I88" s="19">
        <f t="shared" si="46"/>
        <v>0.81567820945303771</v>
      </c>
      <c r="J88" s="5">
        <v>312720.99</v>
      </c>
      <c r="K88" s="5">
        <v>308810.99</v>
      </c>
      <c r="L88" s="5">
        <v>12385</v>
      </c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  <c r="XL88" s="10"/>
      <c r="XM88" s="10"/>
      <c r="XN88" s="10"/>
      <c r="XO88" s="10"/>
      <c r="XP88" s="10"/>
      <c r="XQ88" s="10"/>
      <c r="XR88" s="10"/>
      <c r="XS88" s="10"/>
      <c r="XT88" s="10"/>
      <c r="XU88" s="10"/>
      <c r="XV88" s="10"/>
      <c r="XW88" s="10"/>
      <c r="XX88" s="10"/>
      <c r="XY88" s="10"/>
      <c r="XZ88" s="10"/>
    </row>
    <row r="89" spans="1:650" ht="22.5" x14ac:dyDescent="0.2">
      <c r="A89" s="3"/>
      <c r="B89" s="11"/>
      <c r="C89" s="4" t="s">
        <v>150</v>
      </c>
      <c r="D89" s="8" t="s">
        <v>151</v>
      </c>
      <c r="E89" s="75">
        <v>10000</v>
      </c>
      <c r="F89" s="75">
        <f t="shared" si="49"/>
        <v>68000</v>
      </c>
      <c r="G89" s="75">
        <v>78000</v>
      </c>
      <c r="H89" s="5">
        <v>88860.6</v>
      </c>
      <c r="I89" s="19">
        <f t="shared" si="46"/>
        <v>1.1392384615384616</v>
      </c>
      <c r="J89" s="5">
        <v>32427.33</v>
      </c>
      <c r="K89" s="5">
        <v>6026.98</v>
      </c>
      <c r="L89" s="5">
        <v>0</v>
      </c>
    </row>
    <row r="90" spans="1:650" x14ac:dyDescent="0.2">
      <c r="A90" s="3"/>
      <c r="B90" s="11"/>
      <c r="C90" s="4" t="s">
        <v>152</v>
      </c>
      <c r="D90" s="8" t="s">
        <v>153</v>
      </c>
      <c r="E90" s="75">
        <v>90000</v>
      </c>
      <c r="F90" s="75">
        <f t="shared" si="49"/>
        <v>-90000</v>
      </c>
      <c r="G90" s="75">
        <v>0</v>
      </c>
      <c r="H90" s="5">
        <v>0</v>
      </c>
      <c r="I90" s="19">
        <v>0</v>
      </c>
      <c r="J90" s="5">
        <v>0</v>
      </c>
      <c r="K90" s="5">
        <v>0</v>
      </c>
      <c r="L90" s="5">
        <v>0</v>
      </c>
    </row>
    <row r="91" spans="1:650" ht="22.5" x14ac:dyDescent="0.2">
      <c r="A91" s="3"/>
      <c r="B91" s="11"/>
      <c r="C91" s="4" t="s">
        <v>142</v>
      </c>
      <c r="D91" s="8" t="s">
        <v>143</v>
      </c>
      <c r="E91" s="75">
        <v>714000</v>
      </c>
      <c r="F91" s="75">
        <f t="shared" si="49"/>
        <v>270000</v>
      </c>
      <c r="G91" s="75">
        <v>984000</v>
      </c>
      <c r="H91" s="5">
        <v>1328661.72</v>
      </c>
      <c r="I91" s="19">
        <f t="shared" si="46"/>
        <v>1.3502659756097561</v>
      </c>
      <c r="J91" s="5">
        <v>3049.13</v>
      </c>
      <c r="K91" s="5">
        <v>1869.13</v>
      </c>
      <c r="L91" s="5">
        <v>0</v>
      </c>
    </row>
    <row r="92" spans="1:650" ht="33.75" x14ac:dyDescent="0.2">
      <c r="A92" s="3"/>
      <c r="B92" s="11"/>
      <c r="C92" s="4" t="s">
        <v>39</v>
      </c>
      <c r="D92" s="8" t="s">
        <v>154</v>
      </c>
      <c r="E92" s="75">
        <v>11000</v>
      </c>
      <c r="F92" s="75">
        <f t="shared" si="49"/>
        <v>0</v>
      </c>
      <c r="G92" s="75">
        <v>11000</v>
      </c>
      <c r="H92" s="5">
        <v>8700.35</v>
      </c>
      <c r="I92" s="19">
        <f t="shared" si="46"/>
        <v>0.79094090909090908</v>
      </c>
      <c r="J92" s="5">
        <v>0</v>
      </c>
      <c r="K92" s="5">
        <v>0</v>
      </c>
      <c r="L92" s="5">
        <v>0</v>
      </c>
    </row>
    <row r="93" spans="1:650" s="10" customFormat="1" x14ac:dyDescent="0.2">
      <c r="A93" s="11"/>
      <c r="B93" s="11"/>
      <c r="C93" s="14" t="s">
        <v>36</v>
      </c>
      <c r="D93" s="21" t="s">
        <v>96</v>
      </c>
      <c r="E93" s="75">
        <v>0</v>
      </c>
      <c r="F93" s="75">
        <f t="shared" si="49"/>
        <v>1000</v>
      </c>
      <c r="G93" s="75">
        <v>1000</v>
      </c>
      <c r="H93" s="5">
        <v>0</v>
      </c>
      <c r="I93" s="19">
        <f t="shared" si="46"/>
        <v>0</v>
      </c>
      <c r="J93" s="5">
        <v>0</v>
      </c>
      <c r="K93" s="5">
        <v>0</v>
      </c>
      <c r="L93" s="5">
        <v>0</v>
      </c>
    </row>
    <row r="94" spans="1:650" s="10" customFormat="1" x14ac:dyDescent="0.2">
      <c r="A94" s="11"/>
      <c r="B94" s="11"/>
      <c r="C94" s="14" t="s">
        <v>318</v>
      </c>
      <c r="D94" s="21" t="s">
        <v>323</v>
      </c>
      <c r="E94" s="75">
        <v>0</v>
      </c>
      <c r="F94" s="75">
        <v>0</v>
      </c>
      <c r="G94" s="75">
        <v>0</v>
      </c>
      <c r="H94" s="5">
        <v>638</v>
      </c>
      <c r="I94" s="19">
        <v>0</v>
      </c>
      <c r="J94" s="5">
        <v>1268</v>
      </c>
      <c r="K94" s="5">
        <v>0</v>
      </c>
      <c r="L94" s="5">
        <v>0</v>
      </c>
    </row>
    <row r="95" spans="1:650" ht="22.5" x14ac:dyDescent="0.2">
      <c r="A95" s="3"/>
      <c r="B95" s="11"/>
      <c r="C95" s="4" t="s">
        <v>144</v>
      </c>
      <c r="D95" s="8" t="s">
        <v>145</v>
      </c>
      <c r="E95" s="75">
        <v>20000</v>
      </c>
      <c r="F95" s="75">
        <f t="shared" si="49"/>
        <v>11500</v>
      </c>
      <c r="G95" s="75">
        <v>31500</v>
      </c>
      <c r="H95" s="5">
        <v>42816.91</v>
      </c>
      <c r="I95" s="19">
        <f t="shared" si="46"/>
        <v>1.3592669841269842</v>
      </c>
      <c r="J95" s="5">
        <v>971459</v>
      </c>
      <c r="K95" s="5">
        <v>0</v>
      </c>
      <c r="L95" s="5">
        <v>0</v>
      </c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  <c r="XL95" s="10"/>
      <c r="XM95" s="10"/>
      <c r="XN95" s="10"/>
      <c r="XO95" s="10"/>
      <c r="XP95" s="10"/>
      <c r="XQ95" s="10"/>
      <c r="XR95" s="10"/>
      <c r="XS95" s="10"/>
      <c r="XT95" s="10"/>
      <c r="XU95" s="10"/>
      <c r="XV95" s="10"/>
      <c r="XW95" s="10"/>
      <c r="XX95" s="10"/>
      <c r="XY95" s="10"/>
      <c r="XZ95" s="10"/>
    </row>
    <row r="96" spans="1:650" ht="22.5" x14ac:dyDescent="0.2">
      <c r="A96" s="3"/>
      <c r="B96" s="11"/>
      <c r="C96" s="4" t="s">
        <v>146</v>
      </c>
      <c r="D96" s="8" t="s">
        <v>147</v>
      </c>
      <c r="E96" s="75">
        <v>532600</v>
      </c>
      <c r="F96" s="75">
        <f t="shared" si="49"/>
        <v>122569</v>
      </c>
      <c r="G96" s="75">
        <v>655169</v>
      </c>
      <c r="H96" s="5">
        <v>122569</v>
      </c>
      <c r="I96" s="19">
        <f t="shared" si="46"/>
        <v>0.18707997478513178</v>
      </c>
      <c r="J96" s="5">
        <v>0</v>
      </c>
      <c r="K96" s="5">
        <v>0</v>
      </c>
      <c r="L96" s="5">
        <v>0</v>
      </c>
    </row>
    <row r="97" spans="1:650" ht="33.75" x14ac:dyDescent="0.2">
      <c r="A97" s="2"/>
      <c r="B97" s="134" t="s">
        <v>155</v>
      </c>
      <c r="C97" s="135"/>
      <c r="D97" s="136" t="s">
        <v>81</v>
      </c>
      <c r="E97" s="137">
        <f>E98+E99+E101+E100+E102+E103</f>
        <v>415000</v>
      </c>
      <c r="F97" s="137">
        <f t="shared" ref="F97:H97" si="50">F98+F99+F101+F100+F102+F103</f>
        <v>25600</v>
      </c>
      <c r="G97" s="137">
        <f t="shared" si="50"/>
        <v>440600</v>
      </c>
      <c r="H97" s="137">
        <f t="shared" si="50"/>
        <v>459328.46</v>
      </c>
      <c r="I97" s="139">
        <f t="shared" si="46"/>
        <v>1.0425067181116661</v>
      </c>
      <c r="J97" s="138">
        <f>J98+J99+J101+J100+J102+J103</f>
        <v>310752.3</v>
      </c>
      <c r="K97" s="138">
        <f t="shared" ref="K97:L97" si="51">K98+K99+K101+K100+K102+K103</f>
        <v>149664.29999999999</v>
      </c>
      <c r="L97" s="138">
        <f t="shared" si="51"/>
        <v>0</v>
      </c>
    </row>
    <row r="98" spans="1:650" x14ac:dyDescent="0.2">
      <c r="A98" s="3"/>
      <c r="B98" s="11"/>
      <c r="C98" s="4" t="s">
        <v>156</v>
      </c>
      <c r="D98" s="8" t="s">
        <v>157</v>
      </c>
      <c r="E98" s="75">
        <v>50000</v>
      </c>
      <c r="F98" s="75">
        <f>G98-E98</f>
        <v>25600</v>
      </c>
      <c r="G98" s="75">
        <v>75600</v>
      </c>
      <c r="H98" s="5">
        <v>98151.57</v>
      </c>
      <c r="I98" s="19">
        <f t="shared" si="46"/>
        <v>1.2983011904761905</v>
      </c>
      <c r="J98" s="5">
        <v>0</v>
      </c>
      <c r="K98" s="5">
        <v>0</v>
      </c>
      <c r="L98" s="5">
        <v>0</v>
      </c>
    </row>
    <row r="99" spans="1:650" ht="22.5" x14ac:dyDescent="0.2">
      <c r="A99" s="3"/>
      <c r="B99" s="11"/>
      <c r="C99" s="4" t="s">
        <v>158</v>
      </c>
      <c r="D99" s="8" t="s">
        <v>159</v>
      </c>
      <c r="E99" s="75">
        <v>365000</v>
      </c>
      <c r="F99" s="75">
        <f>G99-E99</f>
        <v>0</v>
      </c>
      <c r="G99" s="75">
        <v>365000</v>
      </c>
      <c r="H99" s="5">
        <v>359976.89</v>
      </c>
      <c r="I99" s="19">
        <f t="shared" si="46"/>
        <v>0.98623805479452054</v>
      </c>
      <c r="J99" s="5">
        <v>0</v>
      </c>
      <c r="K99" s="5">
        <v>0</v>
      </c>
      <c r="L99" s="5">
        <v>0</v>
      </c>
    </row>
    <row r="100" spans="1:650" s="10" customFormat="1" ht="45" x14ac:dyDescent="0.2">
      <c r="A100" s="11"/>
      <c r="B100" s="11"/>
      <c r="C100" s="13" t="s">
        <v>107</v>
      </c>
      <c r="D100" s="21" t="s">
        <v>108</v>
      </c>
      <c r="E100" s="75">
        <v>0</v>
      </c>
      <c r="F100" s="75">
        <v>0</v>
      </c>
      <c r="G100" s="75">
        <v>0</v>
      </c>
      <c r="H100" s="5">
        <v>0</v>
      </c>
      <c r="I100" s="19">
        <v>0</v>
      </c>
      <c r="J100" s="5">
        <v>149664.29999999999</v>
      </c>
      <c r="K100" s="5">
        <v>149664.29999999999</v>
      </c>
      <c r="L100" s="5"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</row>
    <row r="101" spans="1:650" s="10" customFormat="1" x14ac:dyDescent="0.2">
      <c r="A101" s="11"/>
      <c r="B101" s="11"/>
      <c r="C101" s="13" t="s">
        <v>319</v>
      </c>
      <c r="D101" s="21" t="s">
        <v>324</v>
      </c>
      <c r="E101" s="75">
        <v>0</v>
      </c>
      <c r="F101" s="75">
        <v>0</v>
      </c>
      <c r="G101" s="75">
        <v>0</v>
      </c>
      <c r="H101" s="5">
        <v>200</v>
      </c>
      <c r="I101" s="19">
        <v>0</v>
      </c>
      <c r="J101" s="5">
        <v>0</v>
      </c>
      <c r="K101" s="5">
        <v>0</v>
      </c>
      <c r="L101" s="5"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</row>
    <row r="102" spans="1:650" s="10" customFormat="1" x14ac:dyDescent="0.2">
      <c r="A102" s="49"/>
      <c r="B102" s="11"/>
      <c r="C102" s="53" t="s">
        <v>36</v>
      </c>
      <c r="D102" s="21" t="s">
        <v>96</v>
      </c>
      <c r="E102" s="75">
        <v>0</v>
      </c>
      <c r="F102" s="75">
        <v>0</v>
      </c>
      <c r="G102" s="75">
        <v>0</v>
      </c>
      <c r="H102" s="5">
        <v>1000</v>
      </c>
      <c r="I102" s="19">
        <v>0</v>
      </c>
      <c r="J102" s="5">
        <v>0</v>
      </c>
      <c r="K102" s="5">
        <v>0</v>
      </c>
      <c r="L102" s="5">
        <v>0</v>
      </c>
    </row>
    <row r="103" spans="1:650" s="10" customFormat="1" ht="22.5" x14ac:dyDescent="0.2">
      <c r="A103" s="103"/>
      <c r="B103" s="113"/>
      <c r="C103" s="80" t="s">
        <v>144</v>
      </c>
      <c r="D103" s="119" t="s">
        <v>145</v>
      </c>
      <c r="E103" s="75">
        <v>0</v>
      </c>
      <c r="F103" s="75">
        <v>0</v>
      </c>
      <c r="G103" s="75">
        <v>0</v>
      </c>
      <c r="H103" s="5">
        <v>0</v>
      </c>
      <c r="I103" s="19">
        <v>0</v>
      </c>
      <c r="J103" s="5">
        <v>161088</v>
      </c>
      <c r="K103" s="5">
        <v>0</v>
      </c>
      <c r="L103" s="5">
        <v>0</v>
      </c>
    </row>
    <row r="104" spans="1:650" s="10" customFormat="1" x14ac:dyDescent="0.2">
      <c r="A104" s="103"/>
      <c r="B104" s="150" t="s">
        <v>290</v>
      </c>
      <c r="C104" s="157"/>
      <c r="D104" s="141" t="s">
        <v>291</v>
      </c>
      <c r="E104" s="137">
        <f>E105</f>
        <v>0</v>
      </c>
      <c r="F104" s="137">
        <f t="shared" ref="F104:H104" si="52">F105</f>
        <v>39344.370000000003</v>
      </c>
      <c r="G104" s="137">
        <f t="shared" si="52"/>
        <v>39344.370000000003</v>
      </c>
      <c r="H104" s="137">
        <f t="shared" si="52"/>
        <v>39344.370000000003</v>
      </c>
      <c r="I104" s="139">
        <f>H104/G104</f>
        <v>1</v>
      </c>
      <c r="J104" s="147">
        <f>J105</f>
        <v>0</v>
      </c>
      <c r="K104" s="147">
        <f t="shared" ref="K104:L104" si="53">K105</f>
        <v>0</v>
      </c>
      <c r="L104" s="147">
        <f t="shared" si="53"/>
        <v>0</v>
      </c>
    </row>
    <row r="105" spans="1:650" s="10" customFormat="1" ht="33.75" x14ac:dyDescent="0.2">
      <c r="A105" s="103"/>
      <c r="B105" s="74"/>
      <c r="C105" s="104" t="s">
        <v>292</v>
      </c>
      <c r="D105" s="21" t="s">
        <v>330</v>
      </c>
      <c r="E105" s="75">
        <v>0</v>
      </c>
      <c r="F105" s="75">
        <f>G105-E105</f>
        <v>39344.370000000003</v>
      </c>
      <c r="G105" s="75">
        <v>39344.370000000003</v>
      </c>
      <c r="H105" s="5">
        <v>39344.370000000003</v>
      </c>
      <c r="I105" s="19">
        <f>H105/G105</f>
        <v>1</v>
      </c>
      <c r="J105" s="5">
        <v>0</v>
      </c>
      <c r="K105" s="5">
        <v>0</v>
      </c>
      <c r="L105" s="5">
        <v>0</v>
      </c>
    </row>
    <row r="106" spans="1:650" ht="22.5" x14ac:dyDescent="0.2">
      <c r="A106" s="2"/>
      <c r="B106" s="129" t="s">
        <v>160</v>
      </c>
      <c r="C106" s="135"/>
      <c r="D106" s="136" t="s">
        <v>161</v>
      </c>
      <c r="E106" s="137">
        <f>E107+E108</f>
        <v>15343442</v>
      </c>
      <c r="F106" s="137">
        <f t="shared" ref="F106:G106" si="54">F107+F108</f>
        <v>200000</v>
      </c>
      <c r="G106" s="137">
        <f t="shared" si="54"/>
        <v>15543442</v>
      </c>
      <c r="H106" s="138">
        <f t="shared" ref="H106:L106" si="55">H107+H108</f>
        <v>17347755.23</v>
      </c>
      <c r="I106" s="139">
        <f t="shared" si="46"/>
        <v>1.1160819611254702</v>
      </c>
      <c r="J106" s="138">
        <f t="shared" si="55"/>
        <v>0</v>
      </c>
      <c r="K106" s="138">
        <f t="shared" si="55"/>
        <v>0</v>
      </c>
      <c r="L106" s="138">
        <f t="shared" si="55"/>
        <v>0</v>
      </c>
    </row>
    <row r="107" spans="1:650" ht="22.5" x14ac:dyDescent="0.2">
      <c r="A107" s="3"/>
      <c r="B107" s="11"/>
      <c r="C107" s="4" t="s">
        <v>162</v>
      </c>
      <c r="D107" s="8" t="s">
        <v>129</v>
      </c>
      <c r="E107" s="75">
        <v>14243442</v>
      </c>
      <c r="F107" s="75"/>
      <c r="G107" s="75">
        <v>14243442</v>
      </c>
      <c r="H107" s="5">
        <v>15417564</v>
      </c>
      <c r="I107" s="19">
        <f t="shared" si="46"/>
        <v>1.0824324626027895</v>
      </c>
      <c r="J107" s="5">
        <v>0</v>
      </c>
      <c r="K107" s="5">
        <v>0</v>
      </c>
      <c r="L107" s="5">
        <v>0</v>
      </c>
    </row>
    <row r="108" spans="1:650" ht="22.5" x14ac:dyDescent="0.2">
      <c r="A108" s="3"/>
      <c r="B108" s="11"/>
      <c r="C108" s="4" t="s">
        <v>163</v>
      </c>
      <c r="D108" s="8" t="s">
        <v>164</v>
      </c>
      <c r="E108" s="75">
        <v>1100000</v>
      </c>
      <c r="F108" s="75">
        <f>G108-E108</f>
        <v>200000</v>
      </c>
      <c r="G108" s="75">
        <v>1300000</v>
      </c>
      <c r="H108" s="5">
        <v>1930191.23</v>
      </c>
      <c r="I108" s="19">
        <f t="shared" si="46"/>
        <v>1.4847624846153846</v>
      </c>
      <c r="J108" s="5">
        <v>0</v>
      </c>
      <c r="K108" s="5">
        <v>0</v>
      </c>
      <c r="L108" s="5">
        <v>0</v>
      </c>
    </row>
    <row r="109" spans="1:650" ht="24.75" customHeight="1" x14ac:dyDescent="0.2">
      <c r="A109" s="130" t="s">
        <v>165</v>
      </c>
      <c r="B109" s="130"/>
      <c r="C109" s="130"/>
      <c r="D109" s="131" t="s">
        <v>24</v>
      </c>
      <c r="E109" s="122">
        <f>E110+E114+E116+E126+E112+E124</f>
        <v>22119095</v>
      </c>
      <c r="F109" s="122">
        <f>F110+F114+F116+F126+F112+F124</f>
        <v>3196834.96</v>
      </c>
      <c r="G109" s="122">
        <f>G110+G114+G116+G126+G112+G124</f>
        <v>25315929.960000001</v>
      </c>
      <c r="H109" s="122">
        <f>H110+H114+H116+H126+H112+H124</f>
        <v>25384730.469999999</v>
      </c>
      <c r="I109" s="133">
        <f t="shared" si="46"/>
        <v>1.002717676581848</v>
      </c>
      <c r="J109" s="132">
        <f>J110+J114+J116+J126</f>
        <v>0</v>
      </c>
      <c r="K109" s="132">
        <f>K110+K114+K116+K126</f>
        <v>0</v>
      </c>
      <c r="L109" s="132">
        <f>L110+L114+L116+L126</f>
        <v>0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  <c r="XL109" s="10"/>
      <c r="XM109" s="10"/>
      <c r="XN109" s="10"/>
      <c r="XO109" s="10"/>
      <c r="XP109" s="10"/>
      <c r="XQ109" s="10"/>
      <c r="XR109" s="10"/>
      <c r="XS109" s="10"/>
      <c r="XT109" s="10"/>
      <c r="XU109" s="10"/>
      <c r="XV109" s="10"/>
      <c r="XW109" s="10"/>
      <c r="XX109" s="10"/>
      <c r="XY109" s="10"/>
      <c r="XZ109" s="10"/>
    </row>
    <row r="110" spans="1:650" ht="22.5" x14ac:dyDescent="0.2">
      <c r="A110" s="2"/>
      <c r="B110" s="134" t="s">
        <v>166</v>
      </c>
      <c r="C110" s="135"/>
      <c r="D110" s="136" t="s">
        <v>167</v>
      </c>
      <c r="E110" s="137">
        <f>E111</f>
        <v>15528821</v>
      </c>
      <c r="F110" s="137">
        <f t="shared" ref="F110:L110" si="56">F111</f>
        <v>80003</v>
      </c>
      <c r="G110" s="137">
        <f t="shared" si="56"/>
        <v>15608824</v>
      </c>
      <c r="H110" s="138">
        <f t="shared" si="56"/>
        <v>15608824</v>
      </c>
      <c r="I110" s="139">
        <f t="shared" si="46"/>
        <v>1</v>
      </c>
      <c r="J110" s="138">
        <f t="shared" si="56"/>
        <v>0</v>
      </c>
      <c r="K110" s="138">
        <f t="shared" si="56"/>
        <v>0</v>
      </c>
      <c r="L110" s="138">
        <f t="shared" si="56"/>
        <v>0</v>
      </c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  <c r="XL110" s="10"/>
      <c r="XM110" s="10"/>
      <c r="XN110" s="10"/>
      <c r="XO110" s="10"/>
      <c r="XP110" s="10"/>
      <c r="XQ110" s="10"/>
      <c r="XR110" s="10"/>
      <c r="XS110" s="10"/>
      <c r="XT110" s="10"/>
      <c r="XU110" s="10"/>
      <c r="XV110" s="10"/>
      <c r="XW110" s="10"/>
      <c r="XX110" s="10"/>
      <c r="XY110" s="10"/>
      <c r="XZ110" s="10"/>
    </row>
    <row r="111" spans="1:650" x14ac:dyDescent="0.2">
      <c r="A111" s="3"/>
      <c r="B111" s="11"/>
      <c r="C111" s="71" t="s">
        <v>168</v>
      </c>
      <c r="D111" s="95" t="s">
        <v>169</v>
      </c>
      <c r="E111" s="75">
        <v>15528821</v>
      </c>
      <c r="F111" s="75">
        <f>G111-E111</f>
        <v>80003</v>
      </c>
      <c r="G111" s="75">
        <v>15608824</v>
      </c>
      <c r="H111" s="5">
        <v>15608824</v>
      </c>
      <c r="I111" s="19">
        <f t="shared" si="46"/>
        <v>1</v>
      </c>
      <c r="J111" s="5">
        <v>0</v>
      </c>
      <c r="K111" s="5">
        <v>0</v>
      </c>
      <c r="L111" s="5">
        <v>0</v>
      </c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  <c r="XL111" s="10"/>
      <c r="XM111" s="10"/>
      <c r="XN111" s="10"/>
      <c r="XO111" s="10"/>
      <c r="XP111" s="10"/>
      <c r="XQ111" s="10"/>
      <c r="XR111" s="10"/>
      <c r="XS111" s="10"/>
      <c r="XT111" s="10"/>
      <c r="XU111" s="10"/>
      <c r="XV111" s="10"/>
      <c r="XW111" s="10"/>
      <c r="XX111" s="10"/>
      <c r="XY111" s="10"/>
      <c r="XZ111" s="10"/>
    </row>
    <row r="112" spans="1:650" s="10" customFormat="1" ht="22.5" x14ac:dyDescent="0.2">
      <c r="A112" s="52"/>
      <c r="B112" s="150" t="s">
        <v>271</v>
      </c>
      <c r="C112" s="154"/>
      <c r="D112" s="151" t="s">
        <v>272</v>
      </c>
      <c r="E112" s="137">
        <f>E113</f>
        <v>0</v>
      </c>
      <c r="F112" s="137">
        <f t="shared" ref="F112:H112" si="57">F113</f>
        <v>2491557</v>
      </c>
      <c r="G112" s="137">
        <f t="shared" si="57"/>
        <v>2491557</v>
      </c>
      <c r="H112" s="137">
        <f t="shared" si="57"/>
        <v>2491557</v>
      </c>
      <c r="I112" s="139">
        <f>H112/G112</f>
        <v>1</v>
      </c>
      <c r="J112" s="147">
        <f>J113</f>
        <v>0</v>
      </c>
      <c r="K112" s="147">
        <f t="shared" ref="K112:L112" si="58">K113</f>
        <v>0</v>
      </c>
      <c r="L112" s="147">
        <f t="shared" si="58"/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</row>
    <row r="113" spans="1:650" s="10" customFormat="1" x14ac:dyDescent="0.2">
      <c r="A113" s="11"/>
      <c r="B113" s="11"/>
      <c r="C113" s="72" t="s">
        <v>273</v>
      </c>
      <c r="D113" s="93" t="s">
        <v>274</v>
      </c>
      <c r="E113" s="75">
        <v>0</v>
      </c>
      <c r="F113" s="75">
        <f>G113-E113</f>
        <v>2491557</v>
      </c>
      <c r="G113" s="75">
        <v>2491557</v>
      </c>
      <c r="H113" s="5">
        <v>2491557</v>
      </c>
      <c r="I113" s="19">
        <f>H113/G113</f>
        <v>1</v>
      </c>
      <c r="J113" s="5">
        <v>0</v>
      </c>
      <c r="K113" s="5">
        <v>0</v>
      </c>
      <c r="L113" s="5">
        <v>0</v>
      </c>
    </row>
    <row r="114" spans="1:650" ht="22.5" x14ac:dyDescent="0.2">
      <c r="A114" s="2"/>
      <c r="B114" s="134" t="s">
        <v>170</v>
      </c>
      <c r="C114" s="135"/>
      <c r="D114" s="136" t="s">
        <v>171</v>
      </c>
      <c r="E114" s="137">
        <f>E115</f>
        <v>6323982</v>
      </c>
      <c r="F114" s="137">
        <f t="shared" ref="F114:L114" si="59">F115</f>
        <v>0</v>
      </c>
      <c r="G114" s="137">
        <f t="shared" si="59"/>
        <v>6323982</v>
      </c>
      <c r="H114" s="138">
        <f t="shared" si="59"/>
        <v>6323982</v>
      </c>
      <c r="I114" s="139">
        <f t="shared" si="46"/>
        <v>1</v>
      </c>
      <c r="J114" s="138">
        <f t="shared" si="59"/>
        <v>0</v>
      </c>
      <c r="K114" s="138">
        <f t="shared" si="59"/>
        <v>0</v>
      </c>
      <c r="L114" s="138">
        <f t="shared" si="59"/>
        <v>0</v>
      </c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  <c r="XL114" s="10"/>
      <c r="XM114" s="10"/>
      <c r="XN114" s="10"/>
      <c r="XO114" s="10"/>
      <c r="XP114" s="10"/>
      <c r="XQ114" s="10"/>
      <c r="XR114" s="10"/>
      <c r="XS114" s="10"/>
      <c r="XT114" s="10"/>
      <c r="XU114" s="10"/>
      <c r="XV114" s="10"/>
      <c r="XW114" s="10"/>
      <c r="XX114" s="10"/>
      <c r="XY114" s="10"/>
      <c r="XZ114" s="10"/>
    </row>
    <row r="115" spans="1:650" x14ac:dyDescent="0.2">
      <c r="A115" s="3"/>
      <c r="B115" s="11"/>
      <c r="C115" s="4" t="s">
        <v>168</v>
      </c>
      <c r="D115" s="8" t="s">
        <v>169</v>
      </c>
      <c r="E115" s="75">
        <v>6323982</v>
      </c>
      <c r="F115" s="75">
        <f>G115-E115</f>
        <v>0</v>
      </c>
      <c r="G115" s="75">
        <v>6323982</v>
      </c>
      <c r="H115" s="5">
        <v>6323982</v>
      </c>
      <c r="I115" s="19">
        <f t="shared" si="46"/>
        <v>1</v>
      </c>
      <c r="J115" s="5">
        <v>0</v>
      </c>
      <c r="K115" s="5">
        <v>0</v>
      </c>
      <c r="L115" s="5">
        <v>0</v>
      </c>
    </row>
    <row r="116" spans="1:650" ht="15" x14ac:dyDescent="0.2">
      <c r="A116" s="2"/>
      <c r="B116" s="134" t="s">
        <v>172</v>
      </c>
      <c r="C116" s="135"/>
      <c r="D116" s="136" t="s">
        <v>8</v>
      </c>
      <c r="E116" s="137">
        <f>E117+E118+E119+E120+E121+E122+E123</f>
        <v>40000</v>
      </c>
      <c r="F116" s="137">
        <f t="shared" ref="F116:H116" si="60">F117+F118+F119+F120+F121+F122+F123</f>
        <v>125274.95999999999</v>
      </c>
      <c r="G116" s="137">
        <f t="shared" si="60"/>
        <v>165274.96</v>
      </c>
      <c r="H116" s="137">
        <f t="shared" si="60"/>
        <v>234075.47</v>
      </c>
      <c r="I116" s="139">
        <f t="shared" si="46"/>
        <v>1.4162790903110793</v>
      </c>
      <c r="J116" s="138">
        <f>J117+J118+J119+J120+J121+J122+J123</f>
        <v>0</v>
      </c>
      <c r="K116" s="138">
        <f t="shared" ref="K116:L116" si="61">K117+K118+K119+K120+K121+K122+K123</f>
        <v>0</v>
      </c>
      <c r="L116" s="138">
        <f t="shared" si="61"/>
        <v>0</v>
      </c>
    </row>
    <row r="117" spans="1:650" s="17" customFormat="1" ht="45" x14ac:dyDescent="0.2">
      <c r="A117" s="15"/>
      <c r="B117" s="16"/>
      <c r="C117" s="18" t="s">
        <v>280</v>
      </c>
      <c r="D117" s="97" t="s">
        <v>281</v>
      </c>
      <c r="E117" s="50">
        <v>0</v>
      </c>
      <c r="F117" s="50">
        <v>0</v>
      </c>
      <c r="G117" s="50">
        <v>0</v>
      </c>
      <c r="H117" s="48">
        <v>178</v>
      </c>
      <c r="I117" s="19">
        <v>0</v>
      </c>
      <c r="J117" s="48">
        <v>0</v>
      </c>
      <c r="K117" s="48">
        <v>0</v>
      </c>
      <c r="L117" s="48">
        <v>0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  <c r="XL117" s="10"/>
      <c r="XM117" s="10"/>
      <c r="XN117" s="10"/>
      <c r="XO117" s="10"/>
      <c r="XP117" s="10"/>
      <c r="XQ117" s="10"/>
      <c r="XR117" s="10"/>
      <c r="XS117" s="10"/>
      <c r="XT117" s="10"/>
      <c r="XU117" s="10"/>
      <c r="XV117" s="10"/>
      <c r="XW117" s="10"/>
      <c r="XX117" s="10"/>
      <c r="XY117" s="10"/>
      <c r="XZ117" s="10"/>
    </row>
    <row r="118" spans="1:650" x14ac:dyDescent="0.2">
      <c r="A118" s="3"/>
      <c r="B118" s="11"/>
      <c r="C118" s="4" t="s">
        <v>20</v>
      </c>
      <c r="D118" s="8" t="s">
        <v>21</v>
      </c>
      <c r="E118" s="75">
        <v>40000</v>
      </c>
      <c r="F118" s="50">
        <f>G118-E118</f>
        <v>0</v>
      </c>
      <c r="G118" s="75">
        <v>40000</v>
      </c>
      <c r="H118" s="5">
        <v>-609.34</v>
      </c>
      <c r="I118" s="19">
        <f t="shared" si="46"/>
        <v>-1.5233500000000001E-2</v>
      </c>
      <c r="J118" s="5">
        <v>0</v>
      </c>
      <c r="K118" s="5">
        <v>0</v>
      </c>
      <c r="L118" s="5">
        <v>0</v>
      </c>
    </row>
    <row r="119" spans="1:650" ht="22.5" x14ac:dyDescent="0.2">
      <c r="A119" s="3"/>
      <c r="B119" s="11"/>
      <c r="C119" s="4" t="s">
        <v>173</v>
      </c>
      <c r="D119" s="8" t="s">
        <v>174</v>
      </c>
      <c r="E119" s="75">
        <v>0</v>
      </c>
      <c r="F119" s="50">
        <f>G119-E119</f>
        <v>15000</v>
      </c>
      <c r="G119" s="75">
        <v>15000</v>
      </c>
      <c r="H119" s="5">
        <v>15227.72</v>
      </c>
      <c r="I119" s="19">
        <v>0</v>
      </c>
      <c r="J119" s="5">
        <v>0</v>
      </c>
      <c r="K119" s="5">
        <v>0</v>
      </c>
      <c r="L119" s="5">
        <v>0</v>
      </c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  <c r="XL119" s="10"/>
      <c r="XM119" s="10"/>
      <c r="XN119" s="10"/>
      <c r="XO119" s="10"/>
      <c r="XP119" s="10"/>
      <c r="XQ119" s="10"/>
      <c r="XR119" s="10"/>
      <c r="XS119" s="10"/>
      <c r="XT119" s="10"/>
      <c r="XU119" s="10"/>
      <c r="XV119" s="10"/>
      <c r="XW119" s="10"/>
      <c r="XX119" s="10"/>
      <c r="XY119" s="10"/>
      <c r="XZ119" s="10"/>
    </row>
    <row r="120" spans="1:650" s="10" customFormat="1" x14ac:dyDescent="0.2">
      <c r="A120" s="11"/>
      <c r="B120" s="11"/>
      <c r="C120" s="13" t="s">
        <v>22</v>
      </c>
      <c r="D120" s="21" t="s">
        <v>23</v>
      </c>
      <c r="E120" s="75">
        <v>0</v>
      </c>
      <c r="F120" s="50">
        <f>G120-E120</f>
        <v>5000</v>
      </c>
      <c r="G120" s="75">
        <v>5000</v>
      </c>
      <c r="H120" s="5">
        <v>5467.14</v>
      </c>
      <c r="I120" s="19">
        <f>H120/G120</f>
        <v>1.0934280000000001</v>
      </c>
      <c r="J120" s="5">
        <v>0</v>
      </c>
      <c r="K120" s="5">
        <v>0</v>
      </c>
      <c r="L120" s="5">
        <v>0</v>
      </c>
    </row>
    <row r="121" spans="1:650" ht="45" x14ac:dyDescent="0.2">
      <c r="A121" s="3"/>
      <c r="B121" s="11"/>
      <c r="C121" s="4" t="s">
        <v>175</v>
      </c>
      <c r="D121" s="8" t="s">
        <v>176</v>
      </c>
      <c r="E121" s="75">
        <v>0</v>
      </c>
      <c r="F121" s="50">
        <f>G121-E121</f>
        <v>99221.67</v>
      </c>
      <c r="G121" s="75">
        <v>99221.67</v>
      </c>
      <c r="H121" s="5">
        <v>99221.67</v>
      </c>
      <c r="I121" s="19">
        <f t="shared" si="46"/>
        <v>1</v>
      </c>
      <c r="J121" s="5">
        <v>0</v>
      </c>
      <c r="K121" s="5">
        <v>0</v>
      </c>
      <c r="L121" s="5">
        <v>0</v>
      </c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  <c r="XL121" s="10"/>
      <c r="XM121" s="10"/>
      <c r="XN121" s="10"/>
      <c r="XO121" s="10"/>
      <c r="XP121" s="10"/>
      <c r="XQ121" s="10"/>
      <c r="XR121" s="10"/>
      <c r="XS121" s="10"/>
      <c r="XT121" s="10"/>
      <c r="XU121" s="10"/>
      <c r="XV121" s="10"/>
      <c r="XW121" s="10"/>
      <c r="XX121" s="10"/>
      <c r="XY121" s="10"/>
      <c r="XZ121" s="10"/>
    </row>
    <row r="122" spans="1:650" ht="56.25" x14ac:dyDescent="0.2">
      <c r="A122" s="3"/>
      <c r="B122" s="11"/>
      <c r="C122" s="4" t="s">
        <v>178</v>
      </c>
      <c r="D122" s="8" t="s">
        <v>179</v>
      </c>
      <c r="E122" s="75">
        <v>0</v>
      </c>
      <c r="F122" s="50">
        <f>G122-E122</f>
        <v>6053.29</v>
      </c>
      <c r="G122" s="75">
        <v>6053.29</v>
      </c>
      <c r="H122" s="5">
        <v>6053.29</v>
      </c>
      <c r="I122" s="19">
        <f t="shared" si="46"/>
        <v>1</v>
      </c>
      <c r="J122" s="5">
        <v>0</v>
      </c>
      <c r="K122" s="5">
        <v>0</v>
      </c>
      <c r="L122" s="5">
        <v>0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  <c r="XL122" s="10"/>
      <c r="XM122" s="10"/>
      <c r="XN122" s="10"/>
      <c r="XO122" s="10"/>
      <c r="XP122" s="10"/>
      <c r="XQ122" s="10"/>
      <c r="XR122" s="10"/>
      <c r="XS122" s="10"/>
      <c r="XT122" s="10"/>
      <c r="XU122" s="10"/>
      <c r="XV122" s="10"/>
      <c r="XW122" s="10"/>
      <c r="XX122" s="10"/>
      <c r="XY122" s="10"/>
      <c r="XZ122" s="10"/>
    </row>
    <row r="123" spans="1:650" ht="45" x14ac:dyDescent="0.2">
      <c r="A123" s="3"/>
      <c r="B123" s="11"/>
      <c r="C123" s="71" t="s">
        <v>180</v>
      </c>
      <c r="D123" s="95" t="s">
        <v>177</v>
      </c>
      <c r="E123" s="75">
        <v>0</v>
      </c>
      <c r="F123" s="50">
        <v>0</v>
      </c>
      <c r="G123" s="75">
        <v>0</v>
      </c>
      <c r="H123" s="5">
        <v>108536.99</v>
      </c>
      <c r="I123" s="19">
        <v>0</v>
      </c>
      <c r="J123" s="5">
        <v>0</v>
      </c>
      <c r="K123" s="5">
        <v>0</v>
      </c>
      <c r="L123" s="5">
        <v>0</v>
      </c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  <c r="XL123" s="10"/>
      <c r="XM123" s="10"/>
      <c r="XN123" s="10"/>
      <c r="XO123" s="10"/>
      <c r="XP123" s="10"/>
      <c r="XQ123" s="10"/>
      <c r="XR123" s="10"/>
      <c r="XS123" s="10"/>
      <c r="XT123" s="10"/>
      <c r="XU123" s="10"/>
      <c r="XV123" s="10"/>
      <c r="XW123" s="10"/>
      <c r="XX123" s="10"/>
      <c r="XY123" s="10"/>
      <c r="XZ123" s="10"/>
    </row>
    <row r="124" spans="1:650" s="10" customFormat="1" x14ac:dyDescent="0.2">
      <c r="A124" s="52"/>
      <c r="B124" s="150" t="s">
        <v>275</v>
      </c>
      <c r="C124" s="154"/>
      <c r="D124" s="151" t="s">
        <v>276</v>
      </c>
      <c r="E124" s="137">
        <f>E125</f>
        <v>0</v>
      </c>
      <c r="F124" s="137">
        <f t="shared" ref="F124:H124" si="62">F125</f>
        <v>500000</v>
      </c>
      <c r="G124" s="137">
        <f t="shared" si="62"/>
        <v>500000</v>
      </c>
      <c r="H124" s="137">
        <f t="shared" si="62"/>
        <v>500000</v>
      </c>
      <c r="I124" s="139">
        <f>H124/G124</f>
        <v>1</v>
      </c>
      <c r="J124" s="147">
        <f>J125</f>
        <v>0</v>
      </c>
      <c r="K124" s="147">
        <f t="shared" ref="K124:L124" si="63">K125</f>
        <v>0</v>
      </c>
      <c r="L124" s="147">
        <f t="shared" si="63"/>
        <v>0</v>
      </c>
    </row>
    <row r="125" spans="1:650" s="10" customFormat="1" ht="33.75" x14ac:dyDescent="0.2">
      <c r="A125" s="11"/>
      <c r="B125" s="11"/>
      <c r="C125" s="72" t="s">
        <v>293</v>
      </c>
      <c r="D125" s="93" t="s">
        <v>294</v>
      </c>
      <c r="E125" s="75">
        <v>0</v>
      </c>
      <c r="F125" s="50">
        <f>G125-E125</f>
        <v>500000</v>
      </c>
      <c r="G125" s="75">
        <v>500000</v>
      </c>
      <c r="H125" s="5">
        <v>500000</v>
      </c>
      <c r="I125" s="19">
        <f>H125/G125</f>
        <v>1</v>
      </c>
      <c r="J125" s="5">
        <v>0</v>
      </c>
      <c r="K125" s="5">
        <v>0</v>
      </c>
      <c r="L125" s="5">
        <v>0</v>
      </c>
    </row>
    <row r="126" spans="1:650" ht="22.5" x14ac:dyDescent="0.2">
      <c r="A126" s="2"/>
      <c r="B126" s="134" t="s">
        <v>181</v>
      </c>
      <c r="C126" s="135"/>
      <c r="D126" s="136" t="s">
        <v>182</v>
      </c>
      <c r="E126" s="137">
        <f>E127</f>
        <v>226292</v>
      </c>
      <c r="F126" s="137">
        <f t="shared" ref="F126:L126" si="64">F127</f>
        <v>0</v>
      </c>
      <c r="G126" s="137">
        <f t="shared" si="64"/>
        <v>226292</v>
      </c>
      <c r="H126" s="138">
        <f t="shared" si="64"/>
        <v>226292</v>
      </c>
      <c r="I126" s="139">
        <f t="shared" si="46"/>
        <v>1</v>
      </c>
      <c r="J126" s="138">
        <f t="shared" si="64"/>
        <v>0</v>
      </c>
      <c r="K126" s="138">
        <f t="shared" si="64"/>
        <v>0</v>
      </c>
      <c r="L126" s="138">
        <f t="shared" si="64"/>
        <v>0</v>
      </c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  <c r="XL126" s="10"/>
      <c r="XM126" s="10"/>
      <c r="XN126" s="10"/>
      <c r="XO126" s="10"/>
      <c r="XP126" s="10"/>
      <c r="XQ126" s="10"/>
      <c r="XR126" s="10"/>
      <c r="XS126" s="10"/>
      <c r="XT126" s="10"/>
      <c r="XU126" s="10"/>
      <c r="XV126" s="10"/>
      <c r="XW126" s="10"/>
      <c r="XX126" s="10"/>
      <c r="XY126" s="10"/>
      <c r="XZ126" s="10"/>
    </row>
    <row r="127" spans="1:650" x14ac:dyDescent="0.2">
      <c r="A127" s="3"/>
      <c r="B127" s="11"/>
      <c r="C127" s="4" t="s">
        <v>168</v>
      </c>
      <c r="D127" s="8" t="s">
        <v>169</v>
      </c>
      <c r="E127" s="75">
        <v>226292</v>
      </c>
      <c r="F127" s="75">
        <f>G127-E127</f>
        <v>0</v>
      </c>
      <c r="G127" s="75">
        <v>226292</v>
      </c>
      <c r="H127" s="5">
        <v>226292</v>
      </c>
      <c r="I127" s="19">
        <f t="shared" si="46"/>
        <v>1</v>
      </c>
      <c r="J127" s="5">
        <v>0</v>
      </c>
      <c r="K127" s="5">
        <v>0</v>
      </c>
      <c r="L127" s="5">
        <v>0</v>
      </c>
    </row>
    <row r="128" spans="1:650" ht="27.75" customHeight="1" x14ac:dyDescent="0.2">
      <c r="A128" s="130" t="s">
        <v>54</v>
      </c>
      <c r="B128" s="130"/>
      <c r="C128" s="130"/>
      <c r="D128" s="131" t="s">
        <v>9</v>
      </c>
      <c r="E128" s="122">
        <f>E129+E134+E136+E143+E146</f>
        <v>1634891</v>
      </c>
      <c r="F128" s="122">
        <f t="shared" ref="F128:H128" si="65">F129+F134+F136+F143+F146</f>
        <v>566093.20000000007</v>
      </c>
      <c r="G128" s="122">
        <f t="shared" si="65"/>
        <v>2200984.2000000002</v>
      </c>
      <c r="H128" s="122">
        <f t="shared" si="65"/>
        <v>2085647.9100000001</v>
      </c>
      <c r="I128" s="123">
        <f>H128/G128</f>
        <v>0.9475978564498555</v>
      </c>
      <c r="J128" s="122">
        <f>J129+J134+J136+J143+J146</f>
        <v>1185.04</v>
      </c>
      <c r="K128" s="122">
        <f t="shared" ref="K128:L128" si="66">K129+K134+K136+K143+K146</f>
        <v>1185.04</v>
      </c>
      <c r="L128" s="122">
        <f t="shared" si="66"/>
        <v>0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  <c r="XL128" s="10"/>
      <c r="XM128" s="10"/>
      <c r="XN128" s="10"/>
      <c r="XO128" s="10"/>
      <c r="XP128" s="10"/>
      <c r="XQ128" s="10"/>
      <c r="XR128" s="10"/>
      <c r="XS128" s="10"/>
      <c r="XT128" s="10"/>
      <c r="XU128" s="10"/>
      <c r="XV128" s="10"/>
      <c r="XW128" s="10"/>
      <c r="XX128" s="10"/>
      <c r="XY128" s="10"/>
      <c r="XZ128" s="10"/>
    </row>
    <row r="129" spans="1:650" ht="15" x14ac:dyDescent="0.2">
      <c r="A129" s="2"/>
      <c r="B129" s="134" t="s">
        <v>55</v>
      </c>
      <c r="C129" s="135"/>
      <c r="D129" s="136" t="s">
        <v>28</v>
      </c>
      <c r="E129" s="137">
        <f>E130+E131+E132+E133</f>
        <v>38500</v>
      </c>
      <c r="F129" s="137">
        <f t="shared" ref="F129:H129" si="67">F130+F131+F132+F133</f>
        <v>533032.17000000004</v>
      </c>
      <c r="G129" s="137">
        <f t="shared" si="67"/>
        <v>571532.17000000004</v>
      </c>
      <c r="H129" s="137">
        <f t="shared" si="67"/>
        <v>540823.09</v>
      </c>
      <c r="I129" s="139">
        <f t="shared" si="46"/>
        <v>0.94626885132292715</v>
      </c>
      <c r="J129" s="138">
        <f>J130+J131+J132+J133</f>
        <v>750.04</v>
      </c>
      <c r="K129" s="138">
        <f t="shared" ref="K129:L129" si="68">K130+K131+K132+K133</f>
        <v>750.04</v>
      </c>
      <c r="L129" s="138">
        <f t="shared" si="68"/>
        <v>0</v>
      </c>
    </row>
    <row r="130" spans="1:650" s="17" customFormat="1" ht="33.75" x14ac:dyDescent="0.2">
      <c r="A130" s="15"/>
      <c r="B130" s="16"/>
      <c r="C130" s="51" t="s">
        <v>119</v>
      </c>
      <c r="D130" s="8" t="s">
        <v>120</v>
      </c>
      <c r="E130" s="50">
        <v>0</v>
      </c>
      <c r="F130" s="50">
        <v>0</v>
      </c>
      <c r="G130" s="50">
        <v>0</v>
      </c>
      <c r="H130" s="50">
        <v>0</v>
      </c>
      <c r="I130" s="19">
        <v>0</v>
      </c>
      <c r="J130" s="50">
        <v>200</v>
      </c>
      <c r="K130" s="50">
        <v>200</v>
      </c>
      <c r="L130" s="50">
        <v>0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</row>
    <row r="131" spans="1:650" ht="78.75" x14ac:dyDescent="0.2">
      <c r="A131" s="3"/>
      <c r="B131" s="11"/>
      <c r="C131" s="4" t="s">
        <v>99</v>
      </c>
      <c r="D131" s="21" t="s">
        <v>100</v>
      </c>
      <c r="E131" s="75">
        <v>38500</v>
      </c>
      <c r="F131" s="75">
        <f>G131-E131</f>
        <v>7500</v>
      </c>
      <c r="G131" s="75">
        <v>46000</v>
      </c>
      <c r="H131" s="5">
        <v>15290.92</v>
      </c>
      <c r="I131" s="19">
        <f t="shared" si="46"/>
        <v>0.33241130434782606</v>
      </c>
      <c r="J131" s="5">
        <v>550.04</v>
      </c>
      <c r="K131" s="5">
        <v>550.04</v>
      </c>
      <c r="L131" s="5">
        <v>0</v>
      </c>
    </row>
    <row r="132" spans="1:650" s="10" customFormat="1" ht="22.5" x14ac:dyDescent="0.2">
      <c r="A132" s="11"/>
      <c r="B132" s="11"/>
      <c r="C132" s="14" t="s">
        <v>278</v>
      </c>
      <c r="D132" s="21" t="s">
        <v>279</v>
      </c>
      <c r="E132" s="75">
        <v>0</v>
      </c>
      <c r="F132" s="75">
        <f>G132-E132</f>
        <v>432.17</v>
      </c>
      <c r="G132" s="75">
        <v>432.17</v>
      </c>
      <c r="H132" s="5">
        <v>432.17</v>
      </c>
      <c r="I132" s="19">
        <f>H132/G132</f>
        <v>1</v>
      </c>
      <c r="J132" s="5">
        <v>0</v>
      </c>
      <c r="K132" s="5">
        <v>0</v>
      </c>
      <c r="L132" s="5"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</row>
    <row r="133" spans="1:650" ht="67.5" x14ac:dyDescent="0.2">
      <c r="A133" s="3"/>
      <c r="B133" s="11"/>
      <c r="C133" s="14" t="s">
        <v>295</v>
      </c>
      <c r="D133" s="21" t="s">
        <v>296</v>
      </c>
      <c r="E133" s="75">
        <v>0</v>
      </c>
      <c r="F133" s="75">
        <f>G133-E133</f>
        <v>525100</v>
      </c>
      <c r="G133" s="75">
        <v>525100</v>
      </c>
      <c r="H133" s="5">
        <v>525100</v>
      </c>
      <c r="I133" s="19">
        <f>H133/G133</f>
        <v>1</v>
      </c>
      <c r="J133" s="5">
        <v>0</v>
      </c>
      <c r="K133" s="5">
        <v>0</v>
      </c>
      <c r="L133" s="5">
        <v>0</v>
      </c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  <c r="XL133" s="10"/>
      <c r="XM133" s="10"/>
      <c r="XN133" s="10"/>
      <c r="XO133" s="10"/>
      <c r="XP133" s="10"/>
      <c r="XQ133" s="10"/>
      <c r="XR133" s="10"/>
      <c r="XS133" s="10"/>
      <c r="XT133" s="10"/>
      <c r="XU133" s="10"/>
      <c r="XV133" s="10"/>
      <c r="XW133" s="10"/>
      <c r="XX133" s="10"/>
      <c r="XY133" s="10"/>
      <c r="XZ133" s="10"/>
    </row>
    <row r="134" spans="1:650" ht="22.5" x14ac:dyDescent="0.2">
      <c r="A134" s="2"/>
      <c r="B134" s="134" t="s">
        <v>183</v>
      </c>
      <c r="C134" s="135"/>
      <c r="D134" s="136" t="s">
        <v>184</v>
      </c>
      <c r="E134" s="137">
        <f>E135</f>
        <v>73550</v>
      </c>
      <c r="F134" s="137">
        <f t="shared" ref="F134:H134" si="69">F135</f>
        <v>0</v>
      </c>
      <c r="G134" s="137">
        <f t="shared" si="69"/>
        <v>73550</v>
      </c>
      <c r="H134" s="137">
        <f t="shared" si="69"/>
        <v>73550</v>
      </c>
      <c r="I134" s="139">
        <f t="shared" si="46"/>
        <v>1</v>
      </c>
      <c r="J134" s="138">
        <f>J135</f>
        <v>0</v>
      </c>
      <c r="K134" s="138">
        <f t="shared" ref="K134:L134" si="70">K135</f>
        <v>0</v>
      </c>
      <c r="L134" s="138">
        <f t="shared" si="70"/>
        <v>0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  <c r="XL134" s="10"/>
      <c r="XM134" s="10"/>
      <c r="XN134" s="10"/>
      <c r="XO134" s="10"/>
      <c r="XP134" s="10"/>
      <c r="XQ134" s="10"/>
      <c r="XR134" s="10"/>
      <c r="XS134" s="10"/>
      <c r="XT134" s="10"/>
      <c r="XU134" s="10"/>
      <c r="XV134" s="10"/>
      <c r="XW134" s="10"/>
      <c r="XX134" s="10"/>
      <c r="XY134" s="10"/>
      <c r="XZ134" s="10"/>
    </row>
    <row r="135" spans="1:650" ht="45" x14ac:dyDescent="0.2">
      <c r="A135" s="3"/>
      <c r="B135" s="11"/>
      <c r="C135" s="4" t="s">
        <v>175</v>
      </c>
      <c r="D135" s="8" t="s">
        <v>176</v>
      </c>
      <c r="E135" s="75">
        <v>73550</v>
      </c>
      <c r="F135" s="75">
        <f>G135-E135</f>
        <v>0</v>
      </c>
      <c r="G135" s="75">
        <v>73550</v>
      </c>
      <c r="H135" s="5">
        <v>73550</v>
      </c>
      <c r="I135" s="19">
        <f t="shared" si="46"/>
        <v>1</v>
      </c>
      <c r="J135" s="5">
        <v>0</v>
      </c>
      <c r="K135" s="5">
        <v>0</v>
      </c>
      <c r="L135" s="5">
        <v>0</v>
      </c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  <c r="XL135" s="10"/>
      <c r="XM135" s="10"/>
      <c r="XN135" s="10"/>
      <c r="XO135" s="10"/>
      <c r="XP135" s="10"/>
      <c r="XQ135" s="10"/>
      <c r="XR135" s="10"/>
      <c r="XS135" s="10"/>
      <c r="XT135" s="10"/>
      <c r="XU135" s="10"/>
      <c r="XV135" s="10"/>
      <c r="XW135" s="10"/>
      <c r="XX135" s="10"/>
      <c r="XY135" s="10"/>
      <c r="XZ135" s="10"/>
    </row>
    <row r="136" spans="1:650" ht="15" x14ac:dyDescent="0.2">
      <c r="A136" s="2"/>
      <c r="B136" s="134" t="s">
        <v>89</v>
      </c>
      <c r="C136" s="135"/>
      <c r="D136" s="136" t="s">
        <v>185</v>
      </c>
      <c r="E136" s="137">
        <f>E137+E138+E139+E140+E141+E142</f>
        <v>1206641</v>
      </c>
      <c r="F136" s="137">
        <f t="shared" ref="F136:H136" si="71">F137+F138+F139+F140+F141+F142</f>
        <v>-80925.05</v>
      </c>
      <c r="G136" s="137">
        <f t="shared" si="71"/>
        <v>1125715.95</v>
      </c>
      <c r="H136" s="137">
        <f t="shared" si="71"/>
        <v>1092423.5900000001</v>
      </c>
      <c r="I136" s="139">
        <f t="shared" si="46"/>
        <v>0.97042561225147439</v>
      </c>
      <c r="J136" s="138">
        <f>J137+J138+J139+J140+J141+J142</f>
        <v>0</v>
      </c>
      <c r="K136" s="138">
        <f t="shared" ref="K136:L136" si="72">K137+K138+K139+K140+K141+K142</f>
        <v>0</v>
      </c>
      <c r="L136" s="138">
        <f t="shared" si="72"/>
        <v>0</v>
      </c>
    </row>
    <row r="137" spans="1:650" ht="22.5" x14ac:dyDescent="0.2">
      <c r="A137" s="3"/>
      <c r="B137" s="11"/>
      <c r="C137" s="4" t="s">
        <v>186</v>
      </c>
      <c r="D137" s="8" t="s">
        <v>187</v>
      </c>
      <c r="E137" s="75">
        <v>95260</v>
      </c>
      <c r="F137" s="75">
        <f t="shared" ref="F137:F142" si="73">G137-E137</f>
        <v>0</v>
      </c>
      <c r="G137" s="75">
        <v>95260</v>
      </c>
      <c r="H137" s="5">
        <v>79867</v>
      </c>
      <c r="I137" s="19">
        <f t="shared" si="46"/>
        <v>0.83841066554692423</v>
      </c>
      <c r="J137" s="5">
        <v>0</v>
      </c>
      <c r="K137" s="5">
        <v>0</v>
      </c>
      <c r="L137" s="5">
        <v>0</v>
      </c>
    </row>
    <row r="138" spans="1:650" ht="45" x14ac:dyDescent="0.2">
      <c r="A138" s="3"/>
      <c r="B138" s="11"/>
      <c r="C138" s="4" t="s">
        <v>188</v>
      </c>
      <c r="D138" s="8" t="s">
        <v>189</v>
      </c>
      <c r="E138" s="75">
        <v>490430</v>
      </c>
      <c r="F138" s="75">
        <f t="shared" si="73"/>
        <v>-70000</v>
      </c>
      <c r="G138" s="75">
        <v>420430</v>
      </c>
      <c r="H138" s="5">
        <v>392159</v>
      </c>
      <c r="I138" s="19">
        <f t="shared" si="46"/>
        <v>0.93275693932402537</v>
      </c>
      <c r="J138" s="5">
        <v>0</v>
      </c>
      <c r="K138" s="5">
        <v>0</v>
      </c>
      <c r="L138" s="5">
        <v>0</v>
      </c>
    </row>
    <row r="139" spans="1:650" ht="78.75" x14ac:dyDescent="0.2">
      <c r="A139" s="3"/>
      <c r="B139" s="11"/>
      <c r="C139" s="4" t="s">
        <v>99</v>
      </c>
      <c r="D139" s="8" t="s">
        <v>100</v>
      </c>
      <c r="E139" s="75">
        <v>15790</v>
      </c>
      <c r="F139" s="75">
        <f t="shared" si="73"/>
        <v>-7500</v>
      </c>
      <c r="G139" s="75">
        <v>8290</v>
      </c>
      <c r="H139" s="5">
        <v>7731.59</v>
      </c>
      <c r="I139" s="19">
        <f t="shared" si="46"/>
        <v>0.93264053075995179</v>
      </c>
      <c r="J139" s="5">
        <v>0</v>
      </c>
      <c r="K139" s="5">
        <v>0</v>
      </c>
      <c r="L139" s="5">
        <v>0</v>
      </c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  <c r="XL139" s="10"/>
      <c r="XM139" s="10"/>
      <c r="XN139" s="10"/>
      <c r="XO139" s="10"/>
      <c r="XP139" s="10"/>
      <c r="XQ139" s="10"/>
      <c r="XR139" s="10"/>
      <c r="XS139" s="10"/>
      <c r="XT139" s="10"/>
      <c r="XU139" s="10"/>
      <c r="XV139" s="10"/>
      <c r="XW139" s="10"/>
      <c r="XX139" s="10"/>
      <c r="XY139" s="10"/>
      <c r="XZ139" s="10"/>
    </row>
    <row r="140" spans="1:650" s="10" customFormat="1" ht="22.5" x14ac:dyDescent="0.2">
      <c r="A140" s="11"/>
      <c r="B140" s="11"/>
      <c r="C140" s="14" t="s">
        <v>278</v>
      </c>
      <c r="D140" s="21" t="s">
        <v>279</v>
      </c>
      <c r="E140" s="75">
        <v>0</v>
      </c>
      <c r="F140" s="75">
        <f t="shared" si="73"/>
        <v>8342.9500000000007</v>
      </c>
      <c r="G140" s="75">
        <v>8342.9500000000007</v>
      </c>
      <c r="H140" s="5">
        <v>8342.9500000000007</v>
      </c>
      <c r="I140" s="19">
        <f t="shared" si="46"/>
        <v>1</v>
      </c>
      <c r="J140" s="5">
        <v>0</v>
      </c>
      <c r="K140" s="5">
        <v>0</v>
      </c>
      <c r="L140" s="5">
        <v>0</v>
      </c>
    </row>
    <row r="141" spans="1:650" ht="45" x14ac:dyDescent="0.2">
      <c r="A141" s="3"/>
      <c r="B141" s="11"/>
      <c r="C141" s="4" t="s">
        <v>175</v>
      </c>
      <c r="D141" s="8" t="s">
        <v>176</v>
      </c>
      <c r="E141" s="75">
        <v>575161</v>
      </c>
      <c r="F141" s="75">
        <f t="shared" si="73"/>
        <v>-11768</v>
      </c>
      <c r="G141" s="75">
        <v>563393</v>
      </c>
      <c r="H141" s="5">
        <v>563393</v>
      </c>
      <c r="I141" s="19">
        <f t="shared" si="46"/>
        <v>1</v>
      </c>
      <c r="J141" s="5">
        <v>0</v>
      </c>
      <c r="K141" s="5">
        <v>0</v>
      </c>
      <c r="L141" s="5">
        <v>0</v>
      </c>
    </row>
    <row r="142" spans="1:650" ht="45" x14ac:dyDescent="0.2">
      <c r="A142" s="3"/>
      <c r="B142" s="11"/>
      <c r="C142" s="71" t="s">
        <v>190</v>
      </c>
      <c r="D142" s="95" t="s">
        <v>84</v>
      </c>
      <c r="E142" s="158">
        <v>30000</v>
      </c>
      <c r="F142" s="158">
        <f t="shared" si="73"/>
        <v>0</v>
      </c>
      <c r="G142" s="158">
        <v>30000</v>
      </c>
      <c r="H142" s="159">
        <v>40930.050000000003</v>
      </c>
      <c r="I142" s="160">
        <f t="shared" si="46"/>
        <v>1.3643350000000001</v>
      </c>
      <c r="J142" s="159">
        <v>0</v>
      </c>
      <c r="K142" s="159">
        <v>0</v>
      </c>
      <c r="L142" s="159">
        <v>0</v>
      </c>
    </row>
    <row r="143" spans="1:650" ht="15" x14ac:dyDescent="0.2">
      <c r="A143" s="86"/>
      <c r="B143" s="154" t="s">
        <v>56</v>
      </c>
      <c r="C143" s="164"/>
      <c r="D143" s="153" t="s">
        <v>191</v>
      </c>
      <c r="E143" s="137">
        <f>E144+E145</f>
        <v>316200</v>
      </c>
      <c r="F143" s="137">
        <f t="shared" ref="F143:L143" si="74">F144+F145</f>
        <v>-110000</v>
      </c>
      <c r="G143" s="137">
        <f t="shared" si="74"/>
        <v>206200</v>
      </c>
      <c r="H143" s="138">
        <f t="shared" si="74"/>
        <v>160305</v>
      </c>
      <c r="I143" s="139">
        <f t="shared" si="46"/>
        <v>0.77742483026188169</v>
      </c>
      <c r="J143" s="138">
        <f t="shared" si="74"/>
        <v>435</v>
      </c>
      <c r="K143" s="138">
        <f t="shared" si="74"/>
        <v>435</v>
      </c>
      <c r="L143" s="138">
        <f t="shared" si="74"/>
        <v>0</v>
      </c>
    </row>
    <row r="144" spans="1:650" x14ac:dyDescent="0.2">
      <c r="A144" s="3"/>
      <c r="B144" s="11"/>
      <c r="C144" s="87" t="s">
        <v>18</v>
      </c>
      <c r="D144" s="99" t="s">
        <v>19</v>
      </c>
      <c r="E144" s="161">
        <v>298200</v>
      </c>
      <c r="F144" s="161">
        <f>G144-E144</f>
        <v>-110000</v>
      </c>
      <c r="G144" s="161">
        <v>188200</v>
      </c>
      <c r="H144" s="162">
        <v>142305</v>
      </c>
      <c r="I144" s="163">
        <f t="shared" si="46"/>
        <v>0.75613708820403824</v>
      </c>
      <c r="J144" s="162">
        <v>435</v>
      </c>
      <c r="K144" s="162">
        <v>435</v>
      </c>
      <c r="L144" s="162">
        <v>0</v>
      </c>
    </row>
    <row r="145" spans="1:650" ht="67.5" x14ac:dyDescent="0.2">
      <c r="A145" s="3"/>
      <c r="B145" s="11"/>
      <c r="C145" s="4" t="s">
        <v>192</v>
      </c>
      <c r="D145" s="8" t="s">
        <v>193</v>
      </c>
      <c r="E145" s="75">
        <v>18000</v>
      </c>
      <c r="F145" s="75">
        <f>G145-E145</f>
        <v>0</v>
      </c>
      <c r="G145" s="75">
        <v>18000</v>
      </c>
      <c r="H145" s="5">
        <v>18000</v>
      </c>
      <c r="I145" s="19">
        <f t="shared" si="46"/>
        <v>1</v>
      </c>
      <c r="J145" s="5">
        <v>0</v>
      </c>
      <c r="K145" s="5">
        <v>0</v>
      </c>
      <c r="L145" s="5">
        <v>0</v>
      </c>
    </row>
    <row r="146" spans="1:650" ht="45" x14ac:dyDescent="0.2">
      <c r="A146" s="2"/>
      <c r="B146" s="134" t="s">
        <v>194</v>
      </c>
      <c r="C146" s="135"/>
      <c r="D146" s="136" t="s">
        <v>10</v>
      </c>
      <c r="E146" s="137">
        <f>E147</f>
        <v>0</v>
      </c>
      <c r="F146" s="137">
        <f t="shared" ref="F146:L146" si="75">F147</f>
        <v>223986.08</v>
      </c>
      <c r="G146" s="137">
        <f t="shared" si="75"/>
        <v>223986.08</v>
      </c>
      <c r="H146" s="138">
        <f t="shared" si="75"/>
        <v>218546.23</v>
      </c>
      <c r="I146" s="139">
        <f t="shared" si="46"/>
        <v>0.97571344612129474</v>
      </c>
      <c r="J146" s="138">
        <f t="shared" si="75"/>
        <v>0</v>
      </c>
      <c r="K146" s="138">
        <f t="shared" si="75"/>
        <v>0</v>
      </c>
      <c r="L146" s="138">
        <f t="shared" si="75"/>
        <v>0</v>
      </c>
    </row>
    <row r="147" spans="1:650" ht="67.5" x14ac:dyDescent="0.2">
      <c r="A147" s="3"/>
      <c r="B147" s="11"/>
      <c r="C147" s="4" t="s">
        <v>101</v>
      </c>
      <c r="D147" s="8" t="s">
        <v>102</v>
      </c>
      <c r="E147" s="75">
        <v>0</v>
      </c>
      <c r="F147" s="75">
        <f>G147-E147</f>
        <v>223986.08</v>
      </c>
      <c r="G147" s="75">
        <v>223986.08</v>
      </c>
      <c r="H147" s="5">
        <v>218546.23</v>
      </c>
      <c r="I147" s="19">
        <f t="shared" ref="I147:I205" si="76">H147/G147</f>
        <v>0.97571344612129474</v>
      </c>
      <c r="J147" s="5">
        <v>0</v>
      </c>
      <c r="K147" s="5">
        <v>0</v>
      </c>
      <c r="L147" s="5">
        <v>0</v>
      </c>
    </row>
    <row r="148" spans="1:650" s="10" customFormat="1" x14ac:dyDescent="0.2">
      <c r="A148" s="130" t="s">
        <v>57</v>
      </c>
      <c r="B148" s="130"/>
      <c r="C148" s="130"/>
      <c r="D148" s="131" t="s">
        <v>71</v>
      </c>
      <c r="E148" s="122">
        <f>E149+E151</f>
        <v>0</v>
      </c>
      <c r="F148" s="122">
        <f t="shared" ref="F148:G148" si="77">F149+F151</f>
        <v>57408</v>
      </c>
      <c r="G148" s="122">
        <f t="shared" si="77"/>
        <v>57408</v>
      </c>
      <c r="H148" s="122">
        <f t="shared" ref="H148" si="78">H149+H151</f>
        <v>57434.57</v>
      </c>
      <c r="I148" s="133">
        <f t="shared" ref="I148:I153" si="79">H148/G148</f>
        <v>1.0004628274804905</v>
      </c>
      <c r="J148" s="132">
        <f t="shared" ref="J148:L148" si="80">J149</f>
        <v>0</v>
      </c>
      <c r="K148" s="132">
        <f t="shared" si="80"/>
        <v>0</v>
      </c>
      <c r="L148" s="132">
        <f t="shared" si="80"/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</row>
    <row r="149" spans="1:650" s="10" customFormat="1" ht="15" x14ac:dyDescent="0.2">
      <c r="A149" s="2"/>
      <c r="B149" s="140" t="s">
        <v>233</v>
      </c>
      <c r="C149" s="135"/>
      <c r="D149" s="141" t="s">
        <v>72</v>
      </c>
      <c r="E149" s="137">
        <f>E150</f>
        <v>0</v>
      </c>
      <c r="F149" s="137">
        <f t="shared" ref="F149:L149" si="81">F150</f>
        <v>2600</v>
      </c>
      <c r="G149" s="137">
        <f t="shared" si="81"/>
        <v>2600</v>
      </c>
      <c r="H149" s="138">
        <f t="shared" si="81"/>
        <v>2663.57</v>
      </c>
      <c r="I149" s="139">
        <f t="shared" si="79"/>
        <v>1.0244500000000001</v>
      </c>
      <c r="J149" s="138">
        <f t="shared" si="81"/>
        <v>0</v>
      </c>
      <c r="K149" s="138">
        <f t="shared" si="81"/>
        <v>0</v>
      </c>
      <c r="L149" s="138">
        <f t="shared" si="81"/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</row>
    <row r="150" spans="1:650" s="10" customFormat="1" ht="67.5" x14ac:dyDescent="0.2">
      <c r="A150" s="11"/>
      <c r="B150" s="11"/>
      <c r="C150" s="77" t="s">
        <v>198</v>
      </c>
      <c r="D150" s="94" t="s">
        <v>199</v>
      </c>
      <c r="E150" s="75">
        <v>0</v>
      </c>
      <c r="F150" s="75">
        <f>G150-E150</f>
        <v>2600</v>
      </c>
      <c r="G150" s="75">
        <v>2600</v>
      </c>
      <c r="H150" s="5">
        <v>2663.57</v>
      </c>
      <c r="I150" s="19">
        <f t="shared" si="79"/>
        <v>1.0244500000000001</v>
      </c>
      <c r="J150" s="5">
        <v>0</v>
      </c>
      <c r="K150" s="5">
        <v>0</v>
      </c>
      <c r="L150" s="5"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</row>
    <row r="151" spans="1:650" s="10" customFormat="1" x14ac:dyDescent="0.2">
      <c r="A151" s="52"/>
      <c r="B151" s="150" t="s">
        <v>58</v>
      </c>
      <c r="C151" s="150"/>
      <c r="D151" s="151" t="s">
        <v>277</v>
      </c>
      <c r="E151" s="137">
        <f>E152+E153</f>
        <v>0</v>
      </c>
      <c r="F151" s="137">
        <f t="shared" ref="F151:H151" si="82">F152+F153</f>
        <v>54808</v>
      </c>
      <c r="G151" s="137">
        <f t="shared" si="82"/>
        <v>54808</v>
      </c>
      <c r="H151" s="137">
        <f t="shared" si="82"/>
        <v>54771</v>
      </c>
      <c r="I151" s="139">
        <f t="shared" si="79"/>
        <v>0.99932491607064666</v>
      </c>
      <c r="J151" s="147">
        <f>J152+J153</f>
        <v>0</v>
      </c>
      <c r="K151" s="147">
        <f t="shared" ref="K151:L151" si="83">K152+K153</f>
        <v>0</v>
      </c>
      <c r="L151" s="147">
        <f t="shared" si="83"/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</row>
    <row r="152" spans="1:650" s="10" customFormat="1" ht="67.5" x14ac:dyDescent="0.2">
      <c r="A152" s="11"/>
      <c r="B152" s="11"/>
      <c r="C152" s="72" t="s">
        <v>101</v>
      </c>
      <c r="D152" s="8" t="s">
        <v>102</v>
      </c>
      <c r="E152" s="75">
        <v>0</v>
      </c>
      <c r="F152" s="75">
        <f>G152-E152</f>
        <v>12000</v>
      </c>
      <c r="G152" s="75">
        <v>12000</v>
      </c>
      <c r="H152" s="5">
        <v>12000</v>
      </c>
      <c r="I152" s="19">
        <f t="shared" si="79"/>
        <v>1</v>
      </c>
      <c r="J152" s="5">
        <v>0</v>
      </c>
      <c r="K152" s="5">
        <v>0</v>
      </c>
      <c r="L152" s="5">
        <v>0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</row>
    <row r="153" spans="1:650" s="10" customFormat="1" ht="56.25" x14ac:dyDescent="0.2">
      <c r="A153" s="11"/>
      <c r="B153" s="11"/>
      <c r="C153" s="72" t="s">
        <v>297</v>
      </c>
      <c r="D153" s="21" t="s">
        <v>298</v>
      </c>
      <c r="E153" s="75">
        <v>0</v>
      </c>
      <c r="F153" s="75">
        <f>G153-E153</f>
        <v>42808</v>
      </c>
      <c r="G153" s="75">
        <v>42808</v>
      </c>
      <c r="H153" s="5">
        <v>42771</v>
      </c>
      <c r="I153" s="19">
        <f t="shared" si="79"/>
        <v>0.99913567557465899</v>
      </c>
      <c r="J153" s="5">
        <v>0</v>
      </c>
      <c r="K153" s="5">
        <v>0</v>
      </c>
      <c r="L153" s="5">
        <v>0</v>
      </c>
    </row>
    <row r="154" spans="1:650" ht="29.25" customHeight="1" x14ac:dyDescent="0.2">
      <c r="A154" s="130" t="s">
        <v>59</v>
      </c>
      <c r="B154" s="130"/>
      <c r="C154" s="130"/>
      <c r="D154" s="131" t="s">
        <v>11</v>
      </c>
      <c r="E154" s="122">
        <f>E157+E160+E163+E168+E170+E173+E176+E180+E155</f>
        <v>1806445.9</v>
      </c>
      <c r="F154" s="122">
        <f t="shared" ref="F154:H154" si="84">F157+F160+F163+F168+F170+F173+F176+F180+F155</f>
        <v>308359.31</v>
      </c>
      <c r="G154" s="122">
        <f t="shared" si="84"/>
        <v>2114805.21</v>
      </c>
      <c r="H154" s="122">
        <f t="shared" si="84"/>
        <v>2124554.6800000002</v>
      </c>
      <c r="I154" s="133">
        <f t="shared" si="76"/>
        <v>1.0046101030742214</v>
      </c>
      <c r="J154" s="132">
        <f>J157+J160+J163+J168+J170+J173+J176+J180+J155</f>
        <v>37950.53</v>
      </c>
      <c r="K154" s="132">
        <f>K157+K160+K163+K168+K170+K173+K176+K180+K155</f>
        <v>25290.170000000002</v>
      </c>
      <c r="L154" s="132">
        <f>L157+L160+L163+L168+L170+L173+L176+L180+L155</f>
        <v>0</v>
      </c>
    </row>
    <row r="155" spans="1:650" s="10" customFormat="1" ht="18" customHeight="1" x14ac:dyDescent="0.2">
      <c r="A155" s="83"/>
      <c r="B155" s="140" t="s">
        <v>234</v>
      </c>
      <c r="C155" s="140"/>
      <c r="D155" s="141" t="s">
        <v>282</v>
      </c>
      <c r="E155" s="142">
        <f>E156</f>
        <v>0</v>
      </c>
      <c r="F155" s="142">
        <f t="shared" ref="F155:H155" si="85">F156</f>
        <v>0</v>
      </c>
      <c r="G155" s="142">
        <f t="shared" si="85"/>
        <v>0</v>
      </c>
      <c r="H155" s="142">
        <f t="shared" si="85"/>
        <v>885.09</v>
      </c>
      <c r="I155" s="139">
        <v>0</v>
      </c>
      <c r="J155" s="138">
        <f>J156</f>
        <v>5903.45</v>
      </c>
      <c r="K155" s="138">
        <f t="shared" ref="K155:L155" si="86">K156</f>
        <v>5903.45</v>
      </c>
      <c r="L155" s="138">
        <f t="shared" si="8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</row>
    <row r="156" spans="1:650" s="10" customFormat="1" ht="27.75" customHeight="1" x14ac:dyDescent="0.2">
      <c r="A156" s="83"/>
      <c r="B156" s="85"/>
      <c r="C156" s="85" t="s">
        <v>173</v>
      </c>
      <c r="D156" s="8" t="s">
        <v>174</v>
      </c>
      <c r="E156" s="82">
        <v>0</v>
      </c>
      <c r="F156" s="82">
        <v>0</v>
      </c>
      <c r="G156" s="82">
        <v>0</v>
      </c>
      <c r="H156" s="50">
        <v>885.09</v>
      </c>
      <c r="I156" s="19">
        <v>0</v>
      </c>
      <c r="J156" s="50">
        <v>5903.45</v>
      </c>
      <c r="K156" s="50">
        <v>5903.45</v>
      </c>
      <c r="L156" s="50">
        <v>0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</row>
    <row r="157" spans="1:650" ht="15" x14ac:dyDescent="0.2">
      <c r="A157" s="2"/>
      <c r="B157" s="134" t="s">
        <v>60</v>
      </c>
      <c r="C157" s="135"/>
      <c r="D157" s="136" t="s">
        <v>12</v>
      </c>
      <c r="E157" s="137">
        <f>E158+E159</f>
        <v>706933</v>
      </c>
      <c r="F157" s="137">
        <f t="shared" ref="F157:H157" si="87">F158+F159</f>
        <v>-19739.5</v>
      </c>
      <c r="G157" s="137">
        <f t="shared" si="87"/>
        <v>687193.5</v>
      </c>
      <c r="H157" s="137">
        <f t="shared" si="87"/>
        <v>686079.74</v>
      </c>
      <c r="I157" s="139">
        <f t="shared" si="76"/>
        <v>0.99837926290047851</v>
      </c>
      <c r="J157" s="138">
        <f>J158+J159</f>
        <v>0</v>
      </c>
      <c r="K157" s="138">
        <f t="shared" ref="K157:L157" si="88">K158+K159</f>
        <v>0</v>
      </c>
      <c r="L157" s="138">
        <f t="shared" si="88"/>
        <v>0</v>
      </c>
    </row>
    <row r="158" spans="1:650" ht="67.5" x14ac:dyDescent="0.2">
      <c r="A158" s="3"/>
      <c r="B158" s="11"/>
      <c r="C158" s="4" t="s">
        <v>101</v>
      </c>
      <c r="D158" s="8" t="s">
        <v>102</v>
      </c>
      <c r="E158" s="75">
        <v>706608</v>
      </c>
      <c r="F158" s="75">
        <f>G158-E158</f>
        <v>-19739.5</v>
      </c>
      <c r="G158" s="75">
        <v>686868.5</v>
      </c>
      <c r="H158" s="5">
        <v>685707.64</v>
      </c>
      <c r="I158" s="19">
        <f t="shared" si="76"/>
        <v>0.99830992395196461</v>
      </c>
      <c r="J158" s="5">
        <v>0</v>
      </c>
      <c r="K158" s="5">
        <v>0</v>
      </c>
      <c r="L158" s="5">
        <v>0</v>
      </c>
    </row>
    <row r="159" spans="1:650" s="10" customFormat="1" ht="45" x14ac:dyDescent="0.2">
      <c r="A159" s="11"/>
      <c r="B159" s="11"/>
      <c r="C159" s="14" t="s">
        <v>205</v>
      </c>
      <c r="D159" s="8" t="s">
        <v>206</v>
      </c>
      <c r="E159" s="75">
        <v>325</v>
      </c>
      <c r="F159" s="75">
        <f>G159-E159</f>
        <v>0</v>
      </c>
      <c r="G159" s="75">
        <v>325</v>
      </c>
      <c r="H159" s="5">
        <v>372.1</v>
      </c>
      <c r="I159" s="19">
        <f>H159/G159</f>
        <v>1.1449230769230769</v>
      </c>
      <c r="J159" s="5">
        <v>0</v>
      </c>
      <c r="K159" s="5">
        <v>0</v>
      </c>
      <c r="L159" s="5"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</row>
    <row r="160" spans="1:650" ht="67.5" x14ac:dyDescent="0.2">
      <c r="A160" s="2"/>
      <c r="B160" s="134" t="s">
        <v>196</v>
      </c>
      <c r="C160" s="135"/>
      <c r="D160" s="136" t="s">
        <v>197</v>
      </c>
      <c r="E160" s="137">
        <f>E161+E162</f>
        <v>51633</v>
      </c>
      <c r="F160" s="137">
        <f t="shared" ref="F160:H160" si="89">F161+F162</f>
        <v>0</v>
      </c>
      <c r="G160" s="137">
        <f t="shared" si="89"/>
        <v>51633</v>
      </c>
      <c r="H160" s="137">
        <f t="shared" si="89"/>
        <v>50979.77</v>
      </c>
      <c r="I160" s="139">
        <f>H160/G160</f>
        <v>0.98734859489086435</v>
      </c>
      <c r="J160" s="138">
        <f>J161+J162</f>
        <v>0</v>
      </c>
      <c r="K160" s="138">
        <f t="shared" ref="K160:L160" si="90">K161+K162</f>
        <v>0</v>
      </c>
      <c r="L160" s="138">
        <f t="shared" si="90"/>
        <v>0</v>
      </c>
    </row>
    <row r="161" spans="1:650" ht="22.5" x14ac:dyDescent="0.2">
      <c r="A161" s="3"/>
      <c r="B161" s="11"/>
      <c r="C161" s="4" t="s">
        <v>173</v>
      </c>
      <c r="D161" s="8" t="s">
        <v>174</v>
      </c>
      <c r="E161" s="75">
        <v>300</v>
      </c>
      <c r="F161" s="75">
        <f>G161-E161</f>
        <v>0</v>
      </c>
      <c r="G161" s="75">
        <v>300</v>
      </c>
      <c r="H161" s="5">
        <v>49.32</v>
      </c>
      <c r="I161" s="19">
        <f t="shared" si="76"/>
        <v>0.16439999999999999</v>
      </c>
      <c r="J161" s="5">
        <v>0</v>
      </c>
      <c r="K161" s="5">
        <v>0</v>
      </c>
      <c r="L161" s="5">
        <v>0</v>
      </c>
    </row>
    <row r="162" spans="1:650" ht="45" x14ac:dyDescent="0.2">
      <c r="A162" s="3"/>
      <c r="B162" s="11"/>
      <c r="C162" s="4" t="s">
        <v>175</v>
      </c>
      <c r="D162" s="8" t="s">
        <v>176</v>
      </c>
      <c r="E162" s="75">
        <v>51333</v>
      </c>
      <c r="F162" s="75">
        <f>G162-E162</f>
        <v>0</v>
      </c>
      <c r="G162" s="75">
        <v>51333</v>
      </c>
      <c r="H162" s="5">
        <v>50930.45</v>
      </c>
      <c r="I162" s="19">
        <f t="shared" si="76"/>
        <v>0.99215806596146727</v>
      </c>
      <c r="J162" s="5">
        <v>0</v>
      </c>
      <c r="K162" s="5">
        <v>0</v>
      </c>
      <c r="L162" s="5">
        <v>0</v>
      </c>
    </row>
    <row r="163" spans="1:650" ht="33.75" x14ac:dyDescent="0.2">
      <c r="A163" s="2"/>
      <c r="B163" s="165" t="s">
        <v>200</v>
      </c>
      <c r="C163" s="166"/>
      <c r="D163" s="167" t="s">
        <v>29</v>
      </c>
      <c r="E163" s="137">
        <f>E164+E165+E166+E167</f>
        <v>85437</v>
      </c>
      <c r="F163" s="137">
        <f t="shared" ref="F163:H163" si="91">F164+F165+F166+F167</f>
        <v>10563</v>
      </c>
      <c r="G163" s="137">
        <f t="shared" si="91"/>
        <v>96000</v>
      </c>
      <c r="H163" s="137">
        <f t="shared" si="91"/>
        <v>101820.54000000001</v>
      </c>
      <c r="I163" s="139">
        <f t="shared" si="76"/>
        <v>1.0606306250000002</v>
      </c>
      <c r="J163" s="138">
        <f>J164+J165+J166+J167</f>
        <v>24061.1</v>
      </c>
      <c r="K163" s="138">
        <f t="shared" ref="K163:L163" si="92">K164+K165+K166+K167</f>
        <v>17943.740000000002</v>
      </c>
      <c r="L163" s="138">
        <f t="shared" si="92"/>
        <v>0</v>
      </c>
    </row>
    <row r="164" spans="1:650" s="10" customFormat="1" ht="22.5" x14ac:dyDescent="0.2">
      <c r="A164" s="86"/>
      <c r="B164" s="88"/>
      <c r="C164" s="90" t="s">
        <v>173</v>
      </c>
      <c r="D164" s="95" t="s">
        <v>174</v>
      </c>
      <c r="E164" s="79">
        <v>0</v>
      </c>
      <c r="F164" s="79">
        <v>0</v>
      </c>
      <c r="G164" s="79">
        <v>0</v>
      </c>
      <c r="H164" s="50">
        <v>3468.76</v>
      </c>
      <c r="I164" s="19">
        <v>0</v>
      </c>
      <c r="J164" s="50">
        <v>7104.14</v>
      </c>
      <c r="K164" s="50">
        <v>7104.14</v>
      </c>
      <c r="L164" s="50"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</row>
    <row r="165" spans="1:650" s="10" customFormat="1" ht="15" x14ac:dyDescent="0.2">
      <c r="A165" s="86"/>
      <c r="B165" s="91"/>
      <c r="C165" s="89" t="s">
        <v>22</v>
      </c>
      <c r="D165" s="8" t="s">
        <v>23</v>
      </c>
      <c r="E165" s="79">
        <v>0</v>
      </c>
      <c r="F165" s="79">
        <v>0</v>
      </c>
      <c r="G165" s="79">
        <v>0</v>
      </c>
      <c r="H165" s="50">
        <v>24514.5</v>
      </c>
      <c r="I165" s="19">
        <v>0</v>
      </c>
      <c r="J165" s="50">
        <v>12912.7</v>
      </c>
      <c r="K165" s="50">
        <v>10839.6</v>
      </c>
      <c r="L165" s="50">
        <v>0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</row>
    <row r="166" spans="1:650" ht="45" x14ac:dyDescent="0.2">
      <c r="A166" s="3"/>
      <c r="B166" s="11"/>
      <c r="C166" s="87" t="s">
        <v>175</v>
      </c>
      <c r="D166" s="99" t="s">
        <v>176</v>
      </c>
      <c r="E166" s="75">
        <v>85437</v>
      </c>
      <c r="F166" s="75">
        <f>G166-E166</f>
        <v>10563</v>
      </c>
      <c r="G166" s="75">
        <v>96000</v>
      </c>
      <c r="H166" s="5">
        <v>73837.279999999999</v>
      </c>
      <c r="I166" s="19">
        <f t="shared" si="76"/>
        <v>0.76913833333333337</v>
      </c>
      <c r="J166" s="5">
        <v>0</v>
      </c>
      <c r="K166" s="5">
        <v>0</v>
      </c>
      <c r="L166" s="5">
        <v>0</v>
      </c>
    </row>
    <row r="167" spans="1:650" s="10" customFormat="1" ht="67.5" x14ac:dyDescent="0.2">
      <c r="A167" s="11"/>
      <c r="B167" s="11"/>
      <c r="C167" s="72" t="s">
        <v>198</v>
      </c>
      <c r="D167" s="95" t="s">
        <v>199</v>
      </c>
      <c r="E167" s="75">
        <v>0</v>
      </c>
      <c r="F167" s="75">
        <v>0</v>
      </c>
      <c r="G167" s="75">
        <v>0</v>
      </c>
      <c r="H167" s="5">
        <v>0</v>
      </c>
      <c r="I167" s="19">
        <v>0</v>
      </c>
      <c r="J167" s="5">
        <v>4044.26</v>
      </c>
      <c r="K167" s="5">
        <v>0</v>
      </c>
      <c r="L167" s="5">
        <v>0</v>
      </c>
    </row>
    <row r="168" spans="1:650" ht="15" x14ac:dyDescent="0.2">
      <c r="A168" s="2"/>
      <c r="B168" s="134" t="s">
        <v>201</v>
      </c>
      <c r="C168" s="135"/>
      <c r="D168" s="136" t="s">
        <v>13</v>
      </c>
      <c r="E168" s="137">
        <f>E169</f>
        <v>0</v>
      </c>
      <c r="F168" s="137">
        <f t="shared" ref="F168:L168" si="93">F169</f>
        <v>13000</v>
      </c>
      <c r="G168" s="137">
        <f t="shared" si="93"/>
        <v>13000</v>
      </c>
      <c r="H168" s="138">
        <f t="shared" si="93"/>
        <v>10864.8</v>
      </c>
      <c r="I168" s="139">
        <f t="shared" si="76"/>
        <v>0.83575384615384607</v>
      </c>
      <c r="J168" s="138">
        <f t="shared" si="93"/>
        <v>0</v>
      </c>
      <c r="K168" s="138">
        <f t="shared" si="93"/>
        <v>0</v>
      </c>
      <c r="L168" s="138">
        <f t="shared" si="93"/>
        <v>0</v>
      </c>
    </row>
    <row r="169" spans="1:650" ht="67.5" x14ac:dyDescent="0.2">
      <c r="A169" s="3"/>
      <c r="B169" s="11"/>
      <c r="C169" s="4" t="s">
        <v>101</v>
      </c>
      <c r="D169" s="8" t="s">
        <v>102</v>
      </c>
      <c r="E169" s="75">
        <v>0</v>
      </c>
      <c r="F169" s="75">
        <f>G169-E169</f>
        <v>13000</v>
      </c>
      <c r="G169" s="75">
        <v>13000</v>
      </c>
      <c r="H169" s="5">
        <v>10864.8</v>
      </c>
      <c r="I169" s="19">
        <f t="shared" si="76"/>
        <v>0.83575384615384607</v>
      </c>
      <c r="J169" s="5">
        <v>0</v>
      </c>
      <c r="K169" s="5">
        <v>0</v>
      </c>
      <c r="L169" s="5">
        <v>0</v>
      </c>
    </row>
    <row r="170" spans="1:650" ht="15" x14ac:dyDescent="0.2">
      <c r="A170" s="2"/>
      <c r="B170" s="134" t="s">
        <v>202</v>
      </c>
      <c r="C170" s="135"/>
      <c r="D170" s="136" t="s">
        <v>30</v>
      </c>
      <c r="E170" s="137">
        <f>E171+E172</f>
        <v>374440</v>
      </c>
      <c r="F170" s="137">
        <f t="shared" ref="F170:H170" si="94">F171+F172</f>
        <v>52560</v>
      </c>
      <c r="G170" s="137">
        <f t="shared" si="94"/>
        <v>427000</v>
      </c>
      <c r="H170" s="137">
        <f t="shared" si="94"/>
        <v>421330.07</v>
      </c>
      <c r="I170" s="139">
        <f t="shared" si="76"/>
        <v>0.98672147540983612</v>
      </c>
      <c r="J170" s="138">
        <f>J171+J172</f>
        <v>1096</v>
      </c>
      <c r="K170" s="138">
        <f t="shared" ref="K170:L170" si="95">K171+K172</f>
        <v>1096</v>
      </c>
      <c r="L170" s="138">
        <f t="shared" si="95"/>
        <v>0</v>
      </c>
    </row>
    <row r="171" spans="1:650" ht="22.5" x14ac:dyDescent="0.2">
      <c r="A171" s="3"/>
      <c r="B171" s="11"/>
      <c r="C171" s="4" t="s">
        <v>173</v>
      </c>
      <c r="D171" s="8" t="s">
        <v>174</v>
      </c>
      <c r="E171" s="75">
        <v>40000</v>
      </c>
      <c r="F171" s="75">
        <f>G171-E171</f>
        <v>-36000</v>
      </c>
      <c r="G171" s="75">
        <v>4000</v>
      </c>
      <c r="H171" s="5">
        <v>943.39</v>
      </c>
      <c r="I171" s="19">
        <f t="shared" si="76"/>
        <v>0.23584749999999999</v>
      </c>
      <c r="J171" s="5">
        <v>1096</v>
      </c>
      <c r="K171" s="5">
        <v>1096</v>
      </c>
      <c r="L171" s="5">
        <v>0</v>
      </c>
    </row>
    <row r="172" spans="1:650" ht="45" x14ac:dyDescent="0.2">
      <c r="A172" s="3"/>
      <c r="B172" s="11"/>
      <c r="C172" s="4" t="s">
        <v>175</v>
      </c>
      <c r="D172" s="8" t="s">
        <v>176</v>
      </c>
      <c r="E172" s="75">
        <v>334440</v>
      </c>
      <c r="F172" s="75">
        <f>G172-E172</f>
        <v>88560</v>
      </c>
      <c r="G172" s="75">
        <v>423000</v>
      </c>
      <c r="H172" s="5">
        <v>420386.68</v>
      </c>
      <c r="I172" s="19">
        <f t="shared" si="76"/>
        <v>0.99382193853427891</v>
      </c>
      <c r="J172" s="5">
        <v>0</v>
      </c>
      <c r="K172" s="5">
        <v>0</v>
      </c>
      <c r="L172" s="5">
        <v>0</v>
      </c>
    </row>
    <row r="173" spans="1:650" ht="15" x14ac:dyDescent="0.2">
      <c r="A173" s="2"/>
      <c r="B173" s="134" t="s">
        <v>203</v>
      </c>
      <c r="C173" s="166"/>
      <c r="D173" s="167" t="s">
        <v>31</v>
      </c>
      <c r="E173" s="137">
        <f>E175+E174</f>
        <v>164122</v>
      </c>
      <c r="F173" s="137">
        <f t="shared" ref="F173:H173" si="96">F175+F174</f>
        <v>40775.81</v>
      </c>
      <c r="G173" s="137">
        <f t="shared" si="96"/>
        <v>204897.81</v>
      </c>
      <c r="H173" s="137">
        <f t="shared" si="96"/>
        <v>201437.63</v>
      </c>
      <c r="I173" s="139">
        <f t="shared" si="76"/>
        <v>0.98311265503521006</v>
      </c>
      <c r="J173" s="138">
        <f>J175+J174</f>
        <v>0</v>
      </c>
      <c r="K173" s="138">
        <f>K175+K174</f>
        <v>0</v>
      </c>
      <c r="L173" s="138">
        <f>L175+L174</f>
        <v>0</v>
      </c>
    </row>
    <row r="174" spans="1:650" s="10" customFormat="1" ht="33.75" x14ac:dyDescent="0.2">
      <c r="A174" s="2"/>
      <c r="B174" s="92"/>
      <c r="C174" s="89" t="s">
        <v>39</v>
      </c>
      <c r="D174" s="114" t="s">
        <v>154</v>
      </c>
      <c r="E174" s="79">
        <v>0</v>
      </c>
      <c r="F174" s="79">
        <v>0</v>
      </c>
      <c r="G174" s="79">
        <v>0</v>
      </c>
      <c r="H174" s="50">
        <v>69.599999999999994</v>
      </c>
      <c r="I174" s="19">
        <v>0</v>
      </c>
      <c r="J174" s="50">
        <v>0</v>
      </c>
      <c r="K174" s="50">
        <v>0</v>
      </c>
      <c r="L174" s="50"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</row>
    <row r="175" spans="1:650" ht="45" x14ac:dyDescent="0.2">
      <c r="A175" s="3"/>
      <c r="B175" s="11"/>
      <c r="C175" s="87" t="s">
        <v>175</v>
      </c>
      <c r="D175" s="99" t="s">
        <v>176</v>
      </c>
      <c r="E175" s="75">
        <v>164122</v>
      </c>
      <c r="F175" s="75">
        <f>G175-E175</f>
        <v>40775.81</v>
      </c>
      <c r="G175" s="75">
        <v>204897.81</v>
      </c>
      <c r="H175" s="5">
        <v>201368.03</v>
      </c>
      <c r="I175" s="19">
        <f t="shared" si="76"/>
        <v>0.98277297351299164</v>
      </c>
      <c r="J175" s="5">
        <v>0</v>
      </c>
      <c r="K175" s="5">
        <v>0</v>
      </c>
      <c r="L175" s="5">
        <v>0</v>
      </c>
    </row>
    <row r="176" spans="1:650" ht="22.5" x14ac:dyDescent="0.2">
      <c r="A176" s="2"/>
      <c r="B176" s="134" t="s">
        <v>204</v>
      </c>
      <c r="C176" s="135"/>
      <c r="D176" s="136" t="s">
        <v>14</v>
      </c>
      <c r="E176" s="137">
        <f>E177+E178+E179</f>
        <v>423880.9</v>
      </c>
      <c r="F176" s="137">
        <f t="shared" ref="F176:H176" si="97">F177+F178+F179</f>
        <v>60000</v>
      </c>
      <c r="G176" s="137">
        <f t="shared" si="97"/>
        <v>483880.9</v>
      </c>
      <c r="H176" s="137">
        <f t="shared" si="97"/>
        <v>499957.04</v>
      </c>
      <c r="I176" s="139">
        <f t="shared" si="76"/>
        <v>1.0332233407022264</v>
      </c>
      <c r="J176" s="138">
        <f>J177+J178+J179</f>
        <v>6889.98</v>
      </c>
      <c r="K176" s="138">
        <f t="shared" ref="K176:L176" si="98">K177+K178+K179</f>
        <v>346.98</v>
      </c>
      <c r="L176" s="138">
        <f t="shared" si="98"/>
        <v>0</v>
      </c>
    </row>
    <row r="177" spans="1:650" x14ac:dyDescent="0.2">
      <c r="A177" s="3"/>
      <c r="B177" s="11"/>
      <c r="C177" s="4" t="s">
        <v>18</v>
      </c>
      <c r="D177" s="8" t="s">
        <v>19</v>
      </c>
      <c r="E177" s="75">
        <v>65000</v>
      </c>
      <c r="F177" s="75">
        <f>G177-E177</f>
        <v>0</v>
      </c>
      <c r="G177" s="75">
        <v>65000</v>
      </c>
      <c r="H177" s="5">
        <v>80371.350000000006</v>
      </c>
      <c r="I177" s="19">
        <f t="shared" si="76"/>
        <v>1.2364823076923077</v>
      </c>
      <c r="J177" s="5">
        <v>6590.25</v>
      </c>
      <c r="K177" s="5">
        <v>277.25</v>
      </c>
      <c r="L177" s="5">
        <v>0</v>
      </c>
    </row>
    <row r="178" spans="1:650" ht="67.5" x14ac:dyDescent="0.2">
      <c r="A178" s="3"/>
      <c r="B178" s="11"/>
      <c r="C178" s="4" t="s">
        <v>101</v>
      </c>
      <c r="D178" s="8" t="s">
        <v>102</v>
      </c>
      <c r="E178" s="75">
        <v>356670</v>
      </c>
      <c r="F178" s="75">
        <f>G178-E178</f>
        <v>60000</v>
      </c>
      <c r="G178" s="75">
        <v>416670</v>
      </c>
      <c r="H178" s="5">
        <v>416626.5</v>
      </c>
      <c r="I178" s="19">
        <f t="shared" si="76"/>
        <v>0.99989560083519335</v>
      </c>
      <c r="J178" s="5">
        <v>0</v>
      </c>
      <c r="K178" s="5">
        <v>0</v>
      </c>
      <c r="L178" s="5">
        <v>0</v>
      </c>
    </row>
    <row r="179" spans="1:650" ht="45" x14ac:dyDescent="0.2">
      <c r="A179" s="3"/>
      <c r="B179" s="11"/>
      <c r="C179" s="4" t="s">
        <v>205</v>
      </c>
      <c r="D179" s="8" t="s">
        <v>206</v>
      </c>
      <c r="E179" s="75">
        <v>2210.9</v>
      </c>
      <c r="F179" s="75">
        <f>G179-E179</f>
        <v>0</v>
      </c>
      <c r="G179" s="75">
        <v>2210.9</v>
      </c>
      <c r="H179" s="5">
        <v>2959.19</v>
      </c>
      <c r="I179" s="19">
        <f t="shared" si="76"/>
        <v>1.3384549278574336</v>
      </c>
      <c r="J179" s="5">
        <v>299.73</v>
      </c>
      <c r="K179" s="5">
        <v>69.73</v>
      </c>
      <c r="L179" s="5">
        <v>0</v>
      </c>
    </row>
    <row r="180" spans="1:650" ht="15" x14ac:dyDescent="0.2">
      <c r="A180" s="2"/>
      <c r="B180" s="134" t="s">
        <v>207</v>
      </c>
      <c r="C180" s="135"/>
      <c r="D180" s="136" t="s">
        <v>32</v>
      </c>
      <c r="E180" s="137">
        <f>E181</f>
        <v>0</v>
      </c>
      <c r="F180" s="137">
        <f t="shared" ref="F180:L180" si="99">F181</f>
        <v>151200</v>
      </c>
      <c r="G180" s="137">
        <f t="shared" si="99"/>
        <v>151200</v>
      </c>
      <c r="H180" s="138">
        <f t="shared" si="99"/>
        <v>151200</v>
      </c>
      <c r="I180" s="139">
        <f t="shared" si="76"/>
        <v>1</v>
      </c>
      <c r="J180" s="138">
        <f t="shared" si="99"/>
        <v>0</v>
      </c>
      <c r="K180" s="138">
        <f t="shared" si="99"/>
        <v>0</v>
      </c>
      <c r="L180" s="138">
        <f t="shared" si="99"/>
        <v>0</v>
      </c>
    </row>
    <row r="181" spans="1:650" ht="45" x14ac:dyDescent="0.2">
      <c r="A181" s="3"/>
      <c r="B181" s="11"/>
      <c r="C181" s="71" t="s">
        <v>175</v>
      </c>
      <c r="D181" s="95" t="s">
        <v>176</v>
      </c>
      <c r="E181" s="75">
        <v>0</v>
      </c>
      <c r="F181" s="75">
        <f>G181-E181</f>
        <v>151200</v>
      </c>
      <c r="G181" s="75">
        <v>151200</v>
      </c>
      <c r="H181" s="5">
        <v>151200</v>
      </c>
      <c r="I181" s="19">
        <f t="shared" si="76"/>
        <v>1</v>
      </c>
      <c r="J181" s="5">
        <v>0</v>
      </c>
      <c r="K181" s="5">
        <v>0</v>
      </c>
      <c r="L181" s="5">
        <v>0</v>
      </c>
    </row>
    <row r="182" spans="1:650" ht="27" customHeight="1" x14ac:dyDescent="0.2">
      <c r="A182" s="130" t="s">
        <v>208</v>
      </c>
      <c r="B182" s="130"/>
      <c r="C182" s="130"/>
      <c r="D182" s="131" t="s">
        <v>78</v>
      </c>
      <c r="E182" s="122">
        <f>E183</f>
        <v>0</v>
      </c>
      <c r="F182" s="122">
        <f t="shared" ref="F182:L183" si="100">F183</f>
        <v>51408</v>
      </c>
      <c r="G182" s="122">
        <f t="shared" si="100"/>
        <v>51408</v>
      </c>
      <c r="H182" s="132">
        <f t="shared" si="100"/>
        <v>38907.699999999997</v>
      </c>
      <c r="I182" s="133">
        <f t="shared" si="76"/>
        <v>0.75684134765017108</v>
      </c>
      <c r="J182" s="132">
        <f t="shared" si="100"/>
        <v>0</v>
      </c>
      <c r="K182" s="132">
        <f t="shared" si="100"/>
        <v>0</v>
      </c>
      <c r="L182" s="132">
        <f t="shared" si="100"/>
        <v>0</v>
      </c>
    </row>
    <row r="183" spans="1:650" ht="15" x14ac:dyDescent="0.2">
      <c r="A183" s="2"/>
      <c r="B183" s="140" t="s">
        <v>299</v>
      </c>
      <c r="C183" s="166"/>
      <c r="D183" s="168" t="s">
        <v>300</v>
      </c>
      <c r="E183" s="137">
        <f>E184</f>
        <v>0</v>
      </c>
      <c r="F183" s="137">
        <f t="shared" si="100"/>
        <v>51408</v>
      </c>
      <c r="G183" s="137">
        <f t="shared" si="100"/>
        <v>51408</v>
      </c>
      <c r="H183" s="137">
        <f t="shared" si="100"/>
        <v>38907.699999999997</v>
      </c>
      <c r="I183" s="139">
        <f t="shared" si="76"/>
        <v>0.75684134765017108</v>
      </c>
      <c r="J183" s="138">
        <f>J184</f>
        <v>0</v>
      </c>
      <c r="K183" s="138">
        <f t="shared" si="100"/>
        <v>0</v>
      </c>
      <c r="L183" s="138">
        <f t="shared" si="100"/>
        <v>0</v>
      </c>
    </row>
    <row r="184" spans="1:650" s="10" customFormat="1" ht="45" x14ac:dyDescent="0.2">
      <c r="A184" s="2"/>
      <c r="B184" s="92"/>
      <c r="C184" s="89" t="s">
        <v>301</v>
      </c>
      <c r="D184" s="21" t="s">
        <v>331</v>
      </c>
      <c r="E184" s="50">
        <v>0</v>
      </c>
      <c r="F184" s="50">
        <f>G184-E184</f>
        <v>51408</v>
      </c>
      <c r="G184" s="50">
        <v>51408</v>
      </c>
      <c r="H184" s="50">
        <v>38907.699999999997</v>
      </c>
      <c r="I184" s="19">
        <f>H184/G184</f>
        <v>0.75684134765017108</v>
      </c>
      <c r="J184" s="50">
        <v>0</v>
      </c>
      <c r="K184" s="50">
        <v>0</v>
      </c>
      <c r="L184" s="50">
        <v>0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</row>
    <row r="185" spans="1:650" ht="21" customHeight="1" x14ac:dyDescent="0.2">
      <c r="A185" s="130" t="s">
        <v>209</v>
      </c>
      <c r="B185" s="130"/>
      <c r="C185" s="130"/>
      <c r="D185" s="131" t="s">
        <v>33</v>
      </c>
      <c r="E185" s="122">
        <f>E186</f>
        <v>0</v>
      </c>
      <c r="F185" s="122">
        <f t="shared" ref="F185:L185" si="101">F186</f>
        <v>229337</v>
      </c>
      <c r="G185" s="122">
        <f t="shared" si="101"/>
        <v>229337</v>
      </c>
      <c r="H185" s="132">
        <f t="shared" si="101"/>
        <v>217207.66999999998</v>
      </c>
      <c r="I185" s="133">
        <f t="shared" si="76"/>
        <v>0.9471113252549741</v>
      </c>
      <c r="J185" s="132">
        <f t="shared" si="101"/>
        <v>0</v>
      </c>
      <c r="K185" s="132">
        <f t="shared" si="101"/>
        <v>0</v>
      </c>
      <c r="L185" s="132">
        <f t="shared" si="101"/>
        <v>0</v>
      </c>
    </row>
    <row r="186" spans="1:650" ht="22.5" x14ac:dyDescent="0.2">
      <c r="A186" s="2"/>
      <c r="B186" s="134" t="s">
        <v>210</v>
      </c>
      <c r="C186" s="135"/>
      <c r="D186" s="136" t="s">
        <v>34</v>
      </c>
      <c r="E186" s="137">
        <f>E187+E188</f>
        <v>0</v>
      </c>
      <c r="F186" s="137">
        <f t="shared" ref="F186:K186" si="102">F187+F188</f>
        <v>229337</v>
      </c>
      <c r="G186" s="137">
        <f t="shared" si="102"/>
        <v>229337</v>
      </c>
      <c r="H186" s="138">
        <f t="shared" si="102"/>
        <v>217207.66999999998</v>
      </c>
      <c r="I186" s="139">
        <f t="shared" si="76"/>
        <v>0.9471113252549741</v>
      </c>
      <c r="J186" s="138">
        <f t="shared" si="102"/>
        <v>0</v>
      </c>
      <c r="K186" s="138">
        <f t="shared" si="102"/>
        <v>0</v>
      </c>
      <c r="L186" s="138">
        <f>L187+L188</f>
        <v>0</v>
      </c>
    </row>
    <row r="187" spans="1:650" ht="45" x14ac:dyDescent="0.2">
      <c r="A187" s="3"/>
      <c r="B187" s="11"/>
      <c r="C187" s="4" t="s">
        <v>175</v>
      </c>
      <c r="D187" s="8" t="s">
        <v>176</v>
      </c>
      <c r="E187" s="75">
        <v>0</v>
      </c>
      <c r="F187" s="75">
        <f>G187-E187</f>
        <v>227112</v>
      </c>
      <c r="G187" s="75">
        <v>227112</v>
      </c>
      <c r="H187" s="5">
        <v>215125.12</v>
      </c>
      <c r="I187" s="19">
        <f t="shared" si="76"/>
        <v>0.94722040226848425</v>
      </c>
      <c r="J187" s="5">
        <v>0</v>
      </c>
      <c r="K187" s="5">
        <v>0</v>
      </c>
      <c r="L187" s="5">
        <v>0</v>
      </c>
    </row>
    <row r="188" spans="1:650" ht="67.5" x14ac:dyDescent="0.2">
      <c r="A188" s="3"/>
      <c r="B188" s="11"/>
      <c r="C188" s="4" t="s">
        <v>211</v>
      </c>
      <c r="D188" s="8" t="s">
        <v>212</v>
      </c>
      <c r="E188" s="75">
        <v>0</v>
      </c>
      <c r="F188" s="75">
        <f>G188-E188</f>
        <v>2225</v>
      </c>
      <c r="G188" s="75">
        <v>2225</v>
      </c>
      <c r="H188" s="5">
        <v>2082.5500000000002</v>
      </c>
      <c r="I188" s="19">
        <f t="shared" si="76"/>
        <v>0.93597752808988777</v>
      </c>
      <c r="J188" s="5">
        <v>0</v>
      </c>
      <c r="K188" s="5">
        <v>0</v>
      </c>
      <c r="L188" s="5">
        <v>0</v>
      </c>
    </row>
    <row r="189" spans="1:650" x14ac:dyDescent="0.2">
      <c r="A189" s="130" t="s">
        <v>213</v>
      </c>
      <c r="B189" s="130"/>
      <c r="C189" s="130"/>
      <c r="D189" s="131" t="s">
        <v>15</v>
      </c>
      <c r="E189" s="122">
        <f>E190+E194+E199+E202+E207+E210</f>
        <v>26608658</v>
      </c>
      <c r="F189" s="122">
        <f t="shared" ref="F189:H189" si="103">F190+F194+F199+F202+F207+F210</f>
        <v>6227291.8599999994</v>
      </c>
      <c r="G189" s="122">
        <f t="shared" si="103"/>
        <v>32835949.859999999</v>
      </c>
      <c r="H189" s="122">
        <f t="shared" si="103"/>
        <v>32761461.279999997</v>
      </c>
      <c r="I189" s="133">
        <f t="shared" si="76"/>
        <v>0.99773149306423015</v>
      </c>
      <c r="J189" s="132">
        <f>J190+J194+J199+J202+J207+J210</f>
        <v>3904982.3</v>
      </c>
      <c r="K189" s="132">
        <f t="shared" ref="K189:L189" si="104">K190+K194+K199+K202+K207+K210</f>
        <v>3904982.3</v>
      </c>
      <c r="L189" s="132">
        <f t="shared" si="104"/>
        <v>0</v>
      </c>
    </row>
    <row r="190" spans="1:650" ht="15" x14ac:dyDescent="0.2">
      <c r="A190" s="2"/>
      <c r="B190" s="134" t="s">
        <v>214</v>
      </c>
      <c r="C190" s="166"/>
      <c r="D190" s="167" t="s">
        <v>215</v>
      </c>
      <c r="E190" s="137">
        <f>E191+E192+E193</f>
        <v>19553424</v>
      </c>
      <c r="F190" s="137">
        <f t="shared" ref="F190:H190" si="105">F191+F192+F193</f>
        <v>2189070</v>
      </c>
      <c r="G190" s="137">
        <f t="shared" si="105"/>
        <v>21742494</v>
      </c>
      <c r="H190" s="137">
        <f t="shared" si="105"/>
        <v>21731151.670000002</v>
      </c>
      <c r="I190" s="139">
        <f t="shared" si="76"/>
        <v>0.99947833353432236</v>
      </c>
      <c r="J190" s="138">
        <f>J191+J192+J193</f>
        <v>6800</v>
      </c>
      <c r="K190" s="138">
        <f t="shared" ref="K190:L190" si="106">K191+K192+K193</f>
        <v>6800</v>
      </c>
      <c r="L190" s="138">
        <f t="shared" si="106"/>
        <v>0</v>
      </c>
    </row>
    <row r="191" spans="1:650" x14ac:dyDescent="0.2">
      <c r="A191" s="3"/>
      <c r="B191" s="11"/>
      <c r="C191" s="4" t="s">
        <v>20</v>
      </c>
      <c r="D191" s="8" t="s">
        <v>21</v>
      </c>
      <c r="E191" s="75">
        <v>3000</v>
      </c>
      <c r="F191" s="75">
        <f>G191-E191</f>
        <v>4000</v>
      </c>
      <c r="G191" s="75">
        <v>7000</v>
      </c>
      <c r="H191" s="5">
        <v>6206.44</v>
      </c>
      <c r="I191" s="19">
        <f t="shared" si="76"/>
        <v>0.88663428571428571</v>
      </c>
      <c r="J191" s="5">
        <v>0</v>
      </c>
      <c r="K191" s="5">
        <v>0</v>
      </c>
      <c r="L191" s="5">
        <v>0</v>
      </c>
    </row>
    <row r="192" spans="1:650" ht="22.5" x14ac:dyDescent="0.2">
      <c r="A192" s="3"/>
      <c r="B192" s="11"/>
      <c r="C192" s="4" t="s">
        <v>173</v>
      </c>
      <c r="D192" s="8" t="s">
        <v>174</v>
      </c>
      <c r="E192" s="75">
        <v>30000</v>
      </c>
      <c r="F192" s="75">
        <f>G192-E192</f>
        <v>5000</v>
      </c>
      <c r="G192" s="75">
        <v>35000</v>
      </c>
      <c r="H192" s="5">
        <v>28071</v>
      </c>
      <c r="I192" s="19">
        <f t="shared" si="76"/>
        <v>0.80202857142857142</v>
      </c>
      <c r="J192" s="5">
        <v>6800</v>
      </c>
      <c r="K192" s="5">
        <v>6800</v>
      </c>
      <c r="L192" s="5">
        <v>0</v>
      </c>
    </row>
    <row r="193" spans="1:650" ht="101.25" x14ac:dyDescent="0.2">
      <c r="A193" s="3"/>
      <c r="B193" s="11"/>
      <c r="C193" s="4" t="s">
        <v>216</v>
      </c>
      <c r="D193" s="8" t="s">
        <v>217</v>
      </c>
      <c r="E193" s="75">
        <v>19520424</v>
      </c>
      <c r="F193" s="75">
        <f>G193-E193</f>
        <v>2180070</v>
      </c>
      <c r="G193" s="75">
        <v>21700494</v>
      </c>
      <c r="H193" s="5">
        <v>21696874.23</v>
      </c>
      <c r="I193" s="19">
        <f t="shared" si="76"/>
        <v>0.99983319411991267</v>
      </c>
      <c r="J193" s="5">
        <v>0</v>
      </c>
      <c r="K193" s="5">
        <v>0</v>
      </c>
      <c r="L193" s="5">
        <v>0</v>
      </c>
    </row>
    <row r="194" spans="1:650" ht="56.25" x14ac:dyDescent="0.2">
      <c r="A194" s="2"/>
      <c r="B194" s="134" t="s">
        <v>218</v>
      </c>
      <c r="C194" s="166"/>
      <c r="D194" s="167" t="s">
        <v>219</v>
      </c>
      <c r="E194" s="137">
        <f>E195+E196+E197+E198</f>
        <v>7011066</v>
      </c>
      <c r="F194" s="137">
        <f t="shared" ref="F194:H194" si="107">F195+F196+F197+F198</f>
        <v>1501200</v>
      </c>
      <c r="G194" s="137">
        <f t="shared" si="107"/>
        <v>8512266</v>
      </c>
      <c r="H194" s="137">
        <f t="shared" si="107"/>
        <v>8451589.4799999986</v>
      </c>
      <c r="I194" s="139">
        <f t="shared" si="76"/>
        <v>0.9928718721900841</v>
      </c>
      <c r="J194" s="138">
        <f>J195+J196+J197+J198</f>
        <v>3898182.3</v>
      </c>
      <c r="K194" s="138">
        <f t="shared" ref="K194:L194" si="108">K195+K196+K197+K198</f>
        <v>3898182.3</v>
      </c>
      <c r="L194" s="138">
        <f t="shared" si="108"/>
        <v>0</v>
      </c>
    </row>
    <row r="195" spans="1:650" x14ac:dyDescent="0.2">
      <c r="A195" s="3"/>
      <c r="B195" s="11"/>
      <c r="C195" s="4" t="s">
        <v>20</v>
      </c>
      <c r="D195" s="8" t="s">
        <v>21</v>
      </c>
      <c r="E195" s="75">
        <v>4000</v>
      </c>
      <c r="F195" s="75">
        <f>G195-E195</f>
        <v>0</v>
      </c>
      <c r="G195" s="75">
        <v>4000</v>
      </c>
      <c r="H195" s="5">
        <v>863.06</v>
      </c>
      <c r="I195" s="19">
        <f t="shared" si="76"/>
        <v>0.21576499999999998</v>
      </c>
      <c r="J195" s="5">
        <v>0</v>
      </c>
      <c r="K195" s="5">
        <v>0</v>
      </c>
      <c r="L195" s="5">
        <v>0</v>
      </c>
    </row>
    <row r="196" spans="1:650" ht="22.5" x14ac:dyDescent="0.2">
      <c r="A196" s="3"/>
      <c r="B196" s="11"/>
      <c r="C196" s="4" t="s">
        <v>173</v>
      </c>
      <c r="D196" s="8" t="s">
        <v>174</v>
      </c>
      <c r="E196" s="75">
        <v>40000</v>
      </c>
      <c r="F196" s="75">
        <f>G196-E196</f>
        <v>0</v>
      </c>
      <c r="G196" s="75">
        <v>40000</v>
      </c>
      <c r="H196" s="5">
        <v>12529.16</v>
      </c>
      <c r="I196" s="19">
        <f t="shared" si="76"/>
        <v>0.31322899999999998</v>
      </c>
      <c r="J196" s="5">
        <v>1830.46</v>
      </c>
      <c r="K196" s="5">
        <v>1830.46</v>
      </c>
      <c r="L196" s="5">
        <v>0</v>
      </c>
    </row>
    <row r="197" spans="1:650" ht="67.5" x14ac:dyDescent="0.2">
      <c r="A197" s="3"/>
      <c r="B197" s="11"/>
      <c r="C197" s="4" t="s">
        <v>101</v>
      </c>
      <c r="D197" s="8" t="s">
        <v>102</v>
      </c>
      <c r="E197" s="75">
        <v>6853610</v>
      </c>
      <c r="F197" s="75">
        <f>G197-E197</f>
        <v>1501200</v>
      </c>
      <c r="G197" s="75">
        <v>8354810</v>
      </c>
      <c r="H197" s="5">
        <v>8348496.1399999997</v>
      </c>
      <c r="I197" s="19">
        <f t="shared" si="76"/>
        <v>0.99924428443016655</v>
      </c>
      <c r="J197" s="5">
        <v>0</v>
      </c>
      <c r="K197" s="5">
        <v>0</v>
      </c>
      <c r="L197" s="5">
        <v>0</v>
      </c>
    </row>
    <row r="198" spans="1:650" ht="45" x14ac:dyDescent="0.2">
      <c r="A198" s="3"/>
      <c r="B198" s="11"/>
      <c r="C198" s="4" t="s">
        <v>205</v>
      </c>
      <c r="D198" s="21" t="s">
        <v>206</v>
      </c>
      <c r="E198" s="75">
        <v>113456</v>
      </c>
      <c r="F198" s="75">
        <f>G198-E198</f>
        <v>0</v>
      </c>
      <c r="G198" s="75">
        <v>113456</v>
      </c>
      <c r="H198" s="5">
        <v>89701.119999999995</v>
      </c>
      <c r="I198" s="19">
        <f t="shared" si="76"/>
        <v>0.79062473558031299</v>
      </c>
      <c r="J198" s="5">
        <v>3896351.84</v>
      </c>
      <c r="K198" s="5">
        <v>3896351.84</v>
      </c>
      <c r="L198" s="5">
        <v>0</v>
      </c>
    </row>
    <row r="199" spans="1:650" ht="15" x14ac:dyDescent="0.2">
      <c r="A199" s="2"/>
      <c r="B199" s="134" t="s">
        <v>220</v>
      </c>
      <c r="C199" s="135"/>
      <c r="D199" s="136" t="s">
        <v>16</v>
      </c>
      <c r="E199" s="137">
        <f>E200+E201</f>
        <v>0</v>
      </c>
      <c r="F199" s="137">
        <f t="shared" ref="F199:H199" si="109">F200+F201</f>
        <v>848.07</v>
      </c>
      <c r="G199" s="137">
        <f t="shared" si="109"/>
        <v>848.07</v>
      </c>
      <c r="H199" s="137">
        <f t="shared" si="109"/>
        <v>848.57</v>
      </c>
      <c r="I199" s="139">
        <f t="shared" si="76"/>
        <v>1.0005895739738464</v>
      </c>
      <c r="J199" s="138">
        <f>J200+J201</f>
        <v>0</v>
      </c>
      <c r="K199" s="138">
        <f t="shared" ref="K199:L199" si="110">K200+K201</f>
        <v>0</v>
      </c>
      <c r="L199" s="138">
        <f t="shared" si="110"/>
        <v>0</v>
      </c>
    </row>
    <row r="200" spans="1:650" ht="67.5" x14ac:dyDescent="0.2">
      <c r="A200" s="3"/>
      <c r="B200" s="11"/>
      <c r="C200" s="4" t="s">
        <v>101</v>
      </c>
      <c r="D200" s="8" t="s">
        <v>102</v>
      </c>
      <c r="E200" s="75">
        <v>0</v>
      </c>
      <c r="F200" s="75">
        <f>G200-E200</f>
        <v>848.07</v>
      </c>
      <c r="G200" s="75">
        <v>848.07</v>
      </c>
      <c r="H200" s="5">
        <v>848.07</v>
      </c>
      <c r="I200" s="19">
        <f t="shared" si="76"/>
        <v>1</v>
      </c>
      <c r="J200" s="5">
        <v>0</v>
      </c>
      <c r="K200" s="5">
        <v>0</v>
      </c>
      <c r="L200" s="5">
        <v>0</v>
      </c>
    </row>
    <row r="201" spans="1:650" s="10" customFormat="1" ht="45" x14ac:dyDescent="0.2">
      <c r="A201" s="11"/>
      <c r="B201" s="11"/>
      <c r="C201" s="14" t="s">
        <v>205</v>
      </c>
      <c r="D201" s="8" t="s">
        <v>206</v>
      </c>
      <c r="E201" s="75">
        <v>0</v>
      </c>
      <c r="F201" s="75">
        <v>0</v>
      </c>
      <c r="G201" s="75">
        <v>0</v>
      </c>
      <c r="H201" s="5">
        <v>0.5</v>
      </c>
      <c r="I201" s="19">
        <v>0</v>
      </c>
      <c r="J201" s="5">
        <v>0</v>
      </c>
      <c r="K201" s="5">
        <v>0</v>
      </c>
      <c r="L201" s="5">
        <v>0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</row>
    <row r="202" spans="1:650" ht="15" x14ac:dyDescent="0.2">
      <c r="A202" s="2"/>
      <c r="B202" s="134" t="s">
        <v>221</v>
      </c>
      <c r="C202" s="135"/>
      <c r="D202" s="136" t="s">
        <v>17</v>
      </c>
      <c r="E202" s="137">
        <f>E205+E206+E203+E204</f>
        <v>0</v>
      </c>
      <c r="F202" s="137">
        <f t="shared" ref="F202:H202" si="111">F205+F206+F203+F204</f>
        <v>12273.79</v>
      </c>
      <c r="G202" s="137">
        <f t="shared" si="111"/>
        <v>12273.79</v>
      </c>
      <c r="H202" s="137">
        <f t="shared" si="111"/>
        <v>11931.130000000001</v>
      </c>
      <c r="I202" s="139">
        <f t="shared" si="76"/>
        <v>0.9720819730498893</v>
      </c>
      <c r="J202" s="138">
        <f>J205+J206</f>
        <v>0</v>
      </c>
      <c r="K202" s="138">
        <f t="shared" ref="K202:L202" si="112">K205+K206</f>
        <v>0</v>
      </c>
      <c r="L202" s="138">
        <f t="shared" si="112"/>
        <v>0</v>
      </c>
    </row>
    <row r="203" spans="1:650" s="10" customFormat="1" ht="15" x14ac:dyDescent="0.2">
      <c r="A203" s="2"/>
      <c r="B203" s="16"/>
      <c r="C203" s="105" t="s">
        <v>20</v>
      </c>
      <c r="D203" s="106" t="s">
        <v>21</v>
      </c>
      <c r="E203" s="79">
        <v>0</v>
      </c>
      <c r="F203" s="79">
        <f>G203-E203</f>
        <v>100</v>
      </c>
      <c r="G203" s="79">
        <v>100</v>
      </c>
      <c r="H203" s="79">
        <v>57.34</v>
      </c>
      <c r="I203" s="19">
        <f>H203/G203</f>
        <v>0.57340000000000002</v>
      </c>
      <c r="J203" s="50">
        <v>0</v>
      </c>
      <c r="K203" s="50">
        <v>0</v>
      </c>
      <c r="L203" s="50">
        <v>0</v>
      </c>
    </row>
    <row r="204" spans="1:650" s="10" customFormat="1" ht="22.5" x14ac:dyDescent="0.2">
      <c r="A204" s="2"/>
      <c r="B204" s="16"/>
      <c r="C204" s="105" t="s">
        <v>173</v>
      </c>
      <c r="D204" s="106" t="s">
        <v>302</v>
      </c>
      <c r="E204" s="79">
        <v>0</v>
      </c>
      <c r="F204" s="79">
        <f>G204-E204</f>
        <v>1500</v>
      </c>
      <c r="G204" s="79">
        <v>1500</v>
      </c>
      <c r="H204" s="79">
        <v>1200</v>
      </c>
      <c r="I204" s="19">
        <f>H204/G204</f>
        <v>0.8</v>
      </c>
      <c r="J204" s="50">
        <v>0</v>
      </c>
      <c r="K204" s="50">
        <v>0</v>
      </c>
      <c r="L204" s="50">
        <v>0</v>
      </c>
    </row>
    <row r="205" spans="1:650" ht="67.5" x14ac:dyDescent="0.2">
      <c r="A205" s="3"/>
      <c r="B205" s="11"/>
      <c r="C205" s="4" t="s">
        <v>101</v>
      </c>
      <c r="D205" s="8" t="s">
        <v>102</v>
      </c>
      <c r="E205" s="75">
        <v>0</v>
      </c>
      <c r="F205" s="75">
        <f>G205-E205</f>
        <v>4673.79</v>
      </c>
      <c r="G205" s="75">
        <v>4673.79</v>
      </c>
      <c r="H205" s="5">
        <v>4673.79</v>
      </c>
      <c r="I205" s="19">
        <f t="shared" si="76"/>
        <v>1</v>
      </c>
      <c r="J205" s="5">
        <v>0</v>
      </c>
      <c r="K205" s="5">
        <v>0</v>
      </c>
      <c r="L205" s="5">
        <v>0</v>
      </c>
    </row>
    <row r="206" spans="1:650" ht="33.75" x14ac:dyDescent="0.2">
      <c r="A206" s="3"/>
      <c r="B206" s="11"/>
      <c r="C206" s="71" t="s">
        <v>222</v>
      </c>
      <c r="D206" s="95" t="s">
        <v>223</v>
      </c>
      <c r="E206" s="75">
        <v>0</v>
      </c>
      <c r="F206" s="75">
        <f>G206-E206</f>
        <v>6000</v>
      </c>
      <c r="G206" s="75">
        <v>6000</v>
      </c>
      <c r="H206" s="5">
        <v>6000</v>
      </c>
      <c r="I206" s="19">
        <f t="shared" ref="I206:I251" si="113">H206/G206</f>
        <v>1</v>
      </c>
      <c r="J206" s="5">
        <v>0</v>
      </c>
      <c r="K206" s="5">
        <v>0</v>
      </c>
      <c r="L206" s="5">
        <v>0</v>
      </c>
    </row>
    <row r="207" spans="1:650" s="10" customFormat="1" ht="67.5" x14ac:dyDescent="0.2">
      <c r="A207" s="52"/>
      <c r="B207" s="150" t="s">
        <v>265</v>
      </c>
      <c r="C207" s="154"/>
      <c r="D207" s="151" t="s">
        <v>197</v>
      </c>
      <c r="E207" s="137">
        <f>E209+E208</f>
        <v>44168</v>
      </c>
      <c r="F207" s="137">
        <f t="shared" ref="F207:G207" si="114">F209+F208</f>
        <v>72300</v>
      </c>
      <c r="G207" s="137">
        <f t="shared" si="114"/>
        <v>116468</v>
      </c>
      <c r="H207" s="137">
        <f>H209+H208</f>
        <v>115940.43</v>
      </c>
      <c r="I207" s="139"/>
      <c r="J207" s="147">
        <f>J208+J209</f>
        <v>0</v>
      </c>
      <c r="K207" s="147">
        <f t="shared" ref="K207:L207" si="115">K208+K209</f>
        <v>0</v>
      </c>
      <c r="L207" s="147">
        <f t="shared" si="115"/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</row>
    <row r="208" spans="1:650" s="10" customFormat="1" ht="22.5" x14ac:dyDescent="0.2">
      <c r="A208" s="52"/>
      <c r="B208" s="78"/>
      <c r="C208" s="78" t="s">
        <v>173</v>
      </c>
      <c r="D208" s="8" t="s">
        <v>174</v>
      </c>
      <c r="E208" s="79">
        <v>500</v>
      </c>
      <c r="F208" s="79">
        <f>G208-E208</f>
        <v>0</v>
      </c>
      <c r="G208" s="79">
        <v>500</v>
      </c>
      <c r="H208" s="48">
        <v>0</v>
      </c>
      <c r="I208" s="19">
        <f>H208/G208</f>
        <v>0</v>
      </c>
      <c r="J208" s="48">
        <v>0</v>
      </c>
      <c r="K208" s="48">
        <v>0</v>
      </c>
      <c r="L208" s="48">
        <v>0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</row>
    <row r="209" spans="1:650" s="10" customFormat="1" ht="67.5" x14ac:dyDescent="0.2">
      <c r="A209" s="11"/>
      <c r="B209" s="11"/>
      <c r="C209" s="76" t="s">
        <v>101</v>
      </c>
      <c r="D209" s="107" t="s">
        <v>102</v>
      </c>
      <c r="E209" s="75">
        <v>43668</v>
      </c>
      <c r="F209" s="75">
        <f>G209-E209</f>
        <v>72300</v>
      </c>
      <c r="G209" s="75">
        <v>115968</v>
      </c>
      <c r="H209" s="5">
        <v>115940.43</v>
      </c>
      <c r="I209" s="19">
        <f>H209/G209</f>
        <v>0.9997622620033112</v>
      </c>
      <c r="J209" s="5">
        <v>0</v>
      </c>
      <c r="K209" s="5">
        <v>0</v>
      </c>
      <c r="L209" s="5">
        <v>0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</row>
    <row r="210" spans="1:650" s="10" customFormat="1" ht="22.5" x14ac:dyDescent="0.2">
      <c r="A210" s="52"/>
      <c r="B210" s="150" t="s">
        <v>303</v>
      </c>
      <c r="C210" s="150"/>
      <c r="D210" s="169" t="s">
        <v>304</v>
      </c>
      <c r="E210" s="137">
        <f>E211+E212+E213+E214</f>
        <v>0</v>
      </c>
      <c r="F210" s="137">
        <f t="shared" ref="F210:H210" si="116">F211+F212+F213+F214</f>
        <v>2451600</v>
      </c>
      <c r="G210" s="137">
        <f t="shared" si="116"/>
        <v>2451600</v>
      </c>
      <c r="H210" s="137">
        <f t="shared" si="116"/>
        <v>2450000</v>
      </c>
      <c r="I210" s="139">
        <f>H210/G210</f>
        <v>0.99934736498613153</v>
      </c>
      <c r="J210" s="147">
        <f>J211+J212+J213+J214</f>
        <v>0</v>
      </c>
      <c r="K210" s="147">
        <f t="shared" ref="K210:L210" si="117">K211+K212+K213+K214</f>
        <v>0</v>
      </c>
      <c r="L210" s="147">
        <f t="shared" si="117"/>
        <v>0</v>
      </c>
    </row>
    <row r="211" spans="1:650" s="10" customFormat="1" ht="45" x14ac:dyDescent="0.2">
      <c r="A211" s="11"/>
      <c r="B211" s="52"/>
      <c r="C211" s="108" t="s">
        <v>175</v>
      </c>
      <c r="D211" s="109" t="s">
        <v>305</v>
      </c>
      <c r="E211" s="75">
        <v>0</v>
      </c>
      <c r="F211" s="75">
        <f>G211-E211</f>
        <v>1600</v>
      </c>
      <c r="G211" s="75">
        <v>1600</v>
      </c>
      <c r="H211" s="5">
        <v>0</v>
      </c>
      <c r="I211" s="19">
        <v>0</v>
      </c>
      <c r="J211" s="5">
        <v>0</v>
      </c>
      <c r="K211" s="5">
        <v>0</v>
      </c>
      <c r="L211" s="5">
        <v>0</v>
      </c>
    </row>
    <row r="212" spans="1:650" s="10" customFormat="1" ht="90" x14ac:dyDescent="0.2">
      <c r="A212" s="11"/>
      <c r="B212" s="52"/>
      <c r="C212" s="108" t="s">
        <v>195</v>
      </c>
      <c r="D212" s="109" t="s">
        <v>307</v>
      </c>
      <c r="E212" s="75">
        <v>0</v>
      </c>
      <c r="F212" s="75">
        <f>G212-E212</f>
        <v>234794.79</v>
      </c>
      <c r="G212" s="75">
        <v>234794.79</v>
      </c>
      <c r="H212" s="5">
        <v>234794.79</v>
      </c>
      <c r="I212" s="19">
        <f>H212/G212</f>
        <v>1</v>
      </c>
      <c r="J212" s="5">
        <v>0</v>
      </c>
      <c r="K212" s="5">
        <v>0</v>
      </c>
      <c r="L212" s="5">
        <v>0</v>
      </c>
    </row>
    <row r="213" spans="1:650" s="10" customFormat="1" ht="90" x14ac:dyDescent="0.2">
      <c r="A213" s="11"/>
      <c r="B213" s="52"/>
      <c r="C213" s="108" t="s">
        <v>306</v>
      </c>
      <c r="D213" s="109" t="s">
        <v>307</v>
      </c>
      <c r="E213" s="75">
        <v>0</v>
      </c>
      <c r="F213" s="75">
        <f>G213-E213</f>
        <v>565205.21</v>
      </c>
      <c r="G213" s="75">
        <v>565205.21</v>
      </c>
      <c r="H213" s="5">
        <v>565205.21</v>
      </c>
      <c r="I213" s="19">
        <f>H213/G213</f>
        <v>1</v>
      </c>
      <c r="J213" s="5">
        <v>0</v>
      </c>
      <c r="K213" s="5">
        <v>0</v>
      </c>
      <c r="L213" s="5">
        <v>0</v>
      </c>
    </row>
    <row r="214" spans="1:650" s="10" customFormat="1" ht="56.25" x14ac:dyDescent="0.2">
      <c r="A214" s="11"/>
      <c r="B214" s="52"/>
      <c r="C214" s="108" t="s">
        <v>178</v>
      </c>
      <c r="D214" s="109" t="s">
        <v>308</v>
      </c>
      <c r="E214" s="75">
        <v>0</v>
      </c>
      <c r="F214" s="75">
        <f>G214-E214</f>
        <v>1650000</v>
      </c>
      <c r="G214" s="75">
        <v>1650000</v>
      </c>
      <c r="H214" s="5">
        <v>1650000</v>
      </c>
      <c r="I214" s="19">
        <f>H214/G214</f>
        <v>1</v>
      </c>
      <c r="J214" s="5">
        <v>0</v>
      </c>
      <c r="K214" s="5">
        <v>0</v>
      </c>
      <c r="L214" s="5">
        <v>0</v>
      </c>
    </row>
    <row r="215" spans="1:650" ht="27.75" customHeight="1" x14ac:dyDescent="0.2">
      <c r="A215" s="130" t="s">
        <v>61</v>
      </c>
      <c r="B215" s="148"/>
      <c r="C215" s="170"/>
      <c r="D215" s="171" t="s">
        <v>73</v>
      </c>
      <c r="E215" s="122">
        <f>E216+E231+E238+E227+E223+E229+E225+E236</f>
        <v>5043809.5199999996</v>
      </c>
      <c r="F215" s="122">
        <f t="shared" ref="F215:H215" si="118">F216+F231+F238+F227+F223+F229+F225+F236</f>
        <v>1717742.3</v>
      </c>
      <c r="G215" s="122">
        <f t="shared" si="118"/>
        <v>6761551.8199999994</v>
      </c>
      <c r="H215" s="122">
        <f t="shared" si="118"/>
        <v>5868821.9300000006</v>
      </c>
      <c r="I215" s="133">
        <f t="shared" si="113"/>
        <v>0.8679696741568419</v>
      </c>
      <c r="J215" s="132">
        <f>J216+J231+J238+J227+J229</f>
        <v>719752.4</v>
      </c>
      <c r="K215" s="132">
        <f t="shared" ref="K215:L215" si="119">K216+K231+K238+K227+K229</f>
        <v>645588.9</v>
      </c>
      <c r="L215" s="132">
        <f t="shared" si="119"/>
        <v>44699.81</v>
      </c>
    </row>
    <row r="216" spans="1:650" ht="15" x14ac:dyDescent="0.2">
      <c r="A216" s="86"/>
      <c r="B216" s="154" t="s">
        <v>224</v>
      </c>
      <c r="C216" s="164"/>
      <c r="D216" s="153" t="s">
        <v>74</v>
      </c>
      <c r="E216" s="137">
        <f>E217+E218+E219+E220+E221+E222</f>
        <v>4976809.5199999996</v>
      </c>
      <c r="F216" s="137">
        <f t="shared" ref="F216:H216" si="120">F217+F218+F219+F220+F221+F222</f>
        <v>1660000</v>
      </c>
      <c r="G216" s="137">
        <f t="shared" si="120"/>
        <v>6636809.5199999996</v>
      </c>
      <c r="H216" s="137">
        <f t="shared" si="120"/>
        <v>5776018.9000000004</v>
      </c>
      <c r="I216" s="139">
        <f t="shared" si="113"/>
        <v>0.87030053862386592</v>
      </c>
      <c r="J216" s="138">
        <f>J217+J218+J219+J220+J221+J222</f>
        <v>710197.4</v>
      </c>
      <c r="K216" s="138">
        <f t="shared" ref="K216:L216" si="121">K217+K218+K219+K220+K221+K222</f>
        <v>636688.9</v>
      </c>
      <c r="L216" s="138">
        <f t="shared" si="121"/>
        <v>44699.81</v>
      </c>
    </row>
    <row r="217" spans="1:650" ht="45" x14ac:dyDescent="0.2">
      <c r="A217" s="3"/>
      <c r="B217" s="11"/>
      <c r="C217" s="87" t="s">
        <v>107</v>
      </c>
      <c r="D217" s="99" t="s">
        <v>108</v>
      </c>
      <c r="E217" s="75">
        <v>4964809.5199999996</v>
      </c>
      <c r="F217" s="75">
        <f>G217-E217</f>
        <v>1660000</v>
      </c>
      <c r="G217" s="75">
        <v>6624809.5199999996</v>
      </c>
      <c r="H217" s="5">
        <v>5744948.0300000003</v>
      </c>
      <c r="I217" s="19">
        <f t="shared" si="113"/>
        <v>0.86718689988840625</v>
      </c>
      <c r="J217" s="5">
        <v>634431.4</v>
      </c>
      <c r="K217" s="5">
        <v>629488.9</v>
      </c>
      <c r="L217" s="5">
        <v>44569.81</v>
      </c>
    </row>
    <row r="218" spans="1:650" s="10" customFormat="1" ht="33.75" x14ac:dyDescent="0.2">
      <c r="A218" s="11"/>
      <c r="B218" s="11"/>
      <c r="C218" s="14" t="s">
        <v>244</v>
      </c>
      <c r="D218" s="98" t="s">
        <v>325</v>
      </c>
      <c r="E218" s="75">
        <v>0</v>
      </c>
      <c r="F218" s="75">
        <v>0</v>
      </c>
      <c r="G218" s="75">
        <v>0</v>
      </c>
      <c r="H218" s="5">
        <v>0</v>
      </c>
      <c r="I218" s="19">
        <v>0</v>
      </c>
      <c r="J218" s="5">
        <v>7200</v>
      </c>
      <c r="K218" s="5">
        <v>7200</v>
      </c>
      <c r="L218" s="5"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</row>
    <row r="219" spans="1:650" ht="33.75" x14ac:dyDescent="0.2">
      <c r="A219" s="3"/>
      <c r="B219" s="11"/>
      <c r="C219" s="4" t="s">
        <v>39</v>
      </c>
      <c r="D219" s="8" t="s">
        <v>154</v>
      </c>
      <c r="E219" s="75">
        <v>12000</v>
      </c>
      <c r="F219" s="75">
        <f>G219-E219</f>
        <v>0</v>
      </c>
      <c r="G219" s="75">
        <v>12000</v>
      </c>
      <c r="H219" s="5">
        <v>16998.16</v>
      </c>
      <c r="I219" s="19">
        <f t="shared" si="113"/>
        <v>1.4165133333333333</v>
      </c>
      <c r="J219" s="5">
        <v>0</v>
      </c>
      <c r="K219" s="5">
        <v>0</v>
      </c>
      <c r="L219" s="5">
        <v>0</v>
      </c>
    </row>
    <row r="220" spans="1:650" s="10" customFormat="1" ht="78.75" x14ac:dyDescent="0.2">
      <c r="A220" s="11"/>
      <c r="B220" s="11"/>
      <c r="C220" s="13" t="s">
        <v>99</v>
      </c>
      <c r="D220" s="8" t="s">
        <v>100</v>
      </c>
      <c r="E220" s="75">
        <v>0</v>
      </c>
      <c r="F220" s="75">
        <v>0</v>
      </c>
      <c r="G220" s="75">
        <v>0</v>
      </c>
      <c r="H220" s="5">
        <v>585.36</v>
      </c>
      <c r="I220" s="19">
        <v>0</v>
      </c>
      <c r="J220" s="5">
        <v>0</v>
      </c>
      <c r="K220" s="5">
        <v>0</v>
      </c>
      <c r="L220" s="5">
        <v>130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</row>
    <row r="221" spans="1:650" s="10" customFormat="1" x14ac:dyDescent="0.2">
      <c r="A221" s="11"/>
      <c r="B221" s="11"/>
      <c r="C221" s="53" t="s">
        <v>318</v>
      </c>
      <c r="D221" s="21" t="s">
        <v>323</v>
      </c>
      <c r="E221" s="75">
        <v>0</v>
      </c>
      <c r="F221" s="75">
        <v>0</v>
      </c>
      <c r="G221" s="75">
        <v>0</v>
      </c>
      <c r="H221" s="5">
        <v>122</v>
      </c>
      <c r="I221" s="19">
        <v>0</v>
      </c>
      <c r="J221" s="5">
        <v>278</v>
      </c>
      <c r="K221" s="5">
        <v>0</v>
      </c>
      <c r="L221" s="5"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</row>
    <row r="222" spans="1:650" s="10" customFormat="1" ht="22.5" x14ac:dyDescent="0.2">
      <c r="A222" s="52"/>
      <c r="B222" s="113"/>
      <c r="C222" s="80" t="s">
        <v>144</v>
      </c>
      <c r="D222" s="119" t="s">
        <v>145</v>
      </c>
      <c r="E222" s="75">
        <v>0</v>
      </c>
      <c r="F222" s="75">
        <v>0</v>
      </c>
      <c r="G222" s="75">
        <v>0</v>
      </c>
      <c r="H222" s="5">
        <v>13365.35</v>
      </c>
      <c r="I222" s="19">
        <v>0</v>
      </c>
      <c r="J222" s="5">
        <v>68288</v>
      </c>
      <c r="K222" s="5">
        <v>0</v>
      </c>
      <c r="L222" s="5">
        <v>0</v>
      </c>
    </row>
    <row r="223" spans="1:650" s="10" customFormat="1" x14ac:dyDescent="0.2">
      <c r="A223" s="52"/>
      <c r="B223" s="150" t="s">
        <v>90</v>
      </c>
      <c r="C223" s="172"/>
      <c r="D223" s="151" t="s">
        <v>91</v>
      </c>
      <c r="E223" s="137">
        <f>E224</f>
        <v>0</v>
      </c>
      <c r="F223" s="137">
        <f t="shared" ref="F223:H223" si="122">F224</f>
        <v>18000</v>
      </c>
      <c r="G223" s="137">
        <f t="shared" si="122"/>
        <v>18000</v>
      </c>
      <c r="H223" s="137">
        <f t="shared" si="122"/>
        <v>18000</v>
      </c>
      <c r="I223" s="139">
        <f>H223/G223</f>
        <v>1</v>
      </c>
      <c r="J223" s="147">
        <f>J224</f>
        <v>0</v>
      </c>
      <c r="K223" s="147">
        <f t="shared" ref="K223:L223" si="123">K224</f>
        <v>0</v>
      </c>
      <c r="L223" s="147">
        <f t="shared" si="123"/>
        <v>0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</row>
    <row r="224" spans="1:650" s="10" customFormat="1" ht="56.25" x14ac:dyDescent="0.2">
      <c r="A224" s="52"/>
      <c r="B224" s="74"/>
      <c r="C224" s="80" t="s">
        <v>97</v>
      </c>
      <c r="D224" s="95" t="s">
        <v>98</v>
      </c>
      <c r="E224" s="75">
        <v>0</v>
      </c>
      <c r="F224" s="75">
        <f>G224-E224</f>
        <v>18000</v>
      </c>
      <c r="G224" s="75">
        <v>18000</v>
      </c>
      <c r="H224" s="5">
        <v>18000</v>
      </c>
      <c r="I224" s="19">
        <f>H224/G224</f>
        <v>1</v>
      </c>
      <c r="J224" s="5">
        <v>0</v>
      </c>
      <c r="K224" s="5">
        <v>0</v>
      </c>
      <c r="L224" s="5">
        <v>0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</row>
    <row r="225" spans="1:650" s="10" customFormat="1" ht="22.5" x14ac:dyDescent="0.2">
      <c r="A225" s="52"/>
      <c r="B225" s="150" t="s">
        <v>309</v>
      </c>
      <c r="C225" s="172"/>
      <c r="D225" s="169" t="s">
        <v>310</v>
      </c>
      <c r="E225" s="137">
        <f>E226</f>
        <v>0</v>
      </c>
      <c r="F225" s="137">
        <f t="shared" ref="F225:H225" si="124">F226</f>
        <v>11275</v>
      </c>
      <c r="G225" s="137">
        <f t="shared" si="124"/>
        <v>11275</v>
      </c>
      <c r="H225" s="137">
        <f t="shared" si="124"/>
        <v>11275</v>
      </c>
      <c r="I225" s="139">
        <f>H225/G225</f>
        <v>1</v>
      </c>
      <c r="J225" s="147">
        <f>J226</f>
        <v>0</v>
      </c>
      <c r="K225" s="147">
        <f t="shared" ref="K225:L225" si="125">K226</f>
        <v>0</v>
      </c>
      <c r="L225" s="147">
        <f t="shared" si="125"/>
        <v>0</v>
      </c>
    </row>
    <row r="226" spans="1:650" s="10" customFormat="1" ht="56.25" x14ac:dyDescent="0.2">
      <c r="A226" s="52"/>
      <c r="B226" s="74"/>
      <c r="C226" s="80" t="s">
        <v>311</v>
      </c>
      <c r="D226" s="109" t="s">
        <v>312</v>
      </c>
      <c r="E226" s="75">
        <v>0</v>
      </c>
      <c r="F226" s="75">
        <f>G226-E226</f>
        <v>11275</v>
      </c>
      <c r="G226" s="75">
        <v>11275</v>
      </c>
      <c r="H226" s="5">
        <v>11275</v>
      </c>
      <c r="I226" s="19">
        <f>H226/G226</f>
        <v>1</v>
      </c>
      <c r="J226" s="5">
        <v>0</v>
      </c>
      <c r="K226" s="5">
        <v>0</v>
      </c>
      <c r="L226" s="5">
        <v>0</v>
      </c>
    </row>
    <row r="227" spans="1:650" s="10" customFormat="1" x14ac:dyDescent="0.2">
      <c r="A227" s="52"/>
      <c r="B227" s="150" t="s">
        <v>63</v>
      </c>
      <c r="C227" s="172"/>
      <c r="D227" s="151" t="s">
        <v>75</v>
      </c>
      <c r="E227" s="137">
        <f>E228</f>
        <v>0</v>
      </c>
      <c r="F227" s="137">
        <f t="shared" ref="F227:H227" si="126">F228</f>
        <v>2500</v>
      </c>
      <c r="G227" s="137">
        <f t="shared" si="126"/>
        <v>2500</v>
      </c>
      <c r="H227" s="137">
        <f t="shared" si="126"/>
        <v>2550</v>
      </c>
      <c r="I227" s="139">
        <v>0</v>
      </c>
      <c r="J227" s="147">
        <f>J228</f>
        <v>150</v>
      </c>
      <c r="K227" s="147">
        <f t="shared" ref="K227:L227" si="127">K228</f>
        <v>0</v>
      </c>
      <c r="L227" s="147">
        <f t="shared" si="127"/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</row>
    <row r="228" spans="1:650" s="10" customFormat="1" ht="77.25" customHeight="1" x14ac:dyDescent="0.2">
      <c r="A228" s="11"/>
      <c r="B228" s="11"/>
      <c r="C228" s="14" t="s">
        <v>198</v>
      </c>
      <c r="D228" s="8" t="s">
        <v>199</v>
      </c>
      <c r="E228" s="75">
        <v>0</v>
      </c>
      <c r="F228" s="75">
        <f>G228-E228</f>
        <v>2500</v>
      </c>
      <c r="G228" s="75">
        <v>2500</v>
      </c>
      <c r="H228" s="5">
        <v>2550</v>
      </c>
      <c r="I228" s="19">
        <f>H228/G228</f>
        <v>1.02</v>
      </c>
      <c r="J228" s="5">
        <v>150</v>
      </c>
      <c r="K228" s="5">
        <v>0</v>
      </c>
      <c r="L228" s="5"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</row>
    <row r="229" spans="1:650" s="10" customFormat="1" x14ac:dyDescent="0.2">
      <c r="A229" s="52"/>
      <c r="B229" s="150" t="s">
        <v>62</v>
      </c>
      <c r="C229" s="150"/>
      <c r="D229" s="151" t="s">
        <v>283</v>
      </c>
      <c r="E229" s="137">
        <f>E230</f>
        <v>0</v>
      </c>
      <c r="F229" s="137">
        <f t="shared" ref="F229:H229" si="128">F230</f>
        <v>18211.96</v>
      </c>
      <c r="G229" s="137">
        <f t="shared" si="128"/>
        <v>18211.96</v>
      </c>
      <c r="H229" s="137">
        <f t="shared" si="128"/>
        <v>18211.96</v>
      </c>
      <c r="I229" s="139">
        <f>H229/G229</f>
        <v>1</v>
      </c>
      <c r="J229" s="147">
        <f>J230</f>
        <v>0</v>
      </c>
      <c r="K229" s="147">
        <f t="shared" ref="K229:L229" si="129">K230</f>
        <v>0</v>
      </c>
      <c r="L229" s="147">
        <f t="shared" si="129"/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</row>
    <row r="230" spans="1:650" s="10" customFormat="1" ht="22.5" x14ac:dyDescent="0.2">
      <c r="A230" s="11"/>
      <c r="B230" s="11"/>
      <c r="C230" s="72" t="s">
        <v>278</v>
      </c>
      <c r="D230" s="93" t="s">
        <v>279</v>
      </c>
      <c r="E230" s="75">
        <v>0</v>
      </c>
      <c r="F230" s="75">
        <f>G230-E230</f>
        <v>18211.96</v>
      </c>
      <c r="G230" s="75">
        <v>18211.96</v>
      </c>
      <c r="H230" s="5">
        <v>18211.96</v>
      </c>
      <c r="I230" s="19">
        <f>H230/G230</f>
        <v>1</v>
      </c>
      <c r="J230" s="5">
        <v>0</v>
      </c>
      <c r="K230" s="5">
        <v>0</v>
      </c>
      <c r="L230" s="5">
        <v>0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</row>
    <row r="231" spans="1:650" ht="33.75" x14ac:dyDescent="0.2">
      <c r="A231" s="2"/>
      <c r="B231" s="134" t="s">
        <v>225</v>
      </c>
      <c r="C231" s="166"/>
      <c r="D231" s="167" t="s">
        <v>95</v>
      </c>
      <c r="E231" s="137">
        <f>E232+E233+E234+E235</f>
        <v>55000</v>
      </c>
      <c r="F231" s="137">
        <f t="shared" ref="F231:H231" si="130">F232+F233+F234+F235</f>
        <v>0</v>
      </c>
      <c r="G231" s="137">
        <f t="shared" si="130"/>
        <v>55000</v>
      </c>
      <c r="H231" s="137">
        <f t="shared" si="130"/>
        <v>33636.75</v>
      </c>
      <c r="I231" s="139">
        <f t="shared" si="113"/>
        <v>0.61157727272727269</v>
      </c>
      <c r="J231" s="138">
        <f>J232+J233+J234+J235</f>
        <v>9405</v>
      </c>
      <c r="K231" s="138">
        <f t="shared" ref="K231:L231" si="131">K232+K233+K234+K235</f>
        <v>8900</v>
      </c>
      <c r="L231" s="138">
        <f t="shared" si="131"/>
        <v>0</v>
      </c>
    </row>
    <row r="232" spans="1:650" s="10" customFormat="1" ht="78.75" x14ac:dyDescent="0.2">
      <c r="A232" s="2"/>
      <c r="B232" s="92"/>
      <c r="C232" s="89" t="s">
        <v>119</v>
      </c>
      <c r="D232" s="8" t="s">
        <v>100</v>
      </c>
      <c r="E232" s="50">
        <v>0</v>
      </c>
      <c r="F232" s="50">
        <v>0</v>
      </c>
      <c r="G232" s="50">
        <v>0</v>
      </c>
      <c r="H232" s="50">
        <v>8700.6299999999992</v>
      </c>
      <c r="I232" s="19">
        <v>0</v>
      </c>
      <c r="J232" s="50">
        <v>8900</v>
      </c>
      <c r="K232" s="50">
        <v>8900</v>
      </c>
      <c r="L232" s="50">
        <v>0</v>
      </c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</row>
    <row r="233" spans="1:650" s="10" customFormat="1" ht="33.75" x14ac:dyDescent="0.2">
      <c r="A233" s="2"/>
      <c r="B233" s="92"/>
      <c r="C233" s="89" t="s">
        <v>39</v>
      </c>
      <c r="D233" s="21" t="s">
        <v>154</v>
      </c>
      <c r="E233" s="50">
        <v>0</v>
      </c>
      <c r="F233" s="50">
        <v>0</v>
      </c>
      <c r="G233" s="50">
        <v>0</v>
      </c>
      <c r="H233" s="50">
        <v>26.6</v>
      </c>
      <c r="I233" s="19">
        <v>0</v>
      </c>
      <c r="J233" s="50">
        <v>0</v>
      </c>
      <c r="K233" s="50">
        <v>0</v>
      </c>
      <c r="L233" s="50">
        <v>0</v>
      </c>
    </row>
    <row r="234" spans="1:650" x14ac:dyDescent="0.2">
      <c r="A234" s="3"/>
      <c r="B234" s="11"/>
      <c r="C234" s="11" t="s">
        <v>36</v>
      </c>
      <c r="D234" s="99" t="s">
        <v>96</v>
      </c>
      <c r="E234" s="75">
        <v>55000</v>
      </c>
      <c r="F234" s="75">
        <f>G234-E234</f>
        <v>0</v>
      </c>
      <c r="G234" s="75">
        <v>55000</v>
      </c>
      <c r="H234" s="5">
        <v>24816.52</v>
      </c>
      <c r="I234" s="19">
        <f t="shared" si="113"/>
        <v>0.45120945454545458</v>
      </c>
      <c r="J234" s="5">
        <v>0</v>
      </c>
      <c r="K234" s="5">
        <v>0</v>
      </c>
      <c r="L234" s="5">
        <v>0</v>
      </c>
    </row>
    <row r="235" spans="1:650" s="10" customFormat="1" ht="22.5" x14ac:dyDescent="0.2">
      <c r="A235" s="52"/>
      <c r="B235" s="113"/>
      <c r="C235" s="108" t="s">
        <v>144</v>
      </c>
      <c r="D235" s="119" t="s">
        <v>145</v>
      </c>
      <c r="E235" s="75">
        <v>0</v>
      </c>
      <c r="F235" s="75">
        <v>0</v>
      </c>
      <c r="G235" s="75">
        <v>0</v>
      </c>
      <c r="H235" s="5">
        <v>93</v>
      </c>
      <c r="I235" s="19">
        <v>0</v>
      </c>
      <c r="J235" s="5">
        <v>505</v>
      </c>
      <c r="K235" s="5">
        <v>0</v>
      </c>
      <c r="L235" s="5">
        <v>0</v>
      </c>
    </row>
    <row r="236" spans="1:650" s="10" customFormat="1" ht="22.5" x14ac:dyDescent="0.2">
      <c r="A236" s="52"/>
      <c r="B236" s="150" t="s">
        <v>313</v>
      </c>
      <c r="C236" s="173"/>
      <c r="D236" s="174" t="s">
        <v>314</v>
      </c>
      <c r="E236" s="137">
        <f>E237</f>
        <v>0</v>
      </c>
      <c r="F236" s="137">
        <f t="shared" ref="F236:H236" si="132">F237</f>
        <v>7755.34</v>
      </c>
      <c r="G236" s="137">
        <f t="shared" si="132"/>
        <v>7755.34</v>
      </c>
      <c r="H236" s="137">
        <f t="shared" si="132"/>
        <v>7755.34</v>
      </c>
      <c r="I236" s="139">
        <f>H236/G236</f>
        <v>1</v>
      </c>
      <c r="J236" s="147">
        <f>J237</f>
        <v>0</v>
      </c>
      <c r="K236" s="147">
        <f t="shared" ref="K236:L236" si="133">K237</f>
        <v>0</v>
      </c>
      <c r="L236" s="147">
        <f t="shared" si="133"/>
        <v>0</v>
      </c>
    </row>
    <row r="237" spans="1:650" s="10" customFormat="1" ht="56.25" x14ac:dyDescent="0.2">
      <c r="A237" s="11"/>
      <c r="B237" s="11"/>
      <c r="C237" s="72" t="s">
        <v>311</v>
      </c>
      <c r="D237" s="109" t="s">
        <v>312</v>
      </c>
      <c r="E237" s="75">
        <v>0</v>
      </c>
      <c r="F237" s="75">
        <f>G237-E237</f>
        <v>7755.34</v>
      </c>
      <c r="G237" s="75">
        <v>7755.34</v>
      </c>
      <c r="H237" s="5">
        <v>7755.34</v>
      </c>
      <c r="I237" s="19">
        <f>H237/G237</f>
        <v>1</v>
      </c>
      <c r="J237" s="5">
        <v>0</v>
      </c>
      <c r="K237" s="5">
        <v>0</v>
      </c>
      <c r="L237" s="5">
        <v>0</v>
      </c>
    </row>
    <row r="238" spans="1:650" ht="15" x14ac:dyDescent="0.2">
      <c r="A238" s="2"/>
      <c r="B238" s="134" t="s">
        <v>226</v>
      </c>
      <c r="C238" s="135"/>
      <c r="D238" s="136" t="s">
        <v>5</v>
      </c>
      <c r="E238" s="137">
        <f>E239+E240</f>
        <v>12000</v>
      </c>
      <c r="F238" s="137">
        <f t="shared" ref="F238:H238" si="134">F239+F240</f>
        <v>0</v>
      </c>
      <c r="G238" s="137">
        <f t="shared" si="134"/>
        <v>12000</v>
      </c>
      <c r="H238" s="137">
        <f t="shared" si="134"/>
        <v>1373.98</v>
      </c>
      <c r="I238" s="139">
        <f>H238/G238</f>
        <v>0.11449833333333334</v>
      </c>
      <c r="J238" s="138">
        <f>J239+J240</f>
        <v>0</v>
      </c>
      <c r="K238" s="138">
        <f t="shared" ref="K238:L238" si="135">K239+K240</f>
        <v>0</v>
      </c>
      <c r="L238" s="138">
        <f t="shared" si="135"/>
        <v>0</v>
      </c>
    </row>
    <row r="239" spans="1:650" x14ac:dyDescent="0.2">
      <c r="A239" s="3"/>
      <c r="B239" s="11"/>
      <c r="C239" s="4" t="s">
        <v>18</v>
      </c>
      <c r="D239" s="8" t="s">
        <v>19</v>
      </c>
      <c r="E239" s="75">
        <v>12000</v>
      </c>
      <c r="F239" s="75">
        <f>G239-E239</f>
        <v>0</v>
      </c>
      <c r="G239" s="75">
        <v>12000</v>
      </c>
      <c r="H239" s="5">
        <v>500</v>
      </c>
      <c r="I239" s="19">
        <f t="shared" si="113"/>
        <v>4.1666666666666664E-2</v>
      </c>
      <c r="J239" s="5">
        <v>0</v>
      </c>
      <c r="K239" s="5">
        <v>0</v>
      </c>
      <c r="L239" s="5">
        <v>0</v>
      </c>
    </row>
    <row r="240" spans="1:650" s="10" customFormat="1" ht="22.5" x14ac:dyDescent="0.2">
      <c r="A240" s="11"/>
      <c r="B240" s="11"/>
      <c r="C240" s="77" t="s">
        <v>278</v>
      </c>
      <c r="D240" s="94" t="s">
        <v>279</v>
      </c>
      <c r="E240" s="75">
        <v>0</v>
      </c>
      <c r="F240" s="75">
        <v>0</v>
      </c>
      <c r="G240" s="75">
        <v>0</v>
      </c>
      <c r="H240" s="5">
        <v>873.98</v>
      </c>
      <c r="I240" s="19">
        <v>0</v>
      </c>
      <c r="J240" s="5">
        <v>0</v>
      </c>
      <c r="K240" s="5">
        <v>0</v>
      </c>
      <c r="L240" s="5">
        <v>0</v>
      </c>
    </row>
    <row r="241" spans="1:650" ht="28.5" customHeight="1" x14ac:dyDescent="0.2">
      <c r="A241" s="130" t="s">
        <v>64</v>
      </c>
      <c r="B241" s="148"/>
      <c r="C241" s="148"/>
      <c r="D241" s="149" t="s">
        <v>69</v>
      </c>
      <c r="E241" s="122">
        <f>E244+E242+E248</f>
        <v>30000</v>
      </c>
      <c r="F241" s="122">
        <f t="shared" ref="F241:G241" si="136">F244+F242+F248</f>
        <v>1291</v>
      </c>
      <c r="G241" s="122">
        <f t="shared" si="136"/>
        <v>31291</v>
      </c>
      <c r="H241" s="122">
        <f>H244+H242+H248</f>
        <v>24518.3</v>
      </c>
      <c r="I241" s="133">
        <f t="shared" si="113"/>
        <v>0.78355757246492597</v>
      </c>
      <c r="J241" s="132">
        <f>J244+J242</f>
        <v>1933.1200000000001</v>
      </c>
      <c r="K241" s="132">
        <f t="shared" ref="K241:L241" si="137">K244+K242</f>
        <v>968.65000000000009</v>
      </c>
      <c r="L241" s="132">
        <f t="shared" si="137"/>
        <v>1515.38</v>
      </c>
    </row>
    <row r="242" spans="1:650" s="10" customFormat="1" ht="15" customHeight="1" x14ac:dyDescent="0.2">
      <c r="A242" s="81"/>
      <c r="B242" s="150" t="s">
        <v>235</v>
      </c>
      <c r="C242" s="150"/>
      <c r="D242" s="151" t="s">
        <v>79</v>
      </c>
      <c r="E242" s="142">
        <f>E243</f>
        <v>0</v>
      </c>
      <c r="F242" s="142">
        <f t="shared" ref="F242:H242" si="138">F243</f>
        <v>0</v>
      </c>
      <c r="G242" s="142">
        <f t="shared" si="138"/>
        <v>0</v>
      </c>
      <c r="H242" s="142">
        <f t="shared" si="138"/>
        <v>38.299999999999997</v>
      </c>
      <c r="I242" s="139">
        <v>0</v>
      </c>
      <c r="J242" s="138">
        <f>J243</f>
        <v>0</v>
      </c>
      <c r="K242" s="138">
        <f t="shared" ref="K242:L242" si="139">K243</f>
        <v>0</v>
      </c>
      <c r="L242" s="138">
        <f t="shared" si="139"/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</row>
    <row r="243" spans="1:650" s="10" customFormat="1" ht="72.75" customHeight="1" x14ac:dyDescent="0.2">
      <c r="A243" s="81"/>
      <c r="B243" s="78"/>
      <c r="C243" s="78" t="s">
        <v>198</v>
      </c>
      <c r="D243" s="95" t="s">
        <v>199</v>
      </c>
      <c r="E243" s="82">
        <v>0</v>
      </c>
      <c r="F243" s="82">
        <v>0</v>
      </c>
      <c r="G243" s="82">
        <v>0</v>
      </c>
      <c r="H243" s="50">
        <v>38.299999999999997</v>
      </c>
      <c r="I243" s="19">
        <v>0</v>
      </c>
      <c r="J243" s="50">
        <v>0</v>
      </c>
      <c r="K243" s="50">
        <v>0</v>
      </c>
      <c r="L243" s="50"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</row>
    <row r="244" spans="1:650" ht="15" x14ac:dyDescent="0.2">
      <c r="A244" s="2"/>
      <c r="B244" s="129" t="s">
        <v>65</v>
      </c>
      <c r="C244" s="152"/>
      <c r="D244" s="153" t="s">
        <v>70</v>
      </c>
      <c r="E244" s="137">
        <f>E245+E246+E247</f>
        <v>30000</v>
      </c>
      <c r="F244" s="137">
        <f t="shared" ref="F244:H244" si="140">F245+F246+F247</f>
        <v>0</v>
      </c>
      <c r="G244" s="137">
        <f t="shared" si="140"/>
        <v>30000</v>
      </c>
      <c r="H244" s="137">
        <f t="shared" si="140"/>
        <v>23189</v>
      </c>
      <c r="I244" s="139">
        <f t="shared" si="113"/>
        <v>0.77296666666666669</v>
      </c>
      <c r="J244" s="138">
        <f>J245+J246+J247</f>
        <v>1933.1200000000001</v>
      </c>
      <c r="K244" s="138">
        <f t="shared" ref="K244:L244" si="141">K245+K246+K247</f>
        <v>968.65000000000009</v>
      </c>
      <c r="L244" s="138">
        <f t="shared" si="141"/>
        <v>1515.38</v>
      </c>
    </row>
    <row r="245" spans="1:650" x14ac:dyDescent="0.2">
      <c r="A245" s="3"/>
      <c r="B245" s="11"/>
      <c r="C245" s="4" t="s">
        <v>18</v>
      </c>
      <c r="D245" s="99" t="s">
        <v>19</v>
      </c>
      <c r="E245" s="75">
        <v>30000</v>
      </c>
      <c r="F245" s="75">
        <f>G245-E245</f>
        <v>0</v>
      </c>
      <c r="G245" s="75">
        <v>30000</v>
      </c>
      <c r="H245" s="5">
        <v>23127.79</v>
      </c>
      <c r="I245" s="19">
        <f t="shared" si="113"/>
        <v>0.77092633333333338</v>
      </c>
      <c r="J245" s="5">
        <v>1709.92</v>
      </c>
      <c r="K245" s="5">
        <v>745.45</v>
      </c>
      <c r="L245" s="5">
        <v>1515.38</v>
      </c>
    </row>
    <row r="246" spans="1:650" s="10" customFormat="1" x14ac:dyDescent="0.2">
      <c r="A246" s="11"/>
      <c r="B246" s="11"/>
      <c r="C246" s="13" t="s">
        <v>20</v>
      </c>
      <c r="D246" s="8" t="s">
        <v>21</v>
      </c>
      <c r="E246" s="75">
        <v>0</v>
      </c>
      <c r="F246" s="75">
        <v>0</v>
      </c>
      <c r="G246" s="75">
        <v>0</v>
      </c>
      <c r="H246" s="5">
        <v>7.44</v>
      </c>
      <c r="I246" s="19">
        <v>0</v>
      </c>
      <c r="J246" s="5">
        <v>223.2</v>
      </c>
      <c r="K246" s="5">
        <v>223.2</v>
      </c>
      <c r="L246" s="5">
        <v>0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</row>
    <row r="247" spans="1:650" s="10" customFormat="1" ht="22.5" x14ac:dyDescent="0.2">
      <c r="A247" s="11"/>
      <c r="B247" s="11"/>
      <c r="C247" s="13" t="s">
        <v>173</v>
      </c>
      <c r="D247" s="21" t="s">
        <v>174</v>
      </c>
      <c r="E247" s="75">
        <v>0</v>
      </c>
      <c r="F247" s="75">
        <v>0</v>
      </c>
      <c r="G247" s="75">
        <v>0</v>
      </c>
      <c r="H247" s="5">
        <v>53.77</v>
      </c>
      <c r="I247" s="19">
        <v>0</v>
      </c>
      <c r="J247" s="5">
        <v>0</v>
      </c>
      <c r="K247" s="5">
        <v>0</v>
      </c>
      <c r="L247" s="5">
        <v>0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</row>
    <row r="248" spans="1:650" s="10" customFormat="1" x14ac:dyDescent="0.2">
      <c r="A248" s="52"/>
      <c r="B248" s="150" t="s">
        <v>315</v>
      </c>
      <c r="C248" s="175"/>
      <c r="D248" s="141" t="s">
        <v>5</v>
      </c>
      <c r="E248" s="137">
        <f>E249</f>
        <v>0</v>
      </c>
      <c r="F248" s="137">
        <f t="shared" ref="F248:H248" si="142">F249</f>
        <v>1291</v>
      </c>
      <c r="G248" s="137">
        <f t="shared" si="142"/>
        <v>1291</v>
      </c>
      <c r="H248" s="137">
        <f t="shared" si="142"/>
        <v>1291</v>
      </c>
      <c r="I248" s="139">
        <f>H248/G248</f>
        <v>1</v>
      </c>
      <c r="J248" s="147">
        <f>J249</f>
        <v>0</v>
      </c>
      <c r="K248" s="147">
        <f t="shared" ref="K248:L248" si="143">K249</f>
        <v>0</v>
      </c>
      <c r="L248" s="147">
        <f t="shared" si="143"/>
        <v>0</v>
      </c>
    </row>
    <row r="249" spans="1:650" s="10" customFormat="1" ht="22.5" x14ac:dyDescent="0.2">
      <c r="A249" s="11"/>
      <c r="B249" s="11"/>
      <c r="C249" s="13" t="s">
        <v>278</v>
      </c>
      <c r="D249" s="93" t="s">
        <v>279</v>
      </c>
      <c r="E249" s="75">
        <v>0</v>
      </c>
      <c r="F249" s="75">
        <f>G249-E249</f>
        <v>1291</v>
      </c>
      <c r="G249" s="75">
        <v>1291</v>
      </c>
      <c r="H249" s="5">
        <v>1291</v>
      </c>
      <c r="I249" s="19">
        <f>H249/G249</f>
        <v>1</v>
      </c>
      <c r="J249" s="5">
        <v>0</v>
      </c>
      <c r="K249" s="5">
        <v>0</v>
      </c>
      <c r="L249" s="5">
        <v>0</v>
      </c>
    </row>
    <row r="250" spans="1:650" ht="21.75" customHeight="1" x14ac:dyDescent="0.2">
      <c r="A250" s="130" t="s">
        <v>66</v>
      </c>
      <c r="B250" s="130"/>
      <c r="C250" s="130"/>
      <c r="D250" s="131" t="s">
        <v>85</v>
      </c>
      <c r="E250" s="122">
        <f>E251+E253</f>
        <v>0</v>
      </c>
      <c r="F250" s="122">
        <f>F251+F253</f>
        <v>22582.5</v>
      </c>
      <c r="G250" s="122">
        <f>G251+G253</f>
        <v>22582.5</v>
      </c>
      <c r="H250" s="122">
        <f>H251+H253</f>
        <v>23041.51</v>
      </c>
      <c r="I250" s="133">
        <f t="shared" si="113"/>
        <v>1.0203259160854643</v>
      </c>
      <c r="J250" s="132">
        <f>J251+J253</f>
        <v>0</v>
      </c>
      <c r="K250" s="132">
        <f>K251+K253</f>
        <v>0</v>
      </c>
      <c r="L250" s="132">
        <f>L251+L253</f>
        <v>0</v>
      </c>
    </row>
    <row r="251" spans="1:650" ht="15" x14ac:dyDescent="0.2">
      <c r="A251" s="2"/>
      <c r="B251" s="134" t="s">
        <v>67</v>
      </c>
      <c r="C251" s="135"/>
      <c r="D251" s="136" t="s">
        <v>86</v>
      </c>
      <c r="E251" s="137">
        <f>E252</f>
        <v>0</v>
      </c>
      <c r="F251" s="137">
        <f t="shared" ref="F251:H251" si="144">F252</f>
        <v>2176</v>
      </c>
      <c r="G251" s="137">
        <f t="shared" si="144"/>
        <v>2176</v>
      </c>
      <c r="H251" s="137">
        <f t="shared" si="144"/>
        <v>2326</v>
      </c>
      <c r="I251" s="139">
        <f t="shared" si="113"/>
        <v>1.0689338235294117</v>
      </c>
      <c r="J251" s="138">
        <f>J252</f>
        <v>0</v>
      </c>
      <c r="K251" s="138">
        <f t="shared" ref="K251:L251" si="145">K252</f>
        <v>0</v>
      </c>
      <c r="L251" s="138">
        <f t="shared" si="145"/>
        <v>0</v>
      </c>
    </row>
    <row r="252" spans="1:650" s="10" customFormat="1" ht="15" x14ac:dyDescent="0.2">
      <c r="A252" s="2"/>
      <c r="B252" s="16"/>
      <c r="C252" s="105" t="s">
        <v>18</v>
      </c>
      <c r="D252" s="8" t="s">
        <v>19</v>
      </c>
      <c r="E252" s="79">
        <v>0</v>
      </c>
      <c r="F252" s="79">
        <f>G252-E252</f>
        <v>2176</v>
      </c>
      <c r="G252" s="79">
        <v>2176</v>
      </c>
      <c r="H252" s="79">
        <v>2326</v>
      </c>
      <c r="I252" s="19">
        <f>H252/G252</f>
        <v>1.0689338235294117</v>
      </c>
      <c r="J252" s="50">
        <v>0</v>
      </c>
      <c r="K252" s="50">
        <v>0</v>
      </c>
      <c r="L252" s="50">
        <v>0</v>
      </c>
    </row>
    <row r="253" spans="1:650" ht="15" x14ac:dyDescent="0.2">
      <c r="A253" s="2"/>
      <c r="B253" s="134" t="s">
        <v>92</v>
      </c>
      <c r="C253" s="135"/>
      <c r="D253" s="136" t="s">
        <v>5</v>
      </c>
      <c r="E253" s="137">
        <f>E254+E255+E256</f>
        <v>0</v>
      </c>
      <c r="F253" s="137">
        <f t="shared" ref="F253:H253" si="146">F254+F255+F256</f>
        <v>20406.5</v>
      </c>
      <c r="G253" s="137">
        <f t="shared" si="146"/>
        <v>20406.5</v>
      </c>
      <c r="H253" s="137">
        <f t="shared" si="146"/>
        <v>20715.509999999998</v>
      </c>
      <c r="I253" s="139">
        <f>H253/G253</f>
        <v>1.0151427241320168</v>
      </c>
      <c r="J253" s="138">
        <f>J254+J255+J256</f>
        <v>0</v>
      </c>
      <c r="K253" s="138">
        <f t="shared" ref="K253:L253" si="147">K254+K255+K256</f>
        <v>0</v>
      </c>
      <c r="L253" s="138">
        <f t="shared" si="147"/>
        <v>0</v>
      </c>
    </row>
    <row r="254" spans="1:650" s="10" customFormat="1" ht="33.75" x14ac:dyDescent="0.2">
      <c r="A254" s="2"/>
      <c r="B254" s="16"/>
      <c r="C254" s="105" t="s">
        <v>320</v>
      </c>
      <c r="D254" s="106" t="s">
        <v>326</v>
      </c>
      <c r="E254" s="79">
        <v>0</v>
      </c>
      <c r="F254" s="79">
        <v>0</v>
      </c>
      <c r="G254" s="79">
        <v>0</v>
      </c>
      <c r="H254" s="50">
        <v>300</v>
      </c>
      <c r="I254" s="19">
        <v>0</v>
      </c>
      <c r="J254" s="50">
        <v>0</v>
      </c>
      <c r="K254" s="50">
        <v>0</v>
      </c>
      <c r="L254" s="50">
        <v>0</v>
      </c>
    </row>
    <row r="255" spans="1:650" x14ac:dyDescent="0.2">
      <c r="A255" s="3"/>
      <c r="B255" s="11"/>
      <c r="C255" s="4" t="s">
        <v>22</v>
      </c>
      <c r="D255" s="8" t="s">
        <v>23</v>
      </c>
      <c r="E255" s="75">
        <v>0</v>
      </c>
      <c r="F255" s="75">
        <f>G255-E255</f>
        <v>20406.5</v>
      </c>
      <c r="G255" s="75">
        <v>20406.5</v>
      </c>
      <c r="H255" s="5">
        <v>20406.5</v>
      </c>
      <c r="I255" s="19">
        <f>H255/G255</f>
        <v>1</v>
      </c>
      <c r="J255" s="5">
        <v>0</v>
      </c>
      <c r="K255" s="5">
        <v>0</v>
      </c>
      <c r="L255" s="5">
        <v>0</v>
      </c>
    </row>
    <row r="256" spans="1:650" s="10" customFormat="1" ht="67.5" x14ac:dyDescent="0.2">
      <c r="A256" s="11"/>
      <c r="B256" s="11"/>
      <c r="C256" s="14" t="s">
        <v>198</v>
      </c>
      <c r="D256" s="95" t="s">
        <v>199</v>
      </c>
      <c r="E256" s="75">
        <v>0</v>
      </c>
      <c r="F256" s="75">
        <v>0</v>
      </c>
      <c r="G256" s="75">
        <v>0</v>
      </c>
      <c r="H256" s="5">
        <v>9.01</v>
      </c>
      <c r="I256" s="19">
        <v>0</v>
      </c>
      <c r="J256" s="5">
        <v>0</v>
      </c>
      <c r="K256" s="5">
        <v>0</v>
      </c>
      <c r="L256" s="5">
        <v>0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</row>
    <row r="257" spans="1:12" ht="17.100000000000001" customHeight="1" x14ac:dyDescent="0.2">
      <c r="A257" s="177" t="s">
        <v>93</v>
      </c>
      <c r="B257" s="177"/>
      <c r="C257" s="177"/>
      <c r="D257" s="178"/>
      <c r="E257" s="9">
        <f>E8+E13+E16+E28+E32+E47+E50+E65+E68+E71+E109+E128+E154+E182+E185+E189+E215+E241+E250+E148</f>
        <v>87902070.420000002</v>
      </c>
      <c r="F257" s="9">
        <f t="shared" ref="F257:G257" si="148">F8+F13+F16+F28+F32+F47+F50+F65+F68+F71+F109+F128+F154+F182+F185+F189+F215+F241+F250+F148</f>
        <v>17710807.049999997</v>
      </c>
      <c r="G257" s="9">
        <f t="shared" si="148"/>
        <v>105612877.47</v>
      </c>
      <c r="H257" s="9">
        <f>H8+H13+H16+H28+H32+H47+H50+H65+H68+H71+H109+H128+H154+H182+H185+H189+H215+H241+H250+H148</f>
        <v>106651820.49000001</v>
      </c>
      <c r="I257" s="100">
        <f>H257/G257</f>
        <v>1.0098372759542995</v>
      </c>
      <c r="J257" s="9">
        <f>J8+J13+J16+J32+J50+J65+J68+J71+J109+J128+J148+J154+J182+J185+J189+J215+J241+J250+J47+J28</f>
        <v>10703192.909999998</v>
      </c>
      <c r="K257" s="9">
        <f t="shared" ref="K257:L257" si="149">K8+K13+K16+K32+K50+K65+K68+K71+K109+K128+K148+K154+K182+K185+K189+K215+K241+K250+K47+K28</f>
        <v>9211475.5</v>
      </c>
      <c r="L257" s="9">
        <f t="shared" si="149"/>
        <v>95913.12</v>
      </c>
    </row>
    <row r="258" spans="1:12" x14ac:dyDescent="0.2">
      <c r="F258" s="102">
        <f>G257-E257</f>
        <v>17710807.049999997</v>
      </c>
      <c r="G258" s="102">
        <f>F258-F257</f>
        <v>0</v>
      </c>
      <c r="I258" s="20"/>
    </row>
    <row r="259" spans="1:12" x14ac:dyDescent="0.2">
      <c r="C259" s="22"/>
      <c r="D259" s="23" t="s">
        <v>94</v>
      </c>
      <c r="E259" s="54"/>
      <c r="F259" s="54"/>
      <c r="G259" s="54"/>
      <c r="H259" s="54"/>
      <c r="I259" s="54"/>
      <c r="J259" s="54"/>
      <c r="K259" s="54"/>
      <c r="L259" s="54"/>
    </row>
    <row r="260" spans="1:12" ht="28.5" customHeight="1" x14ac:dyDescent="0.2">
      <c r="C260" s="28" t="s">
        <v>40</v>
      </c>
      <c r="D260" s="28" t="s">
        <v>251</v>
      </c>
      <c r="E260" s="34">
        <f>E257-E270</f>
        <v>86660070.420000002</v>
      </c>
      <c r="F260" s="34">
        <f t="shared" ref="F260:L260" si="150">F257-F270</f>
        <v>11545077.649999999</v>
      </c>
      <c r="G260" s="56">
        <f t="shared" si="150"/>
        <v>98205148.069999993</v>
      </c>
      <c r="H260" s="58">
        <f t="shared" si="150"/>
        <v>99173040.120000005</v>
      </c>
      <c r="I260" s="57">
        <f>H260/G260</f>
        <v>1.0098558178366586</v>
      </c>
      <c r="J260" s="34">
        <f t="shared" si="150"/>
        <v>10675348.509999998</v>
      </c>
      <c r="K260" s="34">
        <f t="shared" si="150"/>
        <v>9183631.0999999996</v>
      </c>
      <c r="L260" s="34">
        <f t="shared" si="150"/>
        <v>95628.739999999991</v>
      </c>
    </row>
    <row r="261" spans="1:12" x14ac:dyDescent="0.2">
      <c r="C261" s="64"/>
      <c r="D261" s="65" t="s">
        <v>37</v>
      </c>
      <c r="E261" s="43"/>
      <c r="F261" s="43"/>
      <c r="G261" s="43"/>
      <c r="H261" s="43"/>
      <c r="I261" s="55"/>
      <c r="J261" s="43"/>
      <c r="K261" s="43"/>
      <c r="L261" s="43"/>
    </row>
    <row r="262" spans="1:12" ht="22.5" x14ac:dyDescent="0.2">
      <c r="C262" s="39" t="s">
        <v>246</v>
      </c>
      <c r="D262" s="40" t="s">
        <v>252</v>
      </c>
      <c r="E262" s="33">
        <f t="shared" ref="E262:H263" si="151">E107</f>
        <v>14243442</v>
      </c>
      <c r="F262" s="33">
        <f t="shared" si="151"/>
        <v>0</v>
      </c>
      <c r="G262" s="33">
        <f t="shared" si="151"/>
        <v>14243442</v>
      </c>
      <c r="H262" s="33">
        <f t="shared" si="151"/>
        <v>15417564</v>
      </c>
      <c r="I262" s="61">
        <f>H262/G262</f>
        <v>1.0824324626027895</v>
      </c>
      <c r="J262" s="33">
        <f t="shared" ref="J262:L263" si="152">J107</f>
        <v>0</v>
      </c>
      <c r="K262" s="33">
        <f t="shared" si="152"/>
        <v>0</v>
      </c>
      <c r="L262" s="33">
        <f t="shared" si="152"/>
        <v>0</v>
      </c>
    </row>
    <row r="263" spans="1:12" ht="22.5" x14ac:dyDescent="0.2">
      <c r="C263" s="39" t="s">
        <v>247</v>
      </c>
      <c r="D263" s="40" t="s">
        <v>253</v>
      </c>
      <c r="E263" s="33">
        <f t="shared" si="151"/>
        <v>1100000</v>
      </c>
      <c r="F263" s="33">
        <f t="shared" si="151"/>
        <v>200000</v>
      </c>
      <c r="G263" s="33">
        <f t="shared" si="151"/>
        <v>1300000</v>
      </c>
      <c r="H263" s="33">
        <f t="shared" si="151"/>
        <v>1930191.23</v>
      </c>
      <c r="I263" s="61">
        <f t="shared" ref="I263:I266" si="153">H263/G263</f>
        <v>1.4847624846153846</v>
      </c>
      <c r="J263" s="33">
        <f t="shared" si="152"/>
        <v>0</v>
      </c>
      <c r="K263" s="33">
        <f t="shared" si="152"/>
        <v>0</v>
      </c>
      <c r="L263" s="33">
        <f t="shared" si="152"/>
        <v>0</v>
      </c>
    </row>
    <row r="264" spans="1:12" x14ac:dyDescent="0.2">
      <c r="C264" s="39" t="s">
        <v>248</v>
      </c>
      <c r="D264" s="40" t="s">
        <v>254</v>
      </c>
      <c r="E264" s="38">
        <f>E234+E219+E217+E138+E137+E101+E99+E98+E92+E91+E90+E89+E88+E87+E86+E85+E81+E80+E79+E78+E77+E76+E73+E56+E37+E36+E24+E22+E15+E100</f>
        <v>18828068.52</v>
      </c>
      <c r="F264" s="38">
        <f>F234+F219+F217+F138+F137+F101+F99+F98+F92+F91+F90+F89+F88+F87+F86+F85+F81+F80+F79+F78+F77+F76+F73+F56+F37+F36+F24+F22+F15+F100</f>
        <v>2373600</v>
      </c>
      <c r="G264" s="38">
        <f>G234+G219+G217+G138+G137+G101+G99+G98+G92+G91+G90+G89+G88+G87+G86+G85+G81+G80+G79+G78+G77+G76+G73+G56+G37+G36+G24+G22+G15+G100</f>
        <v>21201668.52</v>
      </c>
      <c r="H264" s="38">
        <f>H234+H219+H217+H138+H137+H101+H99+H98+H92+H91+H90+H89+H88+H87+H86+H85+H81+H80+H79+H78+H77+H76+H73+H56+H37+H36+H24+H22+H15+H100</f>
        <v>21086625.280000001</v>
      </c>
      <c r="I264" s="61">
        <f t="shared" si="153"/>
        <v>0.99457385913323404</v>
      </c>
      <c r="J264" s="38">
        <f>J234+J219+J217+J138+J137+J101+J99+J98+J92+J91+J90+J89+J88+J87+J86+J85+J81+J80+J79+J78+J77+J76+J73+J56+J37+J36+J24+J22+J15+J100</f>
        <v>5269462.08</v>
      </c>
      <c r="K264" s="38">
        <f>K234+K219+K217+K138+K137+K101+K99+K98+K92+K91+K90+K89+K88+K87+K86+K85+K81+K80+K79+K78+K77+K76+K73+K56+K37+K36+K24+K22+K15+K100</f>
        <v>5169009.6399999997</v>
      </c>
      <c r="L264" s="38">
        <f>L234+L219+L217+L138+L137+L101+L99+L98+L92+L91+L90+L89+L88+L87+L86+L85+L81+L80+L79+L78+L77+L76+L73+L56+L37+L36+L24+L22+L15+L100</f>
        <v>93469.97</v>
      </c>
    </row>
    <row r="265" spans="1:12" x14ac:dyDescent="0.2">
      <c r="C265" s="39" t="s">
        <v>249</v>
      </c>
      <c r="D265" s="40" t="s">
        <v>255</v>
      </c>
      <c r="E265" s="38">
        <f>E127+E115+E111</f>
        <v>22079095</v>
      </c>
      <c r="F265" s="38">
        <f>F127+F115+F111</f>
        <v>80003</v>
      </c>
      <c r="G265" s="60">
        <f>G127+G115+G111</f>
        <v>22159098</v>
      </c>
      <c r="H265" s="63">
        <f>H127+H115+H111</f>
        <v>22159098</v>
      </c>
      <c r="I265" s="61">
        <f t="shared" si="153"/>
        <v>1</v>
      </c>
      <c r="J265" s="38">
        <f>J127+J115+J111</f>
        <v>0</v>
      </c>
      <c r="K265" s="38">
        <f>K127+K115+K111</f>
        <v>0</v>
      </c>
      <c r="L265" s="38">
        <f>L127+L115+L111</f>
        <v>0</v>
      </c>
    </row>
    <row r="266" spans="1:12" x14ac:dyDescent="0.2">
      <c r="C266" s="39" t="s">
        <v>250</v>
      </c>
      <c r="D266" s="40" t="s">
        <v>256</v>
      </c>
      <c r="E266" s="38">
        <f>E205+E200+E197+E193+E188+E187+E181+E178+E175+E172+E169+E166+E162+E158+E147+E141+E135+E121+E52+E20+E12+E145+E142+E67+E206</f>
        <v>28938295</v>
      </c>
      <c r="F266" s="38">
        <f t="shared" ref="F266:H266" si="154">F205+F200+F197+F193+F188+F187+F181+F178+F175+F172+F169+F166+F162+F158+F147+F141+F135+F121+F52+F20+F12+F145+F142+F67+F206</f>
        <v>5567468.6399999997</v>
      </c>
      <c r="G266" s="38">
        <f t="shared" si="154"/>
        <v>34505763.640000001</v>
      </c>
      <c r="H266" s="38">
        <f t="shared" si="154"/>
        <v>34452447.360000007</v>
      </c>
      <c r="I266" s="61">
        <f t="shared" si="153"/>
        <v>0.99845485871414863</v>
      </c>
      <c r="J266" s="38">
        <f>J205+J200+J197+J193+J188+J187+J181+J178+J175+J172+J169+J166+J162+J158+J147+J141+J135+J121+J52+J20+J12+J145+J142+J67+J206</f>
        <v>0</v>
      </c>
      <c r="K266" s="38">
        <f t="shared" ref="K266:L266" si="155">K205+K200+K197+K193+K188+K187+K181+K178+K175+K172+K169+K166+K162+K158+K147+K141+K135+K121+K52+K20+K12+K145+K142+K67+K206</f>
        <v>0</v>
      </c>
      <c r="L266" s="38">
        <f t="shared" si="155"/>
        <v>0</v>
      </c>
    </row>
    <row r="267" spans="1:12" x14ac:dyDescent="0.2">
      <c r="C267" s="70"/>
      <c r="D267" s="67" t="s">
        <v>37</v>
      </c>
      <c r="E267" s="36"/>
      <c r="F267" s="36"/>
      <c r="G267" s="36"/>
      <c r="H267" s="36"/>
      <c r="I267" s="37"/>
      <c r="J267" s="36"/>
      <c r="K267" s="36"/>
      <c r="L267" s="36"/>
    </row>
    <row r="268" spans="1:12" ht="52.5" x14ac:dyDescent="0.2">
      <c r="C268" s="25"/>
      <c r="D268" s="44" t="s">
        <v>257</v>
      </c>
      <c r="E268" s="115">
        <f>E212</f>
        <v>0</v>
      </c>
      <c r="F268" s="115">
        <f t="shared" ref="F268:H268" si="156">F212</f>
        <v>234794.79</v>
      </c>
      <c r="G268" s="115">
        <f t="shared" si="156"/>
        <v>234794.79</v>
      </c>
      <c r="H268" s="115">
        <f t="shared" si="156"/>
        <v>234794.79</v>
      </c>
      <c r="I268" s="116">
        <f>H268/G268</f>
        <v>1</v>
      </c>
      <c r="J268" s="45"/>
      <c r="K268" s="45"/>
      <c r="L268" s="45"/>
    </row>
    <row r="269" spans="1:12" x14ac:dyDescent="0.2">
      <c r="C269" s="39" t="s">
        <v>258</v>
      </c>
      <c r="D269" s="41" t="s">
        <v>259</v>
      </c>
      <c r="E269" s="35">
        <f>E256+E255+E245+E246+E239+E221+E220+E198+E196+E195+E192+E191+E179+E177+E171+E161+E159+E150+E144+E139+E133+E131+E120+E119+E118+E96+E95+E83+E82+E74+E70+E64+E60+E53+E46+E43+E39+E40+E25+E23+E11+E10+E55+E228+E130+E102</f>
        <v>1427001.9</v>
      </c>
      <c r="F269" s="35">
        <f t="shared" ref="F269:L269" si="157">F256+F255+F245+F246+F239+F221+F220+F198+F196+F195+F192+F191+F179+F177+F171+F161+F159+F150+F144+F139+F133+F131+F120+F119+F118+F96+F95+F83+F82+F74+F70+F64+F60+F53+F46+F43+F39+F40+F25+F23+F11+F10+F55+F228+F130+F102</f>
        <v>746628.42999999993</v>
      </c>
      <c r="G269" s="35">
        <f t="shared" si="157"/>
        <v>2173630.33</v>
      </c>
      <c r="H269" s="35">
        <f t="shared" si="157"/>
        <v>1466778.0699999998</v>
      </c>
      <c r="I269" s="35">
        <f t="shared" si="157"/>
        <v>28.129571013958763</v>
      </c>
      <c r="J269" s="35">
        <f t="shared" si="157"/>
        <v>5050197.8499999996</v>
      </c>
      <c r="K269" s="35">
        <f t="shared" si="157"/>
        <v>3939435.3499999996</v>
      </c>
      <c r="L269" s="35">
        <f t="shared" si="157"/>
        <v>2158.77</v>
      </c>
    </row>
    <row r="270" spans="1:12" ht="21" customHeight="1" x14ac:dyDescent="0.2">
      <c r="C270" s="29" t="s">
        <v>41</v>
      </c>
      <c r="D270" s="30" t="s">
        <v>264</v>
      </c>
      <c r="E270" s="34">
        <f>E272+E273+E274+E275</f>
        <v>1242000</v>
      </c>
      <c r="F270" s="34">
        <f t="shared" ref="F270:H270" si="158">F272+F273+F274+F275</f>
        <v>6165729.3999999994</v>
      </c>
      <c r="G270" s="34">
        <f t="shared" si="158"/>
        <v>7407729.3999999994</v>
      </c>
      <c r="H270" s="34">
        <f t="shared" si="158"/>
        <v>7478780.370000001</v>
      </c>
      <c r="I270" s="57">
        <f>H270/G270</f>
        <v>1.0095914640186507</v>
      </c>
      <c r="J270" s="34">
        <f>J272+J273+J274+J275</f>
        <v>27844.400000000001</v>
      </c>
      <c r="K270" s="34">
        <f t="shared" ref="K270:L270" si="159">K272+K273+K274+K275</f>
        <v>27844.400000000001</v>
      </c>
      <c r="L270" s="34">
        <f t="shared" si="159"/>
        <v>284.38</v>
      </c>
    </row>
    <row r="271" spans="1:12" x14ac:dyDescent="0.2">
      <c r="C271" s="66"/>
      <c r="D271" s="67" t="s">
        <v>37</v>
      </c>
      <c r="E271" s="26"/>
      <c r="F271" s="26"/>
      <c r="G271" s="26"/>
      <c r="H271" s="26"/>
      <c r="I271" s="27"/>
      <c r="J271" s="26"/>
      <c r="K271" s="26"/>
      <c r="L271" s="26"/>
    </row>
    <row r="272" spans="1:12" ht="20.25" customHeight="1" x14ac:dyDescent="0.2">
      <c r="C272" s="39" t="s">
        <v>246</v>
      </c>
      <c r="D272" s="40" t="s">
        <v>260</v>
      </c>
      <c r="E272" s="33">
        <f>E42+E58</f>
        <v>1200000</v>
      </c>
      <c r="F272" s="33">
        <f t="shared" ref="F272:H272" si="160">F42+F58</f>
        <v>1101356</v>
      </c>
      <c r="G272" s="33">
        <f t="shared" si="160"/>
        <v>2301356</v>
      </c>
      <c r="H272" s="33">
        <f t="shared" si="160"/>
        <v>2607068.8800000004</v>
      </c>
      <c r="I272" s="61">
        <f>H272/G272</f>
        <v>1.1328403254429129</v>
      </c>
      <c r="J272" s="42">
        <f>J42+J58</f>
        <v>13264.62</v>
      </c>
      <c r="K272" s="42">
        <f t="shared" ref="K272:L272" si="161">K42+K58</f>
        <v>13264.62</v>
      </c>
      <c r="L272" s="42">
        <f t="shared" si="161"/>
        <v>0</v>
      </c>
    </row>
    <row r="273" spans="3:12" ht="50.25" customHeight="1" x14ac:dyDescent="0.2">
      <c r="C273" s="39" t="s">
        <v>247</v>
      </c>
      <c r="D273" s="40" t="s">
        <v>261</v>
      </c>
      <c r="E273" s="33">
        <f>E41</f>
        <v>42000</v>
      </c>
      <c r="F273" s="33">
        <f>F41</f>
        <v>0</v>
      </c>
      <c r="G273" s="59">
        <f>G41</f>
        <v>42000</v>
      </c>
      <c r="H273" s="62">
        <f>H41</f>
        <v>41085</v>
      </c>
      <c r="I273" s="61">
        <f t="shared" ref="I273" si="162">H273/G273</f>
        <v>0.9782142857142857</v>
      </c>
      <c r="J273" s="33">
        <f>J41</f>
        <v>14579.78</v>
      </c>
      <c r="K273" s="33">
        <f>K41</f>
        <v>14579.78</v>
      </c>
      <c r="L273" s="33">
        <f>L41</f>
        <v>284.38</v>
      </c>
    </row>
    <row r="274" spans="3:12" ht="49.5" customHeight="1" x14ac:dyDescent="0.2">
      <c r="C274" s="39" t="s">
        <v>248</v>
      </c>
      <c r="D274" s="40" t="s">
        <v>177</v>
      </c>
      <c r="E274" s="33">
        <f>E123</f>
        <v>0</v>
      </c>
      <c r="F274" s="33">
        <f t="shared" ref="F274:G274" si="163">F123</f>
        <v>0</v>
      </c>
      <c r="G274" s="33">
        <f t="shared" si="163"/>
        <v>0</v>
      </c>
      <c r="H274" s="62">
        <f>H123</f>
        <v>108536.99</v>
      </c>
      <c r="I274" s="61">
        <v>0</v>
      </c>
      <c r="J274" s="33">
        <f>J123</f>
        <v>0</v>
      </c>
      <c r="K274" s="33">
        <f>K123</f>
        <v>0</v>
      </c>
      <c r="L274" s="33">
        <f>L123</f>
        <v>0</v>
      </c>
    </row>
    <row r="275" spans="3:12" ht="20.25" customHeight="1" x14ac:dyDescent="0.2">
      <c r="C275" s="39" t="s">
        <v>249</v>
      </c>
      <c r="D275" s="40" t="s">
        <v>262</v>
      </c>
      <c r="E275" s="33">
        <f>E26+E27+E122+E125+E133+E214+E213</f>
        <v>0</v>
      </c>
      <c r="F275" s="33">
        <f t="shared" ref="F275:H275" si="164">F26+F27+F122+F125+F133+F214+F213</f>
        <v>5064373.3999999994</v>
      </c>
      <c r="G275" s="33">
        <f t="shared" si="164"/>
        <v>5064373.3999999994</v>
      </c>
      <c r="H275" s="33">
        <f t="shared" si="164"/>
        <v>4722089.5</v>
      </c>
      <c r="I275" s="101">
        <f>H275/G275</f>
        <v>0.93241337615429398</v>
      </c>
      <c r="J275" s="33">
        <f>J122+J27+J125</f>
        <v>0</v>
      </c>
      <c r="K275" s="33">
        <f t="shared" ref="K275:L275" si="165">K122+K27+K125</f>
        <v>0</v>
      </c>
      <c r="L275" s="33">
        <f t="shared" si="165"/>
        <v>0</v>
      </c>
    </row>
    <row r="276" spans="3:12" x14ac:dyDescent="0.2">
      <c r="C276" s="68"/>
      <c r="D276" s="69" t="s">
        <v>37</v>
      </c>
      <c r="E276" s="31"/>
      <c r="F276" s="31"/>
      <c r="G276" s="31"/>
      <c r="H276" s="31"/>
      <c r="I276" s="32"/>
      <c r="J276" s="31"/>
      <c r="K276" s="31"/>
      <c r="L276" s="31"/>
    </row>
    <row r="277" spans="3:12" ht="52.5" x14ac:dyDescent="0.2">
      <c r="C277" s="24"/>
      <c r="D277" s="46" t="s">
        <v>263</v>
      </c>
      <c r="E277" s="117">
        <f>E213</f>
        <v>0</v>
      </c>
      <c r="F277" s="117">
        <f t="shared" ref="F277:H277" si="166">F213</f>
        <v>565205.21</v>
      </c>
      <c r="G277" s="117">
        <f t="shared" si="166"/>
        <v>565205.21</v>
      </c>
      <c r="H277" s="117">
        <f t="shared" si="166"/>
        <v>565205.21</v>
      </c>
      <c r="I277" s="118">
        <f>H277/G277</f>
        <v>1</v>
      </c>
      <c r="J277" s="47"/>
      <c r="K277" s="47"/>
      <c r="L277" s="47"/>
    </row>
  </sheetData>
  <mergeCells count="13">
    <mergeCell ref="J6:L6"/>
    <mergeCell ref="A257:D257"/>
    <mergeCell ref="A3:J3"/>
    <mergeCell ref="A4:J4"/>
    <mergeCell ref="E6:E7"/>
    <mergeCell ref="F6:F7"/>
    <mergeCell ref="G6:G7"/>
    <mergeCell ref="D6:D7"/>
    <mergeCell ref="C6:C7"/>
    <mergeCell ref="B6:B7"/>
    <mergeCell ref="A6:A7"/>
    <mergeCell ref="H6:H7"/>
    <mergeCell ref="I6:I7"/>
  </mergeCells>
  <pageMargins left="0" right="0" top="0.78740157480314965" bottom="0.39370078740157483" header="0.31496062992125984" footer="0.11811023622047245"/>
  <pageSetup paperSize="9" scale="99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2022-04-29T09:57:30Z</cp:lastPrinted>
  <dcterms:created xsi:type="dcterms:W3CDTF">2018-12-19T05:10:37Z</dcterms:created>
  <dcterms:modified xsi:type="dcterms:W3CDTF">2022-04-29T10:00:34Z</dcterms:modified>
</cp:coreProperties>
</file>