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835"/>
  </bookViews>
  <sheets>
    <sheet name="Zał. nr 1" sheetId="1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_xlnm.Print_Area" localSheetId="0">'Zał. nr 1'!$A$1:$J$239</definedName>
    <definedName name="_xlnm.Print_Titles" localSheetId="0">'Zał. nr 1'!$3:$3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115" i="1" l="1"/>
  <c r="I5" i="1"/>
  <c r="I4" i="1" s="1"/>
  <c r="J4" i="1" s="1"/>
  <c r="I231" i="1"/>
  <c r="H231" i="1"/>
  <c r="I220" i="1"/>
  <c r="H220" i="1"/>
  <c r="I209" i="1"/>
  <c r="H209" i="1"/>
  <c r="I201" i="1"/>
  <c r="H201" i="1"/>
  <c r="F201" i="1"/>
  <c r="E201" i="1"/>
  <c r="I195" i="1"/>
  <c r="H195" i="1"/>
  <c r="I175" i="1"/>
  <c r="H175" i="1"/>
  <c r="F175" i="1"/>
  <c r="E175" i="1"/>
  <c r="I168" i="1"/>
  <c r="I167" i="1" s="1"/>
  <c r="H168" i="1"/>
  <c r="H167" i="1" s="1"/>
  <c r="I149" i="1"/>
  <c r="I158" i="1"/>
  <c r="H158" i="1"/>
  <c r="F158" i="1"/>
  <c r="E158" i="1"/>
  <c r="J147" i="1"/>
  <c r="I134" i="1"/>
  <c r="H134" i="1"/>
  <c r="F115" i="1"/>
  <c r="E115" i="1"/>
  <c r="I92" i="1"/>
  <c r="F85" i="1"/>
  <c r="E85" i="1"/>
  <c r="I57" i="1"/>
  <c r="F57" i="1"/>
  <c r="E57" i="1"/>
  <c r="I45" i="1"/>
  <c r="F45" i="1"/>
  <c r="E45" i="1"/>
  <c r="I27" i="1"/>
  <c r="F27" i="1"/>
  <c r="E27" i="1"/>
  <c r="F24" i="1"/>
  <c r="E24" i="1"/>
  <c r="J25" i="1"/>
  <c r="I17" i="1"/>
  <c r="H17" i="1"/>
  <c r="F17" i="1"/>
  <c r="E17" i="1"/>
  <c r="J19" i="1"/>
  <c r="F5" i="1"/>
  <c r="F4" i="1" s="1"/>
  <c r="G4" i="1" s="1"/>
  <c r="E5" i="1"/>
  <c r="E4" i="1" s="1"/>
  <c r="H74" i="1" l="1"/>
  <c r="I234" i="1" l="1"/>
  <c r="H234" i="1"/>
  <c r="H228" i="1"/>
  <c r="H218" i="1"/>
  <c r="H189" i="1"/>
  <c r="H181" i="1"/>
  <c r="H180" i="1"/>
  <c r="H156" i="1"/>
  <c r="H147" i="1"/>
  <c r="H129" i="1"/>
  <c r="H124" i="1"/>
  <c r="H116" i="1"/>
  <c r="H115" i="1" s="1"/>
  <c r="H92" i="1"/>
  <c r="H81" i="1"/>
  <c r="H68" i="1"/>
  <c r="H34" i="1"/>
  <c r="H25" i="1"/>
  <c r="F149" i="1"/>
  <c r="F121" i="1"/>
  <c r="E121" i="1"/>
  <c r="F119" i="1"/>
  <c r="F102" i="1"/>
  <c r="E102" i="1"/>
  <c r="F100" i="1"/>
  <c r="F98" i="1"/>
  <c r="F73" i="1"/>
  <c r="F63" i="1"/>
  <c r="F60" i="1"/>
  <c r="E73" i="1"/>
  <c r="F92" i="1"/>
  <c r="F94" i="1"/>
  <c r="F234" i="1"/>
  <c r="E234" i="1"/>
  <c r="G235" i="1"/>
  <c r="F231" i="1"/>
  <c r="E231" i="1"/>
  <c r="G232" i="1"/>
  <c r="F220" i="1"/>
  <c r="E220" i="1"/>
  <c r="G221" i="1"/>
  <c r="F215" i="1"/>
  <c r="E215" i="1"/>
  <c r="G214" i="1"/>
  <c r="F209" i="1"/>
  <c r="E209" i="1"/>
  <c r="G210" i="1"/>
  <c r="F195" i="1"/>
  <c r="E195" i="1"/>
  <c r="G199" i="1"/>
  <c r="G198" i="1"/>
  <c r="G197" i="1"/>
  <c r="F187" i="1"/>
  <c r="E187" i="1"/>
  <c r="G189" i="1"/>
  <c r="G188" i="1"/>
  <c r="F168" i="1"/>
  <c r="F167" i="1" s="1"/>
  <c r="E168" i="1"/>
  <c r="E167" i="1" s="1"/>
  <c r="G145" i="1"/>
  <c r="F136" i="1"/>
  <c r="E136" i="1"/>
  <c r="G135" i="1"/>
  <c r="F134" i="1"/>
  <c r="E134" i="1"/>
  <c r="G125" i="1"/>
  <c r="J125" i="1"/>
  <c r="G106" i="1"/>
  <c r="G105" i="1"/>
  <c r="E92" i="1"/>
  <c r="G93" i="1"/>
  <c r="E69" i="1"/>
  <c r="E63" i="1" s="1"/>
  <c r="H62" i="1"/>
  <c r="H61" i="1"/>
  <c r="H58" i="1"/>
  <c r="H57" i="1" s="1"/>
  <c r="H52" i="1"/>
  <c r="H48" i="1"/>
  <c r="H47" i="1"/>
  <c r="H46" i="1"/>
  <c r="G47" i="1"/>
  <c r="G48" i="1"/>
  <c r="H33" i="1"/>
  <c r="H32" i="1"/>
  <c r="H29" i="1"/>
  <c r="H28" i="1"/>
  <c r="G25" i="1"/>
  <c r="G19" i="1"/>
  <c r="I15" i="1"/>
  <c r="H15" i="1"/>
  <c r="I13" i="1"/>
  <c r="H13" i="1"/>
  <c r="H11" i="1"/>
  <c r="H6" i="1"/>
  <c r="H5" i="1" s="1"/>
  <c r="H4" i="1" s="1"/>
  <c r="F15" i="1"/>
  <c r="E15" i="1"/>
  <c r="F13" i="1"/>
  <c r="E13" i="1"/>
  <c r="G209" i="1" l="1"/>
  <c r="G231" i="1"/>
  <c r="G220" i="1"/>
  <c r="G195" i="1"/>
  <c r="G134" i="1"/>
  <c r="H45" i="1"/>
  <c r="H27" i="1"/>
  <c r="G92" i="1"/>
  <c r="F59" i="1"/>
  <c r="F133" i="1"/>
  <c r="E133" i="1"/>
  <c r="J115" i="1" l="1"/>
  <c r="G115" i="1"/>
  <c r="F227" i="1"/>
  <c r="H227" i="1"/>
  <c r="I227" i="1"/>
  <c r="E227" i="1"/>
  <c r="F222" i="1"/>
  <c r="H222" i="1"/>
  <c r="I222" i="1"/>
  <c r="E222" i="1"/>
  <c r="F211" i="1"/>
  <c r="H211" i="1"/>
  <c r="I211" i="1"/>
  <c r="J211" i="1"/>
  <c r="E211" i="1"/>
  <c r="F179" i="1"/>
  <c r="H179" i="1"/>
  <c r="I179" i="1"/>
  <c r="E179" i="1"/>
  <c r="F161" i="1"/>
  <c r="H161" i="1"/>
  <c r="I161" i="1"/>
  <c r="E161" i="1"/>
  <c r="F155" i="1"/>
  <c r="H155" i="1"/>
  <c r="I155" i="1"/>
  <c r="E155" i="1"/>
  <c r="J156" i="1"/>
  <c r="F146" i="1"/>
  <c r="H146" i="1"/>
  <c r="I146" i="1"/>
  <c r="E146" i="1"/>
  <c r="F143" i="1"/>
  <c r="H143" i="1"/>
  <c r="I143" i="1"/>
  <c r="E143" i="1"/>
  <c r="J133" i="1"/>
  <c r="H119" i="1"/>
  <c r="I119" i="1"/>
  <c r="E119" i="1"/>
  <c r="H102" i="1"/>
  <c r="I102" i="1"/>
  <c r="H85" i="1"/>
  <c r="I85" i="1"/>
  <c r="F42" i="1"/>
  <c r="H42" i="1"/>
  <c r="I42" i="1"/>
  <c r="F49" i="1"/>
  <c r="H49" i="1"/>
  <c r="I49" i="1"/>
  <c r="J49" i="1"/>
  <c r="G29" i="1"/>
  <c r="J29" i="1"/>
  <c r="F12" i="1"/>
  <c r="H12" i="1"/>
  <c r="I12" i="1"/>
  <c r="E12" i="1"/>
  <c r="J222" i="1" l="1"/>
  <c r="J227" i="1"/>
  <c r="G234" i="1"/>
  <c r="G227" i="1"/>
  <c r="G211" i="1"/>
  <c r="G222" i="1"/>
  <c r="G179" i="1"/>
  <c r="J102" i="1"/>
  <c r="J119" i="1"/>
  <c r="J179" i="1"/>
  <c r="G161" i="1"/>
  <c r="G175" i="1"/>
  <c r="J175" i="1"/>
  <c r="J155" i="1"/>
  <c r="J161" i="1"/>
  <c r="G143" i="1"/>
  <c r="J143" i="1"/>
  <c r="J146" i="1"/>
  <c r="G155" i="1"/>
  <c r="G146" i="1"/>
  <c r="G119" i="1"/>
  <c r="J85" i="1"/>
  <c r="G85" i="1"/>
  <c r="J42" i="1"/>
  <c r="G27" i="1"/>
  <c r="J27" i="1"/>
  <c r="G17" i="1"/>
  <c r="J17" i="1"/>
  <c r="J194" i="1" l="1"/>
  <c r="J145" i="1"/>
  <c r="I39" i="1" l="1"/>
  <c r="I38" i="1" s="1"/>
  <c r="H39" i="1"/>
  <c r="H38" i="1" s="1"/>
  <c r="I110" i="1"/>
  <c r="H110" i="1"/>
  <c r="I112" i="1"/>
  <c r="I121" i="1"/>
  <c r="I128" i="1"/>
  <c r="I131" i="1"/>
  <c r="I136" i="1"/>
  <c r="I133" i="1" s="1"/>
  <c r="H136" i="1"/>
  <c r="H133" i="1" s="1"/>
  <c r="I141" i="1"/>
  <c r="H141" i="1"/>
  <c r="H149" i="1"/>
  <c r="I153" i="1"/>
  <c r="I171" i="1"/>
  <c r="I170" i="1" s="1"/>
  <c r="H171" i="1"/>
  <c r="I184" i="1"/>
  <c r="H184" i="1"/>
  <c r="H187" i="1"/>
  <c r="I192" i="1"/>
  <c r="H192" i="1"/>
  <c r="I207" i="1"/>
  <c r="H207" i="1"/>
  <c r="I213" i="1"/>
  <c r="H213" i="1"/>
  <c r="I215" i="1"/>
  <c r="H215" i="1"/>
  <c r="I225" i="1"/>
  <c r="H225" i="1"/>
  <c r="I236" i="1"/>
  <c r="F225" i="1"/>
  <c r="F224" i="1" s="1"/>
  <c r="E225" i="1"/>
  <c r="E224" i="1" s="1"/>
  <c r="F213" i="1"/>
  <c r="E213" i="1"/>
  <c r="G212" i="1"/>
  <c r="F207" i="1"/>
  <c r="E207" i="1"/>
  <c r="F192" i="1"/>
  <c r="E192" i="1"/>
  <c r="G193" i="1"/>
  <c r="G156" i="1"/>
  <c r="E149" i="1"/>
  <c r="F141" i="1"/>
  <c r="E141" i="1"/>
  <c r="G138" i="1"/>
  <c r="J127" i="1"/>
  <c r="G118" i="1"/>
  <c r="F110" i="1"/>
  <c r="E110" i="1"/>
  <c r="E49" i="1"/>
  <c r="G49" i="1" s="1"/>
  <c r="G50" i="1"/>
  <c r="F39" i="1"/>
  <c r="F38" i="1" s="1"/>
  <c r="E39" i="1"/>
  <c r="E38" i="1" s="1"/>
  <c r="G40" i="1"/>
  <c r="G22" i="1"/>
  <c r="I114" i="1" l="1"/>
  <c r="I200" i="1"/>
  <c r="F200" i="1"/>
  <c r="G5" i="1"/>
  <c r="J5" i="1"/>
  <c r="J192" i="1"/>
  <c r="G192" i="1"/>
  <c r="I224" i="1"/>
  <c r="G133" i="1"/>
  <c r="I233" i="1"/>
  <c r="H224" i="1"/>
  <c r="G136" i="1"/>
  <c r="G38" i="1"/>
  <c r="G39" i="1"/>
  <c r="E245" i="1" l="1"/>
  <c r="H249" i="1"/>
  <c r="F249" i="1"/>
  <c r="H121" i="1" l="1"/>
  <c r="I24" i="1"/>
  <c r="I23" i="1" s="1"/>
  <c r="H24" i="1"/>
  <c r="H23" i="1" s="1"/>
  <c r="F184" i="1"/>
  <c r="F174" i="1" s="1"/>
  <c r="E184" i="1"/>
  <c r="E174" i="1" s="1"/>
  <c r="F171" i="1"/>
  <c r="E171" i="1"/>
  <c r="G173" i="1"/>
  <c r="G127" i="1"/>
  <c r="F23" i="1"/>
  <c r="E23" i="1"/>
  <c r="G194" i="1" l="1"/>
  <c r="G181" i="1"/>
  <c r="G180" i="1"/>
  <c r="G177" i="1"/>
  <c r="G176" i="1"/>
  <c r="G147" i="1"/>
  <c r="G84" i="1"/>
  <c r="F255" i="1" l="1"/>
  <c r="H255" i="1"/>
  <c r="G255" i="1" l="1"/>
  <c r="J107" i="1"/>
  <c r="J108" i="1"/>
  <c r="G104" i="1"/>
  <c r="G107" i="1"/>
  <c r="G108" i="1"/>
  <c r="G249" i="1" l="1"/>
  <c r="F250" i="1" l="1"/>
  <c r="E250" i="1"/>
  <c r="G250" i="1" l="1"/>
  <c r="H250" i="1" l="1"/>
  <c r="H236" i="1" l="1"/>
  <c r="F236" i="1"/>
  <c r="E236" i="1"/>
  <c r="J224" i="1"/>
  <c r="H200" i="1"/>
  <c r="E200" i="1"/>
  <c r="F245" i="1"/>
  <c r="H245" i="1"/>
  <c r="H63" i="1"/>
  <c r="I60" i="1"/>
  <c r="H60" i="1"/>
  <c r="E60" i="1"/>
  <c r="F253" i="1"/>
  <c r="H253" i="1"/>
  <c r="E253" i="1"/>
  <c r="F51" i="1"/>
  <c r="F41" i="1" s="1"/>
  <c r="H51" i="1"/>
  <c r="H41" i="1" s="1"/>
  <c r="I51" i="1"/>
  <c r="E51" i="1"/>
  <c r="E42" i="1"/>
  <c r="J31" i="1"/>
  <c r="G31" i="1"/>
  <c r="G32" i="1"/>
  <c r="G33" i="1"/>
  <c r="G34" i="1"/>
  <c r="J200" i="1" l="1"/>
  <c r="I41" i="1"/>
  <c r="E41" i="1"/>
  <c r="G41" i="1" s="1"/>
  <c r="G42" i="1"/>
  <c r="G253" i="1"/>
  <c r="H233" i="1"/>
  <c r="G245" i="1"/>
  <c r="F233" i="1"/>
  <c r="E233" i="1"/>
  <c r="G201" i="1"/>
  <c r="G200" i="1" l="1"/>
  <c r="J41" i="1"/>
  <c r="J104" i="1" l="1"/>
  <c r="J33" i="1"/>
  <c r="I249" i="1" l="1"/>
  <c r="J249" i="1" s="1"/>
  <c r="I63" i="1"/>
  <c r="I250" i="1"/>
  <c r="J250" i="1" s="1"/>
  <c r="I245" i="1"/>
  <c r="J245" i="1" s="1"/>
  <c r="J32" i="1"/>
  <c r="I73" i="1"/>
  <c r="H73" i="1"/>
  <c r="I253" i="1" l="1"/>
  <c r="J253" i="1" s="1"/>
  <c r="J34" i="1"/>
  <c r="I255" i="1"/>
  <c r="J255" i="1" s="1"/>
  <c r="F256" i="1" l="1"/>
  <c r="H256" i="1"/>
  <c r="I256" i="1"/>
  <c r="E256" i="1"/>
  <c r="F254" i="1"/>
  <c r="H254" i="1"/>
  <c r="I254" i="1"/>
  <c r="E254" i="1"/>
  <c r="F248" i="1"/>
  <c r="H248" i="1"/>
  <c r="I248" i="1"/>
  <c r="E248" i="1"/>
  <c r="F247" i="1"/>
  <c r="H247" i="1"/>
  <c r="I247" i="1"/>
  <c r="E247" i="1"/>
  <c r="F244" i="1"/>
  <c r="H244" i="1"/>
  <c r="I244" i="1"/>
  <c r="F243" i="1"/>
  <c r="H243" i="1"/>
  <c r="I243" i="1"/>
  <c r="E244" i="1"/>
  <c r="E243" i="1"/>
  <c r="J6" i="1"/>
  <c r="J8" i="1"/>
  <c r="J11" i="1"/>
  <c r="J16" i="1"/>
  <c r="J18" i="1"/>
  <c r="J28" i="1"/>
  <c r="J43" i="1"/>
  <c r="J46" i="1"/>
  <c r="J48" i="1"/>
  <c r="J55" i="1"/>
  <c r="J58" i="1"/>
  <c r="J61" i="1"/>
  <c r="J64" i="1"/>
  <c r="J65" i="1"/>
  <c r="J66" i="1"/>
  <c r="J67" i="1"/>
  <c r="J68" i="1"/>
  <c r="J71" i="1"/>
  <c r="J72" i="1"/>
  <c r="J74" i="1"/>
  <c r="J75" i="1"/>
  <c r="J76" i="1"/>
  <c r="J77" i="1"/>
  <c r="J78" i="1"/>
  <c r="J80" i="1"/>
  <c r="J81" i="1"/>
  <c r="J83" i="1"/>
  <c r="J86" i="1"/>
  <c r="J87" i="1"/>
  <c r="J95" i="1"/>
  <c r="J96" i="1"/>
  <c r="J99" i="1"/>
  <c r="J101" i="1"/>
  <c r="J113" i="1"/>
  <c r="J116" i="1"/>
  <c r="J120" i="1"/>
  <c r="J122" i="1"/>
  <c r="J123" i="1"/>
  <c r="J124" i="1"/>
  <c r="J126" i="1"/>
  <c r="J129" i="1"/>
  <c r="J130" i="1"/>
  <c r="J132" i="1"/>
  <c r="J144" i="1"/>
  <c r="J148" i="1"/>
  <c r="J152" i="1"/>
  <c r="J154" i="1"/>
  <c r="J157" i="1"/>
  <c r="J160" i="1"/>
  <c r="J162" i="1"/>
  <c r="J163" i="1"/>
  <c r="J164" i="1"/>
  <c r="J166" i="1"/>
  <c r="J172" i="1"/>
  <c r="J178" i="1"/>
  <c r="J182" i="1"/>
  <c r="J183" i="1"/>
  <c r="J185" i="1"/>
  <c r="J190" i="1"/>
  <c r="J202" i="1"/>
  <c r="J203" i="1"/>
  <c r="J218" i="1"/>
  <c r="J223" i="1"/>
  <c r="J228" i="1"/>
  <c r="G6" i="1"/>
  <c r="G8" i="1"/>
  <c r="G11" i="1"/>
  <c r="G16" i="1"/>
  <c r="G18" i="1"/>
  <c r="G28" i="1"/>
  <c r="G43" i="1"/>
  <c r="G46" i="1"/>
  <c r="G55" i="1"/>
  <c r="G58" i="1"/>
  <c r="G61" i="1"/>
  <c r="G64" i="1"/>
  <c r="G65" i="1"/>
  <c r="G66" i="1"/>
  <c r="G67" i="1"/>
  <c r="G68" i="1"/>
  <c r="G71" i="1"/>
  <c r="G72" i="1"/>
  <c r="G74" i="1"/>
  <c r="G75" i="1"/>
  <c r="G76" i="1"/>
  <c r="G77" i="1"/>
  <c r="G78" i="1"/>
  <c r="G80" i="1"/>
  <c r="G81" i="1"/>
  <c r="G83" i="1"/>
  <c r="G86" i="1"/>
  <c r="G87" i="1"/>
  <c r="G95" i="1"/>
  <c r="G96" i="1"/>
  <c r="G99" i="1"/>
  <c r="G101" i="1"/>
  <c r="G113" i="1"/>
  <c r="G116" i="1"/>
  <c r="G120" i="1"/>
  <c r="G122" i="1"/>
  <c r="G123" i="1"/>
  <c r="G124" i="1"/>
  <c r="G126" i="1"/>
  <c r="G129" i="1"/>
  <c r="G130" i="1"/>
  <c r="G132" i="1"/>
  <c r="G144" i="1"/>
  <c r="G148" i="1"/>
  <c r="G152" i="1"/>
  <c r="G154" i="1"/>
  <c r="G157" i="1"/>
  <c r="G160" i="1"/>
  <c r="G162" i="1"/>
  <c r="G163" i="1"/>
  <c r="G164" i="1"/>
  <c r="G166" i="1"/>
  <c r="G172" i="1"/>
  <c r="G178" i="1"/>
  <c r="G182" i="1"/>
  <c r="G183" i="1"/>
  <c r="G185" i="1"/>
  <c r="G190" i="1"/>
  <c r="G202" i="1"/>
  <c r="G203" i="1"/>
  <c r="G218" i="1"/>
  <c r="G223" i="1"/>
  <c r="G228" i="1"/>
  <c r="I187" i="1"/>
  <c r="I174" i="1" s="1"/>
  <c r="H170" i="1"/>
  <c r="E170" i="1"/>
  <c r="F165" i="1"/>
  <c r="H165" i="1"/>
  <c r="I165" i="1"/>
  <c r="I140" i="1" s="1"/>
  <c r="E165" i="1"/>
  <c r="F153" i="1"/>
  <c r="H153" i="1"/>
  <c r="H140" i="1" s="1"/>
  <c r="E153" i="1"/>
  <c r="F131" i="1"/>
  <c r="H131" i="1"/>
  <c r="E131" i="1"/>
  <c r="F128" i="1"/>
  <c r="H128" i="1"/>
  <c r="H114" i="1" s="1"/>
  <c r="E128" i="1"/>
  <c r="F112" i="1"/>
  <c r="H112" i="1"/>
  <c r="E112" i="1"/>
  <c r="H100" i="1"/>
  <c r="I100" i="1"/>
  <c r="E100" i="1"/>
  <c r="H98" i="1"/>
  <c r="I98" i="1"/>
  <c r="E98" i="1"/>
  <c r="H94" i="1"/>
  <c r="I94" i="1"/>
  <c r="E94" i="1"/>
  <c r="E59" i="1" s="1"/>
  <c r="F56" i="1"/>
  <c r="H56" i="1"/>
  <c r="I56" i="1"/>
  <c r="E56" i="1"/>
  <c r="F54" i="1"/>
  <c r="F53" i="1" s="1"/>
  <c r="H54" i="1"/>
  <c r="H53" i="1" s="1"/>
  <c r="I54" i="1"/>
  <c r="I53" i="1" s="1"/>
  <c r="E54" i="1"/>
  <c r="E53" i="1" s="1"/>
  <c r="H26" i="1"/>
  <c r="E26" i="1"/>
  <c r="F10" i="1"/>
  <c r="H10" i="1"/>
  <c r="H9" i="1" s="1"/>
  <c r="I10" i="1"/>
  <c r="E10" i="1"/>
  <c r="E9" i="1" s="1"/>
  <c r="F114" i="1" l="1"/>
  <c r="E114" i="1"/>
  <c r="J114" i="1" s="1"/>
  <c r="F140" i="1"/>
  <c r="E140" i="1"/>
  <c r="J140" i="1" s="1"/>
  <c r="E241" i="1"/>
  <c r="J174" i="1"/>
  <c r="J56" i="1"/>
  <c r="G56" i="1"/>
  <c r="E97" i="1"/>
  <c r="F97" i="1"/>
  <c r="E251" i="1"/>
  <c r="H174" i="1"/>
  <c r="G243" i="1"/>
  <c r="J244" i="1"/>
  <c r="G247" i="1"/>
  <c r="G254" i="1"/>
  <c r="J248" i="1"/>
  <c r="J256" i="1"/>
  <c r="J243" i="1"/>
  <c r="G244" i="1"/>
  <c r="J247" i="1"/>
  <c r="J254" i="1"/>
  <c r="H251" i="1"/>
  <c r="G248" i="1"/>
  <c r="G256" i="1"/>
  <c r="H97" i="1"/>
  <c r="H241" i="1"/>
  <c r="G100" i="1"/>
  <c r="I241" i="1"/>
  <c r="H59" i="1"/>
  <c r="H239" i="1" s="1"/>
  <c r="F241" i="1"/>
  <c r="F251" i="1"/>
  <c r="I251" i="1"/>
  <c r="I26" i="1"/>
  <c r="J26" i="1" s="1"/>
  <c r="J45" i="1"/>
  <c r="G57" i="1"/>
  <c r="G63" i="1"/>
  <c r="J112" i="1"/>
  <c r="G121" i="1"/>
  <c r="J131" i="1"/>
  <c r="J153" i="1"/>
  <c r="G158" i="1"/>
  <c r="J165" i="1"/>
  <c r="J171" i="1"/>
  <c r="G184" i="1"/>
  <c r="J215" i="1"/>
  <c r="G10" i="1"/>
  <c r="J54" i="1"/>
  <c r="G60" i="1"/>
  <c r="J73" i="1"/>
  <c r="G94" i="1"/>
  <c r="G98" i="1"/>
  <c r="J128" i="1"/>
  <c r="J149" i="1"/>
  <c r="J187" i="1"/>
  <c r="J201" i="1"/>
  <c r="G224" i="1"/>
  <c r="G45" i="1"/>
  <c r="J57" i="1"/>
  <c r="J63" i="1"/>
  <c r="J100" i="1"/>
  <c r="G112" i="1"/>
  <c r="J121" i="1"/>
  <c r="G131" i="1"/>
  <c r="G153" i="1"/>
  <c r="J158" i="1"/>
  <c r="G165" i="1"/>
  <c r="G171" i="1"/>
  <c r="J184" i="1"/>
  <c r="G215" i="1"/>
  <c r="J10" i="1"/>
  <c r="G12" i="1"/>
  <c r="G54" i="1"/>
  <c r="J60" i="1"/>
  <c r="G73" i="1"/>
  <c r="J94" i="1"/>
  <c r="J98" i="1"/>
  <c r="G128" i="1"/>
  <c r="G149" i="1"/>
  <c r="G187" i="1"/>
  <c r="I9" i="1"/>
  <c r="I97" i="1"/>
  <c r="F26" i="1"/>
  <c r="G26" i="1" s="1"/>
  <c r="I59" i="1"/>
  <c r="F9" i="1"/>
  <c r="G174" i="1"/>
  <c r="G233" i="1"/>
  <c r="J233" i="1"/>
  <c r="F170" i="1"/>
  <c r="G170" i="1" s="1"/>
  <c r="J170" i="1"/>
  <c r="E239" i="1" l="1"/>
  <c r="F239" i="1"/>
  <c r="I239" i="1"/>
  <c r="J9" i="1"/>
  <c r="G140" i="1"/>
  <c r="J251" i="1"/>
  <c r="J97" i="1"/>
  <c r="J59" i="1"/>
  <c r="J53" i="1"/>
  <c r="G114" i="1"/>
  <c r="G53" i="1"/>
  <c r="G251" i="1"/>
  <c r="G97" i="1"/>
  <c r="J241" i="1"/>
  <c r="G241" i="1"/>
  <c r="G59" i="1"/>
  <c r="J12" i="1"/>
  <c r="G9" i="1"/>
  <c r="J239" i="1" l="1"/>
  <c r="G239" i="1"/>
</calcChain>
</file>

<file path=xl/sharedStrings.xml><?xml version="1.0" encoding="utf-8"?>
<sst xmlns="http://schemas.openxmlformats.org/spreadsheetml/2006/main" count="509" uniqueCount="311">
  <si>
    <t>Dział</t>
  </si>
  <si>
    <t>Rozdział</t>
  </si>
  <si>
    <t>Paragraf</t>
  </si>
  <si>
    <t>Treść</t>
  </si>
  <si>
    <t>010</t>
  </si>
  <si>
    <t>Rolnictwo i łowiectwo</t>
  </si>
  <si>
    <t>2710</t>
  </si>
  <si>
    <t>Dotacja celowa otrzymana z tytułu pomocy finansowej udzielanej między jednostkami samorządu terytorialnego na dofinansowanie własnych zadań bieżących</t>
  </si>
  <si>
    <t>6300</t>
  </si>
  <si>
    <t>01095</t>
  </si>
  <si>
    <t>Pozostała działalność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</si>
  <si>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</si>
  <si>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</si>
  <si>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</si>
  <si>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</si>
  <si>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050</t>
  </si>
  <si>
    <t>Rybołówstwo i rybactwo</t>
  </si>
  <si>
    <t>05095</t>
  </si>
  <si>
    <t>0690</t>
  </si>
  <si>
    <t>Wpływy z różnych opłat</t>
  </si>
  <si>
    <t>600</t>
  </si>
  <si>
    <t>Transport i łączność</t>
  </si>
  <si>
    <t>60013</t>
  </si>
  <si>
    <t>60016</t>
  </si>
  <si>
    <t>Drogi publiczne gminne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</si>
  <si>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</si>
  <si>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</si>
  <si>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</si>
  <si>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</si>
  <si>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</si>
  <si>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</si>
  <si>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</si>
  <si>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</si>
  <si>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0550</t>
  </si>
  <si>
    <t>Wpływy z opłat z tytułu użytkowania wieczystego nieruchomości</t>
  </si>
  <si>
    <t>0730</t>
  </si>
  <si>
    <t>Wpłaty z zysku przedsiębiorstw państwowych, jednoosobowych spółek Skarbu Państwa i spółek jednostek samorządu terytorialnego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</si>
  <si>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</si>
  <si>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</si>
  <si>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</si>
  <si>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</si>
  <si>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6290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</si>
  <si>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</si>
  <si>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</si>
  <si>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</si>
  <si>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</si>
  <si>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</si>
  <si>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</si>
  <si>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0570</t>
  </si>
  <si>
    <t>Wpływy z tytułu grzywien, mandatów i innych kar pieniężnych od osób fizycznych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</si>
  <si>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</si>
  <si>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</si>
  <si>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</si>
  <si>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</si>
  <si>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</si>
  <si>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</si>
  <si>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</si>
  <si>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</si>
  <si>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</si>
  <si>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</si>
  <si>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0830</t>
  </si>
  <si>
    <t>Wpływy z usług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</si>
  <si>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</si>
  <si>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</si>
  <si>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</si>
  <si>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</si>
  <si>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</si>
  <si>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</si>
  <si>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</si>
  <si>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</si>
  <si>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</si>
  <si>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</si>
  <si>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</si>
  <si>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</si>
  <si>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</si>
  <si>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</si>
  <si>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</si>
  <si>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</si>
  <si>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</si>
  <si>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</si>
  <si>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0910</t>
  </si>
  <si>
    <t>Wpływy z odsetek od nieterminowych wpłat z tytułu podatków i opłat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</si>
  <si>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</si>
  <si>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</si>
  <si>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</si>
  <si>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</si>
  <si>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</si>
  <si>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</si>
  <si>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</si>
  <si>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</si>
  <si>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0640</t>
  </si>
  <si>
    <t>Wpływy z tytułu kosztów egzekucyjnych, opłaty komorniczej i kosztów upomnień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</si>
  <si>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</si>
  <si>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</si>
  <si>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</si>
  <si>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</si>
  <si>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</si>
  <si>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napojów alkoholowych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</si>
  <si>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</si>
  <si>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</si>
  <si>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</si>
  <si>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</si>
  <si>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</si>
  <si>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</si>
  <si>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</si>
  <si>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</si>
  <si>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</si>
  <si>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</si>
  <si>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</si>
  <si>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</si>
  <si>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</si>
  <si>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</si>
  <si>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</si>
  <si>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</si>
  <si>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Wpływy z pozostałych odsetek</t>
  </si>
  <si>
    <t>0940</t>
  </si>
  <si>
    <t>Wpływy z rozliczeń/zwrotów z lat ubiegłych</t>
  </si>
  <si>
    <t>2030</t>
  </si>
  <si>
    <t>Dotacje celowe otrzymane z budżetu państwa na realizację własnych zadań bieżących gmin (związków gmin, związków powiatowo-gminnych)</t>
  </si>
  <si>
    <t>Wpłata środków finansowych z niewykorzystanych w terminie wydatków, które nie wygasają z upływem roku budżetowego</t>
  </si>
  <si>
    <t>6330</t>
  </si>
  <si>
    <t>Dotacje celowe otrzymane z budżetu państwa na realizację inwestycji i zakupów inwestycyjnych własnych gmin (związków gmin, związków powiatowo-gminnych)</t>
  </si>
  <si>
    <t>6680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</si>
  <si>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</si>
  <si>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</si>
  <si>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</si>
  <si>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</si>
  <si>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</si>
  <si>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</si>
  <si>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</si>
  <si>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</si>
  <si>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</si>
  <si>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</si>
  <si>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</si>
  <si>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</si>
  <si>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</si>
  <si>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</si>
  <si>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2310</t>
  </si>
  <si>
    <t>80148</t>
  </si>
  <si>
    <t>Stołówki szkolne i przedszkolne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</si>
  <si>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</si>
  <si>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</si>
  <si>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80153</t>
  </si>
  <si>
    <t>Zapewnienie uczniom prawa do bezpłatnego dostępu do podręczników, materiałów edukacyjnych lub materiałów ćwiczeniowych</t>
  </si>
  <si>
    <t>2057</t>
  </si>
  <si>
    <t>852</t>
  </si>
  <si>
    <t>Pomoc społeczna</t>
  </si>
  <si>
    <t>85203</t>
  </si>
  <si>
    <t>Ośrodki wsparcia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</si>
  <si>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</si>
  <si>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</si>
  <si>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</si>
  <si>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</si>
  <si>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</si>
  <si>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</si>
  <si>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</si>
  <si>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</si>
  <si>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</si>
  <si>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</si>
  <si>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</si>
  <si>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</si>
  <si>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</si>
  <si>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</si>
  <si>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2360</t>
  </si>
  <si>
    <t>Dochody jednostek samorządu terytorialnego związane z realizacją zadań z zakresu administracji rządowej oraz innych zadań zleconych ustawami</t>
  </si>
  <si>
    <t>85230</t>
  </si>
  <si>
    <t>Pomoc w zakresie dożywiania</t>
  </si>
  <si>
    <t>853</t>
  </si>
  <si>
    <t>Pozostałe zadania w zakresie polityki społecznej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</si>
  <si>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</si>
  <si>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</si>
  <si>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</si>
  <si>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</si>
  <si>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</si>
  <si>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</si>
  <si>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</si>
  <si>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</si>
  <si>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</si>
  <si>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</si>
  <si>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</si>
  <si>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</si>
  <si>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</si>
  <si>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</si>
  <si>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85504</t>
  </si>
  <si>
    <t>Wspieranie rodziny</t>
  </si>
  <si>
    <t>900</t>
  </si>
  <si>
    <t>Gospodarka komunalna i ochrona środowiska</t>
  </si>
  <si>
    <t>90002</t>
  </si>
  <si>
    <t>Gospodarka odpadami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</si>
  <si>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</si>
  <si>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</si>
  <si>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</si>
  <si>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</si>
  <si>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</si>
  <si>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</si>
  <si>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</si>
  <si>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</si>
  <si>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</si>
  <si>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92601</t>
  </si>
  <si>
    <t>Obiekty sportowe</t>
  </si>
  <si>
    <t>Razem:</t>
  </si>
  <si>
    <t>630</t>
  </si>
  <si>
    <t>Turystyka</t>
  </si>
  <si>
    <t>63095</t>
  </si>
  <si>
    <t>710</t>
  </si>
  <si>
    <t>Działalność usługowa</t>
  </si>
  <si>
    <t>71035</t>
  </si>
  <si>
    <t>Cmentarze</t>
  </si>
  <si>
    <t>75075</t>
  </si>
  <si>
    <t>851</t>
  </si>
  <si>
    <t>Ochrona zdrowia</t>
  </si>
  <si>
    <t>85195</t>
  </si>
  <si>
    <t>85202</t>
  </si>
  <si>
    <t>Domy pomocy społecznej</t>
  </si>
  <si>
    <t>90004</t>
  </si>
  <si>
    <t>Utrzymanie zieleni w miastach i gminach</t>
  </si>
  <si>
    <t>90013</t>
  </si>
  <si>
    <t>90015</t>
  </si>
  <si>
    <t>Oświetlenie ulic, placów i dróg</t>
  </si>
  <si>
    <t>92105</t>
  </si>
  <si>
    <t>92695</t>
  </si>
  <si>
    <t>% wykonania</t>
  </si>
  <si>
    <t xml:space="preserve">Dochody bieżące </t>
  </si>
  <si>
    <t>w tym:</t>
  </si>
  <si>
    <t>1)</t>
  </si>
  <si>
    <t>udziały w PIT</t>
  </si>
  <si>
    <t>2)</t>
  </si>
  <si>
    <t>udziały w CIT</t>
  </si>
  <si>
    <t>3)</t>
  </si>
  <si>
    <t>podatki i opłaty</t>
  </si>
  <si>
    <t>a) podatek od nieruchomości</t>
  </si>
  <si>
    <t>4)</t>
  </si>
  <si>
    <t>subwencja ogólna</t>
  </si>
  <si>
    <t>dotacje i środki na cele bieżące</t>
  </si>
  <si>
    <t>5)</t>
  </si>
  <si>
    <t>6)</t>
  </si>
  <si>
    <t>pozostałe dochody</t>
  </si>
  <si>
    <t>Dochody majatkowe</t>
  </si>
  <si>
    <t>ze sprzedaży majątku</t>
  </si>
  <si>
    <t>wpływy z tytułu przekszałcenia prawa użytkowania wieczystego przysługującegoosobom fizycznym w prawo własności</t>
  </si>
  <si>
    <t>dotacje i środki na inwestycje</t>
  </si>
  <si>
    <t>wplywy środków finansowych z niewykorzstanych w terminie wydatków, które nie wygasają z upływem roku budżetowego</t>
  </si>
  <si>
    <t>0870</t>
  </si>
  <si>
    <t>Promocja jednostek samaorządu terytorialnego</t>
  </si>
  <si>
    <t>Wpływy ze sprzedaży wyrobów</t>
  </si>
  <si>
    <t>0840</t>
  </si>
  <si>
    <t>Wpływy ze sprzedaży składników majątkowych</t>
  </si>
  <si>
    <t>0580</t>
  </si>
  <si>
    <t>Wplywy z pozostałych odsetek</t>
  </si>
  <si>
    <t>85513</t>
  </si>
  <si>
    <t>Składki na ubezpieczenie zdrowotne opłacane za osoby pobierające niektóre świadczenia świadczenia rodzinne, zgodnie z przepisami ustawy o świadczeniach rozdzinnych oraz za osoby pobierające zasiłki dla opiekunów, zgodnie z przepisami ustawy z dnia 4 kwietnia 2014 r. o ustaleniu i wypłacie zasiłków dla opiekunów</t>
  </si>
  <si>
    <t>0950</t>
  </si>
  <si>
    <t>2040</t>
  </si>
  <si>
    <t>2020</t>
  </si>
  <si>
    <t>75056</t>
  </si>
  <si>
    <t>75816</t>
  </si>
  <si>
    <t>Dotacja celowa otrzymana z budżetu państwa na zadania bieżące realizowane przez gminę na podstawie porozumień z organami administracji rządowej</t>
  </si>
  <si>
    <t>Wpływy do rozliczenia</t>
  </si>
  <si>
    <t>Środki na dofinansowanie własnych inwestycji gmin, powiatów (zwiazków gmin, związków powiatowo-gminnych, zwiazków powiatów), samorządów województw, pozyskane z innych źródeł</t>
  </si>
  <si>
    <t>Dotacja celowa otrzymana z gminy na zadania bieżące realizowane na podstawie porozumień (umów) między jednostkami samorządu terytorialnego</t>
  </si>
  <si>
    <t>Wpływy z tytułu kar i odszkodowań wynikających z umów</t>
  </si>
  <si>
    <t>Spis powszechny i inne</t>
  </si>
  <si>
    <t>Dotacja celowa otrzymana z budżetu państwa na realizację zadań bieżących gmin z zakresu edukacyjnej opieki wychowawczej finansowanych w całości przez budżet państwa w ramach programów rządowych</t>
  </si>
  <si>
    <t>Schronisko dla zwierząt</t>
  </si>
  <si>
    <t>Pozostałw zadania z zakresu kultury</t>
  </si>
  <si>
    <t>Załącznik nr 1 - materiały informacyjne
do projektu budżetu na 2022 rok</t>
  </si>
  <si>
    <t>Plan i wykonanie dochodow budźetu Gminy Rogoźno za 2021 rok - stan na dzień 30.09.2021 roku w porówaniu z projektem planu dochodow na 2022 rok (wskaźnik procentowy) oraz przewidywane wykonanie dochodów na koniec 2021 roku</t>
  </si>
  <si>
    <t>Plan obowiązujący na dzień: 
30.09.2021 roku</t>
  </si>
  <si>
    <t>Wykonanie
 na dzień:
30-09-2021r.</t>
  </si>
  <si>
    <t>Przewidywane wykonanie wydatków na koniec 2021 roku</t>
  </si>
  <si>
    <t>Plan 
na 2022 rok</t>
  </si>
  <si>
    <t>% wskaźnik
wzrostu/
spadku 
do planu 
2021 roku</t>
  </si>
  <si>
    <t>60004</t>
  </si>
  <si>
    <t>231</t>
  </si>
  <si>
    <t>0880</t>
  </si>
  <si>
    <t>0590</t>
  </si>
  <si>
    <t>75619</t>
  </si>
  <si>
    <t>0270</t>
  </si>
  <si>
    <t>0610</t>
  </si>
  <si>
    <t>85154</t>
  </si>
  <si>
    <t>2180</t>
  </si>
  <si>
    <t>85326</t>
  </si>
  <si>
    <t>2170</t>
  </si>
  <si>
    <t>85516</t>
  </si>
  <si>
    <t>90005</t>
  </si>
  <si>
    <t>2460</t>
  </si>
  <si>
    <t>90026</t>
  </si>
  <si>
    <t>92195</t>
  </si>
  <si>
    <t>Lokalny transport zbiorowy</t>
  </si>
  <si>
    <t>Drogi publiczne wojewódzkie</t>
  </si>
  <si>
    <t>Wpływy z opłaty prolongacyjnej</t>
  </si>
  <si>
    <t>Wpływy z tytułu grzywien i innych kar pieniężnych od osób prawnych i innych jednostek organizacyjnych</t>
  </si>
  <si>
    <t>Wpływy z opłat za koncesje i licencje</t>
  </si>
  <si>
    <t>Wpływy z odsetek za nieterminowe wpłaty z tytułu podatków i opłat</t>
  </si>
  <si>
    <t>Wpływy z różnych rozliczeń</t>
  </si>
  <si>
    <t>Wpływy z części opłaty za zezwolenie na sprzedaż napojów alkoholowych w obrocie hurtowym</t>
  </si>
  <si>
    <t>Wpływy z opłat egzaminacyjnych oraz opłat za wydawanie świadectw, dyplomów, zaświadczeń, certyfikatów i ich duplikatów</t>
  </si>
  <si>
    <t>Środki na dofinansowanie własnych inwestycji gmin, powiatów (związków gmin, związków powiatowo-gminnych, związków powiatów), samorządów województw, pozyskane z innych źródeł</t>
  </si>
  <si>
    <t>Przeciwdziałanie alkoholizmowi</t>
  </si>
  <si>
    <t>Środki z Funduszu Przeciwdziałania COVID-19 na finansowanie lub dofinansowanie realizacji zadań związanych z przeciwdziałaniem COVID-19</t>
  </si>
  <si>
    <t>Fundusz Solidarnościowy</t>
  </si>
  <si>
    <t>Środki otrzymane z państwowych funduszy celowych na realizację zadań bieżących jednostek sektora finansów publicznych</t>
  </si>
  <si>
    <t>System opieki nad dziećmi w wieku do lat 3</t>
  </si>
  <si>
    <t>Dotacja celowa otrzymana z budżetu państwa na realizację własnych zadań bieżących gmin (związkówgmin, związków powiatowo-gminnych)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</si>
  <si>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</si>
  <si>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6257</t>
  </si>
  <si>
    <t>Dotacja celowa otrzymana z budżetu państwa na realizację inwestycji i zakupów inwestycyjnych własnych gmin (związków gmin, związków powiatowo-gminnych)</t>
  </si>
  <si>
    <t>Ochrona powietrza atmosferycznego i klimatu</t>
  </si>
  <si>
    <t>Środki otrzymane od pozostałych jednostek zaliczanych do sektora finansów publicznych na realizację zadań bieżących jednostek zaliczanych do sektora finansów publicznych</t>
  </si>
  <si>
    <t>Wpłyay z odsetek od nieterminowych wpłat z tytułu podatków i opłat</t>
  </si>
  <si>
    <t>Pozostała działalność związana z gospodarką odpadami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</si>
</sst>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8.5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6"/>
      <color indexed="8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8.5"/>
      <color rgb="FF0070C0"/>
      <name val="Arial"/>
      <family val="2"/>
      <charset val="238"/>
    </font>
    <font>
      <sz val="8.5"/>
      <color rgb="FF0070C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2" fillId="0" borderId="0" applyNumberFormat="0" applyFill="0" applyBorder="0" applyAlignment="0" applyProtection="0">
      <alignment vertical="top"/>
    </xf>
    <xf numFmtId="0" fontId="10" fillId="3" borderId="0" applyNumberFormat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0" fillId="0" borderId="0"/>
    <xf numFmtId="0" fontId="10" fillId="0" borderId="0"/>
    <xf numFmtId="0" fontId="12" fillId="0" borderId="0" applyNumberFormat="0" applyFill="0" applyBorder="0" applyAlignment="0" applyProtection="0">
      <alignment vertical="top"/>
    </xf>
    <xf numFmtId="0" fontId="1" fillId="0" borderId="0"/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0" fillId="0" borderId="0"/>
  </cellStyleXfs>
  <cellXfs count="117">
    <xf numFmtId="0" fontId="0" fillId="0" borderId="0" xfId="0"/>
    <xf numFmtId="0" fontId="4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3" xfId="1" applyNumberFormat="1" applyFont="1" applyFill="1" applyBorder="1" applyAlignment="1" applyProtection="1">
      <alignment horizontal="left"/>
      <protection locked="0"/>
    </xf>
    <xf numFmtId="0" fontId="17" fillId="0" borderId="3" xfId="1" applyNumberFormat="1" applyFont="1" applyFill="1" applyBorder="1" applyAlignment="1" applyProtection="1">
      <alignment horizontal="left"/>
      <protection locked="0"/>
    </xf>
    <xf numFmtId="0" fontId="13" fillId="0" borderId="3" xfId="1" applyNumberFormat="1" applyFont="1" applyFill="1" applyBorder="1" applyAlignment="1" applyProtection="1">
      <alignment horizontal="right"/>
      <protection locked="0"/>
    </xf>
    <xf numFmtId="0" fontId="13" fillId="0" borderId="3" xfId="1" applyNumberFormat="1" applyFont="1" applyFill="1" applyBorder="1" applyAlignment="1" applyProtection="1">
      <alignment horizontal="right" vertical="top"/>
      <protection locked="0"/>
    </xf>
    <xf numFmtId="0" fontId="17" fillId="0" borderId="3" xfId="1" applyNumberFormat="1" applyFont="1" applyFill="1" applyBorder="1" applyAlignment="1" applyProtection="1">
      <alignment horizontal="left" vertical="top" wrapText="1"/>
      <protection locked="0"/>
    </xf>
    <xf numFmtId="0" fontId="4" fillId="0" borderId="4" xfId="1" applyNumberFormat="1" applyFont="1" applyFill="1" applyBorder="1" applyAlignment="1" applyProtection="1">
      <alignment horizontal="right"/>
      <protection locked="0"/>
    </xf>
    <xf numFmtId="0" fontId="17" fillId="0" borderId="4" xfId="1" applyNumberFormat="1" applyFont="1" applyFill="1" applyBorder="1" applyAlignment="1" applyProtection="1">
      <alignment horizontal="left"/>
      <protection locked="0"/>
    </xf>
    <xf numFmtId="0" fontId="4" fillId="0" borderId="4" xfId="1" applyNumberFormat="1" applyFont="1" applyFill="1" applyBorder="1" applyAlignment="1" applyProtection="1">
      <alignment horizontal="left"/>
      <protection locked="0"/>
    </xf>
    <xf numFmtId="0" fontId="4" fillId="0" borderId="6" xfId="1" applyNumberFormat="1" applyFont="1" applyFill="1" applyBorder="1" applyAlignment="1" applyProtection="1">
      <alignment horizontal="right"/>
      <protection locked="0"/>
    </xf>
    <xf numFmtId="0" fontId="4" fillId="0" borderId="5" xfId="1" applyNumberFormat="1" applyFont="1" applyFill="1" applyBorder="1" applyAlignment="1" applyProtection="1">
      <alignment horizontal="right"/>
      <protection locked="0"/>
    </xf>
    <xf numFmtId="0" fontId="17" fillId="0" borderId="7" xfId="1" applyNumberFormat="1" applyFont="1" applyFill="1" applyBorder="1" applyAlignment="1" applyProtection="1">
      <alignment horizontal="left"/>
      <protection locked="0"/>
    </xf>
    <xf numFmtId="0" fontId="4" fillId="0" borderId="3" xfId="1" applyNumberFormat="1" applyFont="1" applyFill="1" applyBorder="1" applyAlignment="1" applyProtection="1">
      <alignment horizontal="left" vertical="center"/>
      <protection locked="0"/>
    </xf>
    <xf numFmtId="0" fontId="3" fillId="0" borderId="3" xfId="1" applyNumberFormat="1" applyFont="1" applyFill="1" applyBorder="1" applyAlignment="1" applyProtection="1">
      <alignment horizontal="left" vertical="center"/>
      <protection locked="0"/>
    </xf>
    <xf numFmtId="0" fontId="4" fillId="0" borderId="3" xfId="1" applyNumberFormat="1" applyFont="1" applyFill="1" applyBorder="1" applyAlignment="1" applyProtection="1">
      <alignment horizontal="right" vertical="center"/>
      <protection locked="0"/>
    </xf>
    <xf numFmtId="4" fontId="4" fillId="0" borderId="3" xfId="1" applyNumberFormat="1" applyFont="1" applyFill="1" applyBorder="1" applyAlignment="1" applyProtection="1">
      <alignment horizontal="left"/>
      <protection locked="0"/>
    </xf>
    <xf numFmtId="4" fontId="18" fillId="0" borderId="3" xfId="1" applyNumberFormat="1" applyFont="1" applyFill="1" applyBorder="1" applyAlignment="1" applyProtection="1">
      <alignment horizontal="right"/>
      <protection locked="0"/>
    </xf>
    <xf numFmtId="4" fontId="18" fillId="0" borderId="3" xfId="1" applyNumberFormat="1" applyFont="1" applyFill="1" applyBorder="1" applyAlignment="1" applyProtection="1">
      <alignment horizontal="right" vertical="top"/>
      <protection locked="0"/>
    </xf>
    <xf numFmtId="4" fontId="5" fillId="0" borderId="3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NumberFormat="1" applyFont="1" applyFill="1" applyBorder="1" applyAlignment="1" applyProtection="1">
      <alignment horizontal="left"/>
      <protection locked="0"/>
    </xf>
    <xf numFmtId="10" fontId="15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5" borderId="0" xfId="1" applyNumberFormat="1" applyFont="1" applyFill="1" applyBorder="1" applyAlignment="1" applyProtection="1">
      <alignment horizontal="left"/>
      <protection locked="0"/>
    </xf>
    <xf numFmtId="4" fontId="15" fillId="4" borderId="1" xfId="1" applyNumberFormat="1" applyFont="1" applyFill="1" applyBorder="1" applyAlignment="1" applyProtection="1">
      <alignment horizontal="right" vertical="center" wrapText="1"/>
      <protection locked="0"/>
    </xf>
    <xf numFmtId="49" fontId="15" fillId="4" borderId="1" xfId="1" quotePrefix="1" applyNumberFormat="1" applyFont="1" applyFill="1" applyBorder="1" applyAlignment="1" applyProtection="1">
      <alignment horizontal="center" vertical="center" wrapText="1"/>
      <protection locked="0"/>
    </xf>
    <xf numFmtId="4" fontId="15" fillId="5" borderId="1" xfId="1" applyNumberFormat="1" applyFont="1" applyFill="1" applyBorder="1" applyAlignment="1" applyProtection="1">
      <alignment horizontal="right" vertical="center"/>
      <protection locked="0"/>
    </xf>
    <xf numFmtId="10" fontId="15" fillId="4" borderId="1" xfId="1" applyNumberFormat="1" applyFont="1" applyFill="1" applyBorder="1" applyAlignment="1" applyProtection="1">
      <alignment vertical="center" wrapText="1"/>
      <protection locked="0"/>
    </xf>
    <xf numFmtId="0" fontId="15" fillId="5" borderId="0" xfId="1" applyNumberFormat="1" applyFont="1" applyFill="1" applyBorder="1" applyAlignment="1" applyProtection="1">
      <alignment horizontal="left"/>
      <protection locked="0"/>
    </xf>
    <xf numFmtId="4" fontId="19" fillId="0" borderId="0" xfId="1" applyNumberFormat="1" applyFont="1" applyFill="1" applyBorder="1" applyAlignment="1" applyProtection="1">
      <alignment horizontal="left"/>
      <protection locked="0"/>
    </xf>
    <xf numFmtId="0" fontId="19" fillId="0" borderId="0" xfId="1" applyNumberFormat="1" applyFont="1" applyFill="1" applyBorder="1" applyAlignment="1" applyProtection="1">
      <alignment horizontal="left"/>
      <protection locked="0"/>
    </xf>
    <xf numFmtId="4" fontId="20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left"/>
      <protection locked="0"/>
    </xf>
    <xf numFmtId="10" fontId="5" fillId="0" borderId="3" xfId="1" applyNumberFormat="1" applyFont="1" applyFill="1" applyBorder="1" applyAlignment="1" applyProtection="1">
      <alignment horizontal="right" vertical="center"/>
      <protection locked="0"/>
    </xf>
    <xf numFmtId="10" fontId="18" fillId="0" borderId="3" xfId="1" applyNumberFormat="1" applyFont="1" applyFill="1" applyBorder="1" applyAlignment="1" applyProtection="1">
      <alignment horizontal="right" vertical="top"/>
      <protection locked="0"/>
    </xf>
    <xf numFmtId="10" fontId="18" fillId="0" borderId="3" xfId="1" applyNumberFormat="1" applyFont="1" applyFill="1" applyBorder="1" applyAlignment="1" applyProtection="1">
      <alignment horizontal="right" vertical="center"/>
      <protection locked="0"/>
    </xf>
    <xf numFmtId="10" fontId="14" fillId="0" borderId="3" xfId="1" applyNumberFormat="1" applyFont="1" applyFill="1" applyBorder="1" applyAlignment="1" applyProtection="1">
      <alignment horizontal="right" vertical="center"/>
      <protection locked="0"/>
    </xf>
    <xf numFmtId="4" fontId="19" fillId="0" borderId="0" xfId="1" applyNumberFormat="1" applyFont="1" applyFill="1" applyBorder="1" applyAlignment="1" applyProtection="1">
      <alignment horizontal="right"/>
      <protection locked="0"/>
    </xf>
    <xf numFmtId="4" fontId="19" fillId="5" borderId="0" xfId="1" applyNumberFormat="1" applyFont="1" applyFill="1" applyBorder="1" applyAlignment="1" applyProtection="1">
      <alignment horizontal="right"/>
      <protection locked="0"/>
    </xf>
    <xf numFmtId="49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10" fontId="15" fillId="5" borderId="1" xfId="1" applyNumberFormat="1" applyFont="1" applyFill="1" applyBorder="1" applyAlignment="1" applyProtection="1">
      <alignment horizontal="right" vertical="center"/>
      <protection locked="0"/>
    </xf>
    <xf numFmtId="49" fontId="15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4" borderId="1" xfId="1" applyNumberFormat="1" applyFont="1" applyFill="1" applyBorder="1" applyAlignment="1" applyProtection="1">
      <alignment horizontal="left" vertical="center" wrapText="1"/>
      <protection locked="0"/>
    </xf>
    <xf numFmtId="4" fontId="15" fillId="5" borderId="1" xfId="1" applyNumberFormat="1" applyFont="1" applyFill="1" applyBorder="1" applyAlignment="1" applyProtection="1">
      <alignment vertical="center"/>
      <protection locked="0"/>
    </xf>
    <xf numFmtId="49" fontId="6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16" fillId="6" borderId="1" xfId="1" applyNumberFormat="1" applyFont="1" applyFill="1" applyBorder="1" applyAlignment="1" applyProtection="1">
      <alignment horizontal="right" vertical="center" wrapText="1"/>
      <protection locked="0"/>
    </xf>
    <xf numFmtId="10" fontId="16" fillId="6" borderId="1" xfId="1" applyNumberFormat="1" applyFont="1" applyFill="1" applyBorder="1" applyAlignment="1" applyProtection="1">
      <alignment horizontal="right" vertical="center" wrapText="1"/>
      <protection locked="0"/>
    </xf>
    <xf numFmtId="10" fontId="16" fillId="7" borderId="1" xfId="1" applyNumberFormat="1" applyFont="1" applyFill="1" applyBorder="1" applyAlignment="1" applyProtection="1">
      <alignment horizontal="right" vertical="center"/>
      <protection locked="0"/>
    </xf>
    <xf numFmtId="49" fontId="6" fillId="6" borderId="1" xfId="1" quotePrefix="1" applyNumberFormat="1" applyFont="1" applyFill="1" applyBorder="1" applyAlignment="1" applyProtection="1">
      <alignment horizontal="center" vertical="center" wrapText="1"/>
      <protection locked="0"/>
    </xf>
    <xf numFmtId="4" fontId="16" fillId="7" borderId="1" xfId="1" applyNumberFormat="1" applyFont="1" applyFill="1" applyBorder="1" applyAlignment="1" applyProtection="1">
      <alignment horizontal="right" vertical="center"/>
      <protection locked="0"/>
    </xf>
    <xf numFmtId="49" fontId="8" fillId="4" borderId="1" xfId="1" quotePrefix="1" applyNumberFormat="1" applyFont="1" applyFill="1" applyBorder="1" applyAlignment="1" applyProtection="1">
      <alignment horizontal="center" vertical="center" wrapText="1"/>
      <protection locked="0"/>
    </xf>
    <xf numFmtId="49" fontId="8" fillId="8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8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8" borderId="1" xfId="1" applyNumberFormat="1" applyFont="1" applyFill="1" applyBorder="1" applyAlignment="1" applyProtection="1">
      <alignment horizontal="left" vertical="center" wrapText="1"/>
      <protection locked="0"/>
    </xf>
    <xf numFmtId="4" fontId="15" fillId="8" borderId="1" xfId="1" applyNumberFormat="1" applyFont="1" applyFill="1" applyBorder="1" applyAlignment="1" applyProtection="1">
      <alignment horizontal="right" vertical="center" wrapText="1"/>
      <protection locked="0"/>
    </xf>
    <xf numFmtId="10" fontId="15" fillId="8" borderId="1" xfId="1" applyNumberFormat="1" applyFont="1" applyFill="1" applyBorder="1" applyAlignment="1" applyProtection="1">
      <alignment horizontal="right" vertical="center" wrapText="1"/>
      <protection locked="0"/>
    </xf>
    <xf numFmtId="10" fontId="15" fillId="9" borderId="1" xfId="1" applyNumberFormat="1" applyFont="1" applyFill="1" applyBorder="1" applyAlignment="1" applyProtection="1">
      <alignment horizontal="right" vertical="center"/>
      <protection locked="0"/>
    </xf>
    <xf numFmtId="49" fontId="8" fillId="8" borderId="1" xfId="1" quotePrefix="1" applyNumberFormat="1" applyFont="1" applyFill="1" applyBorder="1" applyAlignment="1" applyProtection="1">
      <alignment horizontal="center" vertical="center" wrapText="1"/>
      <protection locked="0"/>
    </xf>
    <xf numFmtId="4" fontId="15" fillId="9" borderId="1" xfId="1" applyNumberFormat="1" applyFont="1" applyFill="1" applyBorder="1" applyAlignment="1" applyProtection="1">
      <alignment horizontal="right" vertical="center"/>
      <protection locked="0"/>
    </xf>
    <xf numFmtId="10" fontId="15" fillId="8" borderId="1" xfId="1" applyNumberFormat="1" applyFont="1" applyFill="1" applyBorder="1" applyAlignment="1" applyProtection="1">
      <alignment vertical="center" wrapText="1"/>
      <protection locked="0"/>
    </xf>
    <xf numFmtId="4" fontId="15" fillId="9" borderId="1" xfId="1" applyNumberFormat="1" applyFont="1" applyFill="1" applyBorder="1" applyAlignment="1" applyProtection="1">
      <alignment vertical="center"/>
      <protection locked="0"/>
    </xf>
    <xf numFmtId="4" fontId="14" fillId="6" borderId="1" xfId="1" applyNumberFormat="1" applyFont="1" applyFill="1" applyBorder="1" applyAlignment="1" applyProtection="1">
      <alignment horizontal="right" vertical="center" wrapText="1"/>
      <protection locked="0"/>
    </xf>
    <xf numFmtId="10" fontId="14" fillId="6" borderId="1" xfId="1" applyNumberFormat="1" applyFont="1" applyFill="1" applyBorder="1" applyAlignment="1" applyProtection="1">
      <alignment horizontal="right" vertical="center" wrapText="1"/>
      <protection locked="0"/>
    </xf>
    <xf numFmtId="49" fontId="8" fillId="8" borderId="2" xfId="1" applyNumberFormat="1" applyFont="1" applyFill="1" applyBorder="1" applyAlignment="1" applyProtection="1">
      <alignment horizontal="center" vertical="center" wrapText="1"/>
      <protection locked="0"/>
    </xf>
    <xf numFmtId="49" fontId="8" fillId="8" borderId="2" xfId="1" applyNumberFormat="1" applyFont="1" applyFill="1" applyBorder="1" applyAlignment="1" applyProtection="1">
      <alignment horizontal="left" vertical="center" wrapText="1"/>
      <protection locked="0"/>
    </xf>
    <xf numFmtId="4" fontId="15" fillId="8" borderId="2" xfId="1" applyNumberFormat="1" applyFont="1" applyFill="1" applyBorder="1" applyAlignment="1" applyProtection="1">
      <alignment horizontal="right" vertical="center" wrapText="1"/>
      <protection locked="0"/>
    </xf>
    <xf numFmtId="10" fontId="15" fillId="8" borderId="2" xfId="1" applyNumberFormat="1" applyFont="1" applyFill="1" applyBorder="1" applyAlignment="1" applyProtection="1">
      <alignment horizontal="right" vertical="center" wrapText="1"/>
      <protection locked="0"/>
    </xf>
    <xf numFmtId="10" fontId="15" fillId="9" borderId="2" xfId="1" applyNumberFormat="1" applyFont="1" applyFill="1" applyBorder="1" applyAlignment="1" applyProtection="1">
      <alignment horizontal="right" vertical="center"/>
      <protection locked="0"/>
    </xf>
    <xf numFmtId="49" fontId="8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8" fillId="4" borderId="8" xfId="1" applyNumberFormat="1" applyFont="1" applyFill="1" applyBorder="1" applyAlignment="1" applyProtection="1">
      <alignment horizontal="left" vertical="center" wrapText="1"/>
      <protection locked="0"/>
    </xf>
    <xf numFmtId="4" fontId="15" fillId="4" borderId="8" xfId="1" applyNumberFormat="1" applyFont="1" applyFill="1" applyBorder="1" applyAlignment="1" applyProtection="1">
      <alignment horizontal="right" vertical="center" wrapText="1"/>
      <protection locked="0"/>
    </xf>
    <xf numFmtId="4" fontId="15" fillId="5" borderId="8" xfId="1" applyNumberFormat="1" applyFont="1" applyFill="1" applyBorder="1" applyAlignment="1" applyProtection="1">
      <alignment horizontal="right" vertical="center"/>
      <protection locked="0"/>
    </xf>
    <xf numFmtId="10" fontId="15" fillId="4" borderId="8" xfId="1" applyNumberFormat="1" applyFont="1" applyFill="1" applyBorder="1" applyAlignment="1" applyProtection="1">
      <alignment horizontal="right" vertical="center" wrapText="1"/>
      <protection locked="0"/>
    </xf>
    <xf numFmtId="10" fontId="15" fillId="5" borderId="8" xfId="1" applyNumberFormat="1" applyFont="1" applyFill="1" applyBorder="1" applyAlignment="1" applyProtection="1">
      <alignment horizontal="right" vertical="center"/>
      <protection locked="0"/>
    </xf>
    <xf numFmtId="49" fontId="7" fillId="8" borderId="2" xfId="1" applyNumberFormat="1" applyFont="1" applyFill="1" applyBorder="1" applyAlignment="1" applyProtection="1">
      <alignment horizontal="center" vertical="center" wrapText="1"/>
      <protection locked="0"/>
    </xf>
    <xf numFmtId="4" fontId="15" fillId="5" borderId="8" xfId="1" applyNumberFormat="1" applyFont="1" applyFill="1" applyBorder="1" applyAlignment="1" applyProtection="1">
      <alignment vertical="center"/>
      <protection locked="0"/>
    </xf>
    <xf numFmtId="10" fontId="15" fillId="4" borderId="8" xfId="1" applyNumberFormat="1" applyFont="1" applyFill="1" applyBorder="1" applyAlignment="1" applyProtection="1">
      <alignment vertical="center" wrapText="1"/>
      <protection locked="0"/>
    </xf>
    <xf numFmtId="49" fontId="8" fillId="4" borderId="2" xfId="1" applyNumberFormat="1" applyFont="1" applyFill="1" applyBorder="1" applyAlignment="1" applyProtection="1">
      <alignment horizontal="center" vertical="center" wrapText="1"/>
      <protection locked="0"/>
    </xf>
    <xf numFmtId="49" fontId="8" fillId="4" borderId="2" xfId="1" applyNumberFormat="1" applyFont="1" applyFill="1" applyBorder="1" applyAlignment="1" applyProtection="1">
      <alignment horizontal="left" vertical="center" wrapText="1"/>
      <protection locked="0"/>
    </xf>
    <xf numFmtId="4" fontId="15" fillId="4" borderId="2" xfId="1" applyNumberFormat="1" applyFont="1" applyFill="1" applyBorder="1" applyAlignment="1" applyProtection="1">
      <alignment horizontal="right" vertical="center" wrapText="1"/>
      <protection locked="0"/>
    </xf>
    <xf numFmtId="4" fontId="15" fillId="5" borderId="2" xfId="1" applyNumberFormat="1" applyFont="1" applyFill="1" applyBorder="1" applyAlignment="1" applyProtection="1">
      <alignment horizontal="right" vertical="center"/>
      <protection locked="0"/>
    </xf>
    <xf numFmtId="10" fontId="15" fillId="4" borderId="2" xfId="1" applyNumberFormat="1" applyFont="1" applyFill="1" applyBorder="1" applyAlignment="1" applyProtection="1">
      <alignment horizontal="right" vertical="center" wrapText="1"/>
      <protection locked="0"/>
    </xf>
    <xf numFmtId="10" fontId="15" fillId="5" borderId="2" xfId="1" applyNumberFormat="1" applyFont="1" applyFill="1" applyBorder="1" applyAlignment="1" applyProtection="1">
      <alignment horizontal="right" vertical="center"/>
      <protection locked="0"/>
    </xf>
    <xf numFmtId="49" fontId="8" fillId="8" borderId="8" xfId="1" applyNumberFormat="1" applyFont="1" applyFill="1" applyBorder="1" applyAlignment="1" applyProtection="1">
      <alignment horizontal="center" vertical="center" wrapText="1"/>
      <protection locked="0"/>
    </xf>
    <xf numFmtId="49" fontId="8" fillId="8" borderId="8" xfId="1" applyNumberFormat="1" applyFont="1" applyFill="1" applyBorder="1" applyAlignment="1" applyProtection="1">
      <alignment horizontal="left" vertical="center" wrapText="1"/>
      <protection locked="0"/>
    </xf>
    <xf numFmtId="4" fontId="15" fillId="8" borderId="8" xfId="1" applyNumberFormat="1" applyFont="1" applyFill="1" applyBorder="1" applyAlignment="1" applyProtection="1">
      <alignment horizontal="right" vertical="center" wrapText="1"/>
      <protection locked="0"/>
    </xf>
    <xf numFmtId="10" fontId="15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15" fillId="9" borderId="8" xfId="1" applyNumberFormat="1" applyFont="1" applyFill="1" applyBorder="1" applyAlignment="1" applyProtection="1">
      <alignment horizontal="right" vertical="center"/>
      <protection locked="0"/>
    </xf>
    <xf numFmtId="10" fontId="15" fillId="9" borderId="8" xfId="1" applyNumberFormat="1" applyFont="1" applyFill="1" applyBorder="1" applyAlignment="1" applyProtection="1">
      <alignment horizontal="right" vertical="center"/>
      <protection locked="0"/>
    </xf>
    <xf numFmtId="49" fontId="15" fillId="4" borderId="8" xfId="1" applyNumberFormat="1" applyFont="1" applyFill="1" applyBorder="1" applyAlignment="1" applyProtection="1">
      <alignment horizontal="center" vertical="center" wrapText="1"/>
      <protection locked="0"/>
    </xf>
    <xf numFmtId="4" fontId="22" fillId="6" borderId="1" xfId="1" applyNumberFormat="1" applyFont="1" applyFill="1" applyBorder="1" applyAlignment="1" applyProtection="1">
      <alignment horizontal="right" vertical="center" wrapText="1"/>
      <protection locked="0"/>
    </xf>
    <xf numFmtId="4" fontId="23" fillId="8" borderId="1" xfId="1" applyNumberFormat="1" applyFont="1" applyFill="1" applyBorder="1" applyAlignment="1" applyProtection="1">
      <alignment horizontal="right" vertical="center" wrapText="1"/>
      <protection locked="0"/>
    </xf>
    <xf numFmtId="4" fontId="23" fillId="5" borderId="1" xfId="1" applyNumberFormat="1" applyFont="1" applyFill="1" applyBorder="1" applyAlignment="1" applyProtection="1">
      <alignment horizontal="right" vertical="center"/>
      <protection locked="0"/>
    </xf>
    <xf numFmtId="4" fontId="23" fillId="8" borderId="2" xfId="1" applyNumberFormat="1" applyFont="1" applyFill="1" applyBorder="1" applyAlignment="1" applyProtection="1">
      <alignment horizontal="right" vertical="center" wrapText="1"/>
      <protection locked="0"/>
    </xf>
    <xf numFmtId="4" fontId="23" fillId="4" borderId="1" xfId="1" applyNumberFormat="1" applyFont="1" applyFill="1" applyBorder="1" applyAlignment="1" applyProtection="1">
      <alignment horizontal="right" vertical="center" wrapText="1"/>
      <protection locked="0"/>
    </xf>
    <xf numFmtId="4" fontId="23" fillId="5" borderId="8" xfId="1" applyNumberFormat="1" applyFont="1" applyFill="1" applyBorder="1" applyAlignment="1" applyProtection="1">
      <alignment horizontal="right" vertical="center"/>
      <protection locked="0"/>
    </xf>
    <xf numFmtId="4" fontId="22" fillId="7" borderId="1" xfId="1" applyNumberFormat="1" applyFont="1" applyFill="1" applyBorder="1" applyAlignment="1" applyProtection="1">
      <alignment horizontal="right" vertical="center"/>
      <protection locked="0"/>
    </xf>
    <xf numFmtId="4" fontId="23" fillId="9" borderId="1" xfId="1" applyNumberFormat="1" applyFont="1" applyFill="1" applyBorder="1" applyAlignment="1" applyProtection="1">
      <alignment horizontal="right" vertical="center"/>
      <protection locked="0"/>
    </xf>
    <xf numFmtId="4" fontId="23" fillId="9" borderId="1" xfId="1" applyNumberFormat="1" applyFont="1" applyFill="1" applyBorder="1" applyAlignment="1" applyProtection="1">
      <alignment vertical="center"/>
      <protection locked="0"/>
    </xf>
    <xf numFmtId="4" fontId="23" fillId="5" borderId="1" xfId="1" applyNumberFormat="1" applyFont="1" applyFill="1" applyBorder="1" applyAlignment="1" applyProtection="1">
      <alignment vertical="center"/>
      <protection locked="0"/>
    </xf>
    <xf numFmtId="4" fontId="23" fillId="5" borderId="2" xfId="1" applyNumberFormat="1" applyFont="1" applyFill="1" applyBorder="1" applyAlignment="1" applyProtection="1">
      <alignment horizontal="right" vertical="center"/>
      <protection locked="0"/>
    </xf>
    <xf numFmtId="4" fontId="23" fillId="4" borderId="8" xfId="1" applyNumberFormat="1" applyFont="1" applyFill="1" applyBorder="1" applyAlignment="1" applyProtection="1">
      <alignment horizontal="right" vertical="center" wrapText="1"/>
      <protection locked="0"/>
    </xf>
    <xf numFmtId="4" fontId="23" fillId="9" borderId="8" xfId="1" applyNumberFormat="1" applyFont="1" applyFill="1" applyBorder="1" applyAlignment="1" applyProtection="1">
      <alignment horizontal="right" vertical="center"/>
      <protection locked="0"/>
    </xf>
    <xf numFmtId="49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4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1" applyNumberFormat="1" applyFont="1" applyFill="1" applyBorder="1" applyAlignment="1" applyProtection="1">
      <alignment horizontal="center" wrapText="1"/>
      <protection locked="0"/>
    </xf>
    <xf numFmtId="49" fontId="9" fillId="6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</cellXfs>
  <cellStyles count="40">
    <cellStyle name="ConditionalStyle_1" xfId="2"/>
    <cellStyle name="Dziesiętny 2" xfId="39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20"/>
    <cellStyle name="Normalny 24" xfId="21"/>
    <cellStyle name="Normalny 25" xfId="22"/>
    <cellStyle name="Normalny 26" xfId="23"/>
    <cellStyle name="Normalny 27" xfId="24"/>
    <cellStyle name="Normalny 28" xfId="25"/>
    <cellStyle name="Normalny 29" xfId="1"/>
    <cellStyle name="Normalny 3" xfId="26"/>
    <cellStyle name="Normalny 3 2" xfId="27"/>
    <cellStyle name="Normalny 4" xfId="28"/>
    <cellStyle name="Normalny 4 2" xfId="29"/>
    <cellStyle name="Normalny 5" xfId="30"/>
    <cellStyle name="Normalny 5 2" xfId="31"/>
    <cellStyle name="Normalny 5 3" xfId="32"/>
    <cellStyle name="Normalny 5 3 2" xfId="33"/>
    <cellStyle name="Normalny 6" xfId="34"/>
    <cellStyle name="Normalny 7" xfId="35"/>
    <cellStyle name="Normalny 7 2" xfId="36"/>
    <cellStyle name="Normalny 8" xfId="37"/>
    <cellStyle name="Normalny 9" xfId="38"/>
  </cellStyles>
  <dxfs count="0"/>
  <tableStyles count="0" defaultTableStyle="TableStyleMedium2" defaultPivotStyle="PivotStyleLight16"/>
  <colors>
    <mruColors>
      <color rgb="FFFFFF00"/>
      <color rgb="FF66FF33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"/>
  <sheetViews>
    <sheetView showGridLines="0" tabSelected="1" zoomScaleNormal="100" workbookViewId="0">
      <pane xSplit="5" ySplit="3" topLeftCell="F10" activePane="bottomRight" state="frozen"/>
      <selection pane="topRight" activeCell="F1" sqref="F1"/>
      <selection pane="bottomLeft" activeCell="A5" sqref="A5"/>
      <selection pane="bottomRight" activeCell="J15" sqref="J15"/>
    </sheetView>
  </sheetViews>
  <sheetFormatPr defaultRowHeight="12.75" x14ac:dyDescent="0.2"/>
  <cols>
    <col min="1" max="1" width="5.5703125" style="1" customWidth="1"/>
    <col min="2" max="2" width="7.85546875" style="1" customWidth="1"/>
    <col min="3" max="3" width="9" style="1" customWidth="1"/>
    <col min="4" max="4" width="33.140625" style="1" customWidth="1"/>
    <col min="5" max="5" width="17" style="1" customWidth="1"/>
    <col min="6" max="6" width="13.42578125" style="1" customWidth="1"/>
    <col min="7" max="7" width="10.42578125" style="1" customWidth="1"/>
    <col min="8" max="8" width="15.85546875" style="1" customWidth="1"/>
    <col min="9" max="9" width="16" style="1" customWidth="1"/>
    <col min="10" max="10" width="13.28515625" style="1" customWidth="1"/>
    <col min="11" max="202" width="9.140625" style="1"/>
    <col min="203" max="203" width="2.140625" style="1" customWidth="1"/>
    <col min="204" max="204" width="8.7109375" style="1" customWidth="1"/>
    <col min="205" max="205" width="9.85546875" style="1" customWidth="1"/>
    <col min="206" max="206" width="1" style="1" customWidth="1"/>
    <col min="207" max="207" width="10.85546875" style="1" customWidth="1"/>
    <col min="208" max="208" width="54.5703125" style="1" customWidth="1"/>
    <col min="209" max="210" width="22.85546875" style="1" customWidth="1"/>
    <col min="211" max="211" width="9.85546875" style="1" customWidth="1"/>
    <col min="212" max="212" width="13" style="1" customWidth="1"/>
    <col min="213" max="213" width="1" style="1" customWidth="1"/>
    <col min="214" max="458" width="9.140625" style="1"/>
    <col min="459" max="459" width="2.140625" style="1" customWidth="1"/>
    <col min="460" max="460" width="8.7109375" style="1" customWidth="1"/>
    <col min="461" max="461" width="9.85546875" style="1" customWidth="1"/>
    <col min="462" max="462" width="1" style="1" customWidth="1"/>
    <col min="463" max="463" width="10.85546875" style="1" customWidth="1"/>
    <col min="464" max="464" width="54.5703125" style="1" customWidth="1"/>
    <col min="465" max="466" width="22.85546875" style="1" customWidth="1"/>
    <col min="467" max="467" width="9.85546875" style="1" customWidth="1"/>
    <col min="468" max="468" width="13" style="1" customWidth="1"/>
    <col min="469" max="469" width="1" style="1" customWidth="1"/>
    <col min="470" max="714" width="9.140625" style="1"/>
    <col min="715" max="715" width="2.140625" style="1" customWidth="1"/>
    <col min="716" max="716" width="8.7109375" style="1" customWidth="1"/>
    <col min="717" max="717" width="9.85546875" style="1" customWidth="1"/>
    <col min="718" max="718" width="1" style="1" customWidth="1"/>
    <col min="719" max="719" width="10.85546875" style="1" customWidth="1"/>
    <col min="720" max="720" width="54.5703125" style="1" customWidth="1"/>
    <col min="721" max="722" width="22.85546875" style="1" customWidth="1"/>
    <col min="723" max="723" width="9.85546875" style="1" customWidth="1"/>
    <col min="724" max="724" width="13" style="1" customWidth="1"/>
    <col min="725" max="725" width="1" style="1" customWidth="1"/>
    <col min="726" max="970" width="9.140625" style="1"/>
    <col min="971" max="971" width="2.140625" style="1" customWidth="1"/>
    <col min="972" max="972" width="8.7109375" style="1" customWidth="1"/>
    <col min="973" max="973" width="9.85546875" style="1" customWidth="1"/>
    <col min="974" max="974" width="1" style="1" customWidth="1"/>
    <col min="975" max="975" width="10.85546875" style="1" customWidth="1"/>
    <col min="976" max="976" width="54.5703125" style="1" customWidth="1"/>
    <col min="977" max="978" width="22.85546875" style="1" customWidth="1"/>
    <col min="979" max="979" width="9.85546875" style="1" customWidth="1"/>
    <col min="980" max="980" width="13" style="1" customWidth="1"/>
    <col min="981" max="981" width="1" style="1" customWidth="1"/>
    <col min="982" max="1226" width="9.140625" style="1"/>
    <col min="1227" max="1227" width="2.140625" style="1" customWidth="1"/>
    <col min="1228" max="1228" width="8.7109375" style="1" customWidth="1"/>
    <col min="1229" max="1229" width="9.85546875" style="1" customWidth="1"/>
    <col min="1230" max="1230" width="1" style="1" customWidth="1"/>
    <col min="1231" max="1231" width="10.85546875" style="1" customWidth="1"/>
    <col min="1232" max="1232" width="54.5703125" style="1" customWidth="1"/>
    <col min="1233" max="1234" width="22.85546875" style="1" customWidth="1"/>
    <col min="1235" max="1235" width="9.85546875" style="1" customWidth="1"/>
    <col min="1236" max="1236" width="13" style="1" customWidth="1"/>
    <col min="1237" max="1237" width="1" style="1" customWidth="1"/>
    <col min="1238" max="1482" width="9.140625" style="1"/>
    <col min="1483" max="1483" width="2.140625" style="1" customWidth="1"/>
    <col min="1484" max="1484" width="8.7109375" style="1" customWidth="1"/>
    <col min="1485" max="1485" width="9.85546875" style="1" customWidth="1"/>
    <col min="1486" max="1486" width="1" style="1" customWidth="1"/>
    <col min="1487" max="1487" width="10.85546875" style="1" customWidth="1"/>
    <col min="1488" max="1488" width="54.5703125" style="1" customWidth="1"/>
    <col min="1489" max="1490" width="22.85546875" style="1" customWidth="1"/>
    <col min="1491" max="1491" width="9.85546875" style="1" customWidth="1"/>
    <col min="1492" max="1492" width="13" style="1" customWidth="1"/>
    <col min="1493" max="1493" width="1" style="1" customWidth="1"/>
    <col min="1494" max="1738" width="9.140625" style="1"/>
    <col min="1739" max="1739" width="2.140625" style="1" customWidth="1"/>
    <col min="1740" max="1740" width="8.7109375" style="1" customWidth="1"/>
    <col min="1741" max="1741" width="9.85546875" style="1" customWidth="1"/>
    <col min="1742" max="1742" width="1" style="1" customWidth="1"/>
    <col min="1743" max="1743" width="10.85546875" style="1" customWidth="1"/>
    <col min="1744" max="1744" width="54.5703125" style="1" customWidth="1"/>
    <col min="1745" max="1746" width="22.85546875" style="1" customWidth="1"/>
    <col min="1747" max="1747" width="9.85546875" style="1" customWidth="1"/>
    <col min="1748" max="1748" width="13" style="1" customWidth="1"/>
    <col min="1749" max="1749" width="1" style="1" customWidth="1"/>
    <col min="1750" max="1994" width="9.140625" style="1"/>
    <col min="1995" max="1995" width="2.140625" style="1" customWidth="1"/>
    <col min="1996" max="1996" width="8.7109375" style="1" customWidth="1"/>
    <col min="1997" max="1997" width="9.85546875" style="1" customWidth="1"/>
    <col min="1998" max="1998" width="1" style="1" customWidth="1"/>
    <col min="1999" max="1999" width="10.85546875" style="1" customWidth="1"/>
    <col min="2000" max="2000" width="54.5703125" style="1" customWidth="1"/>
    <col min="2001" max="2002" width="22.85546875" style="1" customWidth="1"/>
    <col min="2003" max="2003" width="9.85546875" style="1" customWidth="1"/>
    <col min="2004" max="2004" width="13" style="1" customWidth="1"/>
    <col min="2005" max="2005" width="1" style="1" customWidth="1"/>
    <col min="2006" max="2250" width="9.140625" style="1"/>
    <col min="2251" max="2251" width="2.140625" style="1" customWidth="1"/>
    <col min="2252" max="2252" width="8.7109375" style="1" customWidth="1"/>
    <col min="2253" max="2253" width="9.85546875" style="1" customWidth="1"/>
    <col min="2254" max="2254" width="1" style="1" customWidth="1"/>
    <col min="2255" max="2255" width="10.85546875" style="1" customWidth="1"/>
    <col min="2256" max="2256" width="54.5703125" style="1" customWidth="1"/>
    <col min="2257" max="2258" width="22.85546875" style="1" customWidth="1"/>
    <col min="2259" max="2259" width="9.85546875" style="1" customWidth="1"/>
    <col min="2260" max="2260" width="13" style="1" customWidth="1"/>
    <col min="2261" max="2261" width="1" style="1" customWidth="1"/>
    <col min="2262" max="2506" width="9.140625" style="1"/>
    <col min="2507" max="2507" width="2.140625" style="1" customWidth="1"/>
    <col min="2508" max="2508" width="8.7109375" style="1" customWidth="1"/>
    <col min="2509" max="2509" width="9.85546875" style="1" customWidth="1"/>
    <col min="2510" max="2510" width="1" style="1" customWidth="1"/>
    <col min="2511" max="2511" width="10.85546875" style="1" customWidth="1"/>
    <col min="2512" max="2512" width="54.5703125" style="1" customWidth="1"/>
    <col min="2513" max="2514" width="22.85546875" style="1" customWidth="1"/>
    <col min="2515" max="2515" width="9.85546875" style="1" customWidth="1"/>
    <col min="2516" max="2516" width="13" style="1" customWidth="1"/>
    <col min="2517" max="2517" width="1" style="1" customWidth="1"/>
    <col min="2518" max="2762" width="9.140625" style="1"/>
    <col min="2763" max="2763" width="2.140625" style="1" customWidth="1"/>
    <col min="2764" max="2764" width="8.7109375" style="1" customWidth="1"/>
    <col min="2765" max="2765" width="9.85546875" style="1" customWidth="1"/>
    <col min="2766" max="2766" width="1" style="1" customWidth="1"/>
    <col min="2767" max="2767" width="10.85546875" style="1" customWidth="1"/>
    <col min="2768" max="2768" width="54.5703125" style="1" customWidth="1"/>
    <col min="2769" max="2770" width="22.85546875" style="1" customWidth="1"/>
    <col min="2771" max="2771" width="9.85546875" style="1" customWidth="1"/>
    <col min="2772" max="2772" width="13" style="1" customWidth="1"/>
    <col min="2773" max="2773" width="1" style="1" customWidth="1"/>
    <col min="2774" max="3018" width="9.140625" style="1"/>
    <col min="3019" max="3019" width="2.140625" style="1" customWidth="1"/>
    <col min="3020" max="3020" width="8.7109375" style="1" customWidth="1"/>
    <col min="3021" max="3021" width="9.85546875" style="1" customWidth="1"/>
    <col min="3022" max="3022" width="1" style="1" customWidth="1"/>
    <col min="3023" max="3023" width="10.85546875" style="1" customWidth="1"/>
    <col min="3024" max="3024" width="54.5703125" style="1" customWidth="1"/>
    <col min="3025" max="3026" width="22.85546875" style="1" customWidth="1"/>
    <col min="3027" max="3027" width="9.85546875" style="1" customWidth="1"/>
    <col min="3028" max="3028" width="13" style="1" customWidth="1"/>
    <col min="3029" max="3029" width="1" style="1" customWidth="1"/>
    <col min="3030" max="3274" width="9.140625" style="1"/>
    <col min="3275" max="3275" width="2.140625" style="1" customWidth="1"/>
    <col min="3276" max="3276" width="8.7109375" style="1" customWidth="1"/>
    <col min="3277" max="3277" width="9.85546875" style="1" customWidth="1"/>
    <col min="3278" max="3278" width="1" style="1" customWidth="1"/>
    <col min="3279" max="3279" width="10.85546875" style="1" customWidth="1"/>
    <col min="3280" max="3280" width="54.5703125" style="1" customWidth="1"/>
    <col min="3281" max="3282" width="22.85546875" style="1" customWidth="1"/>
    <col min="3283" max="3283" width="9.85546875" style="1" customWidth="1"/>
    <col min="3284" max="3284" width="13" style="1" customWidth="1"/>
    <col min="3285" max="3285" width="1" style="1" customWidth="1"/>
    <col min="3286" max="3530" width="9.140625" style="1"/>
    <col min="3531" max="3531" width="2.140625" style="1" customWidth="1"/>
    <col min="3532" max="3532" width="8.7109375" style="1" customWidth="1"/>
    <col min="3533" max="3533" width="9.85546875" style="1" customWidth="1"/>
    <col min="3534" max="3534" width="1" style="1" customWidth="1"/>
    <col min="3535" max="3535" width="10.85546875" style="1" customWidth="1"/>
    <col min="3536" max="3536" width="54.5703125" style="1" customWidth="1"/>
    <col min="3537" max="3538" width="22.85546875" style="1" customWidth="1"/>
    <col min="3539" max="3539" width="9.85546875" style="1" customWidth="1"/>
    <col min="3540" max="3540" width="13" style="1" customWidth="1"/>
    <col min="3541" max="3541" width="1" style="1" customWidth="1"/>
    <col min="3542" max="3786" width="9.140625" style="1"/>
    <col min="3787" max="3787" width="2.140625" style="1" customWidth="1"/>
    <col min="3788" max="3788" width="8.7109375" style="1" customWidth="1"/>
    <col min="3789" max="3789" width="9.85546875" style="1" customWidth="1"/>
    <col min="3790" max="3790" width="1" style="1" customWidth="1"/>
    <col min="3791" max="3791" width="10.85546875" style="1" customWidth="1"/>
    <col min="3792" max="3792" width="54.5703125" style="1" customWidth="1"/>
    <col min="3793" max="3794" width="22.85546875" style="1" customWidth="1"/>
    <col min="3795" max="3795" width="9.85546875" style="1" customWidth="1"/>
    <col min="3796" max="3796" width="13" style="1" customWidth="1"/>
    <col min="3797" max="3797" width="1" style="1" customWidth="1"/>
    <col min="3798" max="4042" width="9.140625" style="1"/>
    <col min="4043" max="4043" width="2.140625" style="1" customWidth="1"/>
    <col min="4044" max="4044" width="8.7109375" style="1" customWidth="1"/>
    <col min="4045" max="4045" width="9.85546875" style="1" customWidth="1"/>
    <col min="4046" max="4046" width="1" style="1" customWidth="1"/>
    <col min="4047" max="4047" width="10.85546875" style="1" customWidth="1"/>
    <col min="4048" max="4048" width="54.5703125" style="1" customWidth="1"/>
    <col min="4049" max="4050" width="22.85546875" style="1" customWidth="1"/>
    <col min="4051" max="4051" width="9.85546875" style="1" customWidth="1"/>
    <col min="4052" max="4052" width="13" style="1" customWidth="1"/>
    <col min="4053" max="4053" width="1" style="1" customWidth="1"/>
    <col min="4054" max="4298" width="9.140625" style="1"/>
    <col min="4299" max="4299" width="2.140625" style="1" customWidth="1"/>
    <col min="4300" max="4300" width="8.7109375" style="1" customWidth="1"/>
    <col min="4301" max="4301" width="9.85546875" style="1" customWidth="1"/>
    <col min="4302" max="4302" width="1" style="1" customWidth="1"/>
    <col min="4303" max="4303" width="10.85546875" style="1" customWidth="1"/>
    <col min="4304" max="4304" width="54.5703125" style="1" customWidth="1"/>
    <col min="4305" max="4306" width="22.85546875" style="1" customWidth="1"/>
    <col min="4307" max="4307" width="9.85546875" style="1" customWidth="1"/>
    <col min="4308" max="4308" width="13" style="1" customWidth="1"/>
    <col min="4309" max="4309" width="1" style="1" customWidth="1"/>
    <col min="4310" max="4554" width="9.140625" style="1"/>
    <col min="4555" max="4555" width="2.140625" style="1" customWidth="1"/>
    <col min="4556" max="4556" width="8.7109375" style="1" customWidth="1"/>
    <col min="4557" max="4557" width="9.85546875" style="1" customWidth="1"/>
    <col min="4558" max="4558" width="1" style="1" customWidth="1"/>
    <col min="4559" max="4559" width="10.85546875" style="1" customWidth="1"/>
    <col min="4560" max="4560" width="54.5703125" style="1" customWidth="1"/>
    <col min="4561" max="4562" width="22.85546875" style="1" customWidth="1"/>
    <col min="4563" max="4563" width="9.85546875" style="1" customWidth="1"/>
    <col min="4564" max="4564" width="13" style="1" customWidth="1"/>
    <col min="4565" max="4565" width="1" style="1" customWidth="1"/>
    <col min="4566" max="4810" width="9.140625" style="1"/>
    <col min="4811" max="4811" width="2.140625" style="1" customWidth="1"/>
    <col min="4812" max="4812" width="8.7109375" style="1" customWidth="1"/>
    <col min="4813" max="4813" width="9.85546875" style="1" customWidth="1"/>
    <col min="4814" max="4814" width="1" style="1" customWidth="1"/>
    <col min="4815" max="4815" width="10.85546875" style="1" customWidth="1"/>
    <col min="4816" max="4816" width="54.5703125" style="1" customWidth="1"/>
    <col min="4817" max="4818" width="22.85546875" style="1" customWidth="1"/>
    <col min="4819" max="4819" width="9.85546875" style="1" customWidth="1"/>
    <col min="4820" max="4820" width="13" style="1" customWidth="1"/>
    <col min="4821" max="4821" width="1" style="1" customWidth="1"/>
    <col min="4822" max="5066" width="9.140625" style="1"/>
    <col min="5067" max="5067" width="2.140625" style="1" customWidth="1"/>
    <col min="5068" max="5068" width="8.7109375" style="1" customWidth="1"/>
    <col min="5069" max="5069" width="9.85546875" style="1" customWidth="1"/>
    <col min="5070" max="5070" width="1" style="1" customWidth="1"/>
    <col min="5071" max="5071" width="10.85546875" style="1" customWidth="1"/>
    <col min="5072" max="5072" width="54.5703125" style="1" customWidth="1"/>
    <col min="5073" max="5074" width="22.85546875" style="1" customWidth="1"/>
    <col min="5075" max="5075" width="9.85546875" style="1" customWidth="1"/>
    <col min="5076" max="5076" width="13" style="1" customWidth="1"/>
    <col min="5077" max="5077" width="1" style="1" customWidth="1"/>
    <col min="5078" max="5322" width="9.140625" style="1"/>
    <col min="5323" max="5323" width="2.140625" style="1" customWidth="1"/>
    <col min="5324" max="5324" width="8.7109375" style="1" customWidth="1"/>
    <col min="5325" max="5325" width="9.85546875" style="1" customWidth="1"/>
    <col min="5326" max="5326" width="1" style="1" customWidth="1"/>
    <col min="5327" max="5327" width="10.85546875" style="1" customWidth="1"/>
    <col min="5328" max="5328" width="54.5703125" style="1" customWidth="1"/>
    <col min="5329" max="5330" width="22.85546875" style="1" customWidth="1"/>
    <col min="5331" max="5331" width="9.85546875" style="1" customWidth="1"/>
    <col min="5332" max="5332" width="13" style="1" customWidth="1"/>
    <col min="5333" max="5333" width="1" style="1" customWidth="1"/>
    <col min="5334" max="5578" width="9.140625" style="1"/>
    <col min="5579" max="5579" width="2.140625" style="1" customWidth="1"/>
    <col min="5580" max="5580" width="8.7109375" style="1" customWidth="1"/>
    <col min="5581" max="5581" width="9.85546875" style="1" customWidth="1"/>
    <col min="5582" max="5582" width="1" style="1" customWidth="1"/>
    <col min="5583" max="5583" width="10.85546875" style="1" customWidth="1"/>
    <col min="5584" max="5584" width="54.5703125" style="1" customWidth="1"/>
    <col min="5585" max="5586" width="22.85546875" style="1" customWidth="1"/>
    <col min="5587" max="5587" width="9.85546875" style="1" customWidth="1"/>
    <col min="5588" max="5588" width="13" style="1" customWidth="1"/>
    <col min="5589" max="5589" width="1" style="1" customWidth="1"/>
    <col min="5590" max="5834" width="9.140625" style="1"/>
    <col min="5835" max="5835" width="2.140625" style="1" customWidth="1"/>
    <col min="5836" max="5836" width="8.7109375" style="1" customWidth="1"/>
    <col min="5837" max="5837" width="9.85546875" style="1" customWidth="1"/>
    <col min="5838" max="5838" width="1" style="1" customWidth="1"/>
    <col min="5839" max="5839" width="10.85546875" style="1" customWidth="1"/>
    <col min="5840" max="5840" width="54.5703125" style="1" customWidth="1"/>
    <col min="5841" max="5842" width="22.85546875" style="1" customWidth="1"/>
    <col min="5843" max="5843" width="9.85546875" style="1" customWidth="1"/>
    <col min="5844" max="5844" width="13" style="1" customWidth="1"/>
    <col min="5845" max="5845" width="1" style="1" customWidth="1"/>
    <col min="5846" max="6090" width="9.140625" style="1"/>
    <col min="6091" max="6091" width="2.140625" style="1" customWidth="1"/>
    <col min="6092" max="6092" width="8.7109375" style="1" customWidth="1"/>
    <col min="6093" max="6093" width="9.85546875" style="1" customWidth="1"/>
    <col min="6094" max="6094" width="1" style="1" customWidth="1"/>
    <col min="6095" max="6095" width="10.85546875" style="1" customWidth="1"/>
    <col min="6096" max="6096" width="54.5703125" style="1" customWidth="1"/>
    <col min="6097" max="6098" width="22.85546875" style="1" customWidth="1"/>
    <col min="6099" max="6099" width="9.85546875" style="1" customWidth="1"/>
    <col min="6100" max="6100" width="13" style="1" customWidth="1"/>
    <col min="6101" max="6101" width="1" style="1" customWidth="1"/>
    <col min="6102" max="6346" width="9.140625" style="1"/>
    <col min="6347" max="6347" width="2.140625" style="1" customWidth="1"/>
    <col min="6348" max="6348" width="8.7109375" style="1" customWidth="1"/>
    <col min="6349" max="6349" width="9.85546875" style="1" customWidth="1"/>
    <col min="6350" max="6350" width="1" style="1" customWidth="1"/>
    <col min="6351" max="6351" width="10.85546875" style="1" customWidth="1"/>
    <col min="6352" max="6352" width="54.5703125" style="1" customWidth="1"/>
    <col min="6353" max="6354" width="22.85546875" style="1" customWidth="1"/>
    <col min="6355" max="6355" width="9.85546875" style="1" customWidth="1"/>
    <col min="6356" max="6356" width="13" style="1" customWidth="1"/>
    <col min="6357" max="6357" width="1" style="1" customWidth="1"/>
    <col min="6358" max="6602" width="9.140625" style="1"/>
    <col min="6603" max="6603" width="2.140625" style="1" customWidth="1"/>
    <col min="6604" max="6604" width="8.7109375" style="1" customWidth="1"/>
    <col min="6605" max="6605" width="9.85546875" style="1" customWidth="1"/>
    <col min="6606" max="6606" width="1" style="1" customWidth="1"/>
    <col min="6607" max="6607" width="10.85546875" style="1" customWidth="1"/>
    <col min="6608" max="6608" width="54.5703125" style="1" customWidth="1"/>
    <col min="6609" max="6610" width="22.85546875" style="1" customWidth="1"/>
    <col min="6611" max="6611" width="9.85546875" style="1" customWidth="1"/>
    <col min="6612" max="6612" width="13" style="1" customWidth="1"/>
    <col min="6613" max="6613" width="1" style="1" customWidth="1"/>
    <col min="6614" max="6858" width="9.140625" style="1"/>
    <col min="6859" max="6859" width="2.140625" style="1" customWidth="1"/>
    <col min="6860" max="6860" width="8.7109375" style="1" customWidth="1"/>
    <col min="6861" max="6861" width="9.85546875" style="1" customWidth="1"/>
    <col min="6862" max="6862" width="1" style="1" customWidth="1"/>
    <col min="6863" max="6863" width="10.85546875" style="1" customWidth="1"/>
    <col min="6864" max="6864" width="54.5703125" style="1" customWidth="1"/>
    <col min="6865" max="6866" width="22.85546875" style="1" customWidth="1"/>
    <col min="6867" max="6867" width="9.85546875" style="1" customWidth="1"/>
    <col min="6868" max="6868" width="13" style="1" customWidth="1"/>
    <col min="6869" max="6869" width="1" style="1" customWidth="1"/>
    <col min="6870" max="7114" width="9.140625" style="1"/>
    <col min="7115" max="7115" width="2.140625" style="1" customWidth="1"/>
    <col min="7116" max="7116" width="8.7109375" style="1" customWidth="1"/>
    <col min="7117" max="7117" width="9.85546875" style="1" customWidth="1"/>
    <col min="7118" max="7118" width="1" style="1" customWidth="1"/>
    <col min="7119" max="7119" width="10.85546875" style="1" customWidth="1"/>
    <col min="7120" max="7120" width="54.5703125" style="1" customWidth="1"/>
    <col min="7121" max="7122" width="22.85546875" style="1" customWidth="1"/>
    <col min="7123" max="7123" width="9.85546875" style="1" customWidth="1"/>
    <col min="7124" max="7124" width="13" style="1" customWidth="1"/>
    <col min="7125" max="7125" width="1" style="1" customWidth="1"/>
    <col min="7126" max="7370" width="9.140625" style="1"/>
    <col min="7371" max="7371" width="2.140625" style="1" customWidth="1"/>
    <col min="7372" max="7372" width="8.7109375" style="1" customWidth="1"/>
    <col min="7373" max="7373" width="9.85546875" style="1" customWidth="1"/>
    <col min="7374" max="7374" width="1" style="1" customWidth="1"/>
    <col min="7375" max="7375" width="10.85546875" style="1" customWidth="1"/>
    <col min="7376" max="7376" width="54.5703125" style="1" customWidth="1"/>
    <col min="7377" max="7378" width="22.85546875" style="1" customWidth="1"/>
    <col min="7379" max="7379" width="9.85546875" style="1" customWidth="1"/>
    <col min="7380" max="7380" width="13" style="1" customWidth="1"/>
    <col min="7381" max="7381" width="1" style="1" customWidth="1"/>
    <col min="7382" max="7626" width="9.140625" style="1"/>
    <col min="7627" max="7627" width="2.140625" style="1" customWidth="1"/>
    <col min="7628" max="7628" width="8.7109375" style="1" customWidth="1"/>
    <col min="7629" max="7629" width="9.85546875" style="1" customWidth="1"/>
    <col min="7630" max="7630" width="1" style="1" customWidth="1"/>
    <col min="7631" max="7631" width="10.85546875" style="1" customWidth="1"/>
    <col min="7632" max="7632" width="54.5703125" style="1" customWidth="1"/>
    <col min="7633" max="7634" width="22.85546875" style="1" customWidth="1"/>
    <col min="7635" max="7635" width="9.85546875" style="1" customWidth="1"/>
    <col min="7636" max="7636" width="13" style="1" customWidth="1"/>
    <col min="7637" max="7637" width="1" style="1" customWidth="1"/>
    <col min="7638" max="7882" width="9.140625" style="1"/>
    <col min="7883" max="7883" width="2.140625" style="1" customWidth="1"/>
    <col min="7884" max="7884" width="8.7109375" style="1" customWidth="1"/>
    <col min="7885" max="7885" width="9.85546875" style="1" customWidth="1"/>
    <col min="7886" max="7886" width="1" style="1" customWidth="1"/>
    <col min="7887" max="7887" width="10.85546875" style="1" customWidth="1"/>
    <col min="7888" max="7888" width="54.5703125" style="1" customWidth="1"/>
    <col min="7889" max="7890" width="22.85546875" style="1" customWidth="1"/>
    <col min="7891" max="7891" width="9.85546875" style="1" customWidth="1"/>
    <col min="7892" max="7892" width="13" style="1" customWidth="1"/>
    <col min="7893" max="7893" width="1" style="1" customWidth="1"/>
    <col min="7894" max="8138" width="9.140625" style="1"/>
    <col min="8139" max="8139" width="2.140625" style="1" customWidth="1"/>
    <col min="8140" max="8140" width="8.7109375" style="1" customWidth="1"/>
    <col min="8141" max="8141" width="9.85546875" style="1" customWidth="1"/>
    <col min="8142" max="8142" width="1" style="1" customWidth="1"/>
    <col min="8143" max="8143" width="10.85546875" style="1" customWidth="1"/>
    <col min="8144" max="8144" width="54.5703125" style="1" customWidth="1"/>
    <col min="8145" max="8146" width="22.85546875" style="1" customWidth="1"/>
    <col min="8147" max="8147" width="9.85546875" style="1" customWidth="1"/>
    <col min="8148" max="8148" width="13" style="1" customWidth="1"/>
    <col min="8149" max="8149" width="1" style="1" customWidth="1"/>
    <col min="8150" max="8394" width="9.140625" style="1"/>
    <col min="8395" max="8395" width="2.140625" style="1" customWidth="1"/>
    <col min="8396" max="8396" width="8.7109375" style="1" customWidth="1"/>
    <col min="8397" max="8397" width="9.85546875" style="1" customWidth="1"/>
    <col min="8398" max="8398" width="1" style="1" customWidth="1"/>
    <col min="8399" max="8399" width="10.85546875" style="1" customWidth="1"/>
    <col min="8400" max="8400" width="54.5703125" style="1" customWidth="1"/>
    <col min="8401" max="8402" width="22.85546875" style="1" customWidth="1"/>
    <col min="8403" max="8403" width="9.85546875" style="1" customWidth="1"/>
    <col min="8404" max="8404" width="13" style="1" customWidth="1"/>
    <col min="8405" max="8405" width="1" style="1" customWidth="1"/>
    <col min="8406" max="8650" width="9.140625" style="1"/>
    <col min="8651" max="8651" width="2.140625" style="1" customWidth="1"/>
    <col min="8652" max="8652" width="8.7109375" style="1" customWidth="1"/>
    <col min="8653" max="8653" width="9.85546875" style="1" customWidth="1"/>
    <col min="8654" max="8654" width="1" style="1" customWidth="1"/>
    <col min="8655" max="8655" width="10.85546875" style="1" customWidth="1"/>
    <col min="8656" max="8656" width="54.5703125" style="1" customWidth="1"/>
    <col min="8657" max="8658" width="22.85546875" style="1" customWidth="1"/>
    <col min="8659" max="8659" width="9.85546875" style="1" customWidth="1"/>
    <col min="8660" max="8660" width="13" style="1" customWidth="1"/>
    <col min="8661" max="8661" width="1" style="1" customWidth="1"/>
    <col min="8662" max="8906" width="9.140625" style="1"/>
    <col min="8907" max="8907" width="2.140625" style="1" customWidth="1"/>
    <col min="8908" max="8908" width="8.7109375" style="1" customWidth="1"/>
    <col min="8909" max="8909" width="9.85546875" style="1" customWidth="1"/>
    <col min="8910" max="8910" width="1" style="1" customWidth="1"/>
    <col min="8911" max="8911" width="10.85546875" style="1" customWidth="1"/>
    <col min="8912" max="8912" width="54.5703125" style="1" customWidth="1"/>
    <col min="8913" max="8914" width="22.85546875" style="1" customWidth="1"/>
    <col min="8915" max="8915" width="9.85546875" style="1" customWidth="1"/>
    <col min="8916" max="8916" width="13" style="1" customWidth="1"/>
    <col min="8917" max="8917" width="1" style="1" customWidth="1"/>
    <col min="8918" max="9162" width="9.140625" style="1"/>
    <col min="9163" max="9163" width="2.140625" style="1" customWidth="1"/>
    <col min="9164" max="9164" width="8.7109375" style="1" customWidth="1"/>
    <col min="9165" max="9165" width="9.85546875" style="1" customWidth="1"/>
    <col min="9166" max="9166" width="1" style="1" customWidth="1"/>
    <col min="9167" max="9167" width="10.85546875" style="1" customWidth="1"/>
    <col min="9168" max="9168" width="54.5703125" style="1" customWidth="1"/>
    <col min="9169" max="9170" width="22.85546875" style="1" customWidth="1"/>
    <col min="9171" max="9171" width="9.85546875" style="1" customWidth="1"/>
    <col min="9172" max="9172" width="13" style="1" customWidth="1"/>
    <col min="9173" max="9173" width="1" style="1" customWidth="1"/>
    <col min="9174" max="9418" width="9.140625" style="1"/>
    <col min="9419" max="9419" width="2.140625" style="1" customWidth="1"/>
    <col min="9420" max="9420" width="8.7109375" style="1" customWidth="1"/>
    <col min="9421" max="9421" width="9.85546875" style="1" customWidth="1"/>
    <col min="9422" max="9422" width="1" style="1" customWidth="1"/>
    <col min="9423" max="9423" width="10.85546875" style="1" customWidth="1"/>
    <col min="9424" max="9424" width="54.5703125" style="1" customWidth="1"/>
    <col min="9425" max="9426" width="22.85546875" style="1" customWidth="1"/>
    <col min="9427" max="9427" width="9.85546875" style="1" customWidth="1"/>
    <col min="9428" max="9428" width="13" style="1" customWidth="1"/>
    <col min="9429" max="9429" width="1" style="1" customWidth="1"/>
    <col min="9430" max="9674" width="9.140625" style="1"/>
    <col min="9675" max="9675" width="2.140625" style="1" customWidth="1"/>
    <col min="9676" max="9676" width="8.7109375" style="1" customWidth="1"/>
    <col min="9677" max="9677" width="9.85546875" style="1" customWidth="1"/>
    <col min="9678" max="9678" width="1" style="1" customWidth="1"/>
    <col min="9679" max="9679" width="10.85546875" style="1" customWidth="1"/>
    <col min="9680" max="9680" width="54.5703125" style="1" customWidth="1"/>
    <col min="9681" max="9682" width="22.85546875" style="1" customWidth="1"/>
    <col min="9683" max="9683" width="9.85546875" style="1" customWidth="1"/>
    <col min="9684" max="9684" width="13" style="1" customWidth="1"/>
    <col min="9685" max="9685" width="1" style="1" customWidth="1"/>
    <col min="9686" max="9930" width="9.140625" style="1"/>
    <col min="9931" max="9931" width="2.140625" style="1" customWidth="1"/>
    <col min="9932" max="9932" width="8.7109375" style="1" customWidth="1"/>
    <col min="9933" max="9933" width="9.85546875" style="1" customWidth="1"/>
    <col min="9934" max="9934" width="1" style="1" customWidth="1"/>
    <col min="9935" max="9935" width="10.85546875" style="1" customWidth="1"/>
    <col min="9936" max="9936" width="54.5703125" style="1" customWidth="1"/>
    <col min="9937" max="9938" width="22.85546875" style="1" customWidth="1"/>
    <col min="9939" max="9939" width="9.85546875" style="1" customWidth="1"/>
    <col min="9940" max="9940" width="13" style="1" customWidth="1"/>
    <col min="9941" max="9941" width="1" style="1" customWidth="1"/>
    <col min="9942" max="10186" width="9.140625" style="1"/>
    <col min="10187" max="10187" width="2.140625" style="1" customWidth="1"/>
    <col min="10188" max="10188" width="8.7109375" style="1" customWidth="1"/>
    <col min="10189" max="10189" width="9.85546875" style="1" customWidth="1"/>
    <col min="10190" max="10190" width="1" style="1" customWidth="1"/>
    <col min="10191" max="10191" width="10.85546875" style="1" customWidth="1"/>
    <col min="10192" max="10192" width="54.5703125" style="1" customWidth="1"/>
    <col min="10193" max="10194" width="22.85546875" style="1" customWidth="1"/>
    <col min="10195" max="10195" width="9.85546875" style="1" customWidth="1"/>
    <col min="10196" max="10196" width="13" style="1" customWidth="1"/>
    <col min="10197" max="10197" width="1" style="1" customWidth="1"/>
    <col min="10198" max="10442" width="9.140625" style="1"/>
    <col min="10443" max="10443" width="2.140625" style="1" customWidth="1"/>
    <col min="10444" max="10444" width="8.7109375" style="1" customWidth="1"/>
    <col min="10445" max="10445" width="9.85546875" style="1" customWidth="1"/>
    <col min="10446" max="10446" width="1" style="1" customWidth="1"/>
    <col min="10447" max="10447" width="10.85546875" style="1" customWidth="1"/>
    <col min="10448" max="10448" width="54.5703125" style="1" customWidth="1"/>
    <col min="10449" max="10450" width="22.85546875" style="1" customWidth="1"/>
    <col min="10451" max="10451" width="9.85546875" style="1" customWidth="1"/>
    <col min="10452" max="10452" width="13" style="1" customWidth="1"/>
    <col min="10453" max="10453" width="1" style="1" customWidth="1"/>
    <col min="10454" max="10698" width="9.140625" style="1"/>
    <col min="10699" max="10699" width="2.140625" style="1" customWidth="1"/>
    <col min="10700" max="10700" width="8.7109375" style="1" customWidth="1"/>
    <col min="10701" max="10701" width="9.85546875" style="1" customWidth="1"/>
    <col min="10702" max="10702" width="1" style="1" customWidth="1"/>
    <col min="10703" max="10703" width="10.85546875" style="1" customWidth="1"/>
    <col min="10704" max="10704" width="54.5703125" style="1" customWidth="1"/>
    <col min="10705" max="10706" width="22.85546875" style="1" customWidth="1"/>
    <col min="10707" max="10707" width="9.85546875" style="1" customWidth="1"/>
    <col min="10708" max="10708" width="13" style="1" customWidth="1"/>
    <col min="10709" max="10709" width="1" style="1" customWidth="1"/>
    <col min="10710" max="10954" width="9.140625" style="1"/>
    <col min="10955" max="10955" width="2.140625" style="1" customWidth="1"/>
    <col min="10956" max="10956" width="8.7109375" style="1" customWidth="1"/>
    <col min="10957" max="10957" width="9.85546875" style="1" customWidth="1"/>
    <col min="10958" max="10958" width="1" style="1" customWidth="1"/>
    <col min="10959" max="10959" width="10.85546875" style="1" customWidth="1"/>
    <col min="10960" max="10960" width="54.5703125" style="1" customWidth="1"/>
    <col min="10961" max="10962" width="22.85546875" style="1" customWidth="1"/>
    <col min="10963" max="10963" width="9.85546875" style="1" customWidth="1"/>
    <col min="10964" max="10964" width="13" style="1" customWidth="1"/>
    <col min="10965" max="10965" width="1" style="1" customWidth="1"/>
    <col min="10966" max="11210" width="9.140625" style="1"/>
    <col min="11211" max="11211" width="2.140625" style="1" customWidth="1"/>
    <col min="11212" max="11212" width="8.7109375" style="1" customWidth="1"/>
    <col min="11213" max="11213" width="9.85546875" style="1" customWidth="1"/>
    <col min="11214" max="11214" width="1" style="1" customWidth="1"/>
    <col min="11215" max="11215" width="10.85546875" style="1" customWidth="1"/>
    <col min="11216" max="11216" width="54.5703125" style="1" customWidth="1"/>
    <col min="11217" max="11218" width="22.85546875" style="1" customWidth="1"/>
    <col min="11219" max="11219" width="9.85546875" style="1" customWidth="1"/>
    <col min="11220" max="11220" width="13" style="1" customWidth="1"/>
    <col min="11221" max="11221" width="1" style="1" customWidth="1"/>
    <col min="11222" max="11466" width="9.140625" style="1"/>
    <col min="11467" max="11467" width="2.140625" style="1" customWidth="1"/>
    <col min="11468" max="11468" width="8.7109375" style="1" customWidth="1"/>
    <col min="11469" max="11469" width="9.85546875" style="1" customWidth="1"/>
    <col min="11470" max="11470" width="1" style="1" customWidth="1"/>
    <col min="11471" max="11471" width="10.85546875" style="1" customWidth="1"/>
    <col min="11472" max="11472" width="54.5703125" style="1" customWidth="1"/>
    <col min="11473" max="11474" width="22.85546875" style="1" customWidth="1"/>
    <col min="11475" max="11475" width="9.85546875" style="1" customWidth="1"/>
    <col min="11476" max="11476" width="13" style="1" customWidth="1"/>
    <col min="11477" max="11477" width="1" style="1" customWidth="1"/>
    <col min="11478" max="11722" width="9.140625" style="1"/>
    <col min="11723" max="11723" width="2.140625" style="1" customWidth="1"/>
    <col min="11724" max="11724" width="8.7109375" style="1" customWidth="1"/>
    <col min="11725" max="11725" width="9.85546875" style="1" customWidth="1"/>
    <col min="11726" max="11726" width="1" style="1" customWidth="1"/>
    <col min="11727" max="11727" width="10.85546875" style="1" customWidth="1"/>
    <col min="11728" max="11728" width="54.5703125" style="1" customWidth="1"/>
    <col min="11729" max="11730" width="22.85546875" style="1" customWidth="1"/>
    <col min="11731" max="11731" width="9.85546875" style="1" customWidth="1"/>
    <col min="11732" max="11732" width="13" style="1" customWidth="1"/>
    <col min="11733" max="11733" width="1" style="1" customWidth="1"/>
    <col min="11734" max="11978" width="9.140625" style="1"/>
    <col min="11979" max="11979" width="2.140625" style="1" customWidth="1"/>
    <col min="11980" max="11980" width="8.7109375" style="1" customWidth="1"/>
    <col min="11981" max="11981" width="9.85546875" style="1" customWidth="1"/>
    <col min="11982" max="11982" width="1" style="1" customWidth="1"/>
    <col min="11983" max="11983" width="10.85546875" style="1" customWidth="1"/>
    <col min="11984" max="11984" width="54.5703125" style="1" customWidth="1"/>
    <col min="11985" max="11986" width="22.85546875" style="1" customWidth="1"/>
    <col min="11987" max="11987" width="9.85546875" style="1" customWidth="1"/>
    <col min="11988" max="11988" width="13" style="1" customWidth="1"/>
    <col min="11989" max="11989" width="1" style="1" customWidth="1"/>
    <col min="11990" max="12234" width="9.140625" style="1"/>
    <col min="12235" max="12235" width="2.140625" style="1" customWidth="1"/>
    <col min="12236" max="12236" width="8.7109375" style="1" customWidth="1"/>
    <col min="12237" max="12237" width="9.85546875" style="1" customWidth="1"/>
    <col min="12238" max="12238" width="1" style="1" customWidth="1"/>
    <col min="12239" max="12239" width="10.85546875" style="1" customWidth="1"/>
    <col min="12240" max="12240" width="54.5703125" style="1" customWidth="1"/>
    <col min="12241" max="12242" width="22.85546875" style="1" customWidth="1"/>
    <col min="12243" max="12243" width="9.85546875" style="1" customWidth="1"/>
    <col min="12244" max="12244" width="13" style="1" customWidth="1"/>
    <col min="12245" max="12245" width="1" style="1" customWidth="1"/>
    <col min="12246" max="12490" width="9.140625" style="1"/>
    <col min="12491" max="12491" width="2.140625" style="1" customWidth="1"/>
    <col min="12492" max="12492" width="8.7109375" style="1" customWidth="1"/>
    <col min="12493" max="12493" width="9.85546875" style="1" customWidth="1"/>
    <col min="12494" max="12494" width="1" style="1" customWidth="1"/>
    <col min="12495" max="12495" width="10.85546875" style="1" customWidth="1"/>
    <col min="12496" max="12496" width="54.5703125" style="1" customWidth="1"/>
    <col min="12497" max="12498" width="22.85546875" style="1" customWidth="1"/>
    <col min="12499" max="12499" width="9.85546875" style="1" customWidth="1"/>
    <col min="12500" max="12500" width="13" style="1" customWidth="1"/>
    <col min="12501" max="12501" width="1" style="1" customWidth="1"/>
    <col min="12502" max="12746" width="9.140625" style="1"/>
    <col min="12747" max="12747" width="2.140625" style="1" customWidth="1"/>
    <col min="12748" max="12748" width="8.7109375" style="1" customWidth="1"/>
    <col min="12749" max="12749" width="9.85546875" style="1" customWidth="1"/>
    <col min="12750" max="12750" width="1" style="1" customWidth="1"/>
    <col min="12751" max="12751" width="10.85546875" style="1" customWidth="1"/>
    <col min="12752" max="12752" width="54.5703125" style="1" customWidth="1"/>
    <col min="12753" max="12754" width="22.85546875" style="1" customWidth="1"/>
    <col min="12755" max="12755" width="9.85546875" style="1" customWidth="1"/>
    <col min="12756" max="12756" width="13" style="1" customWidth="1"/>
    <col min="12757" max="12757" width="1" style="1" customWidth="1"/>
    <col min="12758" max="13002" width="9.140625" style="1"/>
    <col min="13003" max="13003" width="2.140625" style="1" customWidth="1"/>
    <col min="13004" max="13004" width="8.7109375" style="1" customWidth="1"/>
    <col min="13005" max="13005" width="9.85546875" style="1" customWidth="1"/>
    <col min="13006" max="13006" width="1" style="1" customWidth="1"/>
    <col min="13007" max="13007" width="10.85546875" style="1" customWidth="1"/>
    <col min="13008" max="13008" width="54.5703125" style="1" customWidth="1"/>
    <col min="13009" max="13010" width="22.85546875" style="1" customWidth="1"/>
    <col min="13011" max="13011" width="9.85546875" style="1" customWidth="1"/>
    <col min="13012" max="13012" width="13" style="1" customWidth="1"/>
    <col min="13013" max="13013" width="1" style="1" customWidth="1"/>
    <col min="13014" max="13258" width="9.140625" style="1"/>
    <col min="13259" max="13259" width="2.140625" style="1" customWidth="1"/>
    <col min="13260" max="13260" width="8.7109375" style="1" customWidth="1"/>
    <col min="13261" max="13261" width="9.85546875" style="1" customWidth="1"/>
    <col min="13262" max="13262" width="1" style="1" customWidth="1"/>
    <col min="13263" max="13263" width="10.85546875" style="1" customWidth="1"/>
    <col min="13264" max="13264" width="54.5703125" style="1" customWidth="1"/>
    <col min="13265" max="13266" width="22.85546875" style="1" customWidth="1"/>
    <col min="13267" max="13267" width="9.85546875" style="1" customWidth="1"/>
    <col min="13268" max="13268" width="13" style="1" customWidth="1"/>
    <col min="13269" max="13269" width="1" style="1" customWidth="1"/>
    <col min="13270" max="13514" width="9.140625" style="1"/>
    <col min="13515" max="13515" width="2.140625" style="1" customWidth="1"/>
    <col min="13516" max="13516" width="8.7109375" style="1" customWidth="1"/>
    <col min="13517" max="13517" width="9.85546875" style="1" customWidth="1"/>
    <col min="13518" max="13518" width="1" style="1" customWidth="1"/>
    <col min="13519" max="13519" width="10.85546875" style="1" customWidth="1"/>
    <col min="13520" max="13520" width="54.5703125" style="1" customWidth="1"/>
    <col min="13521" max="13522" width="22.85546875" style="1" customWidth="1"/>
    <col min="13523" max="13523" width="9.85546875" style="1" customWidth="1"/>
    <col min="13524" max="13524" width="13" style="1" customWidth="1"/>
    <col min="13525" max="13525" width="1" style="1" customWidth="1"/>
    <col min="13526" max="16384" width="9.140625" style="1"/>
  </cols>
  <sheetData>
    <row r="1" spans="1:10" ht="27.75" customHeight="1" x14ac:dyDescent="0.25">
      <c r="A1" s="115" t="s">
        <v>265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42.75" customHeight="1" x14ac:dyDescent="0.25">
      <c r="A2" s="113" t="s">
        <v>266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s="35" customFormat="1" ht="76.5" customHeight="1" x14ac:dyDescent="0.2">
      <c r="A3" s="109" t="s">
        <v>0</v>
      </c>
      <c r="B3" s="109" t="s">
        <v>1</v>
      </c>
      <c r="C3" s="109" t="s">
        <v>2</v>
      </c>
      <c r="D3" s="109" t="s">
        <v>3</v>
      </c>
      <c r="E3" s="110" t="s">
        <v>267</v>
      </c>
      <c r="F3" s="111" t="s">
        <v>268</v>
      </c>
      <c r="G3" s="111" t="s">
        <v>221</v>
      </c>
      <c r="H3" s="111" t="s">
        <v>269</v>
      </c>
      <c r="I3" s="112" t="s">
        <v>270</v>
      </c>
      <c r="J3" s="111" t="s">
        <v>271</v>
      </c>
    </row>
    <row r="4" spans="1:10" s="26" customFormat="1" ht="24.75" customHeight="1" x14ac:dyDescent="0.2">
      <c r="A4" s="50" t="s">
        <v>4</v>
      </c>
      <c r="B4" s="50"/>
      <c r="C4" s="50"/>
      <c r="D4" s="48" t="s">
        <v>5</v>
      </c>
      <c r="E4" s="51">
        <f>E5</f>
        <v>640217.23</v>
      </c>
      <c r="F4" s="51">
        <f>F5</f>
        <v>635562.30999999994</v>
      </c>
      <c r="G4" s="52">
        <f>F4/E4</f>
        <v>0.99272915538371242</v>
      </c>
      <c r="H4" s="51">
        <f>H5</f>
        <v>653905.67999999993</v>
      </c>
      <c r="I4" s="51">
        <f>I5</f>
        <v>74000</v>
      </c>
      <c r="J4" s="52">
        <f>I4/E4</f>
        <v>0.11558576766201685</v>
      </c>
    </row>
    <row r="5" spans="1:10" ht="15" x14ac:dyDescent="0.2">
      <c r="A5" s="42"/>
      <c r="B5" s="57" t="s">
        <v>9</v>
      </c>
      <c r="C5" s="58"/>
      <c r="D5" s="59" t="s">
        <v>10</v>
      </c>
      <c r="E5" s="60">
        <f>E6+E7+E8</f>
        <v>640217.23</v>
      </c>
      <c r="F5" s="60">
        <f>F6+F7+F8</f>
        <v>635562.30999999994</v>
      </c>
      <c r="G5" s="61">
        <f>F5/E5</f>
        <v>0.99272915538371242</v>
      </c>
      <c r="H5" s="60">
        <f>H6+H7+H8</f>
        <v>653905.67999999993</v>
      </c>
      <c r="I5" s="60">
        <f>I6+I7+I8</f>
        <v>74000</v>
      </c>
      <c r="J5" s="61">
        <f>I5/E5</f>
        <v>0.11558576766201685</v>
      </c>
    </row>
    <row r="6" spans="1:10" ht="67.5" x14ac:dyDescent="0.2">
      <c r="A6" s="43"/>
      <c r="B6" s="43"/>
      <c r="C6" s="43" t="s">
        <v>11</v>
      </c>
      <c r="D6" s="46" t="s">
        <v>12</v>
      </c>
      <c r="E6" s="27">
        <v>60000</v>
      </c>
      <c r="F6" s="29">
        <v>55030.11</v>
      </c>
      <c r="G6" s="25">
        <f t="shared" ref="G6:G96" si="0">F6/E6</f>
        <v>0.91716850000000005</v>
      </c>
      <c r="H6" s="29">
        <f>F6/3*4</f>
        <v>73373.48</v>
      </c>
      <c r="I6" s="98">
        <v>74000</v>
      </c>
      <c r="J6" s="44">
        <f t="shared" ref="J6:J96" si="1">I6/E6</f>
        <v>1.2333333333333334</v>
      </c>
    </row>
    <row r="7" spans="1:10" s="2" customFormat="1" x14ac:dyDescent="0.2">
      <c r="A7" s="43"/>
      <c r="B7" s="43"/>
      <c r="C7" s="56" t="s">
        <v>113</v>
      </c>
      <c r="D7" s="46" t="s">
        <v>114</v>
      </c>
      <c r="E7" s="27">
        <v>0</v>
      </c>
      <c r="F7" s="29">
        <v>314.97000000000003</v>
      </c>
      <c r="G7" s="25">
        <v>0</v>
      </c>
      <c r="H7" s="29">
        <v>314.97000000000003</v>
      </c>
      <c r="I7" s="98">
        <v>0</v>
      </c>
      <c r="J7" s="44">
        <v>0</v>
      </c>
    </row>
    <row r="8" spans="1:10" ht="56.25" x14ac:dyDescent="0.2">
      <c r="A8" s="43"/>
      <c r="B8" s="43"/>
      <c r="C8" s="43" t="s">
        <v>13</v>
      </c>
      <c r="D8" s="46" t="s">
        <v>14</v>
      </c>
      <c r="E8" s="27">
        <v>580217.23</v>
      </c>
      <c r="F8" s="29">
        <v>580217.23</v>
      </c>
      <c r="G8" s="25">
        <f t="shared" si="0"/>
        <v>1</v>
      </c>
      <c r="H8" s="29">
        <v>580217.23</v>
      </c>
      <c r="I8" s="98">
        <v>0</v>
      </c>
      <c r="J8" s="44">
        <f t="shared" si="1"/>
        <v>0</v>
      </c>
    </row>
    <row r="9" spans="1:10" ht="26.25" customHeight="1" x14ac:dyDescent="0.2">
      <c r="A9" s="50" t="s">
        <v>15</v>
      </c>
      <c r="B9" s="54"/>
      <c r="C9" s="50"/>
      <c r="D9" s="48" t="s">
        <v>16</v>
      </c>
      <c r="E9" s="51">
        <f>E10</f>
        <v>35000</v>
      </c>
      <c r="F9" s="51">
        <f t="shared" ref="F9:I9" si="2">F10</f>
        <v>36555</v>
      </c>
      <c r="G9" s="52">
        <f t="shared" si="0"/>
        <v>1.0444285714285715</v>
      </c>
      <c r="H9" s="51">
        <f t="shared" si="2"/>
        <v>48740</v>
      </c>
      <c r="I9" s="96">
        <f t="shared" si="2"/>
        <v>50000</v>
      </c>
      <c r="J9" s="53">
        <f t="shared" si="1"/>
        <v>1.4285714285714286</v>
      </c>
    </row>
    <row r="10" spans="1:10" ht="15" x14ac:dyDescent="0.2">
      <c r="A10" s="42"/>
      <c r="B10" s="57" t="s">
        <v>17</v>
      </c>
      <c r="C10" s="58"/>
      <c r="D10" s="59" t="s">
        <v>10</v>
      </c>
      <c r="E10" s="60">
        <f>E11</f>
        <v>35000</v>
      </c>
      <c r="F10" s="60">
        <f t="shared" ref="F10:I10" si="3">F11</f>
        <v>36555</v>
      </c>
      <c r="G10" s="61">
        <f t="shared" si="0"/>
        <v>1.0444285714285715</v>
      </c>
      <c r="H10" s="60">
        <f t="shared" si="3"/>
        <v>48740</v>
      </c>
      <c r="I10" s="97">
        <f t="shared" si="3"/>
        <v>50000</v>
      </c>
      <c r="J10" s="62">
        <f t="shared" si="1"/>
        <v>1.4285714285714286</v>
      </c>
    </row>
    <row r="11" spans="1:10" x14ac:dyDescent="0.2">
      <c r="A11" s="43"/>
      <c r="B11" s="43"/>
      <c r="C11" s="43" t="s">
        <v>18</v>
      </c>
      <c r="D11" s="46" t="s">
        <v>19</v>
      </c>
      <c r="E11" s="27">
        <v>35000</v>
      </c>
      <c r="F11" s="29">
        <v>36555</v>
      </c>
      <c r="G11" s="25">
        <f t="shared" si="0"/>
        <v>1.0444285714285715</v>
      </c>
      <c r="H11" s="29">
        <f>F11/3*4</f>
        <v>48740</v>
      </c>
      <c r="I11" s="98">
        <v>50000</v>
      </c>
      <c r="J11" s="44">
        <f t="shared" si="1"/>
        <v>1.4285714285714286</v>
      </c>
    </row>
    <row r="12" spans="1:10" ht="26.25" customHeight="1" x14ac:dyDescent="0.2">
      <c r="A12" s="50" t="s">
        <v>20</v>
      </c>
      <c r="B12" s="50"/>
      <c r="C12" s="50"/>
      <c r="D12" s="48" t="s">
        <v>21</v>
      </c>
      <c r="E12" s="51">
        <f>E13+E15+E17</f>
        <v>1946214.9</v>
      </c>
      <c r="F12" s="51">
        <f>F13+F15+F17</f>
        <v>267461.65999999997</v>
      </c>
      <c r="G12" s="52">
        <f t="shared" si="0"/>
        <v>0.13742658120642279</v>
      </c>
      <c r="H12" s="51">
        <f>H13+H15+H17</f>
        <v>1952726.5599999998</v>
      </c>
      <c r="I12" s="96">
        <f>I13+I15+I17</f>
        <v>122000</v>
      </c>
      <c r="J12" s="53">
        <f t="shared" si="1"/>
        <v>6.2685780486009021E-2</v>
      </c>
    </row>
    <row r="13" spans="1:10" s="35" customFormat="1" ht="20.25" customHeight="1" x14ac:dyDescent="0.2">
      <c r="A13" s="43"/>
      <c r="B13" s="69" t="s">
        <v>272</v>
      </c>
      <c r="C13" s="69"/>
      <c r="D13" s="70" t="s">
        <v>288</v>
      </c>
      <c r="E13" s="71">
        <f>E14</f>
        <v>0</v>
      </c>
      <c r="F13" s="71">
        <f>F14</f>
        <v>147.41</v>
      </c>
      <c r="G13" s="72">
        <v>0</v>
      </c>
      <c r="H13" s="71">
        <f>H14</f>
        <v>147.41</v>
      </c>
      <c r="I13" s="99">
        <f>I14</f>
        <v>0</v>
      </c>
      <c r="J13" s="73">
        <v>0</v>
      </c>
    </row>
    <row r="14" spans="1:10" s="35" customFormat="1" ht="70.5" customHeight="1" x14ac:dyDescent="0.2">
      <c r="A14" s="43"/>
      <c r="B14" s="43"/>
      <c r="C14" s="43" t="s">
        <v>151</v>
      </c>
      <c r="D14" s="46" t="s">
        <v>152</v>
      </c>
      <c r="E14" s="27">
        <v>0</v>
      </c>
      <c r="F14" s="27">
        <v>147.41</v>
      </c>
      <c r="G14" s="25">
        <v>0</v>
      </c>
      <c r="H14" s="27">
        <v>147.41</v>
      </c>
      <c r="I14" s="100">
        <v>0</v>
      </c>
      <c r="J14" s="44">
        <v>0</v>
      </c>
    </row>
    <row r="15" spans="1:10" s="35" customFormat="1" ht="15.75" customHeight="1" x14ac:dyDescent="0.2">
      <c r="A15" s="43"/>
      <c r="B15" s="57" t="s">
        <v>22</v>
      </c>
      <c r="C15" s="57"/>
      <c r="D15" s="59" t="s">
        <v>289</v>
      </c>
      <c r="E15" s="60">
        <f>E16</f>
        <v>13000</v>
      </c>
      <c r="F15" s="60">
        <f>F16</f>
        <v>13000</v>
      </c>
      <c r="G15" s="61"/>
      <c r="H15" s="60">
        <f>H16</f>
        <v>13000</v>
      </c>
      <c r="I15" s="97">
        <f>I16</f>
        <v>0</v>
      </c>
      <c r="J15" s="62">
        <v>0</v>
      </c>
    </row>
    <row r="16" spans="1:10" ht="45" x14ac:dyDescent="0.2">
      <c r="A16" s="43"/>
      <c r="B16" s="74"/>
      <c r="C16" s="74" t="s">
        <v>273</v>
      </c>
      <c r="D16" s="75" t="s">
        <v>259</v>
      </c>
      <c r="E16" s="76">
        <v>13000</v>
      </c>
      <c r="F16" s="77">
        <v>13000</v>
      </c>
      <c r="G16" s="78">
        <f t="shared" si="0"/>
        <v>1</v>
      </c>
      <c r="H16" s="77">
        <v>13000</v>
      </c>
      <c r="I16" s="101">
        <v>0</v>
      </c>
      <c r="J16" s="79">
        <f t="shared" si="1"/>
        <v>0</v>
      </c>
    </row>
    <row r="17" spans="1:10" ht="15" x14ac:dyDescent="0.2">
      <c r="A17" s="42"/>
      <c r="B17" s="57" t="s">
        <v>23</v>
      </c>
      <c r="C17" s="58"/>
      <c r="D17" s="59" t="s">
        <v>24</v>
      </c>
      <c r="E17" s="60">
        <f>E18+E19+E20+E21+E22</f>
        <v>1933214.9</v>
      </c>
      <c r="F17" s="60">
        <f>F18+F19+F20+F21+F22</f>
        <v>254314.25</v>
      </c>
      <c r="G17" s="61">
        <f>F17/E17</f>
        <v>0.13154991201443772</v>
      </c>
      <c r="H17" s="60">
        <f>H18+H19+H20+H21+H22</f>
        <v>1939579.15</v>
      </c>
      <c r="I17" s="60">
        <f>I18+I19+I20+I21+I22</f>
        <v>122000</v>
      </c>
      <c r="J17" s="61">
        <f>I17/H17</f>
        <v>6.2900243075927065E-2</v>
      </c>
    </row>
    <row r="18" spans="1:10" ht="45" x14ac:dyDescent="0.2">
      <c r="A18" s="43"/>
      <c r="B18" s="43"/>
      <c r="C18" s="43" t="s">
        <v>25</v>
      </c>
      <c r="D18" s="46" t="s">
        <v>26</v>
      </c>
      <c r="E18" s="27">
        <v>107000</v>
      </c>
      <c r="F18" s="29">
        <v>112711.87</v>
      </c>
      <c r="G18" s="25">
        <f t="shared" si="0"/>
        <v>1.0533819626168224</v>
      </c>
      <c r="H18" s="29">
        <v>112711.87</v>
      </c>
      <c r="I18" s="98">
        <v>113000</v>
      </c>
      <c r="J18" s="44">
        <f t="shared" si="1"/>
        <v>1.0560747663551402</v>
      </c>
    </row>
    <row r="19" spans="1:10" s="35" customFormat="1" ht="22.5" x14ac:dyDescent="0.2">
      <c r="A19" s="43"/>
      <c r="B19" s="43"/>
      <c r="C19" s="43" t="s">
        <v>48</v>
      </c>
      <c r="D19" s="46" t="s">
        <v>49</v>
      </c>
      <c r="E19" s="27">
        <v>8200</v>
      </c>
      <c r="F19" s="29">
        <v>8220</v>
      </c>
      <c r="G19" s="25">
        <f t="shared" si="0"/>
        <v>1.0024390243902439</v>
      </c>
      <c r="H19" s="29">
        <v>8220</v>
      </c>
      <c r="I19" s="98">
        <v>9000</v>
      </c>
      <c r="J19" s="44">
        <f t="shared" si="1"/>
        <v>1.0975609756097562</v>
      </c>
    </row>
    <row r="20" spans="1:10" s="2" customFormat="1" ht="22.5" x14ac:dyDescent="0.2">
      <c r="A20" s="43"/>
      <c r="B20" s="43"/>
      <c r="C20" s="56" t="s">
        <v>90</v>
      </c>
      <c r="D20" s="46" t="s">
        <v>91</v>
      </c>
      <c r="E20" s="27">
        <v>0</v>
      </c>
      <c r="F20" s="29">
        <v>11.6</v>
      </c>
      <c r="G20" s="25">
        <v>0</v>
      </c>
      <c r="H20" s="29">
        <v>11.6</v>
      </c>
      <c r="I20" s="98">
        <v>0</v>
      </c>
      <c r="J20" s="44">
        <v>0</v>
      </c>
    </row>
    <row r="21" spans="1:10" s="2" customFormat="1" x14ac:dyDescent="0.2">
      <c r="A21" s="43"/>
      <c r="B21" s="43"/>
      <c r="C21" s="56" t="s">
        <v>113</v>
      </c>
      <c r="D21" s="46" t="s">
        <v>114</v>
      </c>
      <c r="E21" s="27">
        <v>0</v>
      </c>
      <c r="F21" s="29">
        <v>620.78</v>
      </c>
      <c r="G21" s="25">
        <v>0</v>
      </c>
      <c r="H21" s="29">
        <v>620.78</v>
      </c>
      <c r="I21" s="98">
        <v>0</v>
      </c>
      <c r="J21" s="44">
        <v>0</v>
      </c>
    </row>
    <row r="22" spans="1:10" s="35" customFormat="1" ht="45" x14ac:dyDescent="0.2">
      <c r="A22" s="43"/>
      <c r="B22" s="43"/>
      <c r="C22" s="56" t="s">
        <v>8</v>
      </c>
      <c r="D22" s="46" t="s">
        <v>7</v>
      </c>
      <c r="E22" s="27">
        <v>1818014.9</v>
      </c>
      <c r="F22" s="29">
        <v>132750</v>
      </c>
      <c r="G22" s="25">
        <f t="shared" si="0"/>
        <v>7.3019203527979887E-2</v>
      </c>
      <c r="H22" s="29">
        <v>1818014.9</v>
      </c>
      <c r="I22" s="98">
        <v>0</v>
      </c>
      <c r="J22" s="44">
        <v>0</v>
      </c>
    </row>
    <row r="23" spans="1:10" s="35" customFormat="1" x14ac:dyDescent="0.2">
      <c r="A23" s="50" t="s">
        <v>201</v>
      </c>
      <c r="B23" s="50"/>
      <c r="C23" s="54"/>
      <c r="D23" s="48" t="s">
        <v>202</v>
      </c>
      <c r="E23" s="51">
        <f>E24</f>
        <v>1600</v>
      </c>
      <c r="F23" s="51">
        <f>F24</f>
        <v>1600</v>
      </c>
      <c r="G23" s="52">
        <v>0</v>
      </c>
      <c r="H23" s="55">
        <f>H24</f>
        <v>2133.3333333333335</v>
      </c>
      <c r="I23" s="102">
        <f>I24</f>
        <v>1600</v>
      </c>
      <c r="J23" s="53">
        <v>0</v>
      </c>
    </row>
    <row r="24" spans="1:10" s="35" customFormat="1" x14ac:dyDescent="0.2">
      <c r="A24" s="43"/>
      <c r="B24" s="57" t="s">
        <v>203</v>
      </c>
      <c r="C24" s="63"/>
      <c r="D24" s="59" t="s">
        <v>10</v>
      </c>
      <c r="E24" s="60">
        <f>E25</f>
        <v>1600</v>
      </c>
      <c r="F24" s="60">
        <f>F25</f>
        <v>1600</v>
      </c>
      <c r="G24" s="61">
        <v>0</v>
      </c>
      <c r="H24" s="64">
        <f>H25</f>
        <v>2133.3333333333335</v>
      </c>
      <c r="I24" s="103">
        <f>I25</f>
        <v>1600</v>
      </c>
      <c r="J24" s="62">
        <v>0</v>
      </c>
    </row>
    <row r="25" spans="1:10" s="35" customFormat="1" ht="22.5" x14ac:dyDescent="0.2">
      <c r="A25" s="43"/>
      <c r="B25" s="43"/>
      <c r="C25" s="56" t="s">
        <v>48</v>
      </c>
      <c r="D25" s="46" t="s">
        <v>49</v>
      </c>
      <c r="E25" s="27">
        <v>1600</v>
      </c>
      <c r="F25" s="29">
        <v>1600</v>
      </c>
      <c r="G25" s="25">
        <f>F25/E25</f>
        <v>1</v>
      </c>
      <c r="H25" s="29">
        <f>F25/3*4</f>
        <v>2133.3333333333335</v>
      </c>
      <c r="I25" s="98">
        <v>1600</v>
      </c>
      <c r="J25" s="44">
        <f>I25/E25</f>
        <v>1</v>
      </c>
    </row>
    <row r="26" spans="1:10" ht="27.75" customHeight="1" x14ac:dyDescent="0.2">
      <c r="A26" s="50" t="s">
        <v>27</v>
      </c>
      <c r="B26" s="50"/>
      <c r="C26" s="50"/>
      <c r="D26" s="48" t="s">
        <v>28</v>
      </c>
      <c r="E26" s="51">
        <f>E27</f>
        <v>1592952.93</v>
      </c>
      <c r="F26" s="51">
        <f t="shared" ref="F26:I26" si="4">F27</f>
        <v>2600739.66</v>
      </c>
      <c r="G26" s="52">
        <f t="shared" si="0"/>
        <v>1.6326531757595626</v>
      </c>
      <c r="H26" s="51">
        <f t="shared" si="4"/>
        <v>3411007.8466666667</v>
      </c>
      <c r="I26" s="96">
        <f t="shared" si="4"/>
        <v>1448300</v>
      </c>
      <c r="J26" s="53">
        <f t="shared" si="1"/>
        <v>0.90919196212533415</v>
      </c>
    </row>
    <row r="27" spans="1:10" ht="15" x14ac:dyDescent="0.2">
      <c r="A27" s="42"/>
      <c r="B27" s="57" t="s">
        <v>29</v>
      </c>
      <c r="C27" s="58"/>
      <c r="D27" s="59" t="s">
        <v>30</v>
      </c>
      <c r="E27" s="60">
        <f>E28+E29+E30+E31+E32+E33+E34+E35+E36+E37</f>
        <v>1592952.93</v>
      </c>
      <c r="F27" s="60">
        <f>F28+F29+F30+F31+F32+F33+F34+F35+F36+F37</f>
        <v>2600739.66</v>
      </c>
      <c r="G27" s="61">
        <f>F27/E27</f>
        <v>1.6326531757595626</v>
      </c>
      <c r="H27" s="60">
        <f>H28+H29+H30+H31+H32+H33+H34+H35+H36+H37</f>
        <v>3411007.8466666667</v>
      </c>
      <c r="I27" s="60">
        <f>I28+I29+I30+I31+I32+I33+I34+I35+I36+I37</f>
        <v>1448300</v>
      </c>
      <c r="J27" s="61">
        <f>I27/H27</f>
        <v>0.42459591566619226</v>
      </c>
    </row>
    <row r="28" spans="1:10" ht="22.5" x14ac:dyDescent="0.2">
      <c r="A28" s="43"/>
      <c r="B28" s="43"/>
      <c r="C28" s="43" t="s">
        <v>31</v>
      </c>
      <c r="D28" s="46" t="s">
        <v>32</v>
      </c>
      <c r="E28" s="27">
        <v>71300</v>
      </c>
      <c r="F28" s="29">
        <v>50194.64</v>
      </c>
      <c r="G28" s="25">
        <f t="shared" si="0"/>
        <v>0.70399214586255254</v>
      </c>
      <c r="H28" s="29">
        <f>F28/3*4</f>
        <v>66926.186666666661</v>
      </c>
      <c r="I28" s="98">
        <v>71300</v>
      </c>
      <c r="J28" s="44">
        <f t="shared" si="1"/>
        <v>1</v>
      </c>
    </row>
    <row r="29" spans="1:10" ht="22.5" x14ac:dyDescent="0.2">
      <c r="A29" s="43"/>
      <c r="B29" s="43"/>
      <c r="C29" s="43" t="s">
        <v>33</v>
      </c>
      <c r="D29" s="46" t="s">
        <v>34</v>
      </c>
      <c r="E29" s="27">
        <v>49400</v>
      </c>
      <c r="F29" s="29">
        <v>45717.51</v>
      </c>
      <c r="G29" s="25">
        <f t="shared" si="0"/>
        <v>0.92545566801619439</v>
      </c>
      <c r="H29" s="29">
        <f>F29/3*4</f>
        <v>60956.68</v>
      </c>
      <c r="I29" s="98">
        <v>60000</v>
      </c>
      <c r="J29" s="44">
        <f t="shared" si="1"/>
        <v>1.214574898785425</v>
      </c>
    </row>
    <row r="30" spans="1:10" s="35" customFormat="1" ht="22.5" x14ac:dyDescent="0.2">
      <c r="A30" s="43"/>
      <c r="B30" s="43"/>
      <c r="C30" s="43" t="s">
        <v>90</v>
      </c>
      <c r="D30" s="46" t="s">
        <v>91</v>
      </c>
      <c r="E30" s="27">
        <v>0</v>
      </c>
      <c r="F30" s="29">
        <v>26.6</v>
      </c>
      <c r="G30" s="25">
        <v>0</v>
      </c>
      <c r="H30" s="29">
        <v>26.6</v>
      </c>
      <c r="I30" s="98">
        <v>0</v>
      </c>
      <c r="J30" s="44">
        <v>0</v>
      </c>
    </row>
    <row r="31" spans="1:10" ht="45" x14ac:dyDescent="0.2">
      <c r="A31" s="43"/>
      <c r="B31" s="43"/>
      <c r="C31" s="43" t="s">
        <v>35</v>
      </c>
      <c r="D31" s="46" t="s">
        <v>36</v>
      </c>
      <c r="E31" s="27">
        <v>158252.93</v>
      </c>
      <c r="F31" s="29">
        <v>158252.93</v>
      </c>
      <c r="G31" s="25">
        <f t="shared" si="0"/>
        <v>1</v>
      </c>
      <c r="H31" s="29">
        <v>158252.93</v>
      </c>
      <c r="I31" s="98">
        <v>0</v>
      </c>
      <c r="J31" s="44">
        <f t="shared" si="1"/>
        <v>0</v>
      </c>
    </row>
    <row r="32" spans="1:10" ht="57.75" customHeight="1" x14ac:dyDescent="0.2">
      <c r="A32" s="43"/>
      <c r="B32" s="43"/>
      <c r="C32" s="43" t="s">
        <v>11</v>
      </c>
      <c r="D32" s="46" t="s">
        <v>12</v>
      </c>
      <c r="E32" s="27">
        <v>67000</v>
      </c>
      <c r="F32" s="29">
        <v>48878.2</v>
      </c>
      <c r="G32" s="25">
        <f t="shared" si="0"/>
        <v>0.7295253731343283</v>
      </c>
      <c r="H32" s="29">
        <f>F32/3*4</f>
        <v>65170.933333333327</v>
      </c>
      <c r="I32" s="98">
        <v>67000</v>
      </c>
      <c r="J32" s="44">
        <f t="shared" si="1"/>
        <v>1</v>
      </c>
    </row>
    <row r="33" spans="1:10" ht="33.75" x14ac:dyDescent="0.2">
      <c r="A33" s="43"/>
      <c r="B33" s="43"/>
      <c r="C33" s="43" t="s">
        <v>37</v>
      </c>
      <c r="D33" s="46" t="s">
        <v>38</v>
      </c>
      <c r="E33" s="27">
        <v>42000</v>
      </c>
      <c r="F33" s="29">
        <v>33567.99</v>
      </c>
      <c r="G33" s="25">
        <f t="shared" si="0"/>
        <v>0.79923785714285711</v>
      </c>
      <c r="H33" s="29">
        <f>F33/3*4</f>
        <v>44757.32</v>
      </c>
      <c r="I33" s="98">
        <v>45000</v>
      </c>
      <c r="J33" s="44">
        <f t="shared" si="1"/>
        <v>1.0714285714285714</v>
      </c>
    </row>
    <row r="34" spans="1:10" ht="33.75" x14ac:dyDescent="0.2">
      <c r="A34" s="43"/>
      <c r="B34" s="43"/>
      <c r="C34" s="43" t="s">
        <v>39</v>
      </c>
      <c r="D34" s="46" t="s">
        <v>40</v>
      </c>
      <c r="E34" s="27">
        <v>1200000</v>
      </c>
      <c r="F34" s="29">
        <v>2252446.2200000002</v>
      </c>
      <c r="G34" s="25">
        <f t="shared" si="0"/>
        <v>1.8770385166666668</v>
      </c>
      <c r="H34" s="29">
        <f>F34/3*4</f>
        <v>3003261.6266666669</v>
      </c>
      <c r="I34" s="98">
        <v>1200000</v>
      </c>
      <c r="J34" s="44">
        <f t="shared" si="1"/>
        <v>1</v>
      </c>
    </row>
    <row r="35" spans="1:10" s="2" customFormat="1" x14ac:dyDescent="0.2">
      <c r="A35" s="43"/>
      <c r="B35" s="43"/>
      <c r="C35" s="56" t="s">
        <v>60</v>
      </c>
      <c r="D35" s="46" t="s">
        <v>61</v>
      </c>
      <c r="E35" s="27">
        <v>0</v>
      </c>
      <c r="F35" s="29">
        <v>10978.19</v>
      </c>
      <c r="G35" s="25">
        <v>0</v>
      </c>
      <c r="H35" s="29">
        <v>10978.19</v>
      </c>
      <c r="I35" s="98">
        <v>0</v>
      </c>
      <c r="J35" s="44">
        <v>0</v>
      </c>
    </row>
    <row r="36" spans="1:10" s="2" customFormat="1" x14ac:dyDescent="0.2">
      <c r="A36" s="43"/>
      <c r="B36" s="43"/>
      <c r="C36" s="56" t="s">
        <v>113</v>
      </c>
      <c r="D36" s="46" t="s">
        <v>114</v>
      </c>
      <c r="E36" s="27">
        <v>0</v>
      </c>
      <c r="F36" s="29">
        <v>677.38</v>
      </c>
      <c r="G36" s="25">
        <v>0</v>
      </c>
      <c r="H36" s="29">
        <v>677.38</v>
      </c>
      <c r="I36" s="98">
        <v>0</v>
      </c>
      <c r="J36" s="44">
        <v>0</v>
      </c>
    </row>
    <row r="37" spans="1:10" s="35" customFormat="1" x14ac:dyDescent="0.2">
      <c r="A37" s="43"/>
      <c r="B37" s="43"/>
      <c r="C37" s="56" t="s">
        <v>50</v>
      </c>
      <c r="D37" s="46" t="s">
        <v>51</v>
      </c>
      <c r="E37" s="27">
        <v>5000</v>
      </c>
      <c r="F37" s="29">
        <v>0</v>
      </c>
      <c r="G37" s="25">
        <v>0</v>
      </c>
      <c r="H37" s="29">
        <v>0</v>
      </c>
      <c r="I37" s="98">
        <v>5000</v>
      </c>
      <c r="J37" s="44">
        <v>0</v>
      </c>
    </row>
    <row r="38" spans="1:10" s="35" customFormat="1" x14ac:dyDescent="0.2">
      <c r="A38" s="50" t="s">
        <v>204</v>
      </c>
      <c r="B38" s="50"/>
      <c r="C38" s="50"/>
      <c r="D38" s="48" t="s">
        <v>205</v>
      </c>
      <c r="E38" s="51">
        <f>E39</f>
        <v>48100</v>
      </c>
      <c r="F38" s="51">
        <f>F39</f>
        <v>48100</v>
      </c>
      <c r="G38" s="52">
        <f>F38/E38</f>
        <v>1</v>
      </c>
      <c r="H38" s="55">
        <f>H39</f>
        <v>48100</v>
      </c>
      <c r="I38" s="102">
        <f>I39</f>
        <v>0</v>
      </c>
      <c r="J38" s="53">
        <v>0</v>
      </c>
    </row>
    <row r="39" spans="1:10" s="35" customFormat="1" x14ac:dyDescent="0.2">
      <c r="A39" s="43"/>
      <c r="B39" s="57" t="s">
        <v>206</v>
      </c>
      <c r="C39" s="57"/>
      <c r="D39" s="59" t="s">
        <v>207</v>
      </c>
      <c r="E39" s="60">
        <f>E40</f>
        <v>48100</v>
      </c>
      <c r="F39" s="60">
        <f>F40</f>
        <v>48100</v>
      </c>
      <c r="G39" s="61">
        <f>F39/E39</f>
        <v>1</v>
      </c>
      <c r="H39" s="64">
        <f>H40</f>
        <v>48100</v>
      </c>
      <c r="I39" s="103">
        <f>I40</f>
        <v>0</v>
      </c>
      <c r="J39" s="62">
        <v>0</v>
      </c>
    </row>
    <row r="40" spans="1:10" s="35" customFormat="1" ht="45" x14ac:dyDescent="0.2">
      <c r="A40" s="43"/>
      <c r="B40" s="43"/>
      <c r="C40" s="43" t="s">
        <v>253</v>
      </c>
      <c r="D40" s="46" t="s">
        <v>256</v>
      </c>
      <c r="E40" s="27">
        <v>48100</v>
      </c>
      <c r="F40" s="29">
        <v>48100</v>
      </c>
      <c r="G40" s="25">
        <f>F40/E40</f>
        <v>1</v>
      </c>
      <c r="H40" s="29">
        <v>48100</v>
      </c>
      <c r="I40" s="98">
        <v>0</v>
      </c>
      <c r="J40" s="44">
        <v>0</v>
      </c>
    </row>
    <row r="41" spans="1:10" ht="27" customHeight="1" x14ac:dyDescent="0.2">
      <c r="A41" s="50" t="s">
        <v>42</v>
      </c>
      <c r="B41" s="50"/>
      <c r="C41" s="50"/>
      <c r="D41" s="48" t="s">
        <v>43</v>
      </c>
      <c r="E41" s="51">
        <f>E42+E45+E49+E51</f>
        <v>189185</v>
      </c>
      <c r="F41" s="51">
        <f>F42+F45+F49+F51</f>
        <v>147591.06</v>
      </c>
      <c r="G41" s="52">
        <f>F41/E41</f>
        <v>0.78014144884636727</v>
      </c>
      <c r="H41" s="51">
        <f>H42+H45+H49+H51</f>
        <v>189264.05666666667</v>
      </c>
      <c r="I41" s="96">
        <f>I42+I45+I49+I51</f>
        <v>156444</v>
      </c>
      <c r="J41" s="52">
        <f>I41/E41</f>
        <v>0.82693659645320716</v>
      </c>
    </row>
    <row r="42" spans="1:10" ht="15" x14ac:dyDescent="0.2">
      <c r="A42" s="42"/>
      <c r="B42" s="57" t="s">
        <v>44</v>
      </c>
      <c r="C42" s="58"/>
      <c r="D42" s="59" t="s">
        <v>45</v>
      </c>
      <c r="E42" s="60">
        <f>E43+E44</f>
        <v>163604</v>
      </c>
      <c r="F42" s="60">
        <f t="shared" ref="F42:I42" si="5">F43+F44</f>
        <v>122761.23</v>
      </c>
      <c r="G42" s="61">
        <f>F42/E42</f>
        <v>0.75035592039314436</v>
      </c>
      <c r="H42" s="60">
        <f t="shared" si="5"/>
        <v>163617.95000000001</v>
      </c>
      <c r="I42" s="97">
        <f t="shared" si="5"/>
        <v>152644</v>
      </c>
      <c r="J42" s="61">
        <f>I42/H42</f>
        <v>0.93292942491945408</v>
      </c>
    </row>
    <row r="43" spans="1:10" ht="56.25" x14ac:dyDescent="0.2">
      <c r="A43" s="43"/>
      <c r="B43" s="43"/>
      <c r="C43" s="43" t="s">
        <v>13</v>
      </c>
      <c r="D43" s="46" t="s">
        <v>14</v>
      </c>
      <c r="E43" s="27">
        <v>163604</v>
      </c>
      <c r="F43" s="29">
        <v>122747.28</v>
      </c>
      <c r="G43" s="25">
        <f t="shared" si="0"/>
        <v>0.75027065352925359</v>
      </c>
      <c r="H43" s="29">
        <v>163604</v>
      </c>
      <c r="I43" s="98">
        <v>152644</v>
      </c>
      <c r="J43" s="44">
        <f t="shared" si="1"/>
        <v>0.93300897288574847</v>
      </c>
    </row>
    <row r="44" spans="1:10" s="2" customFormat="1" ht="45" x14ac:dyDescent="0.2">
      <c r="A44" s="43"/>
      <c r="B44" s="43"/>
      <c r="C44" s="43" t="s">
        <v>163</v>
      </c>
      <c r="D44" s="46" t="s">
        <v>164</v>
      </c>
      <c r="E44" s="27">
        <v>0</v>
      </c>
      <c r="F44" s="29">
        <v>13.95</v>
      </c>
      <c r="G44" s="25">
        <v>0</v>
      </c>
      <c r="H44" s="29">
        <v>13.95</v>
      </c>
      <c r="I44" s="98">
        <v>0</v>
      </c>
      <c r="J44" s="44">
        <v>0</v>
      </c>
    </row>
    <row r="45" spans="1:10" ht="22.5" x14ac:dyDescent="0.2">
      <c r="A45" s="42"/>
      <c r="B45" s="57" t="s">
        <v>46</v>
      </c>
      <c r="C45" s="58"/>
      <c r="D45" s="59" t="s">
        <v>47</v>
      </c>
      <c r="E45" s="60">
        <f>E46+E47+E48</f>
        <v>3200</v>
      </c>
      <c r="F45" s="60">
        <f>F46+F47+F48</f>
        <v>2372.69</v>
      </c>
      <c r="G45" s="61">
        <f t="shared" si="0"/>
        <v>0.74146562500000002</v>
      </c>
      <c r="H45" s="60">
        <f>H46+H47+H48</f>
        <v>3163.5866666666666</v>
      </c>
      <c r="I45" s="60">
        <f>I46+I47+I48</f>
        <v>3800</v>
      </c>
      <c r="J45" s="62">
        <f t="shared" si="1"/>
        <v>1.1875</v>
      </c>
    </row>
    <row r="46" spans="1:10" ht="22.5" x14ac:dyDescent="0.2">
      <c r="A46" s="43"/>
      <c r="B46" s="43"/>
      <c r="C46" s="43" t="s">
        <v>48</v>
      </c>
      <c r="D46" s="46" t="s">
        <v>49</v>
      </c>
      <c r="E46" s="27">
        <v>1000</v>
      </c>
      <c r="F46" s="29">
        <v>150</v>
      </c>
      <c r="G46" s="25">
        <f t="shared" si="0"/>
        <v>0.15</v>
      </c>
      <c r="H46" s="29">
        <f>F46/3*4</f>
        <v>200</v>
      </c>
      <c r="I46" s="98">
        <v>1000</v>
      </c>
      <c r="J46" s="44">
        <f t="shared" si="1"/>
        <v>1</v>
      </c>
    </row>
    <row r="47" spans="1:10" s="35" customFormat="1" ht="22.5" x14ac:dyDescent="0.2">
      <c r="A47" s="43"/>
      <c r="B47" s="43"/>
      <c r="C47" s="56" t="s">
        <v>242</v>
      </c>
      <c r="D47" s="46" t="s">
        <v>246</v>
      </c>
      <c r="E47" s="27">
        <v>1500</v>
      </c>
      <c r="F47" s="29">
        <v>1461.93</v>
      </c>
      <c r="G47" s="25">
        <f t="shared" si="0"/>
        <v>0.97462000000000004</v>
      </c>
      <c r="H47" s="29">
        <f>F47/3*4</f>
        <v>1949.24</v>
      </c>
      <c r="I47" s="98">
        <v>2000</v>
      </c>
      <c r="J47" s="44">
        <v>0</v>
      </c>
    </row>
    <row r="48" spans="1:10" x14ac:dyDescent="0.2">
      <c r="A48" s="43"/>
      <c r="B48" s="43"/>
      <c r="C48" s="43" t="s">
        <v>50</v>
      </c>
      <c r="D48" s="46" t="s">
        <v>51</v>
      </c>
      <c r="E48" s="27">
        <v>700</v>
      </c>
      <c r="F48" s="29">
        <v>760.76</v>
      </c>
      <c r="G48" s="25">
        <f t="shared" si="0"/>
        <v>1.0868</v>
      </c>
      <c r="H48" s="29">
        <f>F48/3*4</f>
        <v>1014.3466666666667</v>
      </c>
      <c r="I48" s="98">
        <v>800</v>
      </c>
      <c r="J48" s="44">
        <f t="shared" si="1"/>
        <v>1.1428571428571428</v>
      </c>
    </row>
    <row r="49" spans="1:10" s="35" customFormat="1" x14ac:dyDescent="0.2">
      <c r="A49" s="43"/>
      <c r="B49" s="57" t="s">
        <v>254</v>
      </c>
      <c r="C49" s="57"/>
      <c r="D49" s="59" t="s">
        <v>261</v>
      </c>
      <c r="E49" s="60">
        <f>E50</f>
        <v>22381</v>
      </c>
      <c r="F49" s="60">
        <f t="shared" ref="F49:J49" si="6">F50</f>
        <v>22381</v>
      </c>
      <c r="G49" s="61">
        <f>F49/E49</f>
        <v>1</v>
      </c>
      <c r="H49" s="60">
        <f t="shared" si="6"/>
        <v>22381</v>
      </c>
      <c r="I49" s="97">
        <f t="shared" si="6"/>
        <v>0</v>
      </c>
      <c r="J49" s="61">
        <f t="shared" si="6"/>
        <v>0</v>
      </c>
    </row>
    <row r="50" spans="1:10" s="35" customFormat="1" ht="56.25" x14ac:dyDescent="0.2">
      <c r="A50" s="43"/>
      <c r="B50" s="43"/>
      <c r="C50" s="43" t="s">
        <v>13</v>
      </c>
      <c r="D50" s="46" t="s">
        <v>14</v>
      </c>
      <c r="E50" s="27">
        <v>22381</v>
      </c>
      <c r="F50" s="29">
        <v>22381</v>
      </c>
      <c r="G50" s="25">
        <f>F50/E50</f>
        <v>1</v>
      </c>
      <c r="H50" s="29">
        <v>22381</v>
      </c>
      <c r="I50" s="98">
        <v>0</v>
      </c>
      <c r="J50" s="44">
        <v>0</v>
      </c>
    </row>
    <row r="51" spans="1:10" s="2" customFormat="1" ht="22.5" x14ac:dyDescent="0.2">
      <c r="A51" s="43"/>
      <c r="B51" s="57" t="s">
        <v>208</v>
      </c>
      <c r="C51" s="57"/>
      <c r="D51" s="59" t="s">
        <v>243</v>
      </c>
      <c r="E51" s="60">
        <f>E52</f>
        <v>0</v>
      </c>
      <c r="F51" s="60">
        <f t="shared" ref="F51:I51" si="7">F52</f>
        <v>76.14</v>
      </c>
      <c r="G51" s="60">
        <v>0</v>
      </c>
      <c r="H51" s="60">
        <f t="shared" si="7"/>
        <v>101.52</v>
      </c>
      <c r="I51" s="97">
        <f t="shared" si="7"/>
        <v>0</v>
      </c>
      <c r="J51" s="62">
        <v>0</v>
      </c>
    </row>
    <row r="52" spans="1:10" s="2" customFormat="1" x14ac:dyDescent="0.2">
      <c r="A52" s="43"/>
      <c r="B52" s="43"/>
      <c r="C52" s="56" t="s">
        <v>245</v>
      </c>
      <c r="D52" s="46" t="s">
        <v>244</v>
      </c>
      <c r="E52" s="27">
        <v>0</v>
      </c>
      <c r="F52" s="29">
        <v>76.14</v>
      </c>
      <c r="G52" s="25">
        <v>0</v>
      </c>
      <c r="H52" s="29">
        <f>F52/3*4</f>
        <v>101.52</v>
      </c>
      <c r="I52" s="98">
        <v>0</v>
      </c>
      <c r="J52" s="44">
        <v>0</v>
      </c>
    </row>
    <row r="53" spans="1:10" ht="33.75" x14ac:dyDescent="0.2">
      <c r="A53" s="50" t="s">
        <v>52</v>
      </c>
      <c r="B53" s="50"/>
      <c r="C53" s="50"/>
      <c r="D53" s="48" t="s">
        <v>53</v>
      </c>
      <c r="E53" s="51">
        <f>E54</f>
        <v>3468</v>
      </c>
      <c r="F53" s="51">
        <f>F54</f>
        <v>2601</v>
      </c>
      <c r="G53" s="52">
        <f>F53/E53</f>
        <v>0.75</v>
      </c>
      <c r="H53" s="51">
        <f>H54</f>
        <v>3468</v>
      </c>
      <c r="I53" s="51">
        <f>I54</f>
        <v>3526</v>
      </c>
      <c r="J53" s="52">
        <f>I53/E53</f>
        <v>1.016724336793541</v>
      </c>
    </row>
    <row r="54" spans="1:10" ht="22.5" x14ac:dyDescent="0.2">
      <c r="A54" s="42"/>
      <c r="B54" s="57" t="s">
        <v>54</v>
      </c>
      <c r="C54" s="58"/>
      <c r="D54" s="59" t="s">
        <v>55</v>
      </c>
      <c r="E54" s="60">
        <f>E55</f>
        <v>3468</v>
      </c>
      <c r="F54" s="60">
        <f t="shared" ref="F54:I54" si="8">F55</f>
        <v>2601</v>
      </c>
      <c r="G54" s="61">
        <f t="shared" si="0"/>
        <v>0.75</v>
      </c>
      <c r="H54" s="60">
        <f t="shared" si="8"/>
        <v>3468</v>
      </c>
      <c r="I54" s="97">
        <f t="shared" si="8"/>
        <v>3526</v>
      </c>
      <c r="J54" s="62">
        <f t="shared" si="1"/>
        <v>1.016724336793541</v>
      </c>
    </row>
    <row r="55" spans="1:10" ht="56.25" x14ac:dyDescent="0.2">
      <c r="A55" s="43"/>
      <c r="B55" s="43"/>
      <c r="C55" s="43" t="s">
        <v>13</v>
      </c>
      <c r="D55" s="46" t="s">
        <v>14</v>
      </c>
      <c r="E55" s="27">
        <v>3468</v>
      </c>
      <c r="F55" s="29">
        <v>2601</v>
      </c>
      <c r="G55" s="25">
        <f t="shared" si="0"/>
        <v>0.75</v>
      </c>
      <c r="H55" s="29">
        <v>3468</v>
      </c>
      <c r="I55" s="98">
        <v>3526</v>
      </c>
      <c r="J55" s="44">
        <f t="shared" si="1"/>
        <v>1.016724336793541</v>
      </c>
    </row>
    <row r="56" spans="1:10" ht="27" customHeight="1" x14ac:dyDescent="0.2">
      <c r="A56" s="50" t="s">
        <v>56</v>
      </c>
      <c r="B56" s="50"/>
      <c r="C56" s="50"/>
      <c r="D56" s="48" t="s">
        <v>57</v>
      </c>
      <c r="E56" s="51">
        <f>E57</f>
        <v>1000</v>
      </c>
      <c r="F56" s="51">
        <f t="shared" ref="F56:I56" si="9">F57</f>
        <v>591.42999999999995</v>
      </c>
      <c r="G56" s="52">
        <f>F56/E56</f>
        <v>0.5914299999999999</v>
      </c>
      <c r="H56" s="51">
        <f t="shared" si="9"/>
        <v>788.57333333333327</v>
      </c>
      <c r="I56" s="96">
        <f t="shared" si="9"/>
        <v>1000</v>
      </c>
      <c r="J56" s="52">
        <f>I56/E56</f>
        <v>1</v>
      </c>
    </row>
    <row r="57" spans="1:10" ht="15" x14ac:dyDescent="0.2">
      <c r="A57" s="42"/>
      <c r="B57" s="57" t="s">
        <v>58</v>
      </c>
      <c r="C57" s="58"/>
      <c r="D57" s="59" t="s">
        <v>59</v>
      </c>
      <c r="E57" s="60">
        <f>E58</f>
        <v>1000</v>
      </c>
      <c r="F57" s="60">
        <f>F58</f>
        <v>591.42999999999995</v>
      </c>
      <c r="G57" s="61">
        <f t="shared" si="0"/>
        <v>0.5914299999999999</v>
      </c>
      <c r="H57" s="60">
        <f>H58</f>
        <v>788.57333333333327</v>
      </c>
      <c r="I57" s="60">
        <f>I58</f>
        <v>1000</v>
      </c>
      <c r="J57" s="62">
        <f t="shared" si="1"/>
        <v>1</v>
      </c>
    </row>
    <row r="58" spans="1:10" x14ac:dyDescent="0.2">
      <c r="A58" s="43"/>
      <c r="B58" s="43"/>
      <c r="C58" s="43" t="s">
        <v>60</v>
      </c>
      <c r="D58" s="46" t="s">
        <v>61</v>
      </c>
      <c r="E58" s="27">
        <v>1000</v>
      </c>
      <c r="F58" s="29">
        <v>591.42999999999995</v>
      </c>
      <c r="G58" s="25">
        <f t="shared" si="0"/>
        <v>0.5914299999999999</v>
      </c>
      <c r="H58" s="29">
        <f>F58/3*4</f>
        <v>788.57333333333327</v>
      </c>
      <c r="I58" s="98">
        <v>1000</v>
      </c>
      <c r="J58" s="44">
        <f t="shared" si="1"/>
        <v>1</v>
      </c>
    </row>
    <row r="59" spans="1:10" ht="58.5" customHeight="1" x14ac:dyDescent="0.2">
      <c r="A59" s="50" t="s">
        <v>62</v>
      </c>
      <c r="B59" s="50"/>
      <c r="C59" s="50"/>
      <c r="D59" s="48" t="s">
        <v>63</v>
      </c>
      <c r="E59" s="51">
        <f>E60+E63+E73+E85+E92+E94</f>
        <v>29368744.369999997</v>
      </c>
      <c r="F59" s="51">
        <f>F60+F63+F73+F85+F92+F94</f>
        <v>23466181.649999999</v>
      </c>
      <c r="G59" s="52">
        <f t="shared" si="0"/>
        <v>0.79901889418093641</v>
      </c>
      <c r="H59" s="51">
        <f>H60+H63+H73+H85+H94</f>
        <v>30083808.706666667</v>
      </c>
      <c r="I59" s="96">
        <f>I60+I63+I73+I85+I94</f>
        <v>29732504</v>
      </c>
      <c r="J59" s="53">
        <f>I59/E59</f>
        <v>1.0123859442343603</v>
      </c>
    </row>
    <row r="60" spans="1:10" ht="22.5" x14ac:dyDescent="0.2">
      <c r="A60" s="42"/>
      <c r="B60" s="57" t="s">
        <v>64</v>
      </c>
      <c r="C60" s="58"/>
      <c r="D60" s="59" t="s">
        <v>65</v>
      </c>
      <c r="E60" s="60">
        <f>E61+E62</f>
        <v>60000</v>
      </c>
      <c r="F60" s="60">
        <f>F61+F62</f>
        <v>40602.28</v>
      </c>
      <c r="G60" s="61">
        <f t="shared" si="0"/>
        <v>0.67670466666666662</v>
      </c>
      <c r="H60" s="60">
        <f>H61+H62</f>
        <v>54136.373333333337</v>
      </c>
      <c r="I60" s="97">
        <f>I61+I62</f>
        <v>60000</v>
      </c>
      <c r="J60" s="62">
        <f t="shared" si="1"/>
        <v>1</v>
      </c>
    </row>
    <row r="61" spans="1:10" ht="33.75" x14ac:dyDescent="0.2">
      <c r="A61" s="43"/>
      <c r="B61" s="43"/>
      <c r="C61" s="43" t="s">
        <v>66</v>
      </c>
      <c r="D61" s="46" t="s">
        <v>67</v>
      </c>
      <c r="E61" s="27">
        <v>60000</v>
      </c>
      <c r="F61" s="29">
        <v>40422.44</v>
      </c>
      <c r="G61" s="25">
        <f t="shared" si="0"/>
        <v>0.67370733333333332</v>
      </c>
      <c r="H61" s="29">
        <f>F61/3*4</f>
        <v>53896.58666666667</v>
      </c>
      <c r="I61" s="98">
        <v>60000</v>
      </c>
      <c r="J61" s="44">
        <f t="shared" si="1"/>
        <v>1</v>
      </c>
    </row>
    <row r="62" spans="1:10" s="2" customFormat="1" ht="22.5" x14ac:dyDescent="0.2">
      <c r="A62" s="43"/>
      <c r="B62" s="43"/>
      <c r="C62" s="56" t="s">
        <v>80</v>
      </c>
      <c r="D62" s="46" t="s">
        <v>81</v>
      </c>
      <c r="E62" s="27">
        <v>0</v>
      </c>
      <c r="F62" s="29">
        <v>179.84</v>
      </c>
      <c r="G62" s="25">
        <v>0</v>
      </c>
      <c r="H62" s="29">
        <f>F62/3*4</f>
        <v>239.78666666666666</v>
      </c>
      <c r="I62" s="98">
        <v>0</v>
      </c>
      <c r="J62" s="44">
        <v>0</v>
      </c>
    </row>
    <row r="63" spans="1:10" ht="56.25" x14ac:dyDescent="0.2">
      <c r="A63" s="42"/>
      <c r="B63" s="57" t="s">
        <v>68</v>
      </c>
      <c r="C63" s="58"/>
      <c r="D63" s="59" t="s">
        <v>69</v>
      </c>
      <c r="E63" s="60">
        <f>E64+E65+E66+E67+E68+E69+E70+E71+E72</f>
        <v>7362907</v>
      </c>
      <c r="F63" s="60">
        <f>F64+F65+F66+F67+F68+F69+F70+F71+F72</f>
        <v>6229493.4299999997</v>
      </c>
      <c r="G63" s="61">
        <f t="shared" si="0"/>
        <v>0.84606439141496692</v>
      </c>
      <c r="H63" s="60">
        <f>H64+H65+H66+H67+H68+H71+H72+H69</f>
        <v>7350137.7366666673</v>
      </c>
      <c r="I63" s="97">
        <f>I64+I65+I66+I67+I68+I71+I72+I69</f>
        <v>8885540</v>
      </c>
      <c r="J63" s="62">
        <f t="shared" si="1"/>
        <v>1.2067978041825056</v>
      </c>
    </row>
    <row r="64" spans="1:10" x14ac:dyDescent="0.2">
      <c r="A64" s="43"/>
      <c r="B64" s="43"/>
      <c r="C64" s="43" t="s">
        <v>70</v>
      </c>
      <c r="D64" s="46" t="s">
        <v>71</v>
      </c>
      <c r="E64" s="27">
        <v>7000000</v>
      </c>
      <c r="F64" s="29">
        <v>5961928.6600000001</v>
      </c>
      <c r="G64" s="25">
        <f t="shared" si="0"/>
        <v>0.85170409428571425</v>
      </c>
      <c r="H64" s="29">
        <v>7000000</v>
      </c>
      <c r="I64" s="98">
        <v>8475190</v>
      </c>
      <c r="J64" s="44">
        <f t="shared" si="1"/>
        <v>1.2107414285714286</v>
      </c>
    </row>
    <row r="65" spans="1:10" x14ac:dyDescent="0.2">
      <c r="A65" s="43"/>
      <c r="B65" s="43"/>
      <c r="C65" s="43" t="s">
        <v>72</v>
      </c>
      <c r="D65" s="46" t="s">
        <v>73</v>
      </c>
      <c r="E65" s="27">
        <v>90148</v>
      </c>
      <c r="F65" s="29">
        <v>51519.1</v>
      </c>
      <c r="G65" s="25">
        <f t="shared" si="0"/>
        <v>0.5714946532368993</v>
      </c>
      <c r="H65" s="29">
        <v>90148</v>
      </c>
      <c r="I65" s="98">
        <v>97000</v>
      </c>
      <c r="J65" s="44">
        <f t="shared" si="1"/>
        <v>1.0760083418378665</v>
      </c>
    </row>
    <row r="66" spans="1:10" x14ac:dyDescent="0.2">
      <c r="A66" s="43"/>
      <c r="B66" s="43"/>
      <c r="C66" s="43" t="s">
        <v>74</v>
      </c>
      <c r="D66" s="46" t="s">
        <v>75</v>
      </c>
      <c r="E66" s="27">
        <v>164939</v>
      </c>
      <c r="F66" s="29">
        <v>123861</v>
      </c>
      <c r="G66" s="25">
        <f t="shared" si="0"/>
        <v>0.75095035134201127</v>
      </c>
      <c r="H66" s="29">
        <v>164939</v>
      </c>
      <c r="I66" s="98">
        <v>177810</v>
      </c>
      <c r="J66" s="44">
        <f t="shared" si="1"/>
        <v>1.0780349098757722</v>
      </c>
    </row>
    <row r="67" spans="1:10" ht="22.5" x14ac:dyDescent="0.2">
      <c r="A67" s="43"/>
      <c r="B67" s="43"/>
      <c r="C67" s="43" t="s">
        <v>76</v>
      </c>
      <c r="D67" s="46" t="s">
        <v>77</v>
      </c>
      <c r="E67" s="27">
        <v>79400</v>
      </c>
      <c r="F67" s="29">
        <v>78160.600000000006</v>
      </c>
      <c r="G67" s="25">
        <f t="shared" si="0"/>
        <v>0.98439042821158695</v>
      </c>
      <c r="H67" s="29">
        <v>79400</v>
      </c>
      <c r="I67" s="98">
        <v>105000</v>
      </c>
      <c r="J67" s="44">
        <f t="shared" si="1"/>
        <v>1.3224181360201512</v>
      </c>
    </row>
    <row r="68" spans="1:10" ht="22.5" x14ac:dyDescent="0.2">
      <c r="A68" s="43"/>
      <c r="B68" s="43"/>
      <c r="C68" s="43" t="s">
        <v>78</v>
      </c>
      <c r="D68" s="46" t="s">
        <v>79</v>
      </c>
      <c r="E68" s="27">
        <v>21500</v>
      </c>
      <c r="F68" s="29">
        <v>4880</v>
      </c>
      <c r="G68" s="25">
        <f t="shared" si="0"/>
        <v>0.22697674418604652</v>
      </c>
      <c r="H68" s="29">
        <f>F68/3*4</f>
        <v>6506.666666666667</v>
      </c>
      <c r="I68" s="98">
        <v>21500</v>
      </c>
      <c r="J68" s="44">
        <f t="shared" si="1"/>
        <v>1</v>
      </c>
    </row>
    <row r="69" spans="1:10" s="2" customFormat="1" ht="22.5" x14ac:dyDescent="0.2">
      <c r="A69" s="43"/>
      <c r="B69" s="43"/>
      <c r="C69" s="56" t="s">
        <v>90</v>
      </c>
      <c r="D69" s="46" t="s">
        <v>91</v>
      </c>
      <c r="E69" s="27">
        <f>+E70</f>
        <v>0</v>
      </c>
      <c r="F69" s="29">
        <v>266.2</v>
      </c>
      <c r="G69" s="25">
        <v>0</v>
      </c>
      <c r="H69" s="29">
        <v>266.2</v>
      </c>
      <c r="I69" s="98">
        <v>0</v>
      </c>
      <c r="J69" s="44">
        <v>0</v>
      </c>
    </row>
    <row r="70" spans="1:10" s="35" customFormat="1" x14ac:dyDescent="0.2">
      <c r="A70" s="43"/>
      <c r="B70" s="43"/>
      <c r="C70" s="56" t="s">
        <v>274</v>
      </c>
      <c r="D70" s="46" t="s">
        <v>290</v>
      </c>
      <c r="E70" s="27">
        <v>0</v>
      </c>
      <c r="F70" s="29">
        <v>0</v>
      </c>
      <c r="G70" s="25">
        <v>0</v>
      </c>
      <c r="H70" s="29">
        <v>0</v>
      </c>
      <c r="I70" s="98">
        <v>0</v>
      </c>
      <c r="J70" s="44">
        <v>0</v>
      </c>
    </row>
    <row r="71" spans="1:10" ht="22.5" x14ac:dyDescent="0.2">
      <c r="A71" s="43"/>
      <c r="B71" s="43"/>
      <c r="C71" s="43" t="s">
        <v>80</v>
      </c>
      <c r="D71" s="46" t="s">
        <v>81</v>
      </c>
      <c r="E71" s="27">
        <v>5000</v>
      </c>
      <c r="F71" s="29">
        <v>6912.87</v>
      </c>
      <c r="G71" s="25">
        <f t="shared" si="0"/>
        <v>1.382574</v>
      </c>
      <c r="H71" s="29">
        <v>6912.87</v>
      </c>
      <c r="I71" s="98">
        <v>7000</v>
      </c>
      <c r="J71" s="44">
        <f t="shared" si="1"/>
        <v>1.4</v>
      </c>
    </row>
    <row r="72" spans="1:10" ht="22.5" x14ac:dyDescent="0.2">
      <c r="A72" s="43"/>
      <c r="B72" s="43"/>
      <c r="C72" s="43" t="s">
        <v>82</v>
      </c>
      <c r="D72" s="46" t="s">
        <v>83</v>
      </c>
      <c r="E72" s="27">
        <v>1920</v>
      </c>
      <c r="F72" s="29">
        <v>1965</v>
      </c>
      <c r="G72" s="25">
        <f t="shared" si="0"/>
        <v>1.0234375</v>
      </c>
      <c r="H72" s="29">
        <v>1965</v>
      </c>
      <c r="I72" s="98">
        <v>2040</v>
      </c>
      <c r="J72" s="44">
        <f t="shared" si="1"/>
        <v>1.0625</v>
      </c>
    </row>
    <row r="73" spans="1:10" ht="56.25" x14ac:dyDescent="0.2">
      <c r="A73" s="42"/>
      <c r="B73" s="57" t="s">
        <v>84</v>
      </c>
      <c r="C73" s="58"/>
      <c r="D73" s="59" t="s">
        <v>85</v>
      </c>
      <c r="E73" s="60">
        <f>E74+E75+E76+E77+E78+E79+E80+E81+E82+E83+E84</f>
        <v>5930051</v>
      </c>
      <c r="F73" s="60">
        <f>F74+F75+F76+F77+F78+F79+F80+F81+F82+F83+F84</f>
        <v>4511155.33</v>
      </c>
      <c r="G73" s="61">
        <f t="shared" si="0"/>
        <v>0.76072791448167987</v>
      </c>
      <c r="H73" s="60">
        <f>H74+H75+H76+H77+H78+H79+H80+H81+H83+H84</f>
        <v>6575254.0966666657</v>
      </c>
      <c r="I73" s="97">
        <f>I74+I75+I76+I77+I78+I79+I80+I81+I83+I84</f>
        <v>5947911</v>
      </c>
      <c r="J73" s="62">
        <f t="shared" si="1"/>
        <v>1.003011778482175</v>
      </c>
    </row>
    <row r="74" spans="1:10" ht="14.25" customHeight="1" x14ac:dyDescent="0.2">
      <c r="A74" s="43"/>
      <c r="B74" s="43"/>
      <c r="C74" s="43" t="s">
        <v>70</v>
      </c>
      <c r="D74" s="46" t="s">
        <v>71</v>
      </c>
      <c r="E74" s="27">
        <v>3148900</v>
      </c>
      <c r="F74" s="29">
        <v>2530000.1800000002</v>
      </c>
      <c r="G74" s="25">
        <f t="shared" si="0"/>
        <v>0.80345523198577284</v>
      </c>
      <c r="H74" s="29">
        <f>3148900/3*4</f>
        <v>4198533.333333333</v>
      </c>
      <c r="I74" s="98">
        <v>3600000</v>
      </c>
      <c r="J74" s="44">
        <f t="shared" si="1"/>
        <v>1.1432563752421481</v>
      </c>
    </row>
    <row r="75" spans="1:10" x14ac:dyDescent="0.2">
      <c r="A75" s="43"/>
      <c r="B75" s="43"/>
      <c r="C75" s="43" t="s">
        <v>72</v>
      </c>
      <c r="D75" s="46" t="s">
        <v>73</v>
      </c>
      <c r="E75" s="27">
        <v>749063</v>
      </c>
      <c r="F75" s="29">
        <v>503584.77</v>
      </c>
      <c r="G75" s="25">
        <f t="shared" si="0"/>
        <v>0.67228626964621141</v>
      </c>
      <c r="H75" s="29">
        <v>749063</v>
      </c>
      <c r="I75" s="98">
        <v>767346</v>
      </c>
      <c r="J75" s="44">
        <f t="shared" si="1"/>
        <v>1.024407826845005</v>
      </c>
    </row>
    <row r="76" spans="1:10" x14ac:dyDescent="0.2">
      <c r="A76" s="43"/>
      <c r="B76" s="43"/>
      <c r="C76" s="43" t="s">
        <v>74</v>
      </c>
      <c r="D76" s="46" t="s">
        <v>75</v>
      </c>
      <c r="E76" s="27">
        <v>9358</v>
      </c>
      <c r="F76" s="29">
        <v>7248</v>
      </c>
      <c r="G76" s="25">
        <f t="shared" si="0"/>
        <v>0.77452447104082067</v>
      </c>
      <c r="H76" s="29">
        <v>9358</v>
      </c>
      <c r="I76" s="98">
        <v>10432</v>
      </c>
      <c r="J76" s="44">
        <f t="shared" si="1"/>
        <v>1.114768112844625</v>
      </c>
    </row>
    <row r="77" spans="1:10" ht="22.5" x14ac:dyDescent="0.2">
      <c r="A77" s="43"/>
      <c r="B77" s="43"/>
      <c r="C77" s="43" t="s">
        <v>76</v>
      </c>
      <c r="D77" s="46" t="s">
        <v>77</v>
      </c>
      <c r="E77" s="27">
        <v>394561</v>
      </c>
      <c r="F77" s="29">
        <v>248965.63</v>
      </c>
      <c r="G77" s="25">
        <f t="shared" si="0"/>
        <v>0.63099401613438733</v>
      </c>
      <c r="H77" s="29">
        <v>394561</v>
      </c>
      <c r="I77" s="98">
        <v>348133</v>
      </c>
      <c r="J77" s="44">
        <f t="shared" si="1"/>
        <v>0.88232998192928347</v>
      </c>
    </row>
    <row r="78" spans="1:10" x14ac:dyDescent="0.2">
      <c r="A78" s="43"/>
      <c r="B78" s="43"/>
      <c r="C78" s="43" t="s">
        <v>86</v>
      </c>
      <c r="D78" s="46" t="s">
        <v>87</v>
      </c>
      <c r="E78" s="27">
        <v>78000</v>
      </c>
      <c r="F78" s="29">
        <v>77264.570000000007</v>
      </c>
      <c r="G78" s="25">
        <f t="shared" si="0"/>
        <v>0.99057141025641038</v>
      </c>
      <c r="H78" s="29">
        <v>78000</v>
      </c>
      <c r="I78" s="98">
        <v>78000</v>
      </c>
      <c r="J78" s="44">
        <f t="shared" si="1"/>
        <v>1</v>
      </c>
    </row>
    <row r="79" spans="1:10" x14ac:dyDescent="0.2">
      <c r="A79" s="43"/>
      <c r="B79" s="43"/>
      <c r="C79" s="43" t="s">
        <v>88</v>
      </c>
      <c r="D79" s="46" t="s">
        <v>89</v>
      </c>
      <c r="E79" s="27">
        <v>0</v>
      </c>
      <c r="F79" s="29">
        <v>0</v>
      </c>
      <c r="G79" s="25">
        <v>0</v>
      </c>
      <c r="H79" s="29">
        <v>0</v>
      </c>
      <c r="I79" s="98">
        <v>119000</v>
      </c>
      <c r="J79" s="44">
        <v>0</v>
      </c>
    </row>
    <row r="80" spans="1:10" ht="22.5" x14ac:dyDescent="0.2">
      <c r="A80" s="43"/>
      <c r="B80" s="43"/>
      <c r="C80" s="43" t="s">
        <v>78</v>
      </c>
      <c r="D80" s="46" t="s">
        <v>79</v>
      </c>
      <c r="E80" s="27">
        <v>864000</v>
      </c>
      <c r="F80" s="29">
        <v>983699.14</v>
      </c>
      <c r="G80" s="25">
        <f t="shared" si="0"/>
        <v>1.1385406712962962</v>
      </c>
      <c r="H80" s="29">
        <v>983699.14</v>
      </c>
      <c r="I80" s="98">
        <v>984000</v>
      </c>
      <c r="J80" s="44">
        <f t="shared" si="1"/>
        <v>1.1388888888888888</v>
      </c>
    </row>
    <row r="81" spans="1:10" ht="22.5" x14ac:dyDescent="0.2">
      <c r="A81" s="43"/>
      <c r="B81" s="43"/>
      <c r="C81" s="43" t="s">
        <v>90</v>
      </c>
      <c r="D81" s="46" t="s">
        <v>91</v>
      </c>
      <c r="E81" s="27">
        <v>11000</v>
      </c>
      <c r="F81" s="29">
        <v>5953.75</v>
      </c>
      <c r="G81" s="25">
        <f t="shared" si="0"/>
        <v>0.54125000000000001</v>
      </c>
      <c r="H81" s="29">
        <f>F81/3*4</f>
        <v>7938.333333333333</v>
      </c>
      <c r="I81" s="98">
        <v>11000</v>
      </c>
      <c r="J81" s="44">
        <f t="shared" si="1"/>
        <v>1</v>
      </c>
    </row>
    <row r="82" spans="1:10" s="35" customFormat="1" x14ac:dyDescent="0.2">
      <c r="A82" s="43"/>
      <c r="B82" s="43"/>
      <c r="C82" s="43" t="s">
        <v>274</v>
      </c>
      <c r="D82" s="46" t="s">
        <v>290</v>
      </c>
      <c r="E82" s="27">
        <v>0</v>
      </c>
      <c r="F82" s="29">
        <v>338</v>
      </c>
      <c r="G82" s="25">
        <v>0</v>
      </c>
      <c r="H82" s="29">
        <v>338</v>
      </c>
      <c r="I82" s="98">
        <v>0</v>
      </c>
      <c r="J82" s="44">
        <v>0</v>
      </c>
    </row>
    <row r="83" spans="1:10" ht="22.5" x14ac:dyDescent="0.2">
      <c r="A83" s="43"/>
      <c r="B83" s="43"/>
      <c r="C83" s="43" t="s">
        <v>80</v>
      </c>
      <c r="D83" s="46" t="s">
        <v>81</v>
      </c>
      <c r="E83" s="27">
        <v>20000</v>
      </c>
      <c r="F83" s="29">
        <v>31532.29</v>
      </c>
      <c r="G83" s="25">
        <f t="shared" si="0"/>
        <v>1.5766145</v>
      </c>
      <c r="H83" s="29">
        <v>31532.29</v>
      </c>
      <c r="I83" s="98">
        <v>30000</v>
      </c>
      <c r="J83" s="44">
        <f t="shared" si="1"/>
        <v>1.5</v>
      </c>
    </row>
    <row r="84" spans="1:10" s="2" customFormat="1" ht="22.5" x14ac:dyDescent="0.2">
      <c r="A84" s="43"/>
      <c r="B84" s="43"/>
      <c r="C84" s="43" t="s">
        <v>82</v>
      </c>
      <c r="D84" s="46" t="s">
        <v>83</v>
      </c>
      <c r="E84" s="27">
        <v>655169</v>
      </c>
      <c r="F84" s="29">
        <v>122569</v>
      </c>
      <c r="G84" s="25">
        <f>F84/E84</f>
        <v>0.18707997478513178</v>
      </c>
      <c r="H84" s="29">
        <v>122569</v>
      </c>
      <c r="I84" s="98">
        <v>0</v>
      </c>
      <c r="J84" s="44">
        <v>0</v>
      </c>
    </row>
    <row r="85" spans="1:10" ht="33.75" x14ac:dyDescent="0.2">
      <c r="A85" s="42"/>
      <c r="B85" s="57" t="s">
        <v>92</v>
      </c>
      <c r="C85" s="58"/>
      <c r="D85" s="59" t="s">
        <v>93</v>
      </c>
      <c r="E85" s="60">
        <f>E86+E87+E88+E89+E90+E91</f>
        <v>433000</v>
      </c>
      <c r="F85" s="60">
        <f>F86+F87+F88+F89+F90+F91</f>
        <v>434548.72</v>
      </c>
      <c r="G85" s="61">
        <f>F85/E85</f>
        <v>1.0035767205542725</v>
      </c>
      <c r="H85" s="60">
        <f t="shared" ref="H85:I85" si="10">H86+H87</f>
        <v>440593.98</v>
      </c>
      <c r="I85" s="97">
        <f t="shared" si="10"/>
        <v>450000</v>
      </c>
      <c r="J85" s="61">
        <f>I85/H85</f>
        <v>1.0213484986789878</v>
      </c>
    </row>
    <row r="86" spans="1:10" x14ac:dyDescent="0.2">
      <c r="A86" s="43"/>
      <c r="B86" s="43"/>
      <c r="C86" s="43" t="s">
        <v>94</v>
      </c>
      <c r="D86" s="46" t="s">
        <v>95</v>
      </c>
      <c r="E86" s="27">
        <v>68000</v>
      </c>
      <c r="F86" s="29">
        <v>75593.98</v>
      </c>
      <c r="G86" s="25">
        <f t="shared" si="0"/>
        <v>1.1116761764705883</v>
      </c>
      <c r="H86" s="29">
        <v>75593.98</v>
      </c>
      <c r="I86" s="98">
        <v>70000</v>
      </c>
      <c r="J86" s="44">
        <f t="shared" si="1"/>
        <v>1.0294117647058822</v>
      </c>
    </row>
    <row r="87" spans="1:10" ht="22.5" x14ac:dyDescent="0.2">
      <c r="A87" s="43"/>
      <c r="B87" s="43"/>
      <c r="C87" s="43" t="s">
        <v>96</v>
      </c>
      <c r="D87" s="46" t="s">
        <v>97</v>
      </c>
      <c r="E87" s="27">
        <v>365000</v>
      </c>
      <c r="F87" s="29">
        <v>357570.54</v>
      </c>
      <c r="G87" s="25">
        <f t="shared" si="0"/>
        <v>0.97964531506849306</v>
      </c>
      <c r="H87" s="29">
        <v>365000</v>
      </c>
      <c r="I87" s="98">
        <v>380000</v>
      </c>
      <c r="J87" s="44">
        <f t="shared" si="1"/>
        <v>1.0410958904109588</v>
      </c>
    </row>
    <row r="88" spans="1:10" s="35" customFormat="1" ht="33.75" x14ac:dyDescent="0.2">
      <c r="A88" s="43"/>
      <c r="B88" s="43"/>
      <c r="C88" s="43" t="s">
        <v>247</v>
      </c>
      <c r="D88" s="46" t="s">
        <v>291</v>
      </c>
      <c r="E88" s="27">
        <v>0</v>
      </c>
      <c r="F88" s="29">
        <v>184.2</v>
      </c>
      <c r="G88" s="25">
        <v>0</v>
      </c>
      <c r="H88" s="29">
        <v>184.2</v>
      </c>
      <c r="I88" s="98">
        <v>0</v>
      </c>
      <c r="J88" s="44">
        <v>0</v>
      </c>
    </row>
    <row r="89" spans="1:10" s="35" customFormat="1" x14ac:dyDescent="0.2">
      <c r="A89" s="43"/>
      <c r="B89" s="43"/>
      <c r="C89" s="43" t="s">
        <v>275</v>
      </c>
      <c r="D89" s="46" t="s">
        <v>292</v>
      </c>
      <c r="E89" s="27">
        <v>0</v>
      </c>
      <c r="F89" s="29">
        <v>200</v>
      </c>
      <c r="G89" s="25">
        <v>0</v>
      </c>
      <c r="H89" s="29">
        <v>200</v>
      </c>
      <c r="I89" s="98">
        <v>0</v>
      </c>
      <c r="J89" s="44">
        <v>0</v>
      </c>
    </row>
    <row r="90" spans="1:10" s="35" customFormat="1" x14ac:dyDescent="0.2">
      <c r="A90" s="43"/>
      <c r="B90" s="43"/>
      <c r="C90" s="43" t="s">
        <v>18</v>
      </c>
      <c r="D90" s="46" t="s">
        <v>19</v>
      </c>
      <c r="E90" s="27">
        <v>0</v>
      </c>
      <c r="F90" s="29">
        <v>1000</v>
      </c>
      <c r="G90" s="25">
        <v>0</v>
      </c>
      <c r="H90" s="29">
        <v>1000</v>
      </c>
      <c r="I90" s="98">
        <v>0</v>
      </c>
      <c r="J90" s="44">
        <v>0</v>
      </c>
    </row>
    <row r="91" spans="1:10" s="35" customFormat="1" ht="22.5" x14ac:dyDescent="0.2">
      <c r="A91" s="43"/>
      <c r="B91" s="43"/>
      <c r="C91" s="43" t="s">
        <v>80</v>
      </c>
      <c r="D91" s="46" t="s">
        <v>293</v>
      </c>
      <c r="E91" s="27">
        <v>0</v>
      </c>
      <c r="F91" s="29">
        <v>0</v>
      </c>
      <c r="G91" s="25">
        <v>0</v>
      </c>
      <c r="H91" s="29">
        <v>0</v>
      </c>
      <c r="I91" s="98">
        <v>0</v>
      </c>
      <c r="J91" s="44">
        <v>0</v>
      </c>
    </row>
    <row r="92" spans="1:10" s="35" customFormat="1" x14ac:dyDescent="0.2">
      <c r="A92" s="43"/>
      <c r="B92" s="57" t="s">
        <v>276</v>
      </c>
      <c r="C92" s="57"/>
      <c r="D92" s="59" t="s">
        <v>294</v>
      </c>
      <c r="E92" s="60">
        <f>E93</f>
        <v>39344.370000000003</v>
      </c>
      <c r="F92" s="60">
        <f>F93</f>
        <v>39344.370000000003</v>
      </c>
      <c r="G92" s="61">
        <f>F92/E92</f>
        <v>1</v>
      </c>
      <c r="H92" s="64">
        <f>H93</f>
        <v>39344.370000000003</v>
      </c>
      <c r="I92" s="64">
        <f>I93</f>
        <v>0</v>
      </c>
      <c r="J92" s="62">
        <v>0</v>
      </c>
    </row>
    <row r="93" spans="1:10" s="35" customFormat="1" ht="33.75" x14ac:dyDescent="0.2">
      <c r="A93" s="43"/>
      <c r="B93" s="43"/>
      <c r="C93" s="43" t="s">
        <v>277</v>
      </c>
      <c r="D93" s="46" t="s">
        <v>295</v>
      </c>
      <c r="E93" s="27">
        <v>39344.370000000003</v>
      </c>
      <c r="F93" s="29">
        <v>39344.370000000003</v>
      </c>
      <c r="G93" s="25">
        <f>F93/E93</f>
        <v>1</v>
      </c>
      <c r="H93" s="29">
        <v>39344.370000000003</v>
      </c>
      <c r="I93" s="98">
        <v>0</v>
      </c>
      <c r="J93" s="44">
        <v>0</v>
      </c>
    </row>
    <row r="94" spans="1:10" ht="22.5" x14ac:dyDescent="0.2">
      <c r="A94" s="42"/>
      <c r="B94" s="57" t="s">
        <v>98</v>
      </c>
      <c r="C94" s="58"/>
      <c r="D94" s="59" t="s">
        <v>99</v>
      </c>
      <c r="E94" s="60">
        <f>E95+E96</f>
        <v>15543442</v>
      </c>
      <c r="F94" s="60">
        <f>F95+F96</f>
        <v>12211037.52</v>
      </c>
      <c r="G94" s="61">
        <f t="shared" si="0"/>
        <v>0.78560704379377488</v>
      </c>
      <c r="H94" s="60">
        <f t="shared" ref="H94:I94" si="11">H95+H96</f>
        <v>15663686.52</v>
      </c>
      <c r="I94" s="97">
        <f t="shared" si="11"/>
        <v>14389053</v>
      </c>
      <c r="J94" s="62">
        <f t="shared" si="1"/>
        <v>0.9257314435245424</v>
      </c>
    </row>
    <row r="95" spans="1:10" ht="22.5" x14ac:dyDescent="0.2">
      <c r="A95" s="43"/>
      <c r="B95" s="43"/>
      <c r="C95" s="43" t="s">
        <v>100</v>
      </c>
      <c r="D95" s="46" t="s">
        <v>65</v>
      </c>
      <c r="E95" s="27">
        <v>14243442</v>
      </c>
      <c r="F95" s="29">
        <v>10790793</v>
      </c>
      <c r="G95" s="25">
        <f t="shared" si="0"/>
        <v>0.75759728582459207</v>
      </c>
      <c r="H95" s="29">
        <v>14243442</v>
      </c>
      <c r="I95" s="98">
        <v>13032462</v>
      </c>
      <c r="J95" s="44">
        <f t="shared" si="1"/>
        <v>0.91497982018672175</v>
      </c>
    </row>
    <row r="96" spans="1:10" ht="22.5" x14ac:dyDescent="0.2">
      <c r="A96" s="43"/>
      <c r="B96" s="43"/>
      <c r="C96" s="43" t="s">
        <v>101</v>
      </c>
      <c r="D96" s="46" t="s">
        <v>102</v>
      </c>
      <c r="E96" s="27">
        <v>1300000</v>
      </c>
      <c r="F96" s="29">
        <v>1420244.52</v>
      </c>
      <c r="G96" s="25">
        <f t="shared" si="0"/>
        <v>1.0924957846153847</v>
      </c>
      <c r="H96" s="29">
        <v>1420244.52</v>
      </c>
      <c r="I96" s="98">
        <v>1356591</v>
      </c>
      <c r="J96" s="44">
        <f t="shared" si="1"/>
        <v>1.0435315384615385</v>
      </c>
    </row>
    <row r="97" spans="1:10" ht="26.25" customHeight="1" x14ac:dyDescent="0.2">
      <c r="A97" s="50" t="s">
        <v>103</v>
      </c>
      <c r="B97" s="50"/>
      <c r="C97" s="50"/>
      <c r="D97" s="48" t="s">
        <v>104</v>
      </c>
      <c r="E97" s="51">
        <f>E98+E100+E102+E112+E110</f>
        <v>22280622.960000001</v>
      </c>
      <c r="F97" s="51">
        <f>F98+F100+F102+F112+F110</f>
        <v>18862648.300000001</v>
      </c>
      <c r="G97" s="52">
        <f t="shared" ref="G97:G166" si="12">F97/E97</f>
        <v>0.8465942955842739</v>
      </c>
      <c r="H97" s="51">
        <f>H98+H100+H102+H112</f>
        <v>22339613.300000001</v>
      </c>
      <c r="I97" s="96">
        <f>I98+I100+I102+I112</f>
        <v>21657580</v>
      </c>
      <c r="J97" s="53">
        <f>I97/E97</f>
        <v>0.97203655566011149</v>
      </c>
    </row>
    <row r="98" spans="1:10" ht="22.5" x14ac:dyDescent="0.2">
      <c r="A98" s="42"/>
      <c r="B98" s="57" t="s">
        <v>105</v>
      </c>
      <c r="C98" s="58"/>
      <c r="D98" s="59" t="s">
        <v>106</v>
      </c>
      <c r="E98" s="60">
        <f>E99</f>
        <v>15565074</v>
      </c>
      <c r="F98" s="60">
        <f>F99</f>
        <v>13225562</v>
      </c>
      <c r="G98" s="61">
        <f t="shared" si="12"/>
        <v>0.84969477176915442</v>
      </c>
      <c r="H98" s="60">
        <f t="shared" ref="H98:I98" si="13">H99</f>
        <v>15565074</v>
      </c>
      <c r="I98" s="97">
        <f t="shared" si="13"/>
        <v>15217159</v>
      </c>
      <c r="J98" s="62">
        <f t="shared" ref="J98:J166" si="14">I98/E98</f>
        <v>0.97764771307865284</v>
      </c>
    </row>
    <row r="99" spans="1:10" x14ac:dyDescent="0.2">
      <c r="A99" s="43"/>
      <c r="B99" s="43"/>
      <c r="C99" s="43" t="s">
        <v>107</v>
      </c>
      <c r="D99" s="46" t="s">
        <v>108</v>
      </c>
      <c r="E99" s="27">
        <v>15565074</v>
      </c>
      <c r="F99" s="29">
        <v>13225562</v>
      </c>
      <c r="G99" s="25">
        <f t="shared" si="12"/>
        <v>0.84969477176915442</v>
      </c>
      <c r="H99" s="29">
        <v>15565074</v>
      </c>
      <c r="I99" s="98">
        <v>15217159</v>
      </c>
      <c r="J99" s="44">
        <f t="shared" si="14"/>
        <v>0.97764771307865284</v>
      </c>
    </row>
    <row r="100" spans="1:10" ht="22.5" x14ac:dyDescent="0.2">
      <c r="A100" s="42"/>
      <c r="B100" s="57" t="s">
        <v>109</v>
      </c>
      <c r="C100" s="58"/>
      <c r="D100" s="59" t="s">
        <v>110</v>
      </c>
      <c r="E100" s="60">
        <f>E101</f>
        <v>6323982</v>
      </c>
      <c r="F100" s="60">
        <f>F101</f>
        <v>4742991</v>
      </c>
      <c r="G100" s="61">
        <f t="shared" si="12"/>
        <v>0.7500007115769779</v>
      </c>
      <c r="H100" s="60">
        <f t="shared" ref="H100:I100" si="15">H101</f>
        <v>6323982</v>
      </c>
      <c r="I100" s="97">
        <f t="shared" si="15"/>
        <v>6132269</v>
      </c>
      <c r="J100" s="62">
        <f t="shared" si="14"/>
        <v>0.96968476507365142</v>
      </c>
    </row>
    <row r="101" spans="1:10" ht="15" customHeight="1" x14ac:dyDescent="0.2">
      <c r="A101" s="43"/>
      <c r="B101" s="43"/>
      <c r="C101" s="43" t="s">
        <v>107</v>
      </c>
      <c r="D101" s="46" t="s">
        <v>108</v>
      </c>
      <c r="E101" s="27">
        <v>6323982</v>
      </c>
      <c r="F101" s="29">
        <v>4742991</v>
      </c>
      <c r="G101" s="25">
        <f t="shared" si="12"/>
        <v>0.7500007115769779</v>
      </c>
      <c r="H101" s="29">
        <v>6323982</v>
      </c>
      <c r="I101" s="98">
        <v>6132269</v>
      </c>
      <c r="J101" s="44">
        <f t="shared" si="14"/>
        <v>0.96968476507365142</v>
      </c>
    </row>
    <row r="102" spans="1:10" ht="15" x14ac:dyDescent="0.2">
      <c r="A102" s="42"/>
      <c r="B102" s="69" t="s">
        <v>111</v>
      </c>
      <c r="C102" s="80"/>
      <c r="D102" s="70" t="s">
        <v>112</v>
      </c>
      <c r="E102" s="71">
        <f>E103+E104+E105+E106+E107+E108+E109</f>
        <v>165274.96</v>
      </c>
      <c r="F102" s="71">
        <f>F103+F104+F105+F106+F107+F108+F109</f>
        <v>224373.3</v>
      </c>
      <c r="G102" s="72">
        <v>0</v>
      </c>
      <c r="H102" s="71">
        <f t="shared" ref="H102:I102" si="16">H104+H105+H106+H107+H108+H109</f>
        <v>224265.3</v>
      </c>
      <c r="I102" s="99">
        <f t="shared" si="16"/>
        <v>30000</v>
      </c>
      <c r="J102" s="72">
        <f>I102/H102</f>
        <v>0.13377013742206217</v>
      </c>
    </row>
    <row r="103" spans="1:10" s="35" customFormat="1" ht="33.75" x14ac:dyDescent="0.2">
      <c r="A103" s="42"/>
      <c r="B103" s="43"/>
      <c r="C103" s="45" t="s">
        <v>278</v>
      </c>
      <c r="D103" s="46" t="s">
        <v>296</v>
      </c>
      <c r="E103" s="27">
        <v>0</v>
      </c>
      <c r="F103" s="27">
        <v>108</v>
      </c>
      <c r="G103" s="25">
        <v>0</v>
      </c>
      <c r="H103" s="27">
        <v>108</v>
      </c>
      <c r="I103" s="100">
        <v>0</v>
      </c>
      <c r="J103" s="25">
        <v>0</v>
      </c>
    </row>
    <row r="104" spans="1:10" x14ac:dyDescent="0.2">
      <c r="A104" s="43"/>
      <c r="B104" s="74"/>
      <c r="C104" s="74" t="s">
        <v>113</v>
      </c>
      <c r="D104" s="75" t="s">
        <v>114</v>
      </c>
      <c r="E104" s="76">
        <v>40000</v>
      </c>
      <c r="F104" s="81">
        <v>-9811.08</v>
      </c>
      <c r="G104" s="82">
        <f t="shared" ref="G104:G108" si="17">F104/E104</f>
        <v>-0.245277</v>
      </c>
      <c r="H104" s="81">
        <v>-9811.08</v>
      </c>
      <c r="I104" s="101">
        <v>10000</v>
      </c>
      <c r="J104" s="79">
        <f t="shared" ref="J104:J108" si="18">I104/E104</f>
        <v>0.25</v>
      </c>
    </row>
    <row r="105" spans="1:10" x14ac:dyDescent="0.2">
      <c r="A105" s="43"/>
      <c r="B105" s="43"/>
      <c r="C105" s="43" t="s">
        <v>115</v>
      </c>
      <c r="D105" s="46" t="s">
        <v>116</v>
      </c>
      <c r="E105" s="27">
        <v>15000</v>
      </c>
      <c r="F105" s="47">
        <v>15212.72</v>
      </c>
      <c r="G105" s="30">
        <f>F105/E105</f>
        <v>1.0141813333333334</v>
      </c>
      <c r="H105" s="47">
        <v>15212.72</v>
      </c>
      <c r="I105" s="98">
        <v>15000</v>
      </c>
      <c r="J105" s="44">
        <v>0</v>
      </c>
    </row>
    <row r="106" spans="1:10" s="2" customFormat="1" x14ac:dyDescent="0.2">
      <c r="A106" s="43"/>
      <c r="B106" s="43"/>
      <c r="C106" s="56" t="s">
        <v>50</v>
      </c>
      <c r="D106" s="46" t="s">
        <v>51</v>
      </c>
      <c r="E106" s="27">
        <v>5000</v>
      </c>
      <c r="F106" s="47">
        <v>5051.71</v>
      </c>
      <c r="G106" s="30">
        <f>F106/E106</f>
        <v>1.0103420000000001</v>
      </c>
      <c r="H106" s="47">
        <v>5051.71</v>
      </c>
      <c r="I106" s="98">
        <v>5000</v>
      </c>
      <c r="J106" s="44">
        <v>0</v>
      </c>
    </row>
    <row r="107" spans="1:10" ht="45" x14ac:dyDescent="0.2">
      <c r="A107" s="43"/>
      <c r="B107" s="43"/>
      <c r="C107" s="43" t="s">
        <v>117</v>
      </c>
      <c r="D107" s="46" t="s">
        <v>118</v>
      </c>
      <c r="E107" s="27">
        <v>99221.67</v>
      </c>
      <c r="F107" s="47">
        <v>99221.67</v>
      </c>
      <c r="G107" s="30">
        <f t="shared" si="17"/>
        <v>1</v>
      </c>
      <c r="H107" s="47">
        <v>99221.67</v>
      </c>
      <c r="I107" s="98">
        <v>0</v>
      </c>
      <c r="J107" s="44">
        <f t="shared" si="18"/>
        <v>0</v>
      </c>
    </row>
    <row r="108" spans="1:10" ht="45" x14ac:dyDescent="0.2">
      <c r="A108" s="43"/>
      <c r="B108" s="43"/>
      <c r="C108" s="43" t="s">
        <v>120</v>
      </c>
      <c r="D108" s="46" t="s">
        <v>121</v>
      </c>
      <c r="E108" s="27">
        <v>6053.29</v>
      </c>
      <c r="F108" s="47">
        <v>6053.29</v>
      </c>
      <c r="G108" s="30">
        <f t="shared" si="17"/>
        <v>1</v>
      </c>
      <c r="H108" s="47">
        <v>6053.29</v>
      </c>
      <c r="I108" s="98">
        <v>0</v>
      </c>
      <c r="J108" s="44">
        <f t="shared" si="18"/>
        <v>0</v>
      </c>
    </row>
    <row r="109" spans="1:10" ht="45" x14ac:dyDescent="0.2">
      <c r="A109" s="43"/>
      <c r="B109" s="43"/>
      <c r="C109" s="43" t="s">
        <v>122</v>
      </c>
      <c r="D109" s="46" t="s">
        <v>119</v>
      </c>
      <c r="E109" s="27">
        <v>0</v>
      </c>
      <c r="F109" s="47">
        <v>108536.99</v>
      </c>
      <c r="G109" s="30">
        <v>0</v>
      </c>
      <c r="H109" s="47">
        <v>108536.99</v>
      </c>
      <c r="I109" s="98">
        <v>0</v>
      </c>
      <c r="J109" s="44">
        <v>0</v>
      </c>
    </row>
    <row r="110" spans="1:10" s="35" customFormat="1" x14ac:dyDescent="0.2">
      <c r="A110" s="43"/>
      <c r="B110" s="57" t="s">
        <v>255</v>
      </c>
      <c r="C110" s="57"/>
      <c r="D110" s="59" t="s">
        <v>257</v>
      </c>
      <c r="E110" s="60">
        <f>E111</f>
        <v>0</v>
      </c>
      <c r="F110" s="60">
        <f>F111</f>
        <v>500000</v>
      </c>
      <c r="G110" s="65">
        <v>0</v>
      </c>
      <c r="H110" s="66">
        <f>H111</f>
        <v>500000</v>
      </c>
      <c r="I110" s="104">
        <f>I111</f>
        <v>0</v>
      </c>
      <c r="J110" s="62">
        <v>0</v>
      </c>
    </row>
    <row r="111" spans="1:10" s="35" customFormat="1" ht="56.25" x14ac:dyDescent="0.2">
      <c r="A111" s="43"/>
      <c r="B111" s="43"/>
      <c r="C111" s="43" t="s">
        <v>41</v>
      </c>
      <c r="D111" s="46" t="s">
        <v>258</v>
      </c>
      <c r="E111" s="27">
        <v>0</v>
      </c>
      <c r="F111" s="47">
        <v>500000</v>
      </c>
      <c r="G111" s="30">
        <v>0</v>
      </c>
      <c r="H111" s="47">
        <v>500000</v>
      </c>
      <c r="I111" s="98">
        <v>0</v>
      </c>
      <c r="J111" s="44">
        <v>0</v>
      </c>
    </row>
    <row r="112" spans="1:10" ht="22.5" x14ac:dyDescent="0.2">
      <c r="A112" s="42"/>
      <c r="B112" s="57" t="s">
        <v>123</v>
      </c>
      <c r="C112" s="58"/>
      <c r="D112" s="59" t="s">
        <v>124</v>
      </c>
      <c r="E112" s="60">
        <f>E113</f>
        <v>226292</v>
      </c>
      <c r="F112" s="60">
        <f t="shared" ref="F112:I112" si="19">F113</f>
        <v>169722</v>
      </c>
      <c r="G112" s="61">
        <f t="shared" si="12"/>
        <v>0.75001325720750178</v>
      </c>
      <c r="H112" s="60">
        <f t="shared" si="19"/>
        <v>226292</v>
      </c>
      <c r="I112" s="97">
        <f t="shared" si="19"/>
        <v>278152</v>
      </c>
      <c r="J112" s="62">
        <f t="shared" si="14"/>
        <v>1.2291729270146536</v>
      </c>
    </row>
    <row r="113" spans="1:10" x14ac:dyDescent="0.2">
      <c r="A113" s="43"/>
      <c r="B113" s="43"/>
      <c r="C113" s="43" t="s">
        <v>107</v>
      </c>
      <c r="D113" s="46" t="s">
        <v>108</v>
      </c>
      <c r="E113" s="27">
        <v>226292</v>
      </c>
      <c r="F113" s="29">
        <v>169722</v>
      </c>
      <c r="G113" s="25">
        <f t="shared" si="12"/>
        <v>0.75001325720750178</v>
      </c>
      <c r="H113" s="29">
        <v>226292</v>
      </c>
      <c r="I113" s="98">
        <v>278152</v>
      </c>
      <c r="J113" s="44">
        <f t="shared" si="14"/>
        <v>1.2291729270146536</v>
      </c>
    </row>
    <row r="114" spans="1:10" ht="26.25" customHeight="1" x14ac:dyDescent="0.2">
      <c r="A114" s="50" t="s">
        <v>125</v>
      </c>
      <c r="B114" s="50"/>
      <c r="C114" s="50"/>
      <c r="D114" s="48" t="s">
        <v>126</v>
      </c>
      <c r="E114" s="51">
        <f>E115+E119+E121+E128+E131</f>
        <v>2055884.2</v>
      </c>
      <c r="F114" s="51">
        <f>F115+F119+F121+F128+F131</f>
        <v>1169273.8800000001</v>
      </c>
      <c r="G114" s="52">
        <f>F114/E114</f>
        <v>0.56874501005455469</v>
      </c>
      <c r="H114" s="51">
        <f>H115+H119+H121+H128</f>
        <v>1392707.1433333333</v>
      </c>
      <c r="I114" s="51">
        <f>I115+I119+I121+I128</f>
        <v>1660778</v>
      </c>
      <c r="J114" s="52">
        <f>I114/E114</f>
        <v>0.80781689941486001</v>
      </c>
    </row>
    <row r="115" spans="1:10" ht="15" x14ac:dyDescent="0.2">
      <c r="A115" s="42"/>
      <c r="B115" s="57" t="s">
        <v>127</v>
      </c>
      <c r="C115" s="58"/>
      <c r="D115" s="59" t="s">
        <v>128</v>
      </c>
      <c r="E115" s="60">
        <f>E116+E117+E118</f>
        <v>246432.16999999998</v>
      </c>
      <c r="F115" s="60">
        <f>F116+F117+F118</f>
        <v>11139.44</v>
      </c>
      <c r="G115" s="61">
        <f>F115/E115</f>
        <v>4.5202864544836012E-2</v>
      </c>
      <c r="H115" s="60">
        <f>H116+H117+H118</f>
        <v>14708.53</v>
      </c>
      <c r="I115" s="60">
        <f>I116+I117+I118</f>
        <v>36000</v>
      </c>
      <c r="J115" s="61">
        <f>I115/E115</f>
        <v>0.14608482325988528</v>
      </c>
    </row>
    <row r="116" spans="1:10" ht="67.5" x14ac:dyDescent="0.2">
      <c r="A116" s="43"/>
      <c r="B116" s="43"/>
      <c r="C116" s="43" t="s">
        <v>11</v>
      </c>
      <c r="D116" s="46" t="s">
        <v>12</v>
      </c>
      <c r="E116" s="27">
        <v>46000</v>
      </c>
      <c r="F116" s="47">
        <v>10707.27</v>
      </c>
      <c r="G116" s="30">
        <f t="shared" si="12"/>
        <v>0.2327667391304348</v>
      </c>
      <c r="H116" s="47">
        <f>F116/3*4</f>
        <v>14276.36</v>
      </c>
      <c r="I116" s="105">
        <v>36000</v>
      </c>
      <c r="J116" s="44">
        <f t="shared" si="14"/>
        <v>0.78260869565217395</v>
      </c>
    </row>
    <row r="117" spans="1:10" s="35" customFormat="1" ht="22.5" x14ac:dyDescent="0.2">
      <c r="A117" s="43"/>
      <c r="B117" s="43"/>
      <c r="C117" s="43" t="s">
        <v>251</v>
      </c>
      <c r="D117" s="46" t="s">
        <v>260</v>
      </c>
      <c r="E117" s="27">
        <v>432.17</v>
      </c>
      <c r="F117" s="47">
        <v>432.17</v>
      </c>
      <c r="G117" s="30">
        <v>0</v>
      </c>
      <c r="H117" s="47">
        <v>432.17</v>
      </c>
      <c r="I117" s="105">
        <v>0</v>
      </c>
      <c r="J117" s="44">
        <v>0</v>
      </c>
    </row>
    <row r="118" spans="1:10" ht="56.25" x14ac:dyDescent="0.2">
      <c r="A118" s="43"/>
      <c r="B118" s="43"/>
      <c r="C118" s="43" t="s">
        <v>41</v>
      </c>
      <c r="D118" s="46" t="s">
        <v>297</v>
      </c>
      <c r="E118" s="27">
        <v>200000</v>
      </c>
      <c r="F118" s="47">
        <v>0</v>
      </c>
      <c r="G118" s="30">
        <f>F118/E118</f>
        <v>0</v>
      </c>
      <c r="H118" s="47">
        <v>0</v>
      </c>
      <c r="I118" s="105">
        <v>0</v>
      </c>
      <c r="J118" s="44">
        <v>0</v>
      </c>
    </row>
    <row r="119" spans="1:10" ht="22.5" x14ac:dyDescent="0.2">
      <c r="A119" s="42"/>
      <c r="B119" s="57" t="s">
        <v>129</v>
      </c>
      <c r="C119" s="58"/>
      <c r="D119" s="59" t="s">
        <v>130</v>
      </c>
      <c r="E119" s="60">
        <f>E120</f>
        <v>73550</v>
      </c>
      <c r="F119" s="60">
        <f>F120</f>
        <v>49038</v>
      </c>
      <c r="G119" s="61">
        <f>F119/E119</f>
        <v>0.66673011556764106</v>
      </c>
      <c r="H119" s="60">
        <f t="shared" ref="H119:I119" si="20">H120</f>
        <v>73550</v>
      </c>
      <c r="I119" s="97">
        <f t="shared" si="20"/>
        <v>85842</v>
      </c>
      <c r="J119" s="61">
        <f>I119/H119</f>
        <v>1.1671244051665535</v>
      </c>
    </row>
    <row r="120" spans="1:10" ht="45" x14ac:dyDescent="0.2">
      <c r="A120" s="43"/>
      <c r="B120" s="43"/>
      <c r="C120" s="43" t="s">
        <v>117</v>
      </c>
      <c r="D120" s="46" t="s">
        <v>118</v>
      </c>
      <c r="E120" s="27">
        <v>73550</v>
      </c>
      <c r="F120" s="29">
        <v>49038</v>
      </c>
      <c r="G120" s="25">
        <f t="shared" si="12"/>
        <v>0.66673011556764106</v>
      </c>
      <c r="H120" s="29">
        <v>73550</v>
      </c>
      <c r="I120" s="98">
        <v>85842</v>
      </c>
      <c r="J120" s="44">
        <f t="shared" si="14"/>
        <v>1.1671244051665535</v>
      </c>
    </row>
    <row r="121" spans="1:10" ht="15" x14ac:dyDescent="0.2">
      <c r="A121" s="42"/>
      <c r="B121" s="57" t="s">
        <v>131</v>
      </c>
      <c r="C121" s="58"/>
      <c r="D121" s="59" t="s">
        <v>132</v>
      </c>
      <c r="E121" s="60">
        <f>E122+E123+E124+E125+E126+E127</f>
        <v>1195715.95</v>
      </c>
      <c r="F121" s="60">
        <f>F122+F123+F124+F125+F126+F127</f>
        <v>796585.36</v>
      </c>
      <c r="G121" s="61">
        <f t="shared" si="12"/>
        <v>0.6661994932826647</v>
      </c>
      <c r="H121" s="60">
        <f>H122+H123+H124+H126+H127</f>
        <v>1186415.28</v>
      </c>
      <c r="I121" s="97">
        <f>I122+I123+I124+I126+I127</f>
        <v>1226236</v>
      </c>
      <c r="J121" s="62">
        <f t="shared" si="14"/>
        <v>1.0255244985232488</v>
      </c>
    </row>
    <row r="122" spans="1:10" ht="22.5" x14ac:dyDescent="0.2">
      <c r="A122" s="43"/>
      <c r="B122" s="43"/>
      <c r="C122" s="43" t="s">
        <v>133</v>
      </c>
      <c r="D122" s="46" t="s">
        <v>134</v>
      </c>
      <c r="E122" s="27">
        <v>95260</v>
      </c>
      <c r="F122" s="29">
        <v>56930</v>
      </c>
      <c r="G122" s="25">
        <f t="shared" si="12"/>
        <v>0.59762754566449716</v>
      </c>
      <c r="H122" s="29">
        <v>95260</v>
      </c>
      <c r="I122" s="98">
        <v>95260</v>
      </c>
      <c r="J122" s="44">
        <f t="shared" si="14"/>
        <v>1</v>
      </c>
    </row>
    <row r="123" spans="1:10" ht="45" x14ac:dyDescent="0.2">
      <c r="A123" s="43"/>
      <c r="B123" s="43"/>
      <c r="C123" s="43" t="s">
        <v>135</v>
      </c>
      <c r="D123" s="46" t="s">
        <v>136</v>
      </c>
      <c r="E123" s="27">
        <v>490430</v>
      </c>
      <c r="F123" s="29">
        <v>275017</v>
      </c>
      <c r="G123" s="25">
        <f t="shared" si="12"/>
        <v>0.56076708194849423</v>
      </c>
      <c r="H123" s="29">
        <v>490430</v>
      </c>
      <c r="I123" s="98">
        <v>490430</v>
      </c>
      <c r="J123" s="44">
        <f t="shared" si="14"/>
        <v>1</v>
      </c>
    </row>
    <row r="124" spans="1:10" ht="67.5" x14ac:dyDescent="0.2">
      <c r="A124" s="43"/>
      <c r="B124" s="43"/>
      <c r="C124" s="43" t="s">
        <v>11</v>
      </c>
      <c r="D124" s="46" t="s">
        <v>12</v>
      </c>
      <c r="E124" s="27">
        <v>8290</v>
      </c>
      <c r="F124" s="29">
        <v>5499.21</v>
      </c>
      <c r="G124" s="25">
        <f t="shared" si="12"/>
        <v>0.66335464414957779</v>
      </c>
      <c r="H124" s="29">
        <f>F124/3*4</f>
        <v>7332.28</v>
      </c>
      <c r="I124" s="98">
        <v>8290</v>
      </c>
      <c r="J124" s="44">
        <f t="shared" si="14"/>
        <v>1</v>
      </c>
    </row>
    <row r="125" spans="1:10" s="35" customFormat="1" ht="22.5" x14ac:dyDescent="0.2">
      <c r="A125" s="43"/>
      <c r="B125" s="43"/>
      <c r="C125" s="43" t="s">
        <v>251</v>
      </c>
      <c r="D125" s="46" t="s">
        <v>260</v>
      </c>
      <c r="E125" s="27">
        <v>8342.9500000000007</v>
      </c>
      <c r="F125" s="29">
        <v>8342.9500000000007</v>
      </c>
      <c r="G125" s="25">
        <f t="shared" si="12"/>
        <v>1</v>
      </c>
      <c r="H125" s="29">
        <v>8342.9500000000007</v>
      </c>
      <c r="I125" s="98">
        <v>0</v>
      </c>
      <c r="J125" s="44">
        <f t="shared" si="14"/>
        <v>0</v>
      </c>
    </row>
    <row r="126" spans="1:10" ht="45" x14ac:dyDescent="0.2">
      <c r="A126" s="43"/>
      <c r="B126" s="43"/>
      <c r="C126" s="43" t="s">
        <v>117</v>
      </c>
      <c r="D126" s="46" t="s">
        <v>118</v>
      </c>
      <c r="E126" s="27">
        <v>563393</v>
      </c>
      <c r="F126" s="29">
        <v>428673</v>
      </c>
      <c r="G126" s="25">
        <f t="shared" si="12"/>
        <v>0.76087739819273581</v>
      </c>
      <c r="H126" s="29">
        <v>563393</v>
      </c>
      <c r="I126" s="98">
        <v>566256</v>
      </c>
      <c r="J126" s="44">
        <f t="shared" si="14"/>
        <v>1.0050817102803904</v>
      </c>
    </row>
    <row r="127" spans="1:10" s="35" customFormat="1" ht="51.75" customHeight="1" x14ac:dyDescent="0.2">
      <c r="A127" s="43"/>
      <c r="B127" s="83"/>
      <c r="C127" s="83" t="s">
        <v>137</v>
      </c>
      <c r="D127" s="84" t="s">
        <v>259</v>
      </c>
      <c r="E127" s="85">
        <v>30000</v>
      </c>
      <c r="F127" s="86">
        <v>22123.200000000001</v>
      </c>
      <c r="G127" s="87">
        <f t="shared" si="12"/>
        <v>0.73743999999999998</v>
      </c>
      <c r="H127" s="86">
        <v>30000</v>
      </c>
      <c r="I127" s="106">
        <v>66000</v>
      </c>
      <c r="J127" s="88">
        <f t="shared" si="14"/>
        <v>2.2000000000000002</v>
      </c>
    </row>
    <row r="128" spans="1:10" ht="20.25" customHeight="1" x14ac:dyDescent="0.2">
      <c r="A128" s="42"/>
      <c r="B128" s="57" t="s">
        <v>138</v>
      </c>
      <c r="C128" s="58"/>
      <c r="D128" s="59" t="s">
        <v>139</v>
      </c>
      <c r="E128" s="60">
        <f>E129+E130</f>
        <v>316200</v>
      </c>
      <c r="F128" s="60">
        <f t="shared" ref="F128:I128" si="21">F129+F130</f>
        <v>88525</v>
      </c>
      <c r="G128" s="61">
        <f t="shared" si="12"/>
        <v>0.2799652118912081</v>
      </c>
      <c r="H128" s="60">
        <f t="shared" si="21"/>
        <v>118033.33333333333</v>
      </c>
      <c r="I128" s="97">
        <f t="shared" si="21"/>
        <v>312700</v>
      </c>
      <c r="J128" s="62">
        <f t="shared" si="14"/>
        <v>0.9889310562934851</v>
      </c>
    </row>
    <row r="129" spans="1:10" ht="19.5" customHeight="1" x14ac:dyDescent="0.2">
      <c r="A129" s="43"/>
      <c r="B129" s="43"/>
      <c r="C129" s="43" t="s">
        <v>60</v>
      </c>
      <c r="D129" s="46" t="s">
        <v>61</v>
      </c>
      <c r="E129" s="27">
        <v>298200</v>
      </c>
      <c r="F129" s="29">
        <v>75025</v>
      </c>
      <c r="G129" s="25">
        <f t="shared" si="12"/>
        <v>0.25159289067739771</v>
      </c>
      <c r="H129" s="29">
        <f>F129/3*4</f>
        <v>100033.33333333333</v>
      </c>
      <c r="I129" s="98">
        <v>294700</v>
      </c>
      <c r="J129" s="44">
        <f t="shared" si="14"/>
        <v>0.98826291079812212</v>
      </c>
    </row>
    <row r="130" spans="1:10" ht="56.25" x14ac:dyDescent="0.2">
      <c r="A130" s="43"/>
      <c r="B130" s="43"/>
      <c r="C130" s="43" t="s">
        <v>140</v>
      </c>
      <c r="D130" s="46" t="s">
        <v>141</v>
      </c>
      <c r="E130" s="27">
        <v>18000</v>
      </c>
      <c r="F130" s="29">
        <v>13500</v>
      </c>
      <c r="G130" s="25">
        <f t="shared" si="12"/>
        <v>0.75</v>
      </c>
      <c r="H130" s="29">
        <v>18000</v>
      </c>
      <c r="I130" s="98">
        <v>18000</v>
      </c>
      <c r="J130" s="44">
        <f t="shared" si="14"/>
        <v>1</v>
      </c>
    </row>
    <row r="131" spans="1:10" ht="45" x14ac:dyDescent="0.2">
      <c r="A131" s="42"/>
      <c r="B131" s="57" t="s">
        <v>142</v>
      </c>
      <c r="C131" s="58"/>
      <c r="D131" s="59" t="s">
        <v>143</v>
      </c>
      <c r="E131" s="60">
        <f>E132</f>
        <v>223986.08</v>
      </c>
      <c r="F131" s="60">
        <f t="shared" ref="F131:I131" si="22">F132</f>
        <v>223986.08</v>
      </c>
      <c r="G131" s="61">
        <f t="shared" si="12"/>
        <v>1</v>
      </c>
      <c r="H131" s="60">
        <f t="shared" si="22"/>
        <v>223986.08</v>
      </c>
      <c r="I131" s="97">
        <f t="shared" si="22"/>
        <v>0</v>
      </c>
      <c r="J131" s="62">
        <f t="shared" si="14"/>
        <v>0</v>
      </c>
    </row>
    <row r="132" spans="1:10" ht="56.25" x14ac:dyDescent="0.2">
      <c r="A132" s="43"/>
      <c r="B132" s="43"/>
      <c r="C132" s="43" t="s">
        <v>13</v>
      </c>
      <c r="D132" s="46" t="s">
        <v>14</v>
      </c>
      <c r="E132" s="27">
        <v>223986.08</v>
      </c>
      <c r="F132" s="29">
        <v>223986.08</v>
      </c>
      <c r="G132" s="25">
        <f t="shared" si="12"/>
        <v>1</v>
      </c>
      <c r="H132" s="29">
        <v>223986.08</v>
      </c>
      <c r="I132" s="98">
        <v>0</v>
      </c>
      <c r="J132" s="44">
        <f t="shared" si="14"/>
        <v>0</v>
      </c>
    </row>
    <row r="133" spans="1:10" s="24" customFormat="1" ht="14.1" customHeight="1" x14ac:dyDescent="0.2">
      <c r="A133" s="50" t="s">
        <v>209</v>
      </c>
      <c r="B133" s="50"/>
      <c r="C133" s="50"/>
      <c r="D133" s="48" t="s">
        <v>210</v>
      </c>
      <c r="E133" s="51">
        <f>E134+E136</f>
        <v>50612</v>
      </c>
      <c r="F133" s="51">
        <f>F134+F136</f>
        <v>50638.57</v>
      </c>
      <c r="G133" s="52">
        <f>F133/E133</f>
        <v>1.0005249743143918</v>
      </c>
      <c r="H133" s="51">
        <f t="shared" ref="H133:J133" si="23">H136</f>
        <v>12000</v>
      </c>
      <c r="I133" s="96">
        <f t="shared" si="23"/>
        <v>0</v>
      </c>
      <c r="J133" s="51">
        <f t="shared" si="23"/>
        <v>0</v>
      </c>
    </row>
    <row r="134" spans="1:10" s="24" customFormat="1" ht="14.1" customHeight="1" x14ac:dyDescent="0.2">
      <c r="A134" s="43"/>
      <c r="B134" s="57" t="s">
        <v>279</v>
      </c>
      <c r="C134" s="57"/>
      <c r="D134" s="59" t="s">
        <v>298</v>
      </c>
      <c r="E134" s="60">
        <f>E135</f>
        <v>2600</v>
      </c>
      <c r="F134" s="60">
        <f>F135</f>
        <v>2663.57</v>
      </c>
      <c r="G134" s="61">
        <f>F134/E134</f>
        <v>1.0244500000000001</v>
      </c>
      <c r="H134" s="60">
        <f>H135</f>
        <v>2663.57</v>
      </c>
      <c r="I134" s="60">
        <f>I135</f>
        <v>0</v>
      </c>
      <c r="J134" s="60">
        <v>0</v>
      </c>
    </row>
    <row r="135" spans="1:10" s="24" customFormat="1" ht="69.75" customHeight="1" x14ac:dyDescent="0.2">
      <c r="A135" s="74"/>
      <c r="B135" s="74"/>
      <c r="C135" s="74" t="s">
        <v>151</v>
      </c>
      <c r="D135" s="46" t="s">
        <v>152</v>
      </c>
      <c r="E135" s="76">
        <v>2600</v>
      </c>
      <c r="F135" s="76">
        <v>2663.57</v>
      </c>
      <c r="G135" s="78">
        <f>F135/E135</f>
        <v>1.0244500000000001</v>
      </c>
      <c r="H135" s="76">
        <v>2663.57</v>
      </c>
      <c r="I135" s="107">
        <v>0</v>
      </c>
      <c r="J135" s="76">
        <v>0</v>
      </c>
    </row>
    <row r="136" spans="1:10" s="35" customFormat="1" ht="14.1" customHeight="1" x14ac:dyDescent="0.2">
      <c r="A136" s="74"/>
      <c r="B136" s="89" t="s">
        <v>211</v>
      </c>
      <c r="C136" s="89"/>
      <c r="D136" s="90" t="s">
        <v>10</v>
      </c>
      <c r="E136" s="91">
        <f>E137+E138+E139</f>
        <v>48012</v>
      </c>
      <c r="F136" s="91">
        <f>F137+F138+F139</f>
        <v>47975</v>
      </c>
      <c r="G136" s="92">
        <f>F136/E136</f>
        <v>0.99922935932683499</v>
      </c>
      <c r="H136" s="93">
        <f>H138</f>
        <v>12000</v>
      </c>
      <c r="I136" s="108">
        <f>I138</f>
        <v>0</v>
      </c>
      <c r="J136" s="94">
        <v>0</v>
      </c>
    </row>
    <row r="137" spans="1:10" s="35" customFormat="1" ht="14.1" customHeight="1" x14ac:dyDescent="0.2">
      <c r="A137" s="74"/>
      <c r="B137" s="74"/>
      <c r="C137" s="74" t="s">
        <v>50</v>
      </c>
      <c r="D137" s="75" t="s">
        <v>51</v>
      </c>
      <c r="E137" s="76">
        <v>0</v>
      </c>
      <c r="F137" s="76">
        <v>35975</v>
      </c>
      <c r="G137" s="78">
        <v>0</v>
      </c>
      <c r="H137" s="77">
        <v>35975</v>
      </c>
      <c r="I137" s="101">
        <v>0</v>
      </c>
      <c r="J137" s="79">
        <v>0</v>
      </c>
    </row>
    <row r="138" spans="1:10" s="35" customFormat="1" ht="56.25" x14ac:dyDescent="0.2">
      <c r="A138" s="43"/>
      <c r="B138" s="43"/>
      <c r="C138" s="43" t="s">
        <v>13</v>
      </c>
      <c r="D138" s="46" t="s">
        <v>14</v>
      </c>
      <c r="E138" s="27">
        <v>12000</v>
      </c>
      <c r="F138" s="29">
        <v>12000</v>
      </c>
      <c r="G138" s="25">
        <f>F138/E138</f>
        <v>1</v>
      </c>
      <c r="H138" s="29">
        <v>12000</v>
      </c>
      <c r="I138" s="98">
        <v>0</v>
      </c>
      <c r="J138" s="44">
        <v>0</v>
      </c>
    </row>
    <row r="139" spans="1:10" s="35" customFormat="1" ht="45" x14ac:dyDescent="0.2">
      <c r="A139" s="43"/>
      <c r="B139" s="43"/>
      <c r="C139" s="43" t="s">
        <v>280</v>
      </c>
      <c r="D139" s="46" t="s">
        <v>299</v>
      </c>
      <c r="E139" s="27">
        <v>36012</v>
      </c>
      <c r="F139" s="29">
        <v>0</v>
      </c>
      <c r="G139" s="25">
        <v>0</v>
      </c>
      <c r="H139" s="29">
        <v>36012</v>
      </c>
      <c r="I139" s="98">
        <v>0</v>
      </c>
      <c r="J139" s="44">
        <v>0</v>
      </c>
    </row>
    <row r="140" spans="1:10" ht="26.25" customHeight="1" x14ac:dyDescent="0.2">
      <c r="A140" s="50" t="s">
        <v>145</v>
      </c>
      <c r="B140" s="50"/>
      <c r="C140" s="50"/>
      <c r="D140" s="48" t="s">
        <v>146</v>
      </c>
      <c r="E140" s="51">
        <f>E141+E143+E146+E149+E153+E155+E158+E161+E165</f>
        <v>2027969.7400000002</v>
      </c>
      <c r="F140" s="51">
        <f>F141+F143+F146+F149+F153+F155+F158+F161+F165</f>
        <v>1571734.51</v>
      </c>
      <c r="G140" s="52">
        <f>F140/E140</f>
        <v>0.77502858104776251</v>
      </c>
      <c r="H140" s="51">
        <f>H141+H143+H146+H149+H153+H155+H158+H161+H165</f>
        <v>1992859.2433333332</v>
      </c>
      <c r="I140" s="51">
        <f>I141+I143+I146+I149+I153+I155+I158+I161+I165</f>
        <v>1753677</v>
      </c>
      <c r="J140" s="52">
        <f>I140/E140</f>
        <v>0.8647451514735125</v>
      </c>
    </row>
    <row r="141" spans="1:10" s="35" customFormat="1" ht="16.5" customHeight="1" x14ac:dyDescent="0.2">
      <c r="A141" s="49"/>
      <c r="B141" s="57" t="s">
        <v>212</v>
      </c>
      <c r="C141" s="57"/>
      <c r="D141" s="59" t="s">
        <v>213</v>
      </c>
      <c r="E141" s="60">
        <f>E142</f>
        <v>0</v>
      </c>
      <c r="F141" s="60">
        <f>F142</f>
        <v>285.18</v>
      </c>
      <c r="G141" s="61">
        <v>0</v>
      </c>
      <c r="H141" s="60">
        <f>H142</f>
        <v>285.18</v>
      </c>
      <c r="I141" s="97">
        <f>I142</f>
        <v>0</v>
      </c>
      <c r="J141" s="62">
        <v>0</v>
      </c>
    </row>
    <row r="142" spans="1:10" s="35" customFormat="1" ht="19.5" customHeight="1" x14ac:dyDescent="0.2">
      <c r="A142" s="49"/>
      <c r="B142" s="43"/>
      <c r="C142" s="43" t="s">
        <v>115</v>
      </c>
      <c r="D142" s="46" t="s">
        <v>116</v>
      </c>
      <c r="E142" s="27">
        <v>0</v>
      </c>
      <c r="F142" s="27">
        <v>285.18</v>
      </c>
      <c r="G142" s="25">
        <v>0</v>
      </c>
      <c r="H142" s="27">
        <v>285.18</v>
      </c>
      <c r="I142" s="100">
        <v>0</v>
      </c>
      <c r="J142" s="44">
        <v>0</v>
      </c>
    </row>
    <row r="143" spans="1:10" ht="15" x14ac:dyDescent="0.2">
      <c r="A143" s="42"/>
      <c r="B143" s="57" t="s">
        <v>147</v>
      </c>
      <c r="C143" s="58"/>
      <c r="D143" s="59" t="s">
        <v>148</v>
      </c>
      <c r="E143" s="60">
        <f>E144+E145</f>
        <v>693152</v>
      </c>
      <c r="F143" s="60">
        <f t="shared" ref="F143:I143" si="24">F144+F145</f>
        <v>511635.35</v>
      </c>
      <c r="G143" s="61">
        <f>F143/E143</f>
        <v>0.73812864999307504</v>
      </c>
      <c r="H143" s="60">
        <f t="shared" si="24"/>
        <v>693194.35</v>
      </c>
      <c r="I143" s="97">
        <f t="shared" si="24"/>
        <v>723344</v>
      </c>
      <c r="J143" s="61">
        <f>I143/H143</f>
        <v>1.0434937907384849</v>
      </c>
    </row>
    <row r="144" spans="1:10" ht="56.25" x14ac:dyDescent="0.2">
      <c r="A144" s="43"/>
      <c r="B144" s="43"/>
      <c r="C144" s="43" t="s">
        <v>13</v>
      </c>
      <c r="D144" s="46" t="s">
        <v>14</v>
      </c>
      <c r="E144" s="27">
        <v>692827</v>
      </c>
      <c r="F144" s="29">
        <v>511268</v>
      </c>
      <c r="G144" s="25">
        <f t="shared" si="12"/>
        <v>0.73794468171708094</v>
      </c>
      <c r="H144" s="29">
        <v>692827</v>
      </c>
      <c r="I144" s="98">
        <v>722844</v>
      </c>
      <c r="J144" s="44">
        <f t="shared" si="14"/>
        <v>1.0433253900324324</v>
      </c>
    </row>
    <row r="145" spans="1:10" s="35" customFormat="1" ht="45" x14ac:dyDescent="0.2">
      <c r="A145" s="43"/>
      <c r="B145" s="43"/>
      <c r="C145" s="43" t="s">
        <v>163</v>
      </c>
      <c r="D145" s="46" t="s">
        <v>164</v>
      </c>
      <c r="E145" s="27">
        <v>325</v>
      </c>
      <c r="F145" s="27">
        <v>367.35</v>
      </c>
      <c r="G145" s="25">
        <f>F145/E145</f>
        <v>1.1303076923076925</v>
      </c>
      <c r="H145" s="29">
        <v>367.35</v>
      </c>
      <c r="I145" s="98">
        <v>500</v>
      </c>
      <c r="J145" s="44">
        <f>I145/E145</f>
        <v>1.5384615384615385</v>
      </c>
    </row>
    <row r="146" spans="1:10" ht="67.5" x14ac:dyDescent="0.2">
      <c r="A146" s="42"/>
      <c r="B146" s="57" t="s">
        <v>149</v>
      </c>
      <c r="C146" s="58"/>
      <c r="D146" s="59" t="s">
        <v>150</v>
      </c>
      <c r="E146" s="60">
        <f>E147+E148</f>
        <v>51633</v>
      </c>
      <c r="F146" s="60">
        <f t="shared" ref="F146:I146" si="25">F147+F148</f>
        <v>39049.32</v>
      </c>
      <c r="G146" s="61">
        <f>F146/E146</f>
        <v>0.75628609610133057</v>
      </c>
      <c r="H146" s="60">
        <f t="shared" si="25"/>
        <v>51398.76</v>
      </c>
      <c r="I146" s="97">
        <f t="shared" si="25"/>
        <v>50700</v>
      </c>
      <c r="J146" s="61">
        <f>I146/H146</f>
        <v>0.98640511950093734</v>
      </c>
    </row>
    <row r="147" spans="1:10" s="31" customFormat="1" ht="17.25" customHeight="1" x14ac:dyDescent="0.2">
      <c r="A147" s="45"/>
      <c r="B147" s="45"/>
      <c r="C147" s="28" t="s">
        <v>115</v>
      </c>
      <c r="D147" s="46" t="s">
        <v>116</v>
      </c>
      <c r="E147" s="27">
        <v>300</v>
      </c>
      <c r="F147" s="27">
        <v>49.32</v>
      </c>
      <c r="G147" s="25">
        <f>F147/E147</f>
        <v>0.16439999999999999</v>
      </c>
      <c r="H147" s="27">
        <f>F147/3*4</f>
        <v>65.760000000000005</v>
      </c>
      <c r="I147" s="100">
        <v>300</v>
      </c>
      <c r="J147" s="44">
        <f>I147/E147</f>
        <v>1</v>
      </c>
    </row>
    <row r="148" spans="1:10" ht="45" x14ac:dyDescent="0.2">
      <c r="A148" s="43"/>
      <c r="B148" s="43"/>
      <c r="C148" s="43" t="s">
        <v>117</v>
      </c>
      <c r="D148" s="46" t="s">
        <v>118</v>
      </c>
      <c r="E148" s="27">
        <v>51333</v>
      </c>
      <c r="F148" s="29">
        <v>39000</v>
      </c>
      <c r="G148" s="25">
        <f t="shared" si="12"/>
        <v>0.75974519315060485</v>
      </c>
      <c r="H148" s="29">
        <v>51333</v>
      </c>
      <c r="I148" s="98">
        <v>50400</v>
      </c>
      <c r="J148" s="44">
        <f t="shared" si="14"/>
        <v>0.9818245573023201</v>
      </c>
    </row>
    <row r="149" spans="1:10" ht="33.75" x14ac:dyDescent="0.2">
      <c r="A149" s="42"/>
      <c r="B149" s="57" t="s">
        <v>153</v>
      </c>
      <c r="C149" s="58"/>
      <c r="D149" s="59" t="s">
        <v>154</v>
      </c>
      <c r="E149" s="60">
        <f>E152+E150</f>
        <v>85437</v>
      </c>
      <c r="F149" s="60">
        <f>F152+F150+F151</f>
        <v>72240.66</v>
      </c>
      <c r="G149" s="61">
        <f t="shared" si="12"/>
        <v>0.84554303170757406</v>
      </c>
      <c r="H149" s="60">
        <f>H152+H150</f>
        <v>88905.76</v>
      </c>
      <c r="I149" s="97">
        <f>I150+I151+I152</f>
        <v>85000</v>
      </c>
      <c r="J149" s="62">
        <f t="shared" si="14"/>
        <v>0.99488512002996365</v>
      </c>
    </row>
    <row r="150" spans="1:10" s="35" customFormat="1" ht="15" x14ac:dyDescent="0.2">
      <c r="A150" s="42"/>
      <c r="B150" s="43"/>
      <c r="C150" s="45" t="s">
        <v>115</v>
      </c>
      <c r="D150" s="46" t="s">
        <v>116</v>
      </c>
      <c r="E150" s="27">
        <v>0</v>
      </c>
      <c r="F150" s="27">
        <v>3468.76</v>
      </c>
      <c r="G150" s="25">
        <v>0</v>
      </c>
      <c r="H150" s="27">
        <v>3468.76</v>
      </c>
      <c r="I150" s="100">
        <v>10000</v>
      </c>
      <c r="J150" s="44">
        <v>0</v>
      </c>
    </row>
    <row r="151" spans="1:10" s="35" customFormat="1" ht="15" x14ac:dyDescent="0.2">
      <c r="A151" s="42"/>
      <c r="B151" s="43"/>
      <c r="C151" s="45" t="s">
        <v>50</v>
      </c>
      <c r="D151" s="46" t="s">
        <v>51</v>
      </c>
      <c r="E151" s="27">
        <v>0</v>
      </c>
      <c r="F151" s="27">
        <v>18771.900000000001</v>
      </c>
      <c r="G151" s="25">
        <v>0</v>
      </c>
      <c r="H151" s="27">
        <v>18771.900000000001</v>
      </c>
      <c r="I151" s="100">
        <v>25000</v>
      </c>
      <c r="J151" s="44">
        <v>0</v>
      </c>
    </row>
    <row r="152" spans="1:10" ht="45" x14ac:dyDescent="0.2">
      <c r="A152" s="43"/>
      <c r="B152" s="43"/>
      <c r="C152" s="43" t="s">
        <v>117</v>
      </c>
      <c r="D152" s="46" t="s">
        <v>118</v>
      </c>
      <c r="E152" s="27">
        <v>85437</v>
      </c>
      <c r="F152" s="29">
        <v>50000</v>
      </c>
      <c r="G152" s="25">
        <f t="shared" si="12"/>
        <v>0.58522654119409623</v>
      </c>
      <c r="H152" s="29">
        <v>85437</v>
      </c>
      <c r="I152" s="98">
        <v>50000</v>
      </c>
      <c r="J152" s="44">
        <f t="shared" si="14"/>
        <v>0.58522654119409623</v>
      </c>
    </row>
    <row r="153" spans="1:10" ht="15" x14ac:dyDescent="0.2">
      <c r="A153" s="42"/>
      <c r="B153" s="57" t="s">
        <v>155</v>
      </c>
      <c r="C153" s="58"/>
      <c r="D153" s="59" t="s">
        <v>156</v>
      </c>
      <c r="E153" s="60">
        <f>E154</f>
        <v>13000</v>
      </c>
      <c r="F153" s="60">
        <f t="shared" ref="F153:I153" si="26">F154</f>
        <v>9200</v>
      </c>
      <c r="G153" s="61">
        <f t="shared" si="12"/>
        <v>0.70769230769230773</v>
      </c>
      <c r="H153" s="60">
        <f t="shared" si="26"/>
        <v>13000</v>
      </c>
      <c r="I153" s="97">
        <f t="shared" si="26"/>
        <v>0</v>
      </c>
      <c r="J153" s="62">
        <f t="shared" si="14"/>
        <v>0</v>
      </c>
    </row>
    <row r="154" spans="1:10" ht="56.25" x14ac:dyDescent="0.2">
      <c r="A154" s="43"/>
      <c r="B154" s="43"/>
      <c r="C154" s="43" t="s">
        <v>13</v>
      </c>
      <c r="D154" s="46" t="s">
        <v>14</v>
      </c>
      <c r="E154" s="27">
        <v>13000</v>
      </c>
      <c r="F154" s="29">
        <v>9200</v>
      </c>
      <c r="G154" s="25">
        <f t="shared" si="12"/>
        <v>0.70769230769230773</v>
      </c>
      <c r="H154" s="29">
        <v>13000</v>
      </c>
      <c r="I154" s="98">
        <v>0</v>
      </c>
      <c r="J154" s="44">
        <f t="shared" si="14"/>
        <v>0</v>
      </c>
    </row>
    <row r="155" spans="1:10" ht="15" x14ac:dyDescent="0.2">
      <c r="A155" s="42"/>
      <c r="B155" s="57" t="s">
        <v>157</v>
      </c>
      <c r="C155" s="58"/>
      <c r="D155" s="59" t="s">
        <v>158</v>
      </c>
      <c r="E155" s="60">
        <f>E156+E157</f>
        <v>374440</v>
      </c>
      <c r="F155" s="60">
        <f t="shared" ref="F155:I155" si="27">F156+F157</f>
        <v>316943.39</v>
      </c>
      <c r="G155" s="61">
        <f>F155/E155</f>
        <v>0.84644639995726956</v>
      </c>
      <c r="H155" s="60">
        <f t="shared" si="27"/>
        <v>335697.85333333333</v>
      </c>
      <c r="I155" s="97">
        <f t="shared" si="27"/>
        <v>353111</v>
      </c>
      <c r="J155" s="61">
        <f>I155/H155</f>
        <v>1.0518714864982355</v>
      </c>
    </row>
    <row r="156" spans="1:10" s="31" customFormat="1" ht="15.75" customHeight="1" x14ac:dyDescent="0.2">
      <c r="A156" s="45"/>
      <c r="B156" s="45"/>
      <c r="C156" s="28" t="s">
        <v>115</v>
      </c>
      <c r="D156" s="46" t="s">
        <v>116</v>
      </c>
      <c r="E156" s="27">
        <v>40000</v>
      </c>
      <c r="F156" s="27">
        <v>943.39</v>
      </c>
      <c r="G156" s="25">
        <f>F156/E156</f>
        <v>2.3584749999999998E-2</v>
      </c>
      <c r="H156" s="27">
        <f>F156/3*4</f>
        <v>1257.8533333333332</v>
      </c>
      <c r="I156" s="100">
        <v>2000</v>
      </c>
      <c r="J156" s="44">
        <f>I156/H156</f>
        <v>1.590010494069261</v>
      </c>
    </row>
    <row r="157" spans="1:10" ht="45" x14ac:dyDescent="0.2">
      <c r="A157" s="43"/>
      <c r="B157" s="43"/>
      <c r="C157" s="43" t="s">
        <v>117</v>
      </c>
      <c r="D157" s="46" t="s">
        <v>118</v>
      </c>
      <c r="E157" s="27">
        <v>334440</v>
      </c>
      <c r="F157" s="29">
        <v>316000</v>
      </c>
      <c r="G157" s="25">
        <f t="shared" si="12"/>
        <v>0.94486305465853371</v>
      </c>
      <c r="H157" s="29">
        <v>334440</v>
      </c>
      <c r="I157" s="98">
        <v>351111</v>
      </c>
      <c r="J157" s="44">
        <f t="shared" si="14"/>
        <v>1.0498475062791532</v>
      </c>
    </row>
    <row r="158" spans="1:10" ht="15" x14ac:dyDescent="0.2">
      <c r="A158" s="42"/>
      <c r="B158" s="57" t="s">
        <v>159</v>
      </c>
      <c r="C158" s="58"/>
      <c r="D158" s="59" t="s">
        <v>160</v>
      </c>
      <c r="E158" s="60">
        <f>E159+E160</f>
        <v>175226.84</v>
      </c>
      <c r="F158" s="60">
        <f>F159+F160</f>
        <v>137422.14000000001</v>
      </c>
      <c r="G158" s="61">
        <f t="shared" si="12"/>
        <v>0.78425280054128699</v>
      </c>
      <c r="H158" s="60">
        <f>H159+H160</f>
        <v>175296.44</v>
      </c>
      <c r="I158" s="60">
        <f>I159+I160</f>
        <v>152022</v>
      </c>
      <c r="J158" s="62">
        <f t="shared" si="14"/>
        <v>0.86757257050346859</v>
      </c>
    </row>
    <row r="159" spans="1:10" s="35" customFormat="1" ht="26.25" customHeight="1" x14ac:dyDescent="0.2">
      <c r="A159" s="42"/>
      <c r="B159" s="43"/>
      <c r="C159" s="45" t="s">
        <v>90</v>
      </c>
      <c r="D159" s="46" t="s">
        <v>91</v>
      </c>
      <c r="E159" s="27">
        <v>0</v>
      </c>
      <c r="F159" s="27">
        <v>69.599999999999994</v>
      </c>
      <c r="G159" s="25">
        <v>0</v>
      </c>
      <c r="H159" s="27">
        <v>69.599999999999994</v>
      </c>
      <c r="I159" s="100">
        <v>0</v>
      </c>
      <c r="J159" s="44">
        <v>0</v>
      </c>
    </row>
    <row r="160" spans="1:10" ht="45" x14ac:dyDescent="0.2">
      <c r="A160" s="43"/>
      <c r="B160" s="43"/>
      <c r="C160" s="43" t="s">
        <v>117</v>
      </c>
      <c r="D160" s="46" t="s">
        <v>118</v>
      </c>
      <c r="E160" s="27">
        <v>175226.84</v>
      </c>
      <c r="F160" s="29">
        <v>137352.54</v>
      </c>
      <c r="G160" s="25">
        <f t="shared" si="12"/>
        <v>0.78385560111681529</v>
      </c>
      <c r="H160" s="29">
        <v>175226.84</v>
      </c>
      <c r="I160" s="98">
        <v>152022</v>
      </c>
      <c r="J160" s="44">
        <f t="shared" si="14"/>
        <v>0.86757257050346859</v>
      </c>
    </row>
    <row r="161" spans="1:10" ht="22.5" x14ac:dyDescent="0.2">
      <c r="A161" s="42"/>
      <c r="B161" s="57" t="s">
        <v>161</v>
      </c>
      <c r="C161" s="58"/>
      <c r="D161" s="59" t="s">
        <v>162</v>
      </c>
      <c r="E161" s="60">
        <f>E162+E163+E164</f>
        <v>483880.9</v>
      </c>
      <c r="F161" s="60">
        <f t="shared" ref="F161:I161" si="28">F162+F163+F164</f>
        <v>384286.47</v>
      </c>
      <c r="G161" s="61">
        <f>F161/E161</f>
        <v>0.79417573621938775</v>
      </c>
      <c r="H161" s="60">
        <f t="shared" si="28"/>
        <v>483880.9</v>
      </c>
      <c r="I161" s="97">
        <f t="shared" si="28"/>
        <v>389500</v>
      </c>
      <c r="J161" s="61">
        <f>I161/H161</f>
        <v>0.80495014372338314</v>
      </c>
    </row>
    <row r="162" spans="1:10" ht="17.25" customHeight="1" x14ac:dyDescent="0.2">
      <c r="A162" s="43"/>
      <c r="B162" s="43"/>
      <c r="C162" s="43" t="s">
        <v>60</v>
      </c>
      <c r="D162" s="46" t="s">
        <v>61</v>
      </c>
      <c r="E162" s="27">
        <v>65000</v>
      </c>
      <c r="F162" s="29">
        <v>60105.55</v>
      </c>
      <c r="G162" s="25">
        <f t="shared" si="12"/>
        <v>0.92470076923076927</v>
      </c>
      <c r="H162" s="29">
        <v>65000</v>
      </c>
      <c r="I162" s="98">
        <v>65000</v>
      </c>
      <c r="J162" s="44">
        <f t="shared" si="14"/>
        <v>1</v>
      </c>
    </row>
    <row r="163" spans="1:10" ht="56.25" x14ac:dyDescent="0.2">
      <c r="A163" s="43"/>
      <c r="B163" s="43"/>
      <c r="C163" s="43" t="s">
        <v>13</v>
      </c>
      <c r="D163" s="46" t="s">
        <v>14</v>
      </c>
      <c r="E163" s="27">
        <v>416670</v>
      </c>
      <c r="F163" s="29">
        <v>322000</v>
      </c>
      <c r="G163" s="25">
        <f t="shared" si="12"/>
        <v>0.77279381764945876</v>
      </c>
      <c r="H163" s="29">
        <v>416670</v>
      </c>
      <c r="I163" s="98">
        <v>322000</v>
      </c>
      <c r="J163" s="44">
        <f t="shared" si="14"/>
        <v>0.77279381764945876</v>
      </c>
    </row>
    <row r="164" spans="1:10" ht="45" x14ac:dyDescent="0.2">
      <c r="A164" s="43"/>
      <c r="B164" s="43"/>
      <c r="C164" s="43" t="s">
        <v>163</v>
      </c>
      <c r="D164" s="46" t="s">
        <v>164</v>
      </c>
      <c r="E164" s="27">
        <v>2210.9</v>
      </c>
      <c r="F164" s="29">
        <v>2180.92</v>
      </c>
      <c r="G164" s="25">
        <f t="shared" si="12"/>
        <v>0.98643991134831965</v>
      </c>
      <c r="H164" s="29">
        <v>2210.9</v>
      </c>
      <c r="I164" s="98">
        <v>2500</v>
      </c>
      <c r="J164" s="44">
        <f t="shared" si="14"/>
        <v>1.1307612284589985</v>
      </c>
    </row>
    <row r="165" spans="1:10" ht="15" x14ac:dyDescent="0.2">
      <c r="A165" s="42"/>
      <c r="B165" s="57" t="s">
        <v>165</v>
      </c>
      <c r="C165" s="58"/>
      <c r="D165" s="59" t="s">
        <v>166</v>
      </c>
      <c r="E165" s="60">
        <f>E166</f>
        <v>151200</v>
      </c>
      <c r="F165" s="60">
        <f t="shared" ref="F165:I165" si="29">F166</f>
        <v>100672</v>
      </c>
      <c r="G165" s="61">
        <f t="shared" si="12"/>
        <v>0.66582010582010587</v>
      </c>
      <c r="H165" s="60">
        <f t="shared" si="29"/>
        <v>151200</v>
      </c>
      <c r="I165" s="97">
        <f t="shared" si="29"/>
        <v>0</v>
      </c>
      <c r="J165" s="62">
        <f t="shared" si="14"/>
        <v>0</v>
      </c>
    </row>
    <row r="166" spans="1:10" ht="45" x14ac:dyDescent="0.2">
      <c r="A166" s="43"/>
      <c r="B166" s="43"/>
      <c r="C166" s="43" t="s">
        <v>117</v>
      </c>
      <c r="D166" s="46" t="s">
        <v>118</v>
      </c>
      <c r="E166" s="27">
        <v>151200</v>
      </c>
      <c r="F166" s="29">
        <v>100672</v>
      </c>
      <c r="G166" s="25">
        <f t="shared" si="12"/>
        <v>0.66582010582010587</v>
      </c>
      <c r="H166" s="29">
        <v>151200</v>
      </c>
      <c r="I166" s="98">
        <v>0</v>
      </c>
      <c r="J166" s="44">
        <f t="shared" si="14"/>
        <v>0</v>
      </c>
    </row>
    <row r="167" spans="1:10" ht="22.5" x14ac:dyDescent="0.2">
      <c r="A167" s="50" t="s">
        <v>167</v>
      </c>
      <c r="B167" s="50"/>
      <c r="C167" s="50"/>
      <c r="D167" s="48" t="s">
        <v>168</v>
      </c>
      <c r="E167" s="51">
        <f>E168</f>
        <v>51408</v>
      </c>
      <c r="F167" s="51">
        <f>F168</f>
        <v>0</v>
      </c>
      <c r="G167" s="51">
        <v>0</v>
      </c>
      <c r="H167" s="51">
        <f>H168</f>
        <v>0</v>
      </c>
      <c r="I167" s="51">
        <f>I168</f>
        <v>0</v>
      </c>
      <c r="J167" s="51">
        <v>0</v>
      </c>
    </row>
    <row r="168" spans="1:10" s="35" customFormat="1" x14ac:dyDescent="0.2">
      <c r="A168" s="43"/>
      <c r="B168" s="57" t="s">
        <v>281</v>
      </c>
      <c r="C168" s="57"/>
      <c r="D168" s="59" t="s">
        <v>300</v>
      </c>
      <c r="E168" s="60">
        <f>E169</f>
        <v>51408</v>
      </c>
      <c r="F168" s="60">
        <f>F169</f>
        <v>0</v>
      </c>
      <c r="G168" s="60">
        <v>0</v>
      </c>
      <c r="H168" s="60">
        <f>H169</f>
        <v>0</v>
      </c>
      <c r="I168" s="60">
        <f>I169</f>
        <v>0</v>
      </c>
      <c r="J168" s="60">
        <v>0</v>
      </c>
    </row>
    <row r="169" spans="1:10" s="35" customFormat="1" ht="33.75" x14ac:dyDescent="0.2">
      <c r="A169" s="43"/>
      <c r="B169" s="43"/>
      <c r="C169" s="43" t="s">
        <v>282</v>
      </c>
      <c r="D169" s="46" t="s">
        <v>301</v>
      </c>
      <c r="E169" s="27">
        <v>51408</v>
      </c>
      <c r="F169" s="27">
        <v>0</v>
      </c>
      <c r="G169" s="27">
        <v>0</v>
      </c>
      <c r="H169" s="27">
        <v>0</v>
      </c>
      <c r="I169" s="100">
        <v>0</v>
      </c>
      <c r="J169" s="27">
        <v>0</v>
      </c>
    </row>
    <row r="170" spans="1:10" ht="22.5" customHeight="1" x14ac:dyDescent="0.2">
      <c r="A170" s="50" t="s">
        <v>169</v>
      </c>
      <c r="B170" s="50"/>
      <c r="C170" s="50"/>
      <c r="D170" s="48" t="s">
        <v>170</v>
      </c>
      <c r="E170" s="51">
        <f>E171</f>
        <v>229337</v>
      </c>
      <c r="F170" s="51">
        <f t="shared" ref="F170:I170" si="30">F171</f>
        <v>163010</v>
      </c>
      <c r="G170" s="52">
        <f t="shared" ref="G170:G233" si="31">F170/E170</f>
        <v>0.71078805426076042</v>
      </c>
      <c r="H170" s="51">
        <f t="shared" si="30"/>
        <v>229337</v>
      </c>
      <c r="I170" s="96">
        <f t="shared" si="30"/>
        <v>0</v>
      </c>
      <c r="J170" s="53">
        <f t="shared" ref="J170:J233" si="32">I170/E170</f>
        <v>0</v>
      </c>
    </row>
    <row r="171" spans="1:10" ht="22.5" x14ac:dyDescent="0.2">
      <c r="A171" s="42"/>
      <c r="B171" s="57" t="s">
        <v>171</v>
      </c>
      <c r="C171" s="58"/>
      <c r="D171" s="59" t="s">
        <v>172</v>
      </c>
      <c r="E171" s="60">
        <f>E172+E173</f>
        <v>229337</v>
      </c>
      <c r="F171" s="60">
        <f>F172+F173</f>
        <v>163010</v>
      </c>
      <c r="G171" s="61">
        <f t="shared" si="31"/>
        <v>0.71078805426076042</v>
      </c>
      <c r="H171" s="60">
        <f>H172+H173</f>
        <v>229337</v>
      </c>
      <c r="I171" s="97">
        <f>I172+I173</f>
        <v>0</v>
      </c>
      <c r="J171" s="62">
        <f t="shared" si="32"/>
        <v>0</v>
      </c>
    </row>
    <row r="172" spans="1:10" ht="45" x14ac:dyDescent="0.2">
      <c r="A172" s="43"/>
      <c r="B172" s="43"/>
      <c r="C172" s="43" t="s">
        <v>117</v>
      </c>
      <c r="D172" s="46" t="s">
        <v>118</v>
      </c>
      <c r="E172" s="27">
        <v>227112</v>
      </c>
      <c r="F172" s="29">
        <v>160785</v>
      </c>
      <c r="G172" s="25">
        <f t="shared" si="31"/>
        <v>0.70795466553946951</v>
      </c>
      <c r="H172" s="29">
        <v>227112</v>
      </c>
      <c r="I172" s="98">
        <v>0</v>
      </c>
      <c r="J172" s="44">
        <f t="shared" si="32"/>
        <v>0</v>
      </c>
    </row>
    <row r="173" spans="1:10" s="35" customFormat="1" ht="67.5" x14ac:dyDescent="0.2">
      <c r="A173" s="43"/>
      <c r="B173" s="43"/>
      <c r="C173" s="43" t="s">
        <v>252</v>
      </c>
      <c r="D173" s="46" t="s">
        <v>262</v>
      </c>
      <c r="E173" s="27">
        <v>2225</v>
      </c>
      <c r="F173" s="29">
        <v>2225</v>
      </c>
      <c r="G173" s="25">
        <f>F173/E173</f>
        <v>1</v>
      </c>
      <c r="H173" s="29">
        <v>2225</v>
      </c>
      <c r="I173" s="98">
        <v>0</v>
      </c>
      <c r="J173" s="44">
        <v>0</v>
      </c>
    </row>
    <row r="174" spans="1:10" ht="20.25" customHeight="1" x14ac:dyDescent="0.2">
      <c r="A174" s="50" t="s">
        <v>173</v>
      </c>
      <c r="B174" s="50"/>
      <c r="C174" s="50"/>
      <c r="D174" s="48" t="s">
        <v>174</v>
      </c>
      <c r="E174" s="51">
        <f>E175+E179+E184+E187+E192+E195</f>
        <v>29572779.859999999</v>
      </c>
      <c r="F174" s="51">
        <f>F175+F179+F184+F187+F192+F195</f>
        <v>25254405.059999999</v>
      </c>
      <c r="G174" s="52">
        <f t="shared" si="31"/>
        <v>0.85397467466895072</v>
      </c>
      <c r="H174" s="51">
        <f>H175+H179+H184+H187+H192</f>
        <v>27090709.346666664</v>
      </c>
      <c r="I174" s="51">
        <f>I175+I179+I184+I187+I192</f>
        <v>14342561</v>
      </c>
      <c r="J174" s="53">
        <f>I174/E174</f>
        <v>0.48499197802502425</v>
      </c>
    </row>
    <row r="175" spans="1:10" ht="15" x14ac:dyDescent="0.2">
      <c r="A175" s="42"/>
      <c r="B175" s="57" t="s">
        <v>175</v>
      </c>
      <c r="C175" s="58"/>
      <c r="D175" s="59" t="s">
        <v>176</v>
      </c>
      <c r="E175" s="60">
        <f>E176+E177+E178</f>
        <v>19802424</v>
      </c>
      <c r="F175" s="60">
        <f>F176+F177+F178</f>
        <v>16341115.300000001</v>
      </c>
      <c r="G175" s="61">
        <f>F175/E175</f>
        <v>0.82520782809215687</v>
      </c>
      <c r="H175" s="60">
        <f>H176+H177+H178</f>
        <v>19802424</v>
      </c>
      <c r="I175" s="60">
        <f>I176+I177+I178</f>
        <v>7122468</v>
      </c>
      <c r="J175" s="61">
        <f>I175/H175</f>
        <v>0.35967657292864752</v>
      </c>
    </row>
    <row r="176" spans="1:10" s="2" customFormat="1" x14ac:dyDescent="0.2">
      <c r="A176" s="43"/>
      <c r="B176" s="43"/>
      <c r="C176" s="56" t="s">
        <v>113</v>
      </c>
      <c r="D176" s="46" t="s">
        <v>248</v>
      </c>
      <c r="E176" s="27">
        <v>7000</v>
      </c>
      <c r="F176" s="47">
        <v>5835.3</v>
      </c>
      <c r="G176" s="30">
        <f>F176/E176</f>
        <v>0.83361428571428575</v>
      </c>
      <c r="H176" s="29">
        <v>7000</v>
      </c>
      <c r="I176" s="98">
        <v>1000</v>
      </c>
      <c r="J176" s="44">
        <v>0</v>
      </c>
    </row>
    <row r="177" spans="1:10" s="2" customFormat="1" x14ac:dyDescent="0.2">
      <c r="A177" s="43"/>
      <c r="B177" s="43"/>
      <c r="C177" s="56" t="s">
        <v>115</v>
      </c>
      <c r="D177" s="46" t="s">
        <v>116</v>
      </c>
      <c r="E177" s="27">
        <v>35000</v>
      </c>
      <c r="F177" s="47">
        <v>26871</v>
      </c>
      <c r="G177" s="30">
        <f>F177/E177</f>
        <v>0.76774285714285717</v>
      </c>
      <c r="H177" s="29">
        <v>35000</v>
      </c>
      <c r="I177" s="98">
        <v>10000</v>
      </c>
      <c r="J177" s="44">
        <v>0</v>
      </c>
    </row>
    <row r="178" spans="1:10" ht="90" x14ac:dyDescent="0.2">
      <c r="A178" s="43"/>
      <c r="B178" s="43"/>
      <c r="C178" s="43" t="s">
        <v>177</v>
      </c>
      <c r="D178" s="46" t="s">
        <v>178</v>
      </c>
      <c r="E178" s="27">
        <v>19760424</v>
      </c>
      <c r="F178" s="47">
        <v>16308409</v>
      </c>
      <c r="G178" s="30">
        <f t="shared" si="31"/>
        <v>0.82530663309653685</v>
      </c>
      <c r="H178" s="29">
        <v>19760424</v>
      </c>
      <c r="I178" s="98">
        <v>7111468</v>
      </c>
      <c r="J178" s="44">
        <f t="shared" si="32"/>
        <v>0.35988438304765119</v>
      </c>
    </row>
    <row r="179" spans="1:10" ht="56.25" x14ac:dyDescent="0.2">
      <c r="A179" s="42"/>
      <c r="B179" s="57" t="s">
        <v>179</v>
      </c>
      <c r="C179" s="58"/>
      <c r="D179" s="59" t="s">
        <v>180</v>
      </c>
      <c r="E179" s="60">
        <f>E180+E181+E182+E183</f>
        <v>7211066</v>
      </c>
      <c r="F179" s="60">
        <f t="shared" ref="F179:I179" si="33">F180+F181+F182+F183</f>
        <v>6375742.0600000005</v>
      </c>
      <c r="G179" s="61">
        <f>F179/E179</f>
        <v>0.88416082448836286</v>
      </c>
      <c r="H179" s="60">
        <f t="shared" si="33"/>
        <v>7182694.9866666663</v>
      </c>
      <c r="I179" s="97">
        <f t="shared" si="33"/>
        <v>7147444</v>
      </c>
      <c r="J179" s="61">
        <f>I179/H179</f>
        <v>0.99509223394114554</v>
      </c>
    </row>
    <row r="180" spans="1:10" s="2" customFormat="1" x14ac:dyDescent="0.2">
      <c r="A180" s="43"/>
      <c r="B180" s="43"/>
      <c r="C180" s="56" t="s">
        <v>113</v>
      </c>
      <c r="D180" s="46" t="s">
        <v>114</v>
      </c>
      <c r="E180" s="27">
        <v>4000</v>
      </c>
      <c r="F180" s="29">
        <v>486.03</v>
      </c>
      <c r="G180" s="25">
        <f>F180/E180</f>
        <v>0.12150749999999999</v>
      </c>
      <c r="H180" s="29">
        <f>F180/3*4</f>
        <v>648.04</v>
      </c>
      <c r="I180" s="98">
        <v>3000</v>
      </c>
      <c r="J180" s="44">
        <v>0</v>
      </c>
    </row>
    <row r="181" spans="1:10" s="2" customFormat="1" x14ac:dyDescent="0.2">
      <c r="A181" s="43"/>
      <c r="B181" s="43"/>
      <c r="C181" s="56" t="s">
        <v>115</v>
      </c>
      <c r="D181" s="46" t="s">
        <v>116</v>
      </c>
      <c r="E181" s="27">
        <v>40000</v>
      </c>
      <c r="F181" s="29">
        <v>11235.71</v>
      </c>
      <c r="G181" s="25">
        <f>F181/E181</f>
        <v>0.28089274999999997</v>
      </c>
      <c r="H181" s="29">
        <f>F181/3*4</f>
        <v>14980.946666666665</v>
      </c>
      <c r="I181" s="98">
        <v>30000</v>
      </c>
      <c r="J181" s="44">
        <v>0</v>
      </c>
    </row>
    <row r="182" spans="1:10" ht="56.25" x14ac:dyDescent="0.2">
      <c r="A182" s="43"/>
      <c r="B182" s="43"/>
      <c r="C182" s="43" t="s">
        <v>13</v>
      </c>
      <c r="D182" s="46" t="s">
        <v>14</v>
      </c>
      <c r="E182" s="27">
        <v>7053610</v>
      </c>
      <c r="F182" s="29">
        <v>6295000</v>
      </c>
      <c r="G182" s="25">
        <f t="shared" si="31"/>
        <v>0.8924508159651583</v>
      </c>
      <c r="H182" s="29">
        <v>7053610</v>
      </c>
      <c r="I182" s="98">
        <v>6994444</v>
      </c>
      <c r="J182" s="44">
        <f t="shared" si="32"/>
        <v>0.99161195472956398</v>
      </c>
    </row>
    <row r="183" spans="1:10" ht="45" x14ac:dyDescent="0.2">
      <c r="A183" s="43"/>
      <c r="B183" s="43"/>
      <c r="C183" s="43" t="s">
        <v>163</v>
      </c>
      <c r="D183" s="46" t="s">
        <v>164</v>
      </c>
      <c r="E183" s="27">
        <v>113456</v>
      </c>
      <c r="F183" s="29">
        <v>69020.320000000007</v>
      </c>
      <c r="G183" s="25">
        <f t="shared" si="31"/>
        <v>0.60834438020025394</v>
      </c>
      <c r="H183" s="29">
        <v>113456</v>
      </c>
      <c r="I183" s="98">
        <v>120000</v>
      </c>
      <c r="J183" s="44">
        <f t="shared" si="32"/>
        <v>1.0576787477083627</v>
      </c>
    </row>
    <row r="184" spans="1:10" ht="15" x14ac:dyDescent="0.2">
      <c r="A184" s="42"/>
      <c r="B184" s="57" t="s">
        <v>181</v>
      </c>
      <c r="C184" s="58"/>
      <c r="D184" s="59" t="s">
        <v>182</v>
      </c>
      <c r="E184" s="60">
        <f>E185+E186</f>
        <v>448.07</v>
      </c>
      <c r="F184" s="60">
        <f>F185+F186</f>
        <v>448.57</v>
      </c>
      <c r="G184" s="61">
        <f t="shared" si="31"/>
        <v>1.0011158970696543</v>
      </c>
      <c r="H184" s="60">
        <f>H185+H186</f>
        <v>448.57</v>
      </c>
      <c r="I184" s="97">
        <f>I185+I186</f>
        <v>0</v>
      </c>
      <c r="J184" s="62">
        <f t="shared" si="32"/>
        <v>0</v>
      </c>
    </row>
    <row r="185" spans="1:10" ht="56.25" x14ac:dyDescent="0.2">
      <c r="A185" s="43"/>
      <c r="B185" s="43"/>
      <c r="C185" s="43" t="s">
        <v>13</v>
      </c>
      <c r="D185" s="46" t="s">
        <v>14</v>
      </c>
      <c r="E185" s="27">
        <v>448.07</v>
      </c>
      <c r="F185" s="29">
        <v>448.07</v>
      </c>
      <c r="G185" s="25">
        <f t="shared" si="31"/>
        <v>1</v>
      </c>
      <c r="H185" s="29">
        <v>448.07</v>
      </c>
      <c r="I185" s="98">
        <v>0</v>
      </c>
      <c r="J185" s="44">
        <f t="shared" si="32"/>
        <v>0</v>
      </c>
    </row>
    <row r="186" spans="1:10" s="35" customFormat="1" ht="45" x14ac:dyDescent="0.2">
      <c r="A186" s="43"/>
      <c r="B186" s="43"/>
      <c r="C186" s="43" t="s">
        <v>163</v>
      </c>
      <c r="D186" s="46" t="s">
        <v>164</v>
      </c>
      <c r="E186" s="27">
        <v>0</v>
      </c>
      <c r="F186" s="29">
        <v>0.5</v>
      </c>
      <c r="G186" s="25">
        <v>0</v>
      </c>
      <c r="H186" s="29">
        <v>0.5</v>
      </c>
      <c r="I186" s="98">
        <v>0</v>
      </c>
      <c r="J186" s="44">
        <v>0</v>
      </c>
    </row>
    <row r="187" spans="1:10" ht="15" x14ac:dyDescent="0.2">
      <c r="A187" s="42"/>
      <c r="B187" s="69" t="s">
        <v>183</v>
      </c>
      <c r="C187" s="80"/>
      <c r="D187" s="70" t="s">
        <v>184</v>
      </c>
      <c r="E187" s="71">
        <f>E188+E189+E190+E191</f>
        <v>6273.79</v>
      </c>
      <c r="F187" s="71">
        <f>F188+F189+F190+F191</f>
        <v>5931.13</v>
      </c>
      <c r="G187" s="72">
        <f t="shared" si="31"/>
        <v>0.94538229682536401</v>
      </c>
      <c r="H187" s="71">
        <f>H190+H191</f>
        <v>4673.79</v>
      </c>
      <c r="I187" s="99">
        <f t="shared" ref="I187" si="34">I190</f>
        <v>0</v>
      </c>
      <c r="J187" s="73">
        <f t="shared" si="32"/>
        <v>0</v>
      </c>
    </row>
    <row r="188" spans="1:10" s="35" customFormat="1" ht="15" x14ac:dyDescent="0.2">
      <c r="A188" s="42"/>
      <c r="B188" s="43"/>
      <c r="C188" s="45" t="s">
        <v>113</v>
      </c>
      <c r="D188" s="46" t="s">
        <v>114</v>
      </c>
      <c r="E188" s="27">
        <v>100</v>
      </c>
      <c r="F188" s="27">
        <v>57.34</v>
      </c>
      <c r="G188" s="25">
        <f>F188/E188</f>
        <v>0.57340000000000002</v>
      </c>
      <c r="H188" s="27">
        <v>57.34</v>
      </c>
      <c r="I188" s="100">
        <v>0</v>
      </c>
      <c r="J188" s="44">
        <v>0</v>
      </c>
    </row>
    <row r="189" spans="1:10" s="35" customFormat="1" ht="15" x14ac:dyDescent="0.2">
      <c r="A189" s="42"/>
      <c r="B189" s="74"/>
      <c r="C189" s="95" t="s">
        <v>115</v>
      </c>
      <c r="D189" s="75" t="s">
        <v>116</v>
      </c>
      <c r="E189" s="76">
        <v>1500</v>
      </c>
      <c r="F189" s="76">
        <v>1200</v>
      </c>
      <c r="G189" s="78">
        <f>F189/E189</f>
        <v>0.8</v>
      </c>
      <c r="H189" s="76">
        <f>F189/3*4</f>
        <v>1600</v>
      </c>
      <c r="I189" s="107">
        <v>0</v>
      </c>
      <c r="J189" s="79">
        <v>0</v>
      </c>
    </row>
    <row r="190" spans="1:10" ht="56.25" x14ac:dyDescent="0.2">
      <c r="A190" s="43"/>
      <c r="B190" s="74"/>
      <c r="C190" s="74" t="s">
        <v>13</v>
      </c>
      <c r="D190" s="75" t="s">
        <v>14</v>
      </c>
      <c r="E190" s="76">
        <v>4673.79</v>
      </c>
      <c r="F190" s="77">
        <v>4673.79</v>
      </c>
      <c r="G190" s="78">
        <f t="shared" si="31"/>
        <v>1</v>
      </c>
      <c r="H190" s="77">
        <v>4673.79</v>
      </c>
      <c r="I190" s="101">
        <v>0</v>
      </c>
      <c r="J190" s="79">
        <f t="shared" si="32"/>
        <v>0</v>
      </c>
    </row>
    <row r="191" spans="1:10" s="35" customFormat="1" ht="45" x14ac:dyDescent="0.2">
      <c r="A191" s="43"/>
      <c r="B191" s="43"/>
      <c r="C191" s="43" t="s">
        <v>117</v>
      </c>
      <c r="D191" s="46" t="s">
        <v>118</v>
      </c>
      <c r="E191" s="27">
        <v>0</v>
      </c>
      <c r="F191" s="29">
        <v>0</v>
      </c>
      <c r="G191" s="25">
        <v>0</v>
      </c>
      <c r="H191" s="29">
        <v>0</v>
      </c>
      <c r="I191" s="98">
        <v>0</v>
      </c>
      <c r="J191" s="44">
        <v>0</v>
      </c>
    </row>
    <row r="192" spans="1:10" s="35" customFormat="1" ht="90" x14ac:dyDescent="0.2">
      <c r="A192" s="42"/>
      <c r="B192" s="57" t="s">
        <v>249</v>
      </c>
      <c r="C192" s="58"/>
      <c r="D192" s="59" t="s">
        <v>250</v>
      </c>
      <c r="E192" s="60">
        <f>E194+E193</f>
        <v>100968</v>
      </c>
      <c r="F192" s="60">
        <f>F194+F193</f>
        <v>81168</v>
      </c>
      <c r="G192" s="61">
        <f>F192/E192</f>
        <v>0.80389826479676729</v>
      </c>
      <c r="H192" s="60">
        <f>H194+H193</f>
        <v>100468</v>
      </c>
      <c r="I192" s="97">
        <f>I194+I193</f>
        <v>72649</v>
      </c>
      <c r="J192" s="62">
        <f>I192/H192</f>
        <v>0.72310586455388781</v>
      </c>
    </row>
    <row r="193" spans="1:10" s="35" customFormat="1" ht="15" x14ac:dyDescent="0.2">
      <c r="A193" s="42"/>
      <c r="B193" s="43"/>
      <c r="C193" s="45" t="s">
        <v>115</v>
      </c>
      <c r="D193" s="46" t="s">
        <v>116</v>
      </c>
      <c r="E193" s="27">
        <v>500</v>
      </c>
      <c r="F193" s="27">
        <v>0</v>
      </c>
      <c r="G193" s="25">
        <f>F193/E193</f>
        <v>0</v>
      </c>
      <c r="H193" s="27">
        <v>0</v>
      </c>
      <c r="I193" s="100">
        <v>500</v>
      </c>
      <c r="J193" s="44">
        <v>0</v>
      </c>
    </row>
    <row r="194" spans="1:10" s="35" customFormat="1" ht="56.25" x14ac:dyDescent="0.2">
      <c r="A194" s="43"/>
      <c r="B194" s="83"/>
      <c r="C194" s="83" t="s">
        <v>13</v>
      </c>
      <c r="D194" s="84" t="s">
        <v>14</v>
      </c>
      <c r="E194" s="85">
        <v>100468</v>
      </c>
      <c r="F194" s="86">
        <v>81168</v>
      </c>
      <c r="G194" s="87">
        <f>F194/E194</f>
        <v>0.80789903252777007</v>
      </c>
      <c r="H194" s="86">
        <v>100468</v>
      </c>
      <c r="I194" s="106">
        <v>72149</v>
      </c>
      <c r="J194" s="88">
        <f>I194/E194</f>
        <v>0.71812915555201651</v>
      </c>
    </row>
    <row r="195" spans="1:10" s="35" customFormat="1" x14ac:dyDescent="0.2">
      <c r="A195" s="43"/>
      <c r="B195" s="57" t="s">
        <v>283</v>
      </c>
      <c r="C195" s="57"/>
      <c r="D195" s="59" t="s">
        <v>302</v>
      </c>
      <c r="E195" s="60">
        <f>E196+E197+E198+E199</f>
        <v>2451600</v>
      </c>
      <c r="F195" s="60">
        <f>F196+F197+F198+F199</f>
        <v>2450000</v>
      </c>
      <c r="G195" s="61">
        <f>F195/E195</f>
        <v>0.99934736498613153</v>
      </c>
      <c r="H195" s="64">
        <f>H196+H197+H198+H199</f>
        <v>2451600</v>
      </c>
      <c r="I195" s="64">
        <f>I196+I197+I198+I199</f>
        <v>0</v>
      </c>
      <c r="J195" s="62">
        <v>0</v>
      </c>
    </row>
    <row r="196" spans="1:10" s="35" customFormat="1" ht="45" x14ac:dyDescent="0.2">
      <c r="A196" s="43"/>
      <c r="B196" s="74"/>
      <c r="C196" s="74" t="s">
        <v>117</v>
      </c>
      <c r="D196" s="75" t="s">
        <v>303</v>
      </c>
      <c r="E196" s="76">
        <v>1600</v>
      </c>
      <c r="F196" s="77">
        <v>0</v>
      </c>
      <c r="G196" s="78">
        <v>0</v>
      </c>
      <c r="H196" s="77">
        <v>1600</v>
      </c>
      <c r="I196" s="101">
        <v>0</v>
      </c>
      <c r="J196" s="79">
        <v>0</v>
      </c>
    </row>
    <row r="197" spans="1:10" s="35" customFormat="1" ht="78.75" x14ac:dyDescent="0.2">
      <c r="A197" s="43"/>
      <c r="B197" s="74"/>
      <c r="C197" s="74" t="s">
        <v>144</v>
      </c>
      <c r="D197" s="75" t="s">
        <v>304</v>
      </c>
      <c r="E197" s="76">
        <v>234794.79</v>
      </c>
      <c r="F197" s="77">
        <v>234794.79</v>
      </c>
      <c r="G197" s="78">
        <f>F197/E197</f>
        <v>1</v>
      </c>
      <c r="H197" s="77">
        <v>234794.79</v>
      </c>
      <c r="I197" s="101">
        <v>0</v>
      </c>
      <c r="J197" s="79">
        <v>0</v>
      </c>
    </row>
    <row r="198" spans="1:10" s="35" customFormat="1" ht="78.75" x14ac:dyDescent="0.2">
      <c r="A198" s="43"/>
      <c r="B198" s="74"/>
      <c r="C198" s="74" t="s">
        <v>305</v>
      </c>
      <c r="D198" s="75" t="s">
        <v>304</v>
      </c>
      <c r="E198" s="76">
        <v>565205.21</v>
      </c>
      <c r="F198" s="77">
        <v>565205.21</v>
      </c>
      <c r="G198" s="78">
        <f>F198/E198</f>
        <v>1</v>
      </c>
      <c r="H198" s="77">
        <v>565205.21</v>
      </c>
      <c r="I198" s="101">
        <v>0</v>
      </c>
      <c r="J198" s="79">
        <v>0</v>
      </c>
    </row>
    <row r="199" spans="1:10" s="35" customFormat="1" ht="45" x14ac:dyDescent="0.2">
      <c r="A199" s="43"/>
      <c r="B199" s="74"/>
      <c r="C199" s="74" t="s">
        <v>120</v>
      </c>
      <c r="D199" s="75" t="s">
        <v>306</v>
      </c>
      <c r="E199" s="76">
        <v>1650000</v>
      </c>
      <c r="F199" s="77">
        <v>1650000</v>
      </c>
      <c r="G199" s="78">
        <f>F199/E199</f>
        <v>1</v>
      </c>
      <c r="H199" s="77">
        <v>1650000</v>
      </c>
      <c r="I199" s="101">
        <v>0</v>
      </c>
      <c r="J199" s="79">
        <v>0</v>
      </c>
    </row>
    <row r="200" spans="1:10" ht="22.5" x14ac:dyDescent="0.2">
      <c r="A200" s="50" t="s">
        <v>185</v>
      </c>
      <c r="B200" s="50"/>
      <c r="C200" s="50"/>
      <c r="D200" s="48" t="s">
        <v>186</v>
      </c>
      <c r="E200" s="51">
        <f>E201+E207+E209+E211+E213+E215+E220+E222</f>
        <v>5083551.8199999994</v>
      </c>
      <c r="F200" s="51">
        <f>F201+F207+F209+F211+F213+F215+F220+F222</f>
        <v>4425525.4499999993</v>
      </c>
      <c r="G200" s="52">
        <f>F200/E200</f>
        <v>0.87055775306329031</v>
      </c>
      <c r="H200" s="51">
        <f>H201+H207+H211+H213+H215+H222</f>
        <v>5061222.8999999994</v>
      </c>
      <c r="I200" s="51">
        <f>I201+I207+I211+I213+I215+I222</f>
        <v>5318765.17</v>
      </c>
      <c r="J200" s="52">
        <f>I200/E200</f>
        <v>1.0462694899803344</v>
      </c>
    </row>
    <row r="201" spans="1:10" ht="15" x14ac:dyDescent="0.2">
      <c r="A201" s="42"/>
      <c r="B201" s="57" t="s">
        <v>187</v>
      </c>
      <c r="C201" s="58"/>
      <c r="D201" s="59" t="s">
        <v>188</v>
      </c>
      <c r="E201" s="60">
        <f>E202+E203+E204+E205+E206</f>
        <v>4976809.5199999996</v>
      </c>
      <c r="F201" s="60">
        <f>F202+F203+F204+F205+F206</f>
        <v>4341027.3</v>
      </c>
      <c r="G201" s="61">
        <f t="shared" si="31"/>
        <v>0.87225104407853649</v>
      </c>
      <c r="H201" s="60">
        <f>H202+H203+H204+H205+H206</f>
        <v>4987961.9399999995</v>
      </c>
      <c r="I201" s="60">
        <f>I202+I203+I204+I205+I206</f>
        <v>5267765.17</v>
      </c>
      <c r="J201" s="62">
        <f t="shared" si="32"/>
        <v>1.0584622836841062</v>
      </c>
    </row>
    <row r="202" spans="1:10" ht="45" x14ac:dyDescent="0.2">
      <c r="A202" s="43"/>
      <c r="B202" s="43"/>
      <c r="C202" s="43" t="s">
        <v>25</v>
      </c>
      <c r="D202" s="46" t="s">
        <v>26</v>
      </c>
      <c r="E202" s="27">
        <v>4964809.5199999996</v>
      </c>
      <c r="F202" s="29">
        <v>4317874.88</v>
      </c>
      <c r="G202" s="25">
        <f t="shared" si="31"/>
        <v>0.86969597979662272</v>
      </c>
      <c r="H202" s="29">
        <v>4964809.5199999996</v>
      </c>
      <c r="I202" s="98">
        <v>5255765.17</v>
      </c>
      <c r="J202" s="44">
        <f t="shared" si="32"/>
        <v>1.0586035876760083</v>
      </c>
    </row>
    <row r="203" spans="1:10" ht="22.5" x14ac:dyDescent="0.2">
      <c r="A203" s="43"/>
      <c r="B203" s="43"/>
      <c r="C203" s="43" t="s">
        <v>90</v>
      </c>
      <c r="D203" s="46" t="s">
        <v>91</v>
      </c>
      <c r="E203" s="27">
        <v>12000</v>
      </c>
      <c r="F203" s="29">
        <v>12286.13</v>
      </c>
      <c r="G203" s="25">
        <f t="shared" si="31"/>
        <v>1.0238441666666667</v>
      </c>
      <c r="H203" s="29">
        <v>12286.13</v>
      </c>
      <c r="I203" s="98">
        <v>12000</v>
      </c>
      <c r="J203" s="44">
        <f t="shared" si="32"/>
        <v>1</v>
      </c>
    </row>
    <row r="204" spans="1:10" s="2" customFormat="1" ht="67.5" x14ac:dyDescent="0.2">
      <c r="A204" s="43"/>
      <c r="B204" s="43"/>
      <c r="C204" s="56" t="s">
        <v>11</v>
      </c>
      <c r="D204" s="46" t="s">
        <v>12</v>
      </c>
      <c r="E204" s="27">
        <v>0</v>
      </c>
      <c r="F204" s="29">
        <v>489.51</v>
      </c>
      <c r="G204" s="25">
        <v>0</v>
      </c>
      <c r="H204" s="29">
        <v>489.51</v>
      </c>
      <c r="I204" s="98">
        <v>0</v>
      </c>
      <c r="J204" s="44">
        <v>0</v>
      </c>
    </row>
    <row r="205" spans="1:10" s="35" customFormat="1" x14ac:dyDescent="0.2">
      <c r="A205" s="43"/>
      <c r="B205" s="43"/>
      <c r="C205" s="56" t="s">
        <v>274</v>
      </c>
      <c r="D205" s="46" t="s">
        <v>290</v>
      </c>
      <c r="E205" s="27">
        <v>0</v>
      </c>
      <c r="F205" s="29">
        <v>81</v>
      </c>
      <c r="G205" s="25">
        <v>0</v>
      </c>
      <c r="H205" s="29">
        <v>81</v>
      </c>
      <c r="I205" s="98">
        <v>0</v>
      </c>
      <c r="J205" s="44">
        <v>0</v>
      </c>
    </row>
    <row r="206" spans="1:10" s="2" customFormat="1" ht="22.5" x14ac:dyDescent="0.2">
      <c r="A206" s="43"/>
      <c r="B206" s="43"/>
      <c r="C206" s="56" t="s">
        <v>80</v>
      </c>
      <c r="D206" s="46" t="s">
        <v>81</v>
      </c>
      <c r="E206" s="27">
        <v>0</v>
      </c>
      <c r="F206" s="29">
        <v>10295.780000000001</v>
      </c>
      <c r="G206" s="25">
        <v>0</v>
      </c>
      <c r="H206" s="29">
        <v>10295.780000000001</v>
      </c>
      <c r="I206" s="98">
        <v>0</v>
      </c>
      <c r="J206" s="44">
        <v>0</v>
      </c>
    </row>
    <row r="207" spans="1:10" s="35" customFormat="1" x14ac:dyDescent="0.2">
      <c r="A207" s="43"/>
      <c r="B207" s="57" t="s">
        <v>214</v>
      </c>
      <c r="C207" s="63"/>
      <c r="D207" s="59" t="s">
        <v>215</v>
      </c>
      <c r="E207" s="60">
        <f>E208</f>
        <v>0</v>
      </c>
      <c r="F207" s="60">
        <f>F208</f>
        <v>18000</v>
      </c>
      <c r="G207" s="61">
        <v>0</v>
      </c>
      <c r="H207" s="64">
        <f>H208</f>
        <v>18000</v>
      </c>
      <c r="I207" s="103">
        <f>I208</f>
        <v>0</v>
      </c>
      <c r="J207" s="62">
        <v>0</v>
      </c>
    </row>
    <row r="208" spans="1:10" s="35" customFormat="1" ht="45" x14ac:dyDescent="0.2">
      <c r="A208" s="43"/>
      <c r="B208" s="43"/>
      <c r="C208" s="56" t="s">
        <v>6</v>
      </c>
      <c r="D208" s="46" t="s">
        <v>7</v>
      </c>
      <c r="E208" s="27">
        <v>0</v>
      </c>
      <c r="F208" s="29">
        <v>18000</v>
      </c>
      <c r="G208" s="25">
        <v>0</v>
      </c>
      <c r="H208" s="29">
        <v>18000</v>
      </c>
      <c r="I208" s="98">
        <v>0</v>
      </c>
      <c r="J208" s="44">
        <v>0</v>
      </c>
    </row>
    <row r="209" spans="1:10" s="35" customFormat="1" ht="22.5" x14ac:dyDescent="0.2">
      <c r="A209" s="43"/>
      <c r="B209" s="57" t="s">
        <v>284</v>
      </c>
      <c r="C209" s="63"/>
      <c r="D209" s="59" t="s">
        <v>307</v>
      </c>
      <c r="E209" s="60">
        <f>E210</f>
        <v>11275</v>
      </c>
      <c r="F209" s="60">
        <f>F210</f>
        <v>11275</v>
      </c>
      <c r="G209" s="61">
        <f>F209/E209</f>
        <v>1</v>
      </c>
      <c r="H209" s="64">
        <f>H210</f>
        <v>11275</v>
      </c>
      <c r="I209" s="64">
        <f>I210</f>
        <v>0</v>
      </c>
      <c r="J209" s="62">
        <v>0</v>
      </c>
    </row>
    <row r="210" spans="1:10" s="35" customFormat="1" ht="56.25" x14ac:dyDescent="0.2">
      <c r="A210" s="43"/>
      <c r="B210" s="43"/>
      <c r="C210" s="56" t="s">
        <v>285</v>
      </c>
      <c r="D210" s="46" t="s">
        <v>308</v>
      </c>
      <c r="E210" s="27">
        <v>11275</v>
      </c>
      <c r="F210" s="29">
        <v>11275</v>
      </c>
      <c r="G210" s="25">
        <f>F210/E210</f>
        <v>1</v>
      </c>
      <c r="H210" s="29">
        <v>11275</v>
      </c>
      <c r="I210" s="98">
        <v>0</v>
      </c>
      <c r="J210" s="44">
        <v>0</v>
      </c>
    </row>
    <row r="211" spans="1:10" s="35" customFormat="1" x14ac:dyDescent="0.2">
      <c r="A211" s="43"/>
      <c r="B211" s="57" t="s">
        <v>216</v>
      </c>
      <c r="C211" s="63"/>
      <c r="D211" s="59" t="s">
        <v>263</v>
      </c>
      <c r="E211" s="60">
        <f>E212</f>
        <v>2500</v>
      </c>
      <c r="F211" s="60">
        <f t="shared" ref="F211:J211" si="35">F212</f>
        <v>2550</v>
      </c>
      <c r="G211" s="61">
        <f>F211/E211</f>
        <v>1.02</v>
      </c>
      <c r="H211" s="60">
        <f t="shared" si="35"/>
        <v>2550</v>
      </c>
      <c r="I211" s="97">
        <f t="shared" si="35"/>
        <v>0</v>
      </c>
      <c r="J211" s="60">
        <f t="shared" si="35"/>
        <v>0</v>
      </c>
    </row>
    <row r="212" spans="1:10" s="35" customFormat="1" ht="67.5" x14ac:dyDescent="0.2">
      <c r="A212" s="43"/>
      <c r="B212" s="43"/>
      <c r="C212" s="56" t="s">
        <v>151</v>
      </c>
      <c r="D212" s="46" t="s">
        <v>152</v>
      </c>
      <c r="E212" s="27">
        <v>2500</v>
      </c>
      <c r="F212" s="29">
        <v>2550</v>
      </c>
      <c r="G212" s="25">
        <f>F212/E212</f>
        <v>1.02</v>
      </c>
      <c r="H212" s="29">
        <v>2550</v>
      </c>
      <c r="I212" s="98">
        <v>0</v>
      </c>
      <c r="J212" s="44">
        <v>0</v>
      </c>
    </row>
    <row r="213" spans="1:10" s="35" customFormat="1" x14ac:dyDescent="0.2">
      <c r="A213" s="43"/>
      <c r="B213" s="57" t="s">
        <v>217</v>
      </c>
      <c r="C213" s="63"/>
      <c r="D213" s="59" t="s">
        <v>218</v>
      </c>
      <c r="E213" s="60">
        <f>E214</f>
        <v>18211.96</v>
      </c>
      <c r="F213" s="60">
        <f>F214</f>
        <v>18211.96</v>
      </c>
      <c r="G213" s="61">
        <v>0</v>
      </c>
      <c r="H213" s="64">
        <f>H214</f>
        <v>18211.96</v>
      </c>
      <c r="I213" s="103">
        <f>I214</f>
        <v>0</v>
      </c>
      <c r="J213" s="62">
        <v>0</v>
      </c>
    </row>
    <row r="214" spans="1:10" s="35" customFormat="1" ht="22.5" x14ac:dyDescent="0.2">
      <c r="A214" s="43"/>
      <c r="B214" s="43"/>
      <c r="C214" s="56" t="s">
        <v>251</v>
      </c>
      <c r="D214" s="46" t="s">
        <v>260</v>
      </c>
      <c r="E214" s="27">
        <v>18211.96</v>
      </c>
      <c r="F214" s="29">
        <v>18211.96</v>
      </c>
      <c r="G214" s="25">
        <f>F214/E214</f>
        <v>1</v>
      </c>
      <c r="H214" s="29">
        <v>18211.96</v>
      </c>
      <c r="I214" s="98">
        <v>0</v>
      </c>
      <c r="J214" s="44">
        <v>0</v>
      </c>
    </row>
    <row r="215" spans="1:10" ht="33.75" x14ac:dyDescent="0.2">
      <c r="A215" s="42"/>
      <c r="B215" s="57" t="s">
        <v>189</v>
      </c>
      <c r="C215" s="58"/>
      <c r="D215" s="59" t="s">
        <v>190</v>
      </c>
      <c r="E215" s="60">
        <f>E216+E217+E218+E219</f>
        <v>55000</v>
      </c>
      <c r="F215" s="60">
        <f>F216+F217+F218+F219</f>
        <v>26205.85</v>
      </c>
      <c r="G215" s="61">
        <f t="shared" si="31"/>
        <v>0.47646999999999995</v>
      </c>
      <c r="H215" s="60">
        <f>H218+H216</f>
        <v>33999</v>
      </c>
      <c r="I215" s="97">
        <f>I218+I216</f>
        <v>50000</v>
      </c>
      <c r="J215" s="62">
        <f t="shared" si="32"/>
        <v>0.90909090909090906</v>
      </c>
    </row>
    <row r="216" spans="1:10" s="35" customFormat="1" ht="22.5" x14ac:dyDescent="0.2">
      <c r="A216" s="42"/>
      <c r="B216" s="43"/>
      <c r="C216" s="45" t="s">
        <v>48</v>
      </c>
      <c r="D216" s="46" t="s">
        <v>49</v>
      </c>
      <c r="E216" s="27">
        <v>0</v>
      </c>
      <c r="F216" s="27">
        <v>2700</v>
      </c>
      <c r="G216" s="25">
        <v>0</v>
      </c>
      <c r="H216" s="27">
        <v>2700</v>
      </c>
      <c r="I216" s="100">
        <v>0</v>
      </c>
      <c r="J216" s="44">
        <v>0</v>
      </c>
    </row>
    <row r="217" spans="1:10" s="35" customFormat="1" ht="22.5" x14ac:dyDescent="0.2">
      <c r="A217" s="42"/>
      <c r="B217" s="43"/>
      <c r="C217" s="45" t="s">
        <v>90</v>
      </c>
      <c r="D217" s="46" t="s">
        <v>91</v>
      </c>
      <c r="E217" s="27">
        <v>0</v>
      </c>
      <c r="F217" s="27">
        <v>11.6</v>
      </c>
      <c r="G217" s="25">
        <v>0</v>
      </c>
      <c r="H217" s="27">
        <v>11.6</v>
      </c>
      <c r="I217" s="100">
        <v>0</v>
      </c>
      <c r="J217" s="44">
        <v>0</v>
      </c>
    </row>
    <row r="218" spans="1:10" x14ac:dyDescent="0.2">
      <c r="A218" s="43"/>
      <c r="B218" s="43"/>
      <c r="C218" s="43" t="s">
        <v>18</v>
      </c>
      <c r="D218" s="46" t="s">
        <v>19</v>
      </c>
      <c r="E218" s="27">
        <v>55000</v>
      </c>
      <c r="F218" s="29">
        <v>23474.25</v>
      </c>
      <c r="G218" s="25">
        <f t="shared" si="31"/>
        <v>0.42680454545454544</v>
      </c>
      <c r="H218" s="29">
        <f>F218/3*4</f>
        <v>31299</v>
      </c>
      <c r="I218" s="98">
        <v>50000</v>
      </c>
      <c r="J218" s="44">
        <f t="shared" si="32"/>
        <v>0.90909090909090906</v>
      </c>
    </row>
    <row r="219" spans="1:10" s="35" customFormat="1" ht="22.5" x14ac:dyDescent="0.2">
      <c r="A219" s="43"/>
      <c r="B219" s="43"/>
      <c r="C219" s="43" t="s">
        <v>80</v>
      </c>
      <c r="D219" s="46" t="s">
        <v>309</v>
      </c>
      <c r="E219" s="27">
        <v>0</v>
      </c>
      <c r="F219" s="29">
        <v>20</v>
      </c>
      <c r="G219" s="25">
        <v>0</v>
      </c>
      <c r="H219" s="29">
        <v>20</v>
      </c>
      <c r="I219" s="98">
        <v>0</v>
      </c>
      <c r="J219" s="44">
        <v>0</v>
      </c>
    </row>
    <row r="220" spans="1:10" s="35" customFormat="1" ht="22.5" x14ac:dyDescent="0.2">
      <c r="A220" s="43"/>
      <c r="B220" s="57" t="s">
        <v>286</v>
      </c>
      <c r="C220" s="57"/>
      <c r="D220" s="59" t="s">
        <v>310</v>
      </c>
      <c r="E220" s="60">
        <f>E221</f>
        <v>7755.34</v>
      </c>
      <c r="F220" s="60">
        <f>F221</f>
        <v>7755.34</v>
      </c>
      <c r="G220" s="61">
        <f>F220/E220</f>
        <v>1</v>
      </c>
      <c r="H220" s="64">
        <f>H221</f>
        <v>7755.34</v>
      </c>
      <c r="I220" s="64">
        <f>I221</f>
        <v>0</v>
      </c>
      <c r="J220" s="62">
        <v>0</v>
      </c>
    </row>
    <row r="221" spans="1:10" s="35" customFormat="1" ht="56.25" x14ac:dyDescent="0.2">
      <c r="A221" s="43"/>
      <c r="B221" s="43"/>
      <c r="C221" s="43" t="s">
        <v>285</v>
      </c>
      <c r="D221" s="46" t="s">
        <v>308</v>
      </c>
      <c r="E221" s="27">
        <v>7755.34</v>
      </c>
      <c r="F221" s="29">
        <v>7755.34</v>
      </c>
      <c r="G221" s="25">
        <f>F221/E221</f>
        <v>1</v>
      </c>
      <c r="H221" s="29">
        <v>7755.34</v>
      </c>
      <c r="I221" s="98">
        <v>0</v>
      </c>
      <c r="J221" s="44">
        <v>0</v>
      </c>
    </row>
    <row r="222" spans="1:10" ht="15" x14ac:dyDescent="0.2">
      <c r="A222" s="42"/>
      <c r="B222" s="57" t="s">
        <v>191</v>
      </c>
      <c r="C222" s="58"/>
      <c r="D222" s="59" t="s">
        <v>10</v>
      </c>
      <c r="E222" s="60">
        <f>E223</f>
        <v>12000</v>
      </c>
      <c r="F222" s="60">
        <f t="shared" ref="F222:I222" si="36">F223</f>
        <v>500</v>
      </c>
      <c r="G222" s="61">
        <f>F222/E222</f>
        <v>4.1666666666666664E-2</v>
      </c>
      <c r="H222" s="60">
        <f t="shared" si="36"/>
        <v>500</v>
      </c>
      <c r="I222" s="97">
        <f t="shared" si="36"/>
        <v>1000</v>
      </c>
      <c r="J222" s="61">
        <f>I222/H222</f>
        <v>2</v>
      </c>
    </row>
    <row r="223" spans="1:10" x14ac:dyDescent="0.2">
      <c r="A223" s="43"/>
      <c r="B223" s="43"/>
      <c r="C223" s="43" t="s">
        <v>60</v>
      </c>
      <c r="D223" s="46" t="s">
        <v>61</v>
      </c>
      <c r="E223" s="27">
        <v>12000</v>
      </c>
      <c r="F223" s="29">
        <v>500</v>
      </c>
      <c r="G223" s="25">
        <f t="shared" si="31"/>
        <v>4.1666666666666664E-2</v>
      </c>
      <c r="H223" s="29">
        <v>500</v>
      </c>
      <c r="I223" s="98">
        <v>1000</v>
      </c>
      <c r="J223" s="44">
        <f t="shared" si="32"/>
        <v>8.3333333333333329E-2</v>
      </c>
    </row>
    <row r="224" spans="1:10" ht="30" customHeight="1" x14ac:dyDescent="0.2">
      <c r="A224" s="50" t="s">
        <v>192</v>
      </c>
      <c r="B224" s="50"/>
      <c r="C224" s="50"/>
      <c r="D224" s="48" t="s">
        <v>193</v>
      </c>
      <c r="E224" s="51">
        <f>E227+E225+E231</f>
        <v>31291</v>
      </c>
      <c r="F224" s="51">
        <f>F227+F225+F231</f>
        <v>16457.650000000001</v>
      </c>
      <c r="G224" s="52">
        <f t="shared" si="31"/>
        <v>0.52595474737144876</v>
      </c>
      <c r="H224" s="51">
        <f>H227+H225</f>
        <v>20191.39333333333</v>
      </c>
      <c r="I224" s="96">
        <f>I227+I225</f>
        <v>30000</v>
      </c>
      <c r="J224" s="53">
        <f>I224/E224</f>
        <v>0.95874213032501354</v>
      </c>
    </row>
    <row r="225" spans="1:10" s="35" customFormat="1" ht="18" customHeight="1" x14ac:dyDescent="0.2">
      <c r="A225" s="43"/>
      <c r="B225" s="57" t="s">
        <v>219</v>
      </c>
      <c r="C225" s="57"/>
      <c r="D225" s="59" t="s">
        <v>264</v>
      </c>
      <c r="E225" s="60">
        <f>E226</f>
        <v>0</v>
      </c>
      <c r="F225" s="60">
        <f>F226</f>
        <v>38.299999999999997</v>
      </c>
      <c r="G225" s="61">
        <v>0</v>
      </c>
      <c r="H225" s="60">
        <f>H226</f>
        <v>38.299999999999997</v>
      </c>
      <c r="I225" s="97">
        <f>I226</f>
        <v>0</v>
      </c>
      <c r="J225" s="62">
        <v>0</v>
      </c>
    </row>
    <row r="226" spans="1:10" s="35" customFormat="1" ht="78.75" customHeight="1" x14ac:dyDescent="0.2">
      <c r="A226" s="43"/>
      <c r="B226" s="43"/>
      <c r="C226" s="43" t="s">
        <v>151</v>
      </c>
      <c r="D226" s="46" t="s">
        <v>152</v>
      </c>
      <c r="E226" s="27">
        <v>0</v>
      </c>
      <c r="F226" s="27">
        <v>38.299999999999997</v>
      </c>
      <c r="G226" s="25">
        <v>0</v>
      </c>
      <c r="H226" s="27">
        <v>38.299999999999997</v>
      </c>
      <c r="I226" s="100">
        <v>0</v>
      </c>
      <c r="J226" s="44">
        <v>0</v>
      </c>
    </row>
    <row r="227" spans="1:10" ht="15" x14ac:dyDescent="0.2">
      <c r="A227" s="42"/>
      <c r="B227" s="57" t="s">
        <v>194</v>
      </c>
      <c r="C227" s="58"/>
      <c r="D227" s="59" t="s">
        <v>195</v>
      </c>
      <c r="E227" s="60">
        <f>E228+E229+E230</f>
        <v>30000</v>
      </c>
      <c r="F227" s="60">
        <f t="shared" ref="F227:I227" si="37">F228+F229+F230</f>
        <v>15128.35</v>
      </c>
      <c r="G227" s="61">
        <f>F227/E227</f>
        <v>0.50427833333333338</v>
      </c>
      <c r="H227" s="60">
        <f t="shared" si="37"/>
        <v>20153.093333333331</v>
      </c>
      <c r="I227" s="97">
        <f t="shared" si="37"/>
        <v>30000</v>
      </c>
      <c r="J227" s="61">
        <f>I227/H227</f>
        <v>1.4886052232180074</v>
      </c>
    </row>
    <row r="228" spans="1:10" x14ac:dyDescent="0.2">
      <c r="A228" s="43"/>
      <c r="B228" s="43"/>
      <c r="C228" s="43" t="s">
        <v>60</v>
      </c>
      <c r="D228" s="46" t="s">
        <v>61</v>
      </c>
      <c r="E228" s="27">
        <v>30000</v>
      </c>
      <c r="F228" s="47">
        <v>15074.23</v>
      </c>
      <c r="G228" s="25">
        <f t="shared" si="31"/>
        <v>0.50247433333333336</v>
      </c>
      <c r="H228" s="29">
        <f>F228/3*4</f>
        <v>20098.973333333332</v>
      </c>
      <c r="I228" s="98">
        <v>30000</v>
      </c>
      <c r="J228" s="44">
        <f t="shared" si="32"/>
        <v>1</v>
      </c>
    </row>
    <row r="229" spans="1:10" s="2" customFormat="1" x14ac:dyDescent="0.2">
      <c r="A229" s="43"/>
      <c r="B229" s="43"/>
      <c r="C229" s="56" t="s">
        <v>113</v>
      </c>
      <c r="D229" s="46" t="s">
        <v>114</v>
      </c>
      <c r="E229" s="27">
        <v>0</v>
      </c>
      <c r="F229" s="47">
        <v>0.35</v>
      </c>
      <c r="G229" s="25">
        <v>0</v>
      </c>
      <c r="H229" s="29">
        <v>0.35</v>
      </c>
      <c r="I229" s="98">
        <v>0</v>
      </c>
      <c r="J229" s="44">
        <v>0</v>
      </c>
    </row>
    <row r="230" spans="1:10" s="35" customFormat="1" x14ac:dyDescent="0.2">
      <c r="A230" s="43"/>
      <c r="B230" s="43"/>
      <c r="C230" s="56" t="s">
        <v>115</v>
      </c>
      <c r="D230" s="46" t="s">
        <v>116</v>
      </c>
      <c r="E230" s="27">
        <v>0</v>
      </c>
      <c r="F230" s="47">
        <v>53.77</v>
      </c>
      <c r="G230" s="25">
        <v>0</v>
      </c>
      <c r="H230" s="29">
        <v>53.77</v>
      </c>
      <c r="I230" s="98">
        <v>0</v>
      </c>
      <c r="J230" s="44">
        <v>0</v>
      </c>
    </row>
    <row r="231" spans="1:10" s="35" customFormat="1" x14ac:dyDescent="0.2">
      <c r="A231" s="43"/>
      <c r="B231" s="57" t="s">
        <v>287</v>
      </c>
      <c r="C231" s="63"/>
      <c r="D231" s="59" t="s">
        <v>10</v>
      </c>
      <c r="E231" s="60">
        <f>E232</f>
        <v>1291</v>
      </c>
      <c r="F231" s="60">
        <f>F232</f>
        <v>1291</v>
      </c>
      <c r="G231" s="61">
        <f>F231/E231</f>
        <v>1</v>
      </c>
      <c r="H231" s="64">
        <f>H232</f>
        <v>1291</v>
      </c>
      <c r="I231" s="64">
        <f>I232</f>
        <v>0</v>
      </c>
      <c r="J231" s="62">
        <v>0</v>
      </c>
    </row>
    <row r="232" spans="1:10" s="35" customFormat="1" ht="22.5" x14ac:dyDescent="0.2">
      <c r="A232" s="43"/>
      <c r="B232" s="43"/>
      <c r="C232" s="56" t="s">
        <v>251</v>
      </c>
      <c r="D232" s="46" t="s">
        <v>260</v>
      </c>
      <c r="E232" s="27">
        <v>1291</v>
      </c>
      <c r="F232" s="47">
        <v>1291</v>
      </c>
      <c r="G232" s="25">
        <f>F232/E232</f>
        <v>1</v>
      </c>
      <c r="H232" s="29">
        <v>1291</v>
      </c>
      <c r="I232" s="98">
        <v>0</v>
      </c>
      <c r="J232" s="44">
        <v>0</v>
      </c>
    </row>
    <row r="233" spans="1:10" ht="23.25" customHeight="1" x14ac:dyDescent="0.2">
      <c r="A233" s="50" t="s">
        <v>196</v>
      </c>
      <c r="B233" s="50"/>
      <c r="C233" s="50"/>
      <c r="D233" s="48" t="s">
        <v>197</v>
      </c>
      <c r="E233" s="51">
        <f>E234+E236</f>
        <v>2176</v>
      </c>
      <c r="F233" s="51">
        <f>F234+F236</f>
        <v>6634.6</v>
      </c>
      <c r="G233" s="52">
        <f t="shared" si="31"/>
        <v>3.0489889705882356</v>
      </c>
      <c r="H233" s="51">
        <f>H234+H236</f>
        <v>6634.6</v>
      </c>
      <c r="I233" s="96">
        <f>I234+I236</f>
        <v>0</v>
      </c>
      <c r="J233" s="53">
        <f t="shared" si="32"/>
        <v>0</v>
      </c>
    </row>
    <row r="234" spans="1:10" ht="15" x14ac:dyDescent="0.2">
      <c r="A234" s="42"/>
      <c r="B234" s="57" t="s">
        <v>198</v>
      </c>
      <c r="C234" s="58"/>
      <c r="D234" s="59" t="s">
        <v>199</v>
      </c>
      <c r="E234" s="60">
        <f>E235</f>
        <v>2176</v>
      </c>
      <c r="F234" s="60">
        <f>F235</f>
        <v>2276</v>
      </c>
      <c r="G234" s="61">
        <f>F234/E234</f>
        <v>1.0459558823529411</v>
      </c>
      <c r="H234" s="60">
        <f>H235</f>
        <v>2276</v>
      </c>
      <c r="I234" s="97">
        <f>I235</f>
        <v>0</v>
      </c>
      <c r="J234" s="61">
        <v>0</v>
      </c>
    </row>
    <row r="235" spans="1:10" s="35" customFormat="1" ht="15" x14ac:dyDescent="0.2">
      <c r="A235" s="42"/>
      <c r="B235" s="43"/>
      <c r="C235" s="45" t="s">
        <v>60</v>
      </c>
      <c r="D235" s="46" t="s">
        <v>61</v>
      </c>
      <c r="E235" s="27">
        <v>2176</v>
      </c>
      <c r="F235" s="27">
        <v>2276</v>
      </c>
      <c r="G235" s="25">
        <f>F235/E235</f>
        <v>1.0459558823529411</v>
      </c>
      <c r="H235" s="27">
        <v>2276</v>
      </c>
      <c r="I235" s="100">
        <v>0</v>
      </c>
      <c r="J235" s="25">
        <v>0</v>
      </c>
    </row>
    <row r="236" spans="1:10" s="2" customFormat="1" x14ac:dyDescent="0.2">
      <c r="A236" s="43"/>
      <c r="B236" s="57" t="s">
        <v>220</v>
      </c>
      <c r="C236" s="57"/>
      <c r="D236" s="59" t="s">
        <v>10</v>
      </c>
      <c r="E236" s="60">
        <f>E237+E238</f>
        <v>0</v>
      </c>
      <c r="F236" s="60">
        <f>F237+F238</f>
        <v>4358.6000000000004</v>
      </c>
      <c r="G236" s="61">
        <v>0</v>
      </c>
      <c r="H236" s="64">
        <f>H237+H238</f>
        <v>4358.6000000000004</v>
      </c>
      <c r="I236" s="103">
        <f>I237+I238</f>
        <v>0</v>
      </c>
      <c r="J236" s="62">
        <v>0</v>
      </c>
    </row>
    <row r="237" spans="1:10" s="2" customFormat="1" x14ac:dyDescent="0.2">
      <c r="A237" s="43"/>
      <c r="B237" s="43"/>
      <c r="C237" s="56" t="s">
        <v>50</v>
      </c>
      <c r="D237" s="46" t="s">
        <v>51</v>
      </c>
      <c r="E237" s="27">
        <v>0</v>
      </c>
      <c r="F237" s="29">
        <v>4349.59</v>
      </c>
      <c r="G237" s="25">
        <v>0</v>
      </c>
      <c r="H237" s="29">
        <v>4349.59</v>
      </c>
      <c r="I237" s="98">
        <v>0</v>
      </c>
      <c r="J237" s="44">
        <v>0</v>
      </c>
    </row>
    <row r="238" spans="1:10" s="2" customFormat="1" ht="67.5" x14ac:dyDescent="0.2">
      <c r="A238" s="43"/>
      <c r="B238" s="43"/>
      <c r="C238" s="43" t="s">
        <v>151</v>
      </c>
      <c r="D238" s="46" t="s">
        <v>152</v>
      </c>
      <c r="E238" s="27">
        <v>0</v>
      </c>
      <c r="F238" s="29">
        <v>9.01</v>
      </c>
      <c r="G238" s="25">
        <v>0</v>
      </c>
      <c r="H238" s="29">
        <v>9.01</v>
      </c>
      <c r="I238" s="98">
        <v>0</v>
      </c>
      <c r="J238" s="44">
        <v>0</v>
      </c>
    </row>
    <row r="239" spans="1:10" ht="21" customHeight="1" x14ac:dyDescent="0.2">
      <c r="A239" s="114" t="s">
        <v>200</v>
      </c>
      <c r="B239" s="114"/>
      <c r="C239" s="114"/>
      <c r="D239" s="114"/>
      <c r="E239" s="67">
        <f>E4+E9+E12+E23+E26+E38+E41+E53+E56+E59+E97+E114+E133+E167+E170+E174+E200+E224+E233+E140</f>
        <v>95212115.00999999</v>
      </c>
      <c r="F239" s="67">
        <f>F4+F9+F12+F23+F26+F38+F41+F53+F56+F59+F97+F114+F133+F167+F170+F174+F200+F224+F233+F140</f>
        <v>78727311.790000007</v>
      </c>
      <c r="G239" s="68">
        <f>F239/E239</f>
        <v>0.82686233555185062</v>
      </c>
      <c r="H239" s="67">
        <f>H4+H9+H12+H23+H26+H38+H41+H53+H56+H59+H97+H114+H133+H167+H170+H174+H200+H224+H233+H140</f>
        <v>94539217.683333337</v>
      </c>
      <c r="I239" s="67">
        <f>I4+I9+I12+I23+I26+I38+I41+I53+I56+I59+I97+I114+I133+I167+I170+I174+I200+I224+I233+I140</f>
        <v>76352735.170000002</v>
      </c>
      <c r="J239" s="68">
        <f>I239/E239</f>
        <v>0.8019224776382794</v>
      </c>
    </row>
    <row r="240" spans="1:10" ht="24" hidden="1" customHeight="1" x14ac:dyDescent="0.2">
      <c r="B240" s="34"/>
      <c r="D240" s="3"/>
      <c r="E240" s="41"/>
      <c r="F240" s="40"/>
      <c r="G240" s="32"/>
      <c r="H240" s="40"/>
      <c r="I240" s="40"/>
      <c r="J240" s="33"/>
    </row>
    <row r="241" spans="2:10" ht="25.5" hidden="1" customHeight="1" x14ac:dyDescent="0.2">
      <c r="B241" s="34"/>
      <c r="C241" s="17"/>
      <c r="D241" s="18" t="s">
        <v>222</v>
      </c>
      <c r="E241" s="23" t="e">
        <f>E243+E244+E245+E248+E249+E250</f>
        <v>#REF!</v>
      </c>
      <c r="F241" s="23" t="e">
        <f t="shared" ref="F241:I241" si="38">F243+F244+F245+F248+F249+F250</f>
        <v>#REF!</v>
      </c>
      <c r="G241" s="36" t="e">
        <f>F241/E241</f>
        <v>#REF!</v>
      </c>
      <c r="H241" s="23" t="e">
        <f t="shared" si="38"/>
        <v>#REF!</v>
      </c>
      <c r="I241" s="23" t="e">
        <f t="shared" si="38"/>
        <v>#REF!</v>
      </c>
      <c r="J241" s="36" t="e">
        <f>I241/E241</f>
        <v>#REF!</v>
      </c>
    </row>
    <row r="242" spans="2:10" hidden="1" x14ac:dyDescent="0.2">
      <c r="C242" s="6"/>
      <c r="D242" s="7" t="s">
        <v>223</v>
      </c>
      <c r="E242" s="20"/>
      <c r="F242" s="6"/>
      <c r="G242" s="6"/>
      <c r="H242" s="6"/>
      <c r="I242" s="6"/>
      <c r="J242" s="36"/>
    </row>
    <row r="243" spans="2:10" ht="14.25" hidden="1" customHeight="1" x14ac:dyDescent="0.2">
      <c r="C243" s="8" t="s">
        <v>224</v>
      </c>
      <c r="D243" s="7" t="s">
        <v>225</v>
      </c>
      <c r="E243" s="21">
        <f>E95</f>
        <v>14243442</v>
      </c>
      <c r="F243" s="21">
        <f>F95</f>
        <v>10790793</v>
      </c>
      <c r="G243" s="37">
        <f>F243/E243</f>
        <v>0.75759728582459207</v>
      </c>
      <c r="H243" s="21">
        <f>H95</f>
        <v>14243442</v>
      </c>
      <c r="I243" s="21">
        <f>I95</f>
        <v>13032462</v>
      </c>
      <c r="J243" s="38">
        <f>I243/E243</f>
        <v>0.91497982018672175</v>
      </c>
    </row>
    <row r="244" spans="2:10" hidden="1" x14ac:dyDescent="0.2">
      <c r="C244" s="8" t="s">
        <v>226</v>
      </c>
      <c r="D244" s="7" t="s">
        <v>227</v>
      </c>
      <c r="E244" s="21">
        <f>E96</f>
        <v>1300000</v>
      </c>
      <c r="F244" s="21">
        <f>F96</f>
        <v>1420244.52</v>
      </c>
      <c r="G244" s="37">
        <f t="shared" ref="G244:G256" si="39">F244/E244</f>
        <v>1.0924957846153847</v>
      </c>
      <c r="H244" s="21">
        <f>H96</f>
        <v>1420244.52</v>
      </c>
      <c r="I244" s="21">
        <f>I96</f>
        <v>1356591</v>
      </c>
      <c r="J244" s="38">
        <f>I244/E244</f>
        <v>1.0435315384615385</v>
      </c>
    </row>
    <row r="245" spans="2:10" hidden="1" x14ac:dyDescent="0.2">
      <c r="C245" s="8" t="s">
        <v>228</v>
      </c>
      <c r="D245" s="7" t="s">
        <v>229</v>
      </c>
      <c r="E245" s="21" t="e">
        <f>E218+E203+E202+E123+E122+E87+E86+E81+E80+E79+E78+E77+E76+E75+E74+E68+E67+E66+E65+E64+E61+E29+E28+E18+E11+E20+#REF!+#REF!+E69+#REF!+#REF!+#REF!</f>
        <v>#REF!</v>
      </c>
      <c r="F245" s="21" t="e">
        <f>F218+F203+F202+F123+F122+F87+F86+F81+F80+F79+F78+F77+F76+F75+F74+F68+F67+F66+F65+F64+F61+F29+F28+F18+F11+F20+#REF!+#REF!+F69+#REF!+#REF!+#REF!</f>
        <v>#REF!</v>
      </c>
      <c r="G245" s="37" t="e">
        <f t="shared" si="39"/>
        <v>#REF!</v>
      </c>
      <c r="H245" s="21" t="e">
        <f>H218+H203+H202+H123+H122+H87+H86+H81+H80+H79+H78+H77+H76+H75+H74+H68+H67+H66+H65+H64+H61+H29+H28+H18+H11+H20+#REF!+#REF!+H69+#REF!+#REF!+#REF!</f>
        <v>#REF!</v>
      </c>
      <c r="I245" s="21" t="e">
        <f>I218+I203+I202+I123+I122+I87+I86+I81+I80+I79+I78+I77+I76+I75+I74+I68+I67+I66+I65+I64+I61+I29+I28+I18+I11+I20+#REF!+#REF!+I69+#REF!+#REF!+#REF!</f>
        <v>#REF!</v>
      </c>
      <c r="J245" s="38" t="e">
        <f>I245/E245</f>
        <v>#REF!</v>
      </c>
    </row>
    <row r="246" spans="2:10" hidden="1" x14ac:dyDescent="0.2">
      <c r="C246" s="14"/>
      <c r="D246" s="16" t="s">
        <v>223</v>
      </c>
      <c r="E246" s="13"/>
      <c r="F246" s="13"/>
      <c r="G246" s="37"/>
      <c r="H246" s="13"/>
      <c r="I246" s="13"/>
      <c r="J246" s="38"/>
    </row>
    <row r="247" spans="2:10" hidden="1" x14ac:dyDescent="0.2">
      <c r="C247" s="15"/>
      <c r="D247" s="7" t="s">
        <v>230</v>
      </c>
      <c r="E247" s="21">
        <f>E74+E64</f>
        <v>10148900</v>
      </c>
      <c r="F247" s="21">
        <f>F74+F64</f>
        <v>8491928.8399999999</v>
      </c>
      <c r="G247" s="37">
        <f t="shared" si="39"/>
        <v>0.83673391599089553</v>
      </c>
      <c r="H247" s="21">
        <f>H74+H64</f>
        <v>11198533.333333332</v>
      </c>
      <c r="I247" s="21">
        <f>I74+I64</f>
        <v>12075190</v>
      </c>
      <c r="J247" s="38">
        <f>I247/E247</f>
        <v>1.1898028357753057</v>
      </c>
    </row>
    <row r="248" spans="2:10" hidden="1" x14ac:dyDescent="0.2">
      <c r="C248" s="8" t="s">
        <v>231</v>
      </c>
      <c r="D248" s="7" t="s">
        <v>232</v>
      </c>
      <c r="E248" s="21">
        <f>E113+E101+E99</f>
        <v>22115348</v>
      </c>
      <c r="F248" s="21">
        <f>F113+F101+F99</f>
        <v>18138275</v>
      </c>
      <c r="G248" s="37">
        <f t="shared" si="39"/>
        <v>0.8201668361718748</v>
      </c>
      <c r="H248" s="21">
        <f>H113+H101+H99</f>
        <v>22115348</v>
      </c>
      <c r="I248" s="21">
        <f>I113+I101+I99</f>
        <v>21627580</v>
      </c>
      <c r="J248" s="38">
        <f>I248/E248</f>
        <v>0.97794436696180409</v>
      </c>
    </row>
    <row r="249" spans="2:10" hidden="1" x14ac:dyDescent="0.2">
      <c r="C249" s="8" t="s">
        <v>234</v>
      </c>
      <c r="D249" s="7" t="s">
        <v>233</v>
      </c>
      <c r="E249" s="21">
        <v>0</v>
      </c>
      <c r="F249" s="21" t="e">
        <f>#REF!+F190+F185+F182+F178+F172+#REF!+#REF!+F166+#REF!+F163+F160+F157+F154+F152+F148+#REF!+F144+#REF!+#REF!++#REF!+#REF!+F132+F130+F126+F120+F118+#REF!+#REF!+#REF!+F55+F43+F16+F8+#REF!+F107+F194</f>
        <v>#REF!</v>
      </c>
      <c r="G249" s="37" t="e">
        <f t="shared" si="39"/>
        <v>#REF!</v>
      </c>
      <c r="H249" s="21" t="e">
        <f>#REF!+H190+H185+H182+H178+H172+#REF!+#REF!+H166+#REF!+H163+H160+H157+H154+H152+H148+#REF!+H144+#REF!+#REF!++#REF!+#REF!+H132+H130+H126+H120+H118+#REF!+#REF!+#REF!+H55+H43+H16+H8+#REF!+H107+H194</f>
        <v>#REF!</v>
      </c>
      <c r="I249" s="21" t="e">
        <f>#REF!+I190+I185+I182+I178+I172+#REF!+#REF!+I166+#REF!+I163+I160+I157+I154+I152+I148+#REF!+I144+#REF!+#REF!++#REF!+#REF!+I132+I130+I126+I120+I118+#REF!+#REF!+#REF!+I55+I43+I16+I8+#REF!+I107+I194</f>
        <v>#REF!</v>
      </c>
      <c r="J249" s="38" t="e">
        <f>I249/E249</f>
        <v>#REF!</v>
      </c>
    </row>
    <row r="250" spans="2:10" hidden="1" x14ac:dyDescent="0.2">
      <c r="C250" s="8" t="s">
        <v>235</v>
      </c>
      <c r="D250" s="7" t="s">
        <v>236</v>
      </c>
      <c r="E250" s="21" t="e">
        <f>E228+E223+#REF!+E183+#REF!+#REF!+#REF!+E164+E162+#REF!+#REF!+E129+E124+#REF!+#REF!+#REF!+E116+#REF!+E105+E104+E83+E72+E71+E58+E48+E46+E32+E31+E6+E84+E7+#REF!+E21+E35+#REF!+E36+E44+E52+E62+#REF!+#REF!+#REF!+E106+#REF!+#REF!+#REF!+E204+E206+#REF!+E237+E238+E229+E156+E147+E176+E177+E180+E181+#REF!</f>
        <v>#REF!</v>
      </c>
      <c r="F250" s="21" t="e">
        <f>F228+F223+#REF!+F183+#REF!+#REF!+#REF!+F164+F162+#REF!+#REF!+F129+F124+#REF!+#REF!+#REF!+F116+#REF!+F105+F104+F83+F72+F71+F58+F48+F46+F32+F31+F6+F84+F7+#REF!+F21+F35+#REF!+F36+F44+F52+F62+#REF!+#REF!+#REF!+F106+#REF!+#REF!+#REF!+F204+F206+#REF!+F237+F238+F229+F156+F147+F176+F177+F180+F181+#REF!</f>
        <v>#REF!</v>
      </c>
      <c r="G250" s="37" t="e">
        <f t="shared" si="39"/>
        <v>#REF!</v>
      </c>
      <c r="H250" s="21" t="e">
        <f>H228+H223+#REF!+H183+#REF!+#REF!+#REF!+H164+H162+#REF!+#REF!+H129+H124+#REF!+#REF!+#REF!+H116+#REF!+H105+H104+H83+H72+H71+H58+H48+H46+H32+H31+H6+H84+H7+#REF!+H21+H35+#REF!+H36+H44+H52+H62+#REF!+#REF!+#REF!+H106+#REF!+#REF!+#REF!+H204+H206+#REF!+H237+H238+H229+H156+H147+H176+H177+H180+H181+#REF!</f>
        <v>#REF!</v>
      </c>
      <c r="I250" s="21" t="e">
        <f>I228+I223+#REF!+I183+#REF!+#REF!+#REF!+I164+I162+#REF!+#REF!+I129+I124+#REF!+#REF!+#REF!+I116+#REF!+I105+I104+I83+I72+I71+I58+I48+I46+I32+I31+I6+I84+I7+#REF!+I21+I35+#REF!+I36+I44+I52+I62+#REF!+#REF!+#REF!+I106+#REF!+#REF!+#REF!+I204+I206+#REF!+I237+I238+I229+I156+I147+I176+I177+I180+I181+#REF!+I222</f>
        <v>#REF!</v>
      </c>
      <c r="J250" s="38" t="e">
        <f>I250/E250</f>
        <v>#REF!</v>
      </c>
    </row>
    <row r="251" spans="2:10" ht="25.5" hidden="1" customHeight="1" x14ac:dyDescent="0.2">
      <c r="C251" s="19"/>
      <c r="D251" s="18" t="s">
        <v>237</v>
      </c>
      <c r="E251" s="23" t="e">
        <f>E253+E254+E255+E256</f>
        <v>#REF!</v>
      </c>
      <c r="F251" s="23" t="e">
        <f t="shared" ref="F251:I251" si="40">F253+F254+F255+F256</f>
        <v>#REF!</v>
      </c>
      <c r="G251" s="39" t="e">
        <f t="shared" si="39"/>
        <v>#REF!</v>
      </c>
      <c r="H251" s="23" t="e">
        <f t="shared" si="40"/>
        <v>#REF!</v>
      </c>
      <c r="I251" s="23" t="e">
        <f t="shared" si="40"/>
        <v>#REF!</v>
      </c>
      <c r="J251" s="39" t="e">
        <f>I251/E251</f>
        <v>#REF!</v>
      </c>
    </row>
    <row r="252" spans="2:10" hidden="1" x14ac:dyDescent="0.2">
      <c r="C252" s="11"/>
      <c r="D252" s="12" t="s">
        <v>223</v>
      </c>
      <c r="E252" s="13"/>
      <c r="F252" s="13"/>
      <c r="G252" s="37"/>
      <c r="H252" s="13"/>
      <c r="I252" s="13"/>
      <c r="J252" s="36"/>
    </row>
    <row r="253" spans="2:10" hidden="1" x14ac:dyDescent="0.2">
      <c r="C253" s="8" t="s">
        <v>224</v>
      </c>
      <c r="D253" s="7" t="s">
        <v>238</v>
      </c>
      <c r="E253" s="21" t="e">
        <f>E34+#REF!+#REF!</f>
        <v>#REF!</v>
      </c>
      <c r="F253" s="21" t="e">
        <f>F34+#REF!+#REF!</f>
        <v>#REF!</v>
      </c>
      <c r="G253" s="37" t="e">
        <f t="shared" si="39"/>
        <v>#REF!</v>
      </c>
      <c r="H253" s="21" t="e">
        <f>H34+#REF!+#REF!</f>
        <v>#REF!</v>
      </c>
      <c r="I253" s="21" t="e">
        <f>I34+#REF!+#REF!</f>
        <v>#REF!</v>
      </c>
      <c r="J253" s="37" t="e">
        <f t="shared" ref="J253:J256" si="41">I253/E253</f>
        <v>#REF!</v>
      </c>
    </row>
    <row r="254" spans="2:10" ht="51" hidden="1" x14ac:dyDescent="0.2">
      <c r="C254" s="9" t="s">
        <v>226</v>
      </c>
      <c r="D254" s="10" t="s">
        <v>239</v>
      </c>
      <c r="E254" s="22">
        <f>E33</f>
        <v>42000</v>
      </c>
      <c r="F254" s="22">
        <f>F33</f>
        <v>33567.99</v>
      </c>
      <c r="G254" s="37">
        <f t="shared" si="39"/>
        <v>0.79923785714285711</v>
      </c>
      <c r="H254" s="22">
        <f>H33</f>
        <v>44757.32</v>
      </c>
      <c r="I254" s="22">
        <f>I33</f>
        <v>45000</v>
      </c>
      <c r="J254" s="37">
        <f t="shared" si="41"/>
        <v>1.0714285714285714</v>
      </c>
    </row>
    <row r="255" spans="2:10" hidden="1" x14ac:dyDescent="0.2">
      <c r="C255" s="8" t="s">
        <v>228</v>
      </c>
      <c r="D255" s="7" t="s">
        <v>240</v>
      </c>
      <c r="E255" s="21">
        <v>0</v>
      </c>
      <c r="F255" s="21" t="e">
        <f>#REF!+#REF!+#REF!+F108+#REF!+#REF!+#REF!+#REF!+#REF!</f>
        <v>#REF!</v>
      </c>
      <c r="G255" s="37" t="e">
        <f t="shared" si="39"/>
        <v>#REF!</v>
      </c>
      <c r="H255" s="21" t="e">
        <f>#REF!+#REF!+#REF!+H108+#REF!+#REF!+#REF!+#REF!+#REF!</f>
        <v>#REF!</v>
      </c>
      <c r="I255" s="21" t="e">
        <f>#REF!+#REF!+#REF!+I108+#REF!+#REF!+#REF!+#REF!+#REF!</f>
        <v>#REF!</v>
      </c>
      <c r="J255" s="37" t="e">
        <f t="shared" si="41"/>
        <v>#REF!</v>
      </c>
    </row>
    <row r="256" spans="2:10" ht="51" hidden="1" x14ac:dyDescent="0.2">
      <c r="C256" s="9" t="s">
        <v>231</v>
      </c>
      <c r="D256" s="10" t="s">
        <v>241</v>
      </c>
      <c r="E256" s="22">
        <f>E109</f>
        <v>0</v>
      </c>
      <c r="F256" s="22">
        <f t="shared" ref="F256:I256" si="42">F109</f>
        <v>108536.99</v>
      </c>
      <c r="G256" s="37" t="e">
        <f t="shared" si="39"/>
        <v>#DIV/0!</v>
      </c>
      <c r="H256" s="22">
        <f t="shared" si="42"/>
        <v>108536.99</v>
      </c>
      <c r="I256" s="22">
        <f t="shared" si="42"/>
        <v>0</v>
      </c>
      <c r="J256" s="37" t="e">
        <f t="shared" si="41"/>
        <v>#DIV/0!</v>
      </c>
    </row>
    <row r="257" spans="2:4" x14ac:dyDescent="0.2">
      <c r="C257" s="5"/>
      <c r="D257" s="4"/>
    </row>
    <row r="258" spans="2:4" x14ac:dyDescent="0.2">
      <c r="B258" s="35"/>
      <c r="C258" s="5"/>
      <c r="D258" s="4"/>
    </row>
    <row r="259" spans="2:4" x14ac:dyDescent="0.2">
      <c r="C259" s="5"/>
      <c r="D259" s="4"/>
    </row>
    <row r="260" spans="2:4" x14ac:dyDescent="0.2">
      <c r="D260" s="4"/>
    </row>
    <row r="261" spans="2:4" x14ac:dyDescent="0.2">
      <c r="D261" s="4"/>
    </row>
  </sheetData>
  <mergeCells count="3">
    <mergeCell ref="A2:J2"/>
    <mergeCell ref="A239:D239"/>
    <mergeCell ref="A1:J1"/>
  </mergeCells>
  <pageMargins left="0.25" right="0.25" top="0.75" bottom="0.54" header="0.3" footer="0.3"/>
  <pageSetup paperSize="9" fitToHeight="0" orientation="landscape" horizontalDpi="4294967295" verticalDpi="4294967295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2021-11-15T13:51:17Z</cp:lastPrinted>
  <dcterms:created xsi:type="dcterms:W3CDTF">2018-10-01T15:27:17Z</dcterms:created>
  <dcterms:modified xsi:type="dcterms:W3CDTF">2021-11-15T13:54:39Z</dcterms:modified>
</cp:coreProperties>
</file>