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tabRatio="460" firstSheet="4" activeTab="4"/>
  </bookViews>
  <sheets>
    <sheet name="Arkusz2 (2)" sheetId="1" state="hidden" r:id="rId1"/>
    <sheet name="podział środków soł. na 2013(2)" sheetId="2" state="hidden" r:id="rId2"/>
    <sheet name="Podział środków 2020 wersja2" sheetId="3" state="hidden" r:id="rId3"/>
    <sheet name="Podział środków 2020" sheetId="4" state="hidden" r:id="rId4"/>
    <sheet name="Zał nr 6" sheetId="5" r:id="rId5"/>
    <sheet name="Tabela" sheetId="6" state="hidden" r:id="rId6"/>
  </sheets>
  <definedNames>
    <definedName name="Excel_BuiltIn_Print_Titles_1">'Arkusz2 (2)'!$3:$3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3_1">#REF!</definedName>
    <definedName name="Excel_BuiltIn_Print_Titles_3_1_1" localSheetId="2">#REF!</definedName>
    <definedName name="Excel_BuiltIn_Print_Titles_3_1_1">#REF!</definedName>
    <definedName name="Excel_BuiltIn_Print_Titles_5" localSheetId="2">#REF!</definedName>
    <definedName name="Excel_BuiltIn_Print_Titles_5">#REF!</definedName>
    <definedName name="Excel_BuiltIn_Print_Titles_6" localSheetId="2">#REF!</definedName>
    <definedName name="Excel_BuiltIn_Print_Titles_6">#REF!</definedName>
    <definedName name="Excel_BuiltIn_Print_Titles_8" localSheetId="2">#REF!</definedName>
    <definedName name="Excel_BuiltIn_Print_Titles_8">#REF!</definedName>
    <definedName name="_xlnm.Print_Titles" localSheetId="3">'Podział środków 2020'!$4:$4</definedName>
    <definedName name="_xlnm.Print_Titles" localSheetId="2">'Podział środków 2020 wersja2'!$4:$4</definedName>
  </definedNames>
  <calcPr fullCalcOnLoad="1"/>
</workbook>
</file>

<file path=xl/sharedStrings.xml><?xml version="1.0" encoding="utf-8"?>
<sst xmlns="http://schemas.openxmlformats.org/spreadsheetml/2006/main" count="846" uniqueCount="451">
  <si>
    <t>Propozycja podziału wyodrębnionych środków dla sołectw  na 2013 rok</t>
  </si>
  <si>
    <t>LP.</t>
  </si>
  <si>
    <t>SOŁECTWO</t>
  </si>
  <si>
    <t>SZACUNKOWA LICZBA MIESZKAŃCÓW          ( ze stałym zameldowaniem na dzień 30.06.2012r.)</t>
  </si>
  <si>
    <t xml:space="preserve"> SZACUNKOWA WYSOKOŚĆ FUNDUSZU (wg wzoru)</t>
  </si>
  <si>
    <t>Maksymalna wysokość funduszu   
( do dyspozycji sołectwa)</t>
  </si>
  <si>
    <t>Wysokość środków po zaokrągleniu do pełnych zł na 2013 rok</t>
  </si>
  <si>
    <t>WYSOKOŚĆ ŚRODKÓW DO DYSPOZYCJI SOŁECTW W 2012 R.</t>
  </si>
  <si>
    <t>BOGUNIEWO</t>
  </si>
  <si>
    <t>BUDZISZEWKO</t>
  </si>
  <si>
    <t>OGÓŁEM GARBATKA</t>
  </si>
  <si>
    <t>Garbatka</t>
  </si>
  <si>
    <t>Dziewcza Struga</t>
  </si>
  <si>
    <t xml:space="preserve">OGÓŁEM GOŚCIEJEWO   </t>
  </si>
  <si>
    <t>Gościejewo</t>
  </si>
  <si>
    <t>Budynek 63</t>
  </si>
  <si>
    <t>Budynek 64</t>
  </si>
  <si>
    <t>Budynek 65</t>
  </si>
  <si>
    <t>Budynek 66</t>
  </si>
  <si>
    <t>OGÓŁEM JARACZ</t>
  </si>
  <si>
    <t>Jaracz</t>
  </si>
  <si>
    <t>Rożnowice</t>
  </si>
  <si>
    <t xml:space="preserve">OGÓŁEM KAROLEWO </t>
  </si>
  <si>
    <t>Karolewo</t>
  </si>
  <si>
    <t>Gościejewo bud.63-66</t>
  </si>
  <si>
    <t>Owieczki bud. 24a-25</t>
  </si>
  <si>
    <t>Tarnowo bud.49</t>
  </si>
  <si>
    <t xml:space="preserve">OGÓŁEM KAZIOPOLE    </t>
  </si>
  <si>
    <t>Kaziopole</t>
  </si>
  <si>
    <t>Wełna</t>
  </si>
  <si>
    <t>Grudna</t>
  </si>
  <si>
    <t xml:space="preserve">LASKOWO            </t>
  </si>
  <si>
    <t xml:space="preserve">NIENAWISZCZ      </t>
  </si>
  <si>
    <t xml:space="preserve">OGÓŁEM OWCZEGŁOWY  </t>
  </si>
  <si>
    <t>Owczegłowy</t>
  </si>
  <si>
    <t>Cieśle</t>
  </si>
  <si>
    <t>Wojciechowo</t>
  </si>
  <si>
    <t xml:space="preserve">OGÓŁEM OWIECZKI              </t>
  </si>
  <si>
    <t>Owieczki</t>
  </si>
  <si>
    <t xml:space="preserve">OGÓŁEM PARKOWO    </t>
  </si>
  <si>
    <t>Parkowo</t>
  </si>
  <si>
    <t>Józefinowo</t>
  </si>
  <si>
    <t xml:space="preserve">OGÓŁEM PRUŚCE    </t>
  </si>
  <si>
    <t>Pruśce</t>
  </si>
  <si>
    <t>Biniewo</t>
  </si>
  <si>
    <t>Marlewo</t>
  </si>
  <si>
    <t>Sierniki</t>
  </si>
  <si>
    <t>Stare</t>
  </si>
  <si>
    <t xml:space="preserve">OGÓŁEM RUDA      </t>
  </si>
  <si>
    <t>Ruda</t>
  </si>
  <si>
    <t>Nowy Młyn</t>
  </si>
  <si>
    <t xml:space="preserve">OGÓŁEM SŁOMOWO           </t>
  </si>
  <si>
    <t>Słomowo</t>
  </si>
  <si>
    <t>Szczytno</t>
  </si>
  <si>
    <t xml:space="preserve">OGÓŁEM STUDZIENIEC  </t>
  </si>
  <si>
    <t>Studzieniec</t>
  </si>
  <si>
    <t>Międzylesie</t>
  </si>
  <si>
    <t xml:space="preserve">OGÓŁEM TARNOWO     </t>
  </si>
  <si>
    <t>Tarnowo</t>
  </si>
  <si>
    <t>Tarnowo budynek 49</t>
  </si>
  <si>
    <t>RAZEM</t>
  </si>
  <si>
    <t>Wzór na obliczenie kwoty bazowej</t>
  </si>
  <si>
    <t>Kb=</t>
  </si>
  <si>
    <t>Dochody bieżące za 2011 rok</t>
  </si>
  <si>
    <t>Liczba mieszkańców gminy na 31.12.2011</t>
  </si>
  <si>
    <t>(winna być ogłoszona przez  Prezesa GUS do końca maja 2012.)</t>
  </si>
  <si>
    <t>Kb =</t>
  </si>
  <si>
    <t>Obliczenie kwoty bazowej minimalnej</t>
  </si>
  <si>
    <r>
      <t xml:space="preserve">Kb </t>
    </r>
    <r>
      <rPr>
        <b/>
        <sz val="14"/>
        <rFont val="Arial"/>
        <family val="2"/>
      </rPr>
      <t>min</t>
    </r>
    <r>
      <rPr>
        <sz val="14"/>
        <rFont val="Arial"/>
        <family val="2"/>
      </rPr>
      <t xml:space="preserve"> =</t>
    </r>
  </si>
  <si>
    <t>2 x 2292,62</t>
  </si>
  <si>
    <t>Kb min =</t>
  </si>
  <si>
    <t>Obliczenie kwoty bazowej maksymalnej</t>
  </si>
  <si>
    <r>
      <t xml:space="preserve">Kb </t>
    </r>
    <r>
      <rPr>
        <b/>
        <sz val="14"/>
        <rFont val="Arial"/>
        <family val="2"/>
      </rPr>
      <t>max</t>
    </r>
    <r>
      <rPr>
        <sz val="14"/>
        <rFont val="Arial"/>
        <family val="2"/>
      </rPr>
      <t xml:space="preserve"> =</t>
    </r>
  </si>
  <si>
    <t>10 x 2292,62</t>
  </si>
  <si>
    <t>Kb max =</t>
  </si>
  <si>
    <t>Wzór na obliczenie wysokości funduszu sołeckiego</t>
  </si>
  <si>
    <t>F= (2+</t>
  </si>
  <si>
    <r>
      <t>Lm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(liczba mieszkańców danego sołectwa na 30.06.2012)</t>
    </r>
  </si>
  <si>
    <t>) x Kb</t>
  </si>
  <si>
    <t>ZESTAWIENIE ZBIORCZE FUNDUSZU SOŁECKIEGO NA 2013 ROK</t>
  </si>
  <si>
    <t>SZACUNKOWA LICZBA MIESZKAŃCÓW 
( ze stałym zameldowaniem na dzień 30.06.2012r.)</t>
  </si>
  <si>
    <t>WYSOKOŚĆ FUNDUSZU 
(wg wzoru)</t>
  </si>
  <si>
    <t>WYSOKOŚĆ FUNDUSZU 
( do dyspozycji sołectwa w 2013 roku)</t>
  </si>
  <si>
    <t>UWAGI</t>
  </si>
  <si>
    <t xml:space="preserve">GARBATKA       </t>
  </si>
  <si>
    <t>DZIEWCZA STRUGA</t>
  </si>
  <si>
    <r>
      <t>GOŚCIEJEWO</t>
    </r>
    <r>
      <rPr>
        <sz val="10"/>
        <rFont val="Arial"/>
        <family val="2"/>
      </rPr>
      <t xml:space="preserve">         </t>
    </r>
  </si>
  <si>
    <t>Bud.63</t>
  </si>
  <si>
    <t>Bud. 64</t>
  </si>
  <si>
    <t>Bud. 65</t>
  </si>
  <si>
    <t>Bud. 66</t>
  </si>
  <si>
    <t xml:space="preserve">JARACZ                       </t>
  </si>
  <si>
    <t>KAROLEWO</t>
  </si>
  <si>
    <t xml:space="preserve">Gościejewo bud.63-66    </t>
  </si>
  <si>
    <t xml:space="preserve">Owieczki bud.24a-25 </t>
  </si>
  <si>
    <t xml:space="preserve">KAZIOPOLE     </t>
  </si>
  <si>
    <t xml:space="preserve">LASKOWO  </t>
  </si>
  <si>
    <t xml:space="preserve">NIENAWISZCZ   </t>
  </si>
  <si>
    <t xml:space="preserve">OWCZEGŁOWY </t>
  </si>
  <si>
    <r>
      <t>OWIECZKI</t>
    </r>
    <r>
      <rPr>
        <sz val="10"/>
        <rFont val="Arial"/>
        <family val="2"/>
      </rPr>
      <t xml:space="preserve"> </t>
    </r>
  </si>
  <si>
    <t>Bud.24a-25</t>
  </si>
  <si>
    <t xml:space="preserve">PARKOWO </t>
  </si>
  <si>
    <t>wartość funduszu obliczona wg wzoru poniżej przekracza F max tj. dziesięciokrotność kwoty bazowej Kb – dlatego wartość funduszu została skorygowana do F max</t>
  </si>
  <si>
    <t xml:space="preserve">PRUŚCE </t>
  </si>
  <si>
    <t xml:space="preserve">RUDA </t>
  </si>
  <si>
    <t xml:space="preserve">SŁOMOWO </t>
  </si>
  <si>
    <t xml:space="preserve">STUDZIENIEC  </t>
  </si>
  <si>
    <r>
      <t xml:space="preserve">TARNOWO </t>
    </r>
    <r>
      <rPr>
        <sz val="10"/>
        <rFont val="Arial"/>
        <family val="2"/>
      </rPr>
      <t xml:space="preserve">   </t>
    </r>
  </si>
  <si>
    <t xml:space="preserve">Bud.49   </t>
  </si>
  <si>
    <t>X</t>
  </si>
  <si>
    <t>Rogoźno, dnia 19.07.2012 roku</t>
  </si>
  <si>
    <t>Sporz.</t>
  </si>
  <si>
    <t>Boguniewo</t>
  </si>
  <si>
    <t>Budziszewko</t>
  </si>
  <si>
    <t>Laskowo</t>
  </si>
  <si>
    <t>Nienawiszcz</t>
  </si>
  <si>
    <t>Razem:</t>
  </si>
  <si>
    <t>Wysokość środków po zaokrągleniu do pełnych zł.</t>
  </si>
  <si>
    <t xml:space="preserve">Gościejewo         </t>
  </si>
  <si>
    <r>
      <t xml:space="preserve">Kb </t>
    </r>
    <r>
      <rPr>
        <sz val="14"/>
        <rFont val="Arial"/>
        <family val="2"/>
      </rPr>
      <t xml:space="preserve">min </t>
    </r>
    <r>
      <rPr>
        <sz val="22"/>
        <rFont val="Arial"/>
        <family val="2"/>
      </rPr>
      <t>=</t>
    </r>
  </si>
  <si>
    <t>Obliczenie kwoty bazowej maxymalnej</t>
  </si>
  <si>
    <r>
      <t>Kb</t>
    </r>
    <r>
      <rPr>
        <sz val="13"/>
        <rFont val="Arial"/>
        <family val="2"/>
      </rPr>
      <t xml:space="preserve"> </t>
    </r>
    <r>
      <rPr>
        <b/>
        <sz val="13"/>
        <rFont val="Arial"/>
        <family val="2"/>
      </rPr>
      <t>max</t>
    </r>
    <r>
      <rPr>
        <sz val="13"/>
        <rFont val="Arial"/>
        <family val="2"/>
      </rPr>
      <t xml:space="preserve"> </t>
    </r>
    <r>
      <rPr>
        <sz val="22"/>
        <rFont val="Arial"/>
        <family val="2"/>
      </rPr>
      <t>=</t>
    </r>
  </si>
  <si>
    <t>Dział</t>
  </si>
  <si>
    <t>Rozdział</t>
  </si>
  <si>
    <t>Paragraf</t>
  </si>
  <si>
    <t>Sołectwo</t>
  </si>
  <si>
    <t>Treść</t>
  </si>
  <si>
    <t>600</t>
  </si>
  <si>
    <t xml:space="preserve">Transport i łączność </t>
  </si>
  <si>
    <t>60016</t>
  </si>
  <si>
    <t>Drogi publiczne gminne</t>
  </si>
  <si>
    <t>4210</t>
  </si>
  <si>
    <t>Zakup materiałów i wyposażenia</t>
  </si>
  <si>
    <t>4300</t>
  </si>
  <si>
    <t>Zakup usług pozostałych</t>
  </si>
  <si>
    <t>Równanie dróg gruntowych</t>
  </si>
  <si>
    <t>Pozostała działalność</t>
  </si>
  <si>
    <t>754</t>
  </si>
  <si>
    <t xml:space="preserve">Bezpieczeństwo publiczne i ochrona przeciwpożarowa </t>
  </si>
  <si>
    <t>75412</t>
  </si>
  <si>
    <t>Ochotnicze straże pożarne</t>
  </si>
  <si>
    <t>Wsparcie działalności OSP</t>
  </si>
  <si>
    <t>801</t>
  </si>
  <si>
    <t>Oświata i wychowanie</t>
  </si>
  <si>
    <t>900</t>
  </si>
  <si>
    <t>Gospodarka komunalna i ochrona środowiska</t>
  </si>
  <si>
    <t>90004</t>
  </si>
  <si>
    <t>Utrzymanie zieleni w miastach i gminach</t>
  </si>
  <si>
    <t>921</t>
  </si>
  <si>
    <t>Kultura i ochrona dziedzictwa narodowego</t>
  </si>
  <si>
    <t>92109</t>
  </si>
  <si>
    <t>Domy i ośrodki kultury, świetlice i kluby</t>
  </si>
  <si>
    <t>4260</t>
  </si>
  <si>
    <t>Zakup energii</t>
  </si>
  <si>
    <t>Zakup usług dostępu do sieci Internet</t>
  </si>
  <si>
    <t>92116</t>
  </si>
  <si>
    <t xml:space="preserve">Biblioteki </t>
  </si>
  <si>
    <t>Wsparcie działań Biblioteki Publicznej w Parkowie</t>
  </si>
  <si>
    <t>92195</t>
  </si>
  <si>
    <t>4170</t>
  </si>
  <si>
    <t>Wynagrodzenia bezosobowe</t>
  </si>
  <si>
    <t xml:space="preserve">Organizacja imprez kulturalnych </t>
  </si>
  <si>
    <t>926</t>
  </si>
  <si>
    <t>Kultura fizyczna</t>
  </si>
  <si>
    <t>Prace pielęgnacyjne na stadionie sportowym Gościejewo</t>
  </si>
  <si>
    <t>Utrzymanie boisk wiejskich</t>
  </si>
  <si>
    <t>Organizacja imprez kulturalnych</t>
  </si>
  <si>
    <t>Zakup energii elektrycznej i wody</t>
  </si>
  <si>
    <t>Utrzymanie boiska i placu zabaw</t>
  </si>
  <si>
    <t>Utrzymanie zieleni i ogródka jordanowskiego</t>
  </si>
  <si>
    <t xml:space="preserve">Owczegłowy </t>
  </si>
  <si>
    <t xml:space="preserve">Utrzymanie świetlicy - gospodzarz obiektu </t>
  </si>
  <si>
    <t>Sporzadziła: Izabela Kaniewska</t>
  </si>
  <si>
    <t>Żołędzin</t>
  </si>
  <si>
    <t>BUDZISZEWKO UCHWAŁA XLVI/340/2006</t>
  </si>
  <si>
    <t>BOGUNIEWO UCHWAŁA XLVI/339/2006</t>
  </si>
  <si>
    <t>OGÓŁEM GARBATKA UCHWAŁA XLVI/341/2006</t>
  </si>
  <si>
    <t>OGÓŁEM GOŚCIEJEWO   UCHWAŁA XLVI/342/2006</t>
  </si>
  <si>
    <t>OGÓŁEM JARACZ UCHWAŁA XLVI/343/2006</t>
  </si>
  <si>
    <t>OGÓŁEM KAROLEWO  UCHWAŁA XLVI/344/2006</t>
  </si>
  <si>
    <t>OGÓŁEM KAZIOPOLE    UCHWAŁA XLVI/345/2006</t>
  </si>
  <si>
    <t xml:space="preserve">LASKOWO    UCHWAŁA XLVI/346/2006        </t>
  </si>
  <si>
    <t xml:space="preserve">NIENAWISZCZ    UCHWAŁA XLVI/347/2006  </t>
  </si>
  <si>
    <t>OGÓŁEM OWCZEGŁOWY  UCHWAŁA XLVI/348/2006</t>
  </si>
  <si>
    <t xml:space="preserve">OGÓŁEM OWIECZKI      UCHWAŁA XLVI/349/2006        </t>
  </si>
  <si>
    <t>OGÓŁEM PARKOWO    UCHWAŁA XLVI/350/2006</t>
  </si>
  <si>
    <t>OGÓŁEM PRUŚCE    UCHWAŁA XLVI/351/2006</t>
  </si>
  <si>
    <t xml:space="preserve">OGÓŁEM RUDA   UCHWAŁA XLVI/352/2006   </t>
  </si>
  <si>
    <t xml:space="preserve">OGÓŁEM SŁOMOWO   UCHWAŁA XLVI/353/2006        </t>
  </si>
  <si>
    <t>OGÓŁEM STUDZIENIEC  UCHWAŁA XLVI/354/2006</t>
  </si>
  <si>
    <t>OGÓŁEM TARNOWO     UCHWAŁA XLVI/355/2006</t>
  </si>
  <si>
    <t xml:space="preserve">Równanie dróg </t>
  </si>
  <si>
    <t>010</t>
  </si>
  <si>
    <t>01095</t>
  </si>
  <si>
    <t>Rolnictwo i łowiectwo</t>
  </si>
  <si>
    <t>(ogłoszenie Prezesa GUS z dnia )</t>
  </si>
  <si>
    <t>Nasza świetlica nośnikiem kultury  - zakup materiałów</t>
  </si>
  <si>
    <t>Nasza świetlica nośnikiem kultury  - zakup usług</t>
  </si>
  <si>
    <t>4360</t>
  </si>
  <si>
    <t>90015</t>
  </si>
  <si>
    <t>Oświetlenie ulic, placów i dróg</t>
  </si>
  <si>
    <t>Utrzymanie terenów zieleni wiejskiej</t>
  </si>
  <si>
    <t>Organizacja imprez kulturalno  - sportowych</t>
  </si>
  <si>
    <t>WYSOKOŚĆ ŚRODKÓW DO DYSPOZYCJI SOŁECTW W 2016 R.</t>
  </si>
  <si>
    <t>Utrzymanie i pielęgnacja terenów zielonych</t>
  </si>
  <si>
    <t>Organizacja imprez kulturalno-sportowych</t>
  </si>
  <si>
    <t>Organizacja imprez kulturalnych i sportowych</t>
  </si>
  <si>
    <t>Doposażenie placu zabaw</t>
  </si>
  <si>
    <t>Utrzymanie zieleni w sołectwie</t>
  </si>
  <si>
    <t>Utrzymanie boiska sportowego</t>
  </si>
  <si>
    <t>Doposażenie świetlicy wiejskiej</t>
  </si>
  <si>
    <t>Organizacja imprez kulturalnych i oświatowych</t>
  </si>
  <si>
    <t>Utrzymanie Sali Centrum Integracji</t>
  </si>
  <si>
    <t>Organizacja imprez o charakterze kulturalnym i sportowym</t>
  </si>
  <si>
    <t>Pielęgnacja Parku Wiejskiego</t>
  </si>
  <si>
    <t>Pielęgnacja poboczy gminnych</t>
  </si>
  <si>
    <t>6050</t>
  </si>
  <si>
    <t>630</t>
  </si>
  <si>
    <t>Turystyka</t>
  </si>
  <si>
    <t>63095</t>
  </si>
  <si>
    <t>80104</t>
  </si>
  <si>
    <t>Przedszkola</t>
  </si>
  <si>
    <t>Utrzymanie i pielęgnacja wiejskich terenów zielonych</t>
  </si>
  <si>
    <t>Utrzymanie i wyposażenie świetlicy</t>
  </si>
  <si>
    <t>Utrzymanie boiska wiejskiego</t>
  </si>
  <si>
    <t>Organizacja imprez sportowych i dbanie o boiska i place zabaw</t>
  </si>
  <si>
    <t>Wynagrodzenie dla palacza i opiekuna świetlicy</t>
  </si>
  <si>
    <t>Poprawa estetyki wsi</t>
  </si>
  <si>
    <t>Zakup lamp</t>
  </si>
  <si>
    <t>Równanie dróg</t>
  </si>
  <si>
    <t>bieżące:</t>
  </si>
  <si>
    <t>majątkowe:</t>
  </si>
  <si>
    <t>92601</t>
  </si>
  <si>
    <t>Obiekty sportowe</t>
  </si>
  <si>
    <t>Wydatki majątkowe</t>
  </si>
  <si>
    <t xml:space="preserve">Organizacja imprez kulturalno - sportowych </t>
  </si>
  <si>
    <t>Utrzymanie boiska i terenów zielonych</t>
  </si>
  <si>
    <t>Organizacja imprez kulturalno-wyjazdowych dla dzieci i mieszkańców</t>
  </si>
  <si>
    <t>Zakup wyposażenia dla OSP w Pruścach</t>
  </si>
  <si>
    <t>Utrzymanie świetlicy wiejskiej - wynagrodzenie dla palacza i obsługi</t>
  </si>
  <si>
    <t>Dochody bieżące za 2018 rok</t>
  </si>
  <si>
    <t>Liczba mieszkańców gminy na 31.12.2018 rok</t>
  </si>
  <si>
    <r>
      <t>Lm</t>
    </r>
    <r>
      <rPr>
        <sz val="9"/>
        <rFont val="Arial"/>
        <family val="2"/>
      </rPr>
      <t xml:space="preserve"> (liczba mieszkańców danego sołectwa na 30.06.2019)</t>
    </r>
  </si>
  <si>
    <t>Rogoźno, 23.07.2019</t>
  </si>
  <si>
    <t>Propozycja podziału wyodrębnionych środków dla sołectw na 2020 rok</t>
  </si>
  <si>
    <t>SZACUNKOWA LICZBA MIESZKAŃCÓW
( ze stałym i czasowym zameldowaniem na dzień 30.06.2019r.)</t>
  </si>
  <si>
    <t xml:space="preserve"> SZACUNKOWA WYSOKOŚĆ FUNDUSZU 
(wg wzoru) NA 2020 ROK</t>
  </si>
  <si>
    <t>Maksymalna wysokość funduszu ( do dyspozycji sołectwa)
2020 rok</t>
  </si>
  <si>
    <t>OGÓŁEM CIEŚLE  UCHWAŁA XV/133/2019</t>
  </si>
  <si>
    <t>Budowa placu z kostki brukowej na boisku wiejskim</t>
  </si>
  <si>
    <t>Organizacja obchodów 100 lecia OSP Gościejewo</t>
  </si>
  <si>
    <t>Pielęgnacja parku wiejskiego</t>
  </si>
  <si>
    <t>Zakup kruszywa oraz utwardzenie dróg gminnych</t>
  </si>
  <si>
    <t>Doposażenie placu zabaw i boiska</t>
  </si>
  <si>
    <t>Naprawa dróg gminnych</t>
  </si>
  <si>
    <t>Imprezy kulturalne dla dzieci i mieszkańców sołectwa</t>
  </si>
  <si>
    <t>Zakup tablic informacyjnych - Cieśle</t>
  </si>
  <si>
    <t>Materiały na remont świetlicy i jej doposażenie</t>
  </si>
  <si>
    <t>Poprawa orientacji w terenie - zakup znaków</t>
  </si>
  <si>
    <t>Wsparcie OSP Budziszewko - zakup materiałów</t>
  </si>
  <si>
    <t>4270</t>
  </si>
  <si>
    <t>Gruntowny remont pomieszczeń magazynowych i ubikacji - strażnica</t>
  </si>
  <si>
    <t>Zakup artykułów edukacyjnych dla przedszkola "Słoneczne Skrzaty" w Parkowie</t>
  </si>
  <si>
    <t>700</t>
  </si>
  <si>
    <t>70005</t>
  </si>
  <si>
    <t xml:space="preserve">Wykup ziemi na potrzeby sołectwa </t>
  </si>
  <si>
    <t>Gospodarka mieszkaniowa</t>
  </si>
  <si>
    <t>Gospodarka gruntami i nieruchomościami</t>
  </si>
  <si>
    <t>90095</t>
  </si>
  <si>
    <t xml:space="preserve">Zakup lamp </t>
  </si>
  <si>
    <t>Jaśniej znaczy bezpieczniej - Cieśle</t>
  </si>
  <si>
    <t xml:space="preserve">Utrzymanie i wyposażenie świetlicy </t>
  </si>
  <si>
    <t>Zakup materiałów na wyposażenie świetlicy</t>
  </si>
  <si>
    <t>Zakup ławek ogrodowych i sprzętu nagłaśniającego</t>
  </si>
  <si>
    <t>Montaż alarmu w świetlicy oraz przy budynku gospodarczym</t>
  </si>
  <si>
    <t xml:space="preserve">Nasza świetlica nośnikiem kultury  </t>
  </si>
  <si>
    <t>Zwiedzanie Polski</t>
  </si>
  <si>
    <t>Przeniesienie placu zabaw</t>
  </si>
  <si>
    <t>Organizacja festynów wiejskich i dożynek</t>
  </si>
  <si>
    <t>Organiizacja imprez kulturalno-sportowych</t>
  </si>
  <si>
    <t>Organizacja spotkań  kulturalnych, edukacyjnych i integracyjnych</t>
  </si>
  <si>
    <t>Utrzymanie boiska wiejskiego i terenu wokół oraz zieleni na terenie sołectwa</t>
  </si>
  <si>
    <t>Utrzymanie boiska wiejskiego oraz zakup materiałów do ogrodzenia boiska</t>
  </si>
  <si>
    <t>Prace pielęgnacyjne na boisku sportowym i placu zabaw</t>
  </si>
  <si>
    <t>Zakup pomieszczenia gospodarczego przy boisku sportowym</t>
  </si>
  <si>
    <t>Budowa wiaty oraz pomieszczenia inwentarskiego oraz wyposażenia</t>
  </si>
  <si>
    <t>Lp.</t>
  </si>
  <si>
    <t>Nazwa sołectwa/ przedsięwzięcia</t>
  </si>
  <si>
    <t>1.</t>
  </si>
  <si>
    <t>Utrzymanie i wyposażenie świetlicy wiejskiej</t>
  </si>
  <si>
    <t>Organizacja imprez kulturalno-sportowych w tym: wsparcie Koła Gospodyń Wiejskich</t>
  </si>
  <si>
    <t>2.</t>
  </si>
  <si>
    <t>3.</t>
  </si>
  <si>
    <t>Wielkopolska Odnowa Wsi - wkład własny</t>
  </si>
  <si>
    <t>Zakup paliwa do remontu dróg gminnych</t>
  </si>
  <si>
    <t>4.</t>
  </si>
  <si>
    <t xml:space="preserve">Prace pielęgnacyjne na boisku sportowym </t>
  </si>
  <si>
    <t>5.</t>
  </si>
  <si>
    <t>6.</t>
  </si>
  <si>
    <t>Zakup sprzętu sportowego GLPN</t>
  </si>
  <si>
    <t>7.</t>
  </si>
  <si>
    <t>Utrzymanie swietlicy i terenu wokół</t>
  </si>
  <si>
    <t>Zakup sprzętu RTV na potrzeby świetlicy</t>
  </si>
  <si>
    <t>Pielęgnacja boiska sportowego</t>
  </si>
  <si>
    <t>8.</t>
  </si>
  <si>
    <t>Organizacja imprez kulturowych</t>
  </si>
  <si>
    <t>Zakup materiałów na wieniec dożynkowy</t>
  </si>
  <si>
    <t>9.</t>
  </si>
  <si>
    <t>Spotkanie integracyjne wsi</t>
  </si>
  <si>
    <t xml:space="preserve">Zakup huśtawki </t>
  </si>
  <si>
    <t>10.</t>
  </si>
  <si>
    <t>Nasza świetlica nośnikiem kultury</t>
  </si>
  <si>
    <t>11.</t>
  </si>
  <si>
    <t>12.</t>
  </si>
  <si>
    <t>Udział w projekcie "Odnowa Wsi" - Budowa wiaty przy stawie</t>
  </si>
  <si>
    <t>Wykonanie projektu oświetlenia między posesjami  128-130 w Parkowie</t>
  </si>
  <si>
    <t>Wsparcie działań biblioteki publicznej</t>
  </si>
  <si>
    <t>Organizacja imprez sportowych oraz dbanie o boiska sportowe i place zabaw</t>
  </si>
  <si>
    <t>13.</t>
  </si>
  <si>
    <t>Centrum Integracyjno - sportowe w Pruścach (w ramach Programu Wielkopolska Odnowa Wsi)</t>
  </si>
  <si>
    <t>Utrzymanie boisk wiejskich w Pruścach i Siernikach</t>
  </si>
  <si>
    <t>14.</t>
  </si>
  <si>
    <t>Zakup namiotu</t>
  </si>
  <si>
    <t>15.</t>
  </si>
  <si>
    <t>Pielęgnacja i utrzymanie terenów zielonych</t>
  </si>
  <si>
    <t>16.</t>
  </si>
  <si>
    <t>Zakup tablic ogłoszeniowych dla Międzylesia</t>
  </si>
  <si>
    <t>Utrzymanie boiska i terenów  zielonych, wynagrodzenie konserwatora zieleni</t>
  </si>
  <si>
    <t>Zakup i montaż garażu</t>
  </si>
  <si>
    <t>Utrzymanie świetlicy i zakup opału</t>
  </si>
  <si>
    <t xml:space="preserve">Kultura i sport </t>
  </si>
  <si>
    <t>17.</t>
  </si>
  <si>
    <t>Organizacja festynu środowiskowego</t>
  </si>
  <si>
    <t>Urządzenie i wyposażenie Centrum Intergacji</t>
  </si>
  <si>
    <t>OGÓŁEM:</t>
  </si>
  <si>
    <t>Tabela nr 1 do załącznika nr 12</t>
  </si>
  <si>
    <t>Liczba mieszkańców
na dzień 30.06.2019r.</t>
  </si>
  <si>
    <t>WYDATKI NA PRZEDSIĘWIĘCIA W RAMACH FUNDUSZU SOŁECKIEGO W 2020 ROKU</t>
  </si>
  <si>
    <t>Plan funduszu sołeckiego na 2020 rok</t>
  </si>
  <si>
    <t>Wsparcie OSP Budziszewko</t>
  </si>
  <si>
    <t>Piknik sołecki z okazji 655 lecia wsi, zakup namiotów oraz wieńca dożynkowego</t>
  </si>
  <si>
    <t>Utrzymanie boiska spotowego, budowa placu zabaw na boisku wiejskim</t>
  </si>
  <si>
    <t>Wyposażenie i utrzymanie świetlicy wiejskiej</t>
  </si>
  <si>
    <t>Zakup wyposażenia do sali wiejskiej oraz bieżące  jej utrzymanie  oraz poprawa estetyki i bezpieczeństwa przy amfiteatrze</t>
  </si>
  <si>
    <t>Utrzymanie porządku, terenów zielonych i boiska na terenie sołectwa</t>
  </si>
  <si>
    <t xml:space="preserve">Utrzymanie porządku, czystości w świetlicy wiejskiej, wokół swietlicy na placu zabaw i zakup wyposażenia </t>
  </si>
  <si>
    <t>Materiały ndo naprawy dachu na wiacie biesiadnej i budynku gospodarczym</t>
  </si>
  <si>
    <t>Zakup barier uniemożliwiających wjazd na teren boiska</t>
  </si>
  <si>
    <t>Zakup kruszywa do utwardzenia dróg gminnych</t>
  </si>
  <si>
    <t>Utrzymanie bieżące świetlicy wiejskiej</t>
  </si>
  <si>
    <t>Zakup teblic edukacyjnych o przyrodzie i ekologii</t>
  </si>
  <si>
    <t>Razem lepiej i weselej - festyny rodzinne, konkursy</t>
  </si>
  <si>
    <t>Koło Gospodyń Wiejskich</t>
  </si>
  <si>
    <t>Zakup stołów piknikowych na plac rekreacyjny</t>
  </si>
  <si>
    <t>Zakup kruszywa w celu utwardzenia dróg gminnych</t>
  </si>
  <si>
    <t>Zakup wyposażenia dla OSP Pruśce</t>
  </si>
  <si>
    <t xml:space="preserve">Wyłożenie kostki pod wiata biesiadną </t>
  </si>
  <si>
    <t>Zakup toalety przenośnej</t>
  </si>
  <si>
    <t>Opiekun obiektu świetlicy</t>
  </si>
  <si>
    <t>Prace pielęgnacyjne na boisku sportowym</t>
  </si>
  <si>
    <t>Utrzymanie i doposażenie  świetlicy wiejskiej w tym wynagrodzenie dla palacza i obsługi</t>
  </si>
  <si>
    <t>Utwardzenie drogi z wyrównaniem w Międzylesiu</t>
  </si>
  <si>
    <t>Budowa wiaty i doposażenie placu zabaw</t>
  </si>
  <si>
    <t>Organizacja spotkań kulturalno - edukacyjno-integracyjnych</t>
  </si>
  <si>
    <t>Dbamy o obiekty sportowe, zakup materiałów na piłkochwyty i siatki</t>
  </si>
  <si>
    <t>Opiekun obiektu - świetlica</t>
  </si>
  <si>
    <t>Organizacja imprez kulturalno sportowych - wynagrodzenie za usługę muzyczną</t>
  </si>
  <si>
    <t>2 X Kb=</t>
  </si>
  <si>
    <t>10 x Kb =</t>
  </si>
  <si>
    <t>Propozycja podziału wyodrębnionych środków dla sołectw na 2021 rok</t>
  </si>
  <si>
    <t xml:space="preserve"> SZACUNKOWA WYSOKOŚĆ FUNDUSZU 
(wg wzoru) NA 2021 ROK</t>
  </si>
  <si>
    <t>Maksymalna wysokość funduszu ( do dyspozycji sołectwa)
2021 rok</t>
  </si>
  <si>
    <t>SZACUNKOWA LICZBA MIESZKAŃCÓW
( ze stałym i czasowym zameldowaniem na dzień 30.06.2020r.)</t>
  </si>
  <si>
    <t>Dochody bieżące za 2019 rok</t>
  </si>
  <si>
    <t>Liczba mieszkańców gminy na 31.12.2019 rok</t>
  </si>
  <si>
    <r>
      <t>Lm</t>
    </r>
    <r>
      <rPr>
        <sz val="9"/>
        <rFont val="Arial"/>
        <family val="2"/>
      </rPr>
      <t xml:space="preserve"> (liczba mieszkańców danego sołectwa na 30.06.2020)</t>
    </r>
  </si>
  <si>
    <t>Rogoźno, 02.07.2020</t>
  </si>
  <si>
    <t>Wyodrębnienie nowego sołectwa Cieśle ( Uchwała Rady Miejskiej w Rogoźnie XV/133/2019 z 30.08.2019r.)</t>
  </si>
  <si>
    <t>Rogoźno, 14.07.2020</t>
  </si>
  <si>
    <t>OGÓŁEM Józefinowo UCHWAŁA XXXIII/322/2020</t>
  </si>
  <si>
    <t>Wyodrębnienie nowego sołectwa Józefinowo ( Uchwała Rady Miejskiej w Rogoźnie XXXIII/322/2020 z 24.06.2020r.)</t>
  </si>
  <si>
    <t>stwierdzono nieważność uchwały</t>
  </si>
  <si>
    <t>Ogrodzenie i doposażenie placu zabaw</t>
  </si>
  <si>
    <t>Przedsięwzięcia w ramach funduszu sołeckiego na 2021 rok</t>
  </si>
  <si>
    <t>Zakup witaczy i tablicy informacyjnej</t>
  </si>
  <si>
    <t xml:space="preserve">Razem lepiej i weselej - festyny rodzinne, konkursy
</t>
  </si>
  <si>
    <t>Utwardzenie drogi z wyrównaniem</t>
  </si>
  <si>
    <t>Wynagrodzenie dla palacza i opiekuna śświetlicy</t>
  </si>
  <si>
    <t>Utrzymanie świelicy zakup opału - 3.500,00 zł
Zakup materialów -3.190,56 zł
Zakup markizy tarasowek i 10 szt kompletów piknikowych - 3.000,00 zł</t>
  </si>
  <si>
    <t>Utrzymanie świetlicy wiejskiej - 400,00 zł
Zakup markizy tarasowej i 10 szt kompletów piknikowych - 2.000,00 zł</t>
  </si>
  <si>
    <t>Organizacja imprez kulturalno-sportowych dla dzieci i młodzieży</t>
  </si>
  <si>
    <t xml:space="preserve">Organizacja imprez kulturalno - sportowych dla dzieci i młodzieży -2.000,00 zł
</t>
  </si>
  <si>
    <t>Naprawa i utwardzenie z wyrównaniem dróg gminnych</t>
  </si>
  <si>
    <t>Zakup materiałów w celu ogrodzenia terenu oddziału przedszkolnego</t>
  </si>
  <si>
    <t>Postawienie drewnianej i zadaszonej wiaty na boisku sportowym</t>
  </si>
  <si>
    <t>4220</t>
  </si>
  <si>
    <t>Zakup środków żywnościowych</t>
  </si>
  <si>
    <t>1. Remont drogi gminnej w Szczytnie - 5.000,00 zł,
2. Próg spowalniający przy drodze gminnej w Słomowie - 6.100,00 zł</t>
  </si>
  <si>
    <t>Ułożenie kostki przy przystanku szkolnym</t>
  </si>
  <si>
    <t>Budowa wiaty drewnianej przy Sali wiejskiej</t>
  </si>
  <si>
    <t>Wymiana i uzupełnienie isteniejącego placu zabaw o nowe elementy</t>
  </si>
  <si>
    <t xml:space="preserve">Wspacie Grupy Gospodyń Wiejskich </t>
  </si>
  <si>
    <t>Organizowanie imprez kulturalno –  integracyjnych, propagowanie wydarzeń kulturalnych</t>
  </si>
  <si>
    <t>80101</t>
  </si>
  <si>
    <t>Szkoły podstawowe</t>
  </si>
  <si>
    <t>Zakup usług remontowych</t>
  </si>
  <si>
    <t>Montaż kamery monitoringu - wsparcie Szkoły Podstawowej w Budziszewku</t>
  </si>
  <si>
    <t>Koszty reprezentacyjne sołectwa - zakup kwiatów i wieńca dożynkowego</t>
  </si>
  <si>
    <t>Utrzymanie boiska sportowego i plaży wiejskiej</t>
  </si>
  <si>
    <t xml:space="preserve">Utrzymanie boiska sportowego i plaży wiejskiej </t>
  </si>
  <si>
    <t>Budowa wiaty biesiadnej w Dziewczej Strudze</t>
  </si>
  <si>
    <t>Wielkopolska Odnowa Wsi - pięknieje wielkopolska wieś - budowa placu zabaw i otwartej siłowni przy Sali wiejskiej</t>
  </si>
  <si>
    <t xml:space="preserve">Organizacja imprez kulturalno – sportowych , wieniec dożynkowy
</t>
  </si>
  <si>
    <t xml:space="preserve">Organizacja imprez kulturalno – sportowych </t>
  </si>
  <si>
    <t>1. Prace pielęgnacyjne na stadionie sportowym Gościejewo - 2.000,00 zł, 
2. Poprawa estetyki i bezpieczeństwa w pomieszczeniach szatni na stadionie sportowym - 1.500,00 zł</t>
  </si>
  <si>
    <t>Zakup gabloty ekspozycyjnej</t>
  </si>
  <si>
    <t>Opłaty zwiazane z działaniem monitoringu w świetlicy oraz przy budynku gospodarczym</t>
  </si>
  <si>
    <t xml:space="preserve">Organizacja imprez o charakterze kulturalno-sportowym </t>
  </si>
  <si>
    <t>1. Utrzymanie porządku terenów zielonych i boiska na terenie sołectwa - 3.000,00 zł
2. Zakup koszy na odpady - 3.100,00 zł</t>
  </si>
  <si>
    <t xml:space="preserve">Utrzymanie bieżące świetlicy wiejskiej - zakup lamp do świetlicy, farb do odmalowania oraz uzupełnienie wyposażenia kuchni
</t>
  </si>
  <si>
    <t>Utrzymanie boiska sportowego - 1.500,00 zł
Doposażenie boiska - 2.000,00 zł</t>
  </si>
  <si>
    <t xml:space="preserve">Utrzymanie świetlicy i terenu wokół oraz wyposażenie kuchni
</t>
  </si>
  <si>
    <t>Adaptacja pomieszczenia po sklepie na magazyn i toalety</t>
  </si>
  <si>
    <t>Doposażenie świetlicy - wykonanie mebli</t>
  </si>
  <si>
    <t>Imprezy kulturalne dla dzieci, młodzieży i mieszkańców sołectwa</t>
  </si>
  <si>
    <t>1. Zakup wyposażenia do świetlicy wiejskiej - 4.800,00 zł,
2. Budowa wiaty drewnianej przy Sali wiejskiej - 4.500,00 zł</t>
  </si>
  <si>
    <t xml:space="preserve">Organizacja imprez kulturalnych i oświatowych </t>
  </si>
  <si>
    <t>Utrzymanie Sali Centrum Integracji wywóz nieczystości</t>
  </si>
  <si>
    <t>Kultura fizyczna i sport - zestawy do ćwiczeń na wolnym powietrzu</t>
  </si>
  <si>
    <t>Utrzymanie świetlicy wiejskiej - doposażenie świetlicy wiejskiej</t>
  </si>
  <si>
    <t>Wyposażenie namiotu przeznaczonego na integrację</t>
  </si>
  <si>
    <t>Organizacja imprez integracyjnych, festynów i konkursów</t>
  </si>
  <si>
    <t>1. Organizacja imprez integracyjnych, festynów, konkursów - 3.000,00 zł,
2. Wynajem Sali konferencyjnej na potrzeby zebrań Rady Sołeckiej i zebrań wiejskich - 1.000,00 zł</t>
  </si>
  <si>
    <t>Równanie dróg  oraz zakup kruszywa wraz z utwardzeniem drogi</t>
  </si>
  <si>
    <t>Gruntowny remont pomieszczeń magazynowych i ubikacji - strażnica - 18.000,00 oraz położenie więżby dachowej w ramach remontu pomieszczeń magazynowych i ubikacji - 8.000,00</t>
  </si>
  <si>
    <t>Zakup materiałów budowlanych do wyposażenia nowego obiektu dla sołectwa Józefinowo</t>
  </si>
  <si>
    <t>Organizacja imprez kulturalno – sportowych</t>
  </si>
  <si>
    <t>Rady Miejskiej w Rogoźnie</t>
  </si>
  <si>
    <t xml:space="preserve">Plan </t>
  </si>
  <si>
    <t>1. Zakup wyposażenia i bieżące utrzymanie  sali wiejskiej - 2.000,00zł  
2. Poprawa estetyki i bezpieczeństwa terenu przy amfiteatrze, Sali wiejskiej i na stadionie wraz z zagospodarowaniem miejsca rekreacji i sportu - 4.000,00 zł</t>
  </si>
  <si>
    <t>1. Zakup wyposażenia i bieżące utrzymanie  sali wiejskiej - 2.000,00 zł,
2. Poprawa estetyki i bezpieczeństwa terenu przy amfiteatrze, Sali wiejskiej i na stadionie wraz z zagospodarowniem miejsca rekreacji i sportu- 6.309,18 zł</t>
  </si>
  <si>
    <t>Budowa wiaty etap V oraz rozbudowa i utrzymanie infrastruktury na terenie boiska Garbatka</t>
  </si>
  <si>
    <t>Dzierżawa  gruntu na potrzeby sołectwa</t>
  </si>
  <si>
    <t>Budowa szatni na boisku wiejskim Budziszewko</t>
  </si>
  <si>
    <t>Zmiana</t>
  </si>
  <si>
    <t xml:space="preserve">Plan po zmianach </t>
  </si>
  <si>
    <t>Zakup artykułów edukacyjnych dla przedszkola "Słoneczne skrzaty" w Parkowie</t>
  </si>
  <si>
    <t>Utrzymanie boiska wiejskiego i terenu wokół oraz zieleni na terenie sołectwa, wyposażenie placu zabaw w Dzieczej Strudze 2.636,87</t>
  </si>
  <si>
    <t>Postawienie drewnianej i zadaszonej wiaty na boisku sportowym  Ruda</t>
  </si>
  <si>
    <t>z dnia 29 września 2021 roku</t>
  </si>
  <si>
    <t>Załącznik nr 6 do  Uchwały Nr LIV/…../2021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</si>
</sst>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#,##0.00_ ;[Red]\-#,##0.00\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i/>
      <sz val="9"/>
      <name val="Arial"/>
      <family val="2"/>
    </font>
    <font>
      <b/>
      <sz val="8.2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sz val="8.25"/>
      <color indexed="10"/>
      <name val="Arial"/>
      <family val="2"/>
    </font>
    <font>
      <b/>
      <sz val="8.25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sz val="8.25"/>
      <color rgb="FFFF0000"/>
      <name val="Arial"/>
      <family val="2"/>
    </font>
    <font>
      <b/>
      <sz val="8.25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.25"/>
      <color theme="1"/>
      <name val="Arial"/>
      <family val="2"/>
    </font>
    <font>
      <b/>
      <sz val="8.2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7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2" fillId="2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8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20" fillId="2" borderId="10" xfId="0" applyFont="1" applyFill="1" applyBorder="1" applyAlignment="1">
      <alignment horizontal="center" vertical="center"/>
    </xf>
    <xf numFmtId="4" fontId="20" fillId="2" borderId="10" xfId="0" applyNumberFormat="1" applyFont="1" applyFill="1" applyBorder="1" applyAlignment="1">
      <alignment vertical="center"/>
    </xf>
    <xf numFmtId="4" fontId="20" fillId="2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 wrapText="1"/>
    </xf>
    <xf numFmtId="0" fontId="20" fillId="6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0" fillId="2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8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20" fillId="2" borderId="13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horizontal="right"/>
    </xf>
    <xf numFmtId="4" fontId="20" fillId="2" borderId="10" xfId="0" applyNumberFormat="1" applyFont="1" applyFill="1" applyBorder="1" applyAlignment="1">
      <alignment horizontal="right"/>
    </xf>
    <xf numFmtId="4" fontId="20" fillId="2" borderId="10" xfId="0" applyNumberFormat="1" applyFont="1" applyFill="1" applyBorder="1" applyAlignment="1">
      <alignment horizontal="right" vertical="center" wrapText="1"/>
    </xf>
    <xf numFmtId="4" fontId="20" fillId="2" borderId="10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166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9" fontId="60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vertical="top"/>
    </xf>
    <xf numFmtId="0" fontId="64" fillId="0" borderId="0" xfId="0" applyFont="1" applyAlignment="1">
      <alignment/>
    </xf>
    <xf numFmtId="49" fontId="65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Alignment="1">
      <alignment/>
    </xf>
    <xf numFmtId="49" fontId="3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62" fillId="19" borderId="20" xfId="0" applyNumberFormat="1" applyFont="1" applyFill="1" applyBorder="1" applyAlignment="1" applyProtection="1">
      <alignment vertical="center" wrapText="1"/>
      <protection locked="0"/>
    </xf>
    <xf numFmtId="49" fontId="67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1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1" borderId="21" xfId="0" applyNumberFormat="1" applyFont="1" applyFill="1" applyBorder="1" applyAlignment="1" applyProtection="1">
      <alignment horizontal="left" vertical="center" wrapText="1"/>
      <protection locked="0"/>
    </xf>
    <xf numFmtId="49" fontId="68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6" fillId="22" borderId="22" xfId="0" applyNumberFormat="1" applyFont="1" applyFill="1" applyBorder="1" applyAlignment="1" applyProtection="1">
      <alignment vertical="center" wrapText="1"/>
      <protection locked="0"/>
    </xf>
    <xf numFmtId="49" fontId="65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6" fillId="21" borderId="21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0" xfId="0" applyNumberFormat="1" applyFont="1" applyFill="1" applyBorder="1" applyAlignment="1" applyProtection="1">
      <alignment horizontal="center" vertical="center" wrapText="1"/>
      <protection locked="0"/>
    </xf>
    <xf numFmtId="49" fontId="69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9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7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70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70" fillId="23" borderId="21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36" fillId="19" borderId="25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9" fillId="19" borderId="21" xfId="0" applyNumberFormat="1" applyFont="1" applyFill="1" applyBorder="1" applyAlignment="1" applyProtection="1">
      <alignment horizontal="left" vertical="center" wrapText="1"/>
      <protection locked="0"/>
    </xf>
    <xf numFmtId="49" fontId="66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66" fillId="24" borderId="27" xfId="0" applyNumberFormat="1" applyFont="1" applyFill="1" applyBorder="1" applyAlignment="1" applyProtection="1">
      <alignment horizontal="left" vertical="center" wrapText="1"/>
      <protection locked="0"/>
    </xf>
    <xf numFmtId="49" fontId="66" fillId="25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25" borderId="20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1" fillId="19" borderId="29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0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Alignment="1">
      <alignment/>
    </xf>
    <xf numFmtId="168" fontId="19" fillId="0" borderId="0" xfId="0" applyNumberFormat="1" applyFont="1" applyBorder="1" applyAlignment="1">
      <alignment horizontal="center" vertical="center"/>
    </xf>
    <xf numFmtId="168" fontId="18" fillId="2" borderId="10" xfId="0" applyNumberFormat="1" applyFont="1" applyFill="1" applyBorder="1" applyAlignment="1">
      <alignment horizontal="center" vertical="top" wrapText="1"/>
    </xf>
    <xf numFmtId="168" fontId="20" fillId="0" borderId="0" xfId="0" applyNumberFormat="1" applyFont="1" applyFill="1" applyBorder="1" applyAlignment="1">
      <alignment vertical="center"/>
    </xf>
    <xf numFmtId="168" fontId="0" fillId="0" borderId="0" xfId="0" applyNumberFormat="1" applyAlignment="1">
      <alignment/>
    </xf>
    <xf numFmtId="168" fontId="23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8" fontId="30" fillId="0" borderId="0" xfId="0" applyNumberFormat="1" applyFont="1" applyBorder="1" applyAlignment="1">
      <alignment vertical="center"/>
    </xf>
    <xf numFmtId="168" fontId="30" fillId="0" borderId="11" xfId="0" applyNumberFormat="1" applyFont="1" applyBorder="1" applyAlignment="1">
      <alignment vertical="center"/>
    </xf>
    <xf numFmtId="168" fontId="28" fillId="0" borderId="0" xfId="0" applyNumberFormat="1" applyFont="1" applyBorder="1" applyAlignment="1">
      <alignment wrapText="1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7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1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6" fillId="23" borderId="2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33" xfId="0" applyNumberFormat="1" applyFont="1" applyFill="1" applyBorder="1" applyAlignment="1" applyProtection="1">
      <alignment horizontal="left" vertical="center" wrapText="1"/>
      <protection locked="0"/>
    </xf>
    <xf numFmtId="49" fontId="36" fillId="19" borderId="22" xfId="0" applyNumberFormat="1" applyFont="1" applyFill="1" applyBorder="1" applyAlignment="1" applyProtection="1">
      <alignment horizontal="left" vertical="center" wrapText="1"/>
      <protection locked="0"/>
    </xf>
    <xf numFmtId="49" fontId="67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49" fontId="61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5" xfId="0" applyNumberFormat="1" applyFont="1" applyFill="1" applyBorder="1" applyAlignment="1" applyProtection="1">
      <alignment horizontal="center" vertical="center" wrapText="1"/>
      <protection locked="0"/>
    </xf>
    <xf numFmtId="49" fontId="65" fillId="23" borderId="26" xfId="0" applyNumberFormat="1" applyFont="1" applyFill="1" applyBorder="1" applyAlignment="1" applyProtection="1">
      <alignment horizontal="left" vertical="center" wrapText="1"/>
      <protection locked="0"/>
    </xf>
    <xf numFmtId="49" fontId="70" fillId="23" borderId="36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36" fillId="19" borderId="26" xfId="0" applyNumberFormat="1" applyFont="1" applyFill="1" applyBorder="1" applyAlignment="1" applyProtection="1">
      <alignment horizontal="left" vertical="center" wrapText="1"/>
      <protection locked="0"/>
    </xf>
    <xf numFmtId="49" fontId="70" fillId="23" borderId="37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1" borderId="38" xfId="0" applyNumberFormat="1" applyFont="1" applyFill="1" applyBorder="1" applyAlignment="1" applyProtection="1">
      <alignment horizontal="center" vertical="center" wrapText="1"/>
      <protection locked="0"/>
    </xf>
    <xf numFmtId="49" fontId="37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2" xfId="0" applyNumberFormat="1" applyFont="1" applyFill="1" applyBorder="1" applyAlignment="1" applyProtection="1">
      <alignment horizontal="left" vertical="center" wrapText="1"/>
      <protection locked="0"/>
    </xf>
    <xf numFmtId="49" fontId="66" fillId="26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22" borderId="23" xfId="0" applyNumberFormat="1" applyFont="1" applyFill="1" applyBorder="1" applyAlignment="1" applyProtection="1">
      <alignment horizontal="center" vertical="center" wrapText="1"/>
      <protection locked="0"/>
    </xf>
    <xf numFmtId="49" fontId="66" fillId="22" borderId="23" xfId="0" applyNumberFormat="1" applyFont="1" applyFill="1" applyBorder="1" applyAlignment="1" applyProtection="1">
      <alignment horizontal="left" vertical="center" wrapText="1"/>
      <protection locked="0"/>
    </xf>
    <xf numFmtId="49" fontId="68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5" fillId="19" borderId="39" xfId="0" applyNumberFormat="1" applyFont="1" applyFill="1" applyBorder="1" applyAlignment="1" applyProtection="1">
      <alignment horizontal="center" vertical="center" wrapText="1"/>
      <protection locked="0"/>
    </xf>
    <xf numFmtId="49" fontId="66" fillId="19" borderId="27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2" xfId="55" applyFont="1" applyBorder="1" applyAlignment="1">
      <alignment horizontal="center" vertical="center"/>
      <protection/>
    </xf>
    <xf numFmtId="0" fontId="28" fillId="0" borderId="22" xfId="55" applyFont="1" applyBorder="1" applyAlignment="1">
      <alignment vertical="center"/>
      <protection/>
    </xf>
    <xf numFmtId="0" fontId="38" fillId="0" borderId="22" xfId="55" applyFont="1" applyBorder="1" applyAlignment="1">
      <alignment horizontal="center" vertical="center" wrapText="1"/>
      <protection/>
    </xf>
    <xf numFmtId="0" fontId="28" fillId="0" borderId="28" xfId="55" applyFont="1" applyBorder="1" applyAlignment="1">
      <alignment horizontal="center"/>
      <protection/>
    </xf>
    <xf numFmtId="0" fontId="28" fillId="0" borderId="28" xfId="55" applyFont="1" applyBorder="1">
      <alignment/>
      <protection/>
    </xf>
    <xf numFmtId="4" fontId="28" fillId="0" borderId="28" xfId="55" applyNumberFormat="1" applyFont="1" applyBorder="1">
      <alignment/>
      <protection/>
    </xf>
    <xf numFmtId="0" fontId="0" fillId="0" borderId="31" xfId="55" applyBorder="1" applyAlignment="1">
      <alignment horizontal="center"/>
      <protection/>
    </xf>
    <xf numFmtId="0" fontId="39" fillId="0" borderId="31" xfId="55" applyFont="1" applyBorder="1" applyAlignment="1">
      <alignment vertical="top" wrapText="1"/>
      <protection/>
    </xf>
    <xf numFmtId="0" fontId="18" fillId="0" borderId="31" xfId="55" applyFont="1" applyBorder="1">
      <alignment/>
      <protection/>
    </xf>
    <xf numFmtId="4" fontId="39" fillId="0" borderId="31" xfId="55" applyNumberFormat="1" applyFont="1" applyBorder="1" applyAlignment="1">
      <alignment vertical="top"/>
      <protection/>
    </xf>
    <xf numFmtId="4" fontId="39" fillId="0" borderId="31" xfId="55" applyNumberFormat="1" applyFont="1" applyBorder="1" applyAlignment="1">
      <alignment vertical="center"/>
      <protection/>
    </xf>
    <xf numFmtId="0" fontId="18" fillId="0" borderId="31" xfId="55" applyFont="1" applyBorder="1" applyAlignment="1">
      <alignment horizontal="center"/>
      <protection/>
    </xf>
    <xf numFmtId="0" fontId="39" fillId="0" borderId="31" xfId="55" applyFont="1" applyBorder="1" applyAlignment="1">
      <alignment wrapText="1"/>
      <protection/>
    </xf>
    <xf numFmtId="4" fontId="39" fillId="0" borderId="31" xfId="55" applyNumberFormat="1" applyFont="1" applyBorder="1">
      <alignment/>
      <protection/>
    </xf>
    <xf numFmtId="0" fontId="39" fillId="0" borderId="31" xfId="55" applyFont="1" applyBorder="1">
      <alignment/>
      <protection/>
    </xf>
    <xf numFmtId="0" fontId="28" fillId="0" borderId="28" xfId="55" applyFont="1" applyBorder="1" applyAlignment="1">
      <alignment wrapText="1"/>
      <protection/>
    </xf>
    <xf numFmtId="4" fontId="28" fillId="0" borderId="28" xfId="55" applyNumberFormat="1" applyFont="1" applyBorder="1" applyAlignment="1">
      <alignment vertical="center"/>
      <protection/>
    </xf>
    <xf numFmtId="0" fontId="39" fillId="0" borderId="31" xfId="55" applyFont="1" applyBorder="1" applyAlignment="1">
      <alignment vertical="top"/>
      <protection/>
    </xf>
    <xf numFmtId="0" fontId="39" fillId="0" borderId="0" xfId="54" applyFont="1" applyAlignment="1">
      <alignment wrapText="1"/>
      <protection/>
    </xf>
    <xf numFmtId="4" fontId="23" fillId="0" borderId="31" xfId="55" applyNumberFormat="1" applyFont="1" applyBorder="1">
      <alignment/>
      <protection/>
    </xf>
    <xf numFmtId="4" fontId="39" fillId="0" borderId="31" xfId="55" applyNumberFormat="1" applyFont="1" applyBorder="1" applyAlignment="1">
      <alignment vertical="top" wrapText="1"/>
      <protection/>
    </xf>
    <xf numFmtId="0" fontId="0" fillId="0" borderId="23" xfId="55" applyBorder="1" applyAlignment="1">
      <alignment horizontal="center"/>
      <protection/>
    </xf>
    <xf numFmtId="0" fontId="39" fillId="0" borderId="23" xfId="55" applyFont="1" applyBorder="1" applyAlignment="1">
      <alignment vertical="top"/>
      <protection/>
    </xf>
    <xf numFmtId="4" fontId="39" fillId="0" borderId="23" xfId="55" applyNumberFormat="1" applyFont="1" applyBorder="1" applyAlignment="1">
      <alignment vertical="top"/>
      <protection/>
    </xf>
    <xf numFmtId="0" fontId="39" fillId="0" borderId="31" xfId="55" applyFont="1" applyBorder="1" applyAlignment="1">
      <alignment horizontal="center"/>
      <protection/>
    </xf>
    <xf numFmtId="0" fontId="39" fillId="0" borderId="23" xfId="55" applyFont="1" applyBorder="1">
      <alignment/>
      <protection/>
    </xf>
    <xf numFmtId="0" fontId="40" fillId="0" borderId="23" xfId="55" applyFont="1" applyBorder="1" applyAlignment="1">
      <alignment horizontal="center"/>
      <protection/>
    </xf>
    <xf numFmtId="0" fontId="39" fillId="0" borderId="23" xfId="55" applyFont="1" applyBorder="1" applyAlignment="1">
      <alignment wrapText="1"/>
      <protection/>
    </xf>
    <xf numFmtId="0" fontId="39" fillId="0" borderId="23" xfId="55" applyFont="1" applyBorder="1" applyAlignment="1">
      <alignment horizontal="center"/>
      <protection/>
    </xf>
    <xf numFmtId="4" fontId="23" fillId="0" borderId="31" xfId="55" applyNumberFormat="1" applyFont="1" applyBorder="1" applyAlignment="1">
      <alignment vertical="top"/>
      <protection/>
    </xf>
    <xf numFmtId="0" fontId="39" fillId="0" borderId="31" xfId="56" applyFont="1" applyBorder="1" applyAlignment="1">
      <alignment vertical="top" wrapText="1"/>
      <protection/>
    </xf>
    <xf numFmtId="0" fontId="0" fillId="0" borderId="31" xfId="55" applyBorder="1" applyAlignment="1">
      <alignment horizontal="center" vertical="top"/>
      <protection/>
    </xf>
    <xf numFmtId="0" fontId="39" fillId="0" borderId="31" xfId="55" applyFont="1" applyBorder="1" applyAlignment="1">
      <alignment horizontal="center" vertical="top"/>
      <protection/>
    </xf>
    <xf numFmtId="0" fontId="0" fillId="0" borderId="31" xfId="55" applyFont="1" applyBorder="1" applyAlignment="1">
      <alignment horizontal="center" vertical="top"/>
      <protection/>
    </xf>
    <xf numFmtId="0" fontId="0" fillId="0" borderId="23" xfId="55" applyBorder="1" applyAlignment="1">
      <alignment horizontal="center" vertical="top"/>
      <protection/>
    </xf>
    <xf numFmtId="0" fontId="39" fillId="0" borderId="23" xfId="55" applyFont="1" applyBorder="1" applyAlignment="1">
      <alignment vertical="top" wrapText="1"/>
      <protection/>
    </xf>
    <xf numFmtId="0" fontId="39" fillId="0" borderId="23" xfId="55" applyFont="1" applyBorder="1" applyAlignment="1">
      <alignment horizontal="center" vertical="top"/>
      <protection/>
    </xf>
    <xf numFmtId="0" fontId="23" fillId="0" borderId="31" xfId="55" applyFont="1" applyBorder="1" applyAlignment="1">
      <alignment vertical="top" wrapText="1"/>
      <protection/>
    </xf>
    <xf numFmtId="0" fontId="39" fillId="0" borderId="0" xfId="54" applyFont="1">
      <alignment/>
      <protection/>
    </xf>
    <xf numFmtId="0" fontId="23" fillId="0" borderId="37" xfId="54" applyFont="1" applyBorder="1">
      <alignment/>
      <protection/>
    </xf>
    <xf numFmtId="4" fontId="23" fillId="0" borderId="31" xfId="54" applyNumberFormat="1" applyFont="1" applyBorder="1">
      <alignment/>
      <protection/>
    </xf>
    <xf numFmtId="0" fontId="23" fillId="0" borderId="31" xfId="55" applyFont="1" applyBorder="1" applyAlignment="1">
      <alignment horizontal="center"/>
      <protection/>
    </xf>
    <xf numFmtId="0" fontId="23" fillId="0" borderId="31" xfId="55" applyFont="1" applyBorder="1" applyAlignment="1">
      <alignment horizontal="center" vertical="top"/>
      <protection/>
    </xf>
    <xf numFmtId="0" fontId="32" fillId="0" borderId="40" xfId="55" applyFont="1" applyBorder="1" applyAlignment="1">
      <alignment horizontal="center"/>
      <protection/>
    </xf>
    <xf numFmtId="0" fontId="42" fillId="0" borderId="40" xfId="55" applyFont="1" applyBorder="1" applyAlignment="1">
      <alignment horizontal="right"/>
      <protection/>
    </xf>
    <xf numFmtId="0" fontId="42" fillId="0" borderId="40" xfId="55" applyFont="1" applyBorder="1" applyAlignment="1">
      <alignment horizontal="center"/>
      <protection/>
    </xf>
    <xf numFmtId="4" fontId="42" fillId="0" borderId="40" xfId="55" applyNumberFormat="1" applyFont="1" applyBorder="1">
      <alignment/>
      <protection/>
    </xf>
    <xf numFmtId="0" fontId="0" fillId="0" borderId="0" xfId="54">
      <alignment/>
      <protection/>
    </xf>
    <xf numFmtId="0" fontId="29" fillId="0" borderId="0" xfId="55" applyFont="1" applyBorder="1" applyAlignment="1">
      <alignment/>
      <protection/>
    </xf>
    <xf numFmtId="0" fontId="35" fillId="0" borderId="0" xfId="55" applyFont="1" applyBorder="1" applyAlignment="1">
      <alignment vertical="center" wrapText="1"/>
      <protection/>
    </xf>
    <xf numFmtId="0" fontId="28" fillId="0" borderId="31" xfId="55" applyFont="1" applyBorder="1" applyAlignment="1">
      <alignment horizontal="center"/>
      <protection/>
    </xf>
    <xf numFmtId="0" fontId="67" fillId="0" borderId="10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3" fontId="67" fillId="2" borderId="10" xfId="0" applyNumberFormat="1" applyFont="1" applyFill="1" applyBorder="1" applyAlignment="1">
      <alignment horizontal="center" vertical="center"/>
    </xf>
    <xf numFmtId="4" fontId="21" fillId="0" borderId="41" xfId="0" applyNumberFormat="1" applyFont="1" applyBorder="1" applyAlignment="1">
      <alignment vertical="center" wrapText="1"/>
    </xf>
    <xf numFmtId="4" fontId="21" fillId="0" borderId="42" xfId="0" applyNumberFormat="1" applyFont="1" applyBorder="1" applyAlignment="1">
      <alignment vertical="center" wrapText="1"/>
    </xf>
    <xf numFmtId="0" fontId="67" fillId="2" borderId="12" xfId="0" applyFont="1" applyFill="1" applyBorder="1" applyAlignment="1">
      <alignment horizontal="center" vertical="center"/>
    </xf>
    <xf numFmtId="4" fontId="19" fillId="27" borderId="22" xfId="0" applyNumberFormat="1" applyFont="1" applyFill="1" applyBorder="1" applyAlignment="1">
      <alignment vertical="center" wrapText="1"/>
    </xf>
    <xf numFmtId="49" fontId="65" fillId="26" borderId="22" xfId="0" applyNumberFormat="1" applyFont="1" applyFill="1" applyBorder="1" applyAlignment="1" applyProtection="1">
      <alignment horizontal="center" vertical="center" wrapText="1"/>
      <protection locked="0"/>
    </xf>
    <xf numFmtId="49" fontId="68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71" fillId="19" borderId="21" xfId="0" applyNumberFormat="1" applyFont="1" applyFill="1" applyBorder="1" applyAlignment="1" applyProtection="1">
      <alignment horizontal="left" vertical="center" wrapText="1"/>
      <protection locked="0"/>
    </xf>
    <xf numFmtId="0" fontId="72" fillId="0" borderId="22" xfId="0" applyFont="1" applyBorder="1" applyAlignment="1">
      <alignment horizontal="right"/>
    </xf>
    <xf numFmtId="4" fontId="65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3" xfId="0" applyNumberFormat="1" applyFont="1" applyFill="1" applyBorder="1" applyAlignment="1" applyProtection="1">
      <alignment horizontal="right" vertical="center" wrapText="1"/>
      <protection locked="0"/>
    </xf>
    <xf numFmtId="4" fontId="37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6" fillId="21" borderId="21" xfId="0" applyNumberFormat="1" applyFont="1" applyFill="1" applyBorder="1" applyAlignment="1" applyProtection="1">
      <alignment horizontal="right" vertical="center" wrapText="1"/>
      <protection locked="0"/>
    </xf>
    <xf numFmtId="4" fontId="66" fillId="20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25" xfId="0" applyNumberFormat="1" applyFont="1" applyFill="1" applyBorder="1" applyAlignment="1" applyProtection="1">
      <alignment horizontal="right" vertical="center" wrapText="1"/>
      <protection locked="0"/>
    </xf>
    <xf numFmtId="0" fontId="72" fillId="0" borderId="23" xfId="0" applyFont="1" applyBorder="1" applyAlignment="1">
      <alignment horizontal="right"/>
    </xf>
    <xf numFmtId="49" fontId="43" fillId="19" borderId="38" xfId="0" applyNumberFormat="1" applyFont="1" applyFill="1" applyBorder="1" applyAlignment="1" applyProtection="1">
      <alignment horizontal="center" vertical="center" wrapText="1"/>
      <protection locked="0"/>
    </xf>
    <xf numFmtId="166" fontId="43" fillId="19" borderId="38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8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6" fillId="25" borderId="24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3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43" xfId="0" applyFont="1" applyBorder="1" applyAlignment="1">
      <alignment vertical="top" wrapText="1"/>
    </xf>
    <xf numFmtId="4" fontId="65" fillId="19" borderId="44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45" xfId="0" applyNumberFormat="1" applyFont="1" applyFill="1" applyBorder="1" applyAlignment="1" applyProtection="1">
      <alignment horizontal="right" vertical="center" wrapText="1"/>
      <protection locked="0"/>
    </xf>
    <xf numFmtId="49" fontId="66" fillId="19" borderId="43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46" xfId="0" applyNumberFormat="1" applyFont="1" applyFill="1" applyBorder="1" applyAlignment="1" applyProtection="1">
      <alignment horizontal="left" vertical="center" wrapText="1"/>
      <protection locked="0"/>
    </xf>
    <xf numFmtId="49" fontId="65" fillId="19" borderId="47" xfId="0" applyNumberFormat="1" applyFont="1" applyFill="1" applyBorder="1" applyAlignment="1" applyProtection="1">
      <alignment horizontal="left" vertical="center" wrapText="1"/>
      <protection locked="0"/>
    </xf>
    <xf numFmtId="49" fontId="66" fillId="19" borderId="46" xfId="0" applyNumberFormat="1" applyFont="1" applyFill="1" applyBorder="1" applyAlignment="1" applyProtection="1">
      <alignment horizontal="left" vertical="center" wrapText="1"/>
      <protection locked="0"/>
    </xf>
    <xf numFmtId="4" fontId="66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66" fillId="25" borderId="22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2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6" fillId="22" borderId="23" xfId="0" applyNumberFormat="1" applyFont="1" applyFill="1" applyBorder="1" applyAlignment="1" applyProtection="1">
      <alignment horizontal="right" vertical="center" wrapText="1"/>
      <protection locked="0"/>
    </xf>
    <xf numFmtId="4" fontId="65" fillId="23" borderId="26" xfId="0" applyNumberFormat="1" applyFont="1" applyFill="1" applyBorder="1" applyAlignment="1" applyProtection="1">
      <alignment horizontal="right" vertical="center" wrapText="1"/>
      <protection locked="0"/>
    </xf>
    <xf numFmtId="4" fontId="66" fillId="19" borderId="26" xfId="0" applyNumberFormat="1" applyFont="1" applyFill="1" applyBorder="1" applyAlignment="1" applyProtection="1">
      <alignment horizontal="right" vertical="center" wrapText="1"/>
      <protection locked="0"/>
    </xf>
    <xf numFmtId="4" fontId="69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36" fillId="19" borderId="33" xfId="0" applyNumberFormat="1" applyFont="1" applyFill="1" applyBorder="1" applyAlignment="1" applyProtection="1">
      <alignment horizontal="right" vertical="center" wrapText="1"/>
      <protection locked="0"/>
    </xf>
    <xf numFmtId="4" fontId="66" fillId="20" borderId="27" xfId="0" applyNumberFormat="1" applyFont="1" applyFill="1" applyBorder="1" applyAlignment="1" applyProtection="1">
      <alignment horizontal="right" vertical="center" wrapText="1"/>
      <protection locked="0"/>
    </xf>
    <xf numFmtId="4" fontId="71" fillId="19" borderId="21" xfId="0" applyNumberFormat="1" applyFont="1" applyFill="1" applyBorder="1" applyAlignment="1" applyProtection="1">
      <alignment horizontal="right" vertical="center" wrapText="1"/>
      <protection locked="0"/>
    </xf>
    <xf numFmtId="4" fontId="69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70" fillId="23" borderId="21" xfId="0" applyNumberFormat="1" applyFont="1" applyFill="1" applyBorder="1" applyAlignment="1" applyProtection="1">
      <alignment horizontal="right" vertical="center" wrapText="1"/>
      <protection locked="0"/>
    </xf>
    <xf numFmtId="4" fontId="65" fillId="19" borderId="27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22" xfId="0" applyNumberFormat="1" applyFont="1" applyBorder="1" applyAlignment="1">
      <alignment horizontal="right" vertical="center" wrapText="1"/>
    </xf>
    <xf numFmtId="4" fontId="71" fillId="0" borderId="22" xfId="0" applyNumberFormat="1" applyFont="1" applyBorder="1" applyAlignment="1">
      <alignment horizontal="right" vertical="center"/>
    </xf>
    <xf numFmtId="49" fontId="36" fillId="19" borderId="25" xfId="0" applyNumberFormat="1" applyFont="1" applyFill="1" applyBorder="1" applyAlignment="1" applyProtection="1">
      <alignment horizontal="center" vertical="center" wrapText="1"/>
      <protection locked="0"/>
    </xf>
    <xf numFmtId="49" fontId="66" fillId="21" borderId="39" xfId="0" applyNumberFormat="1" applyFont="1" applyFill="1" applyBorder="1" applyAlignment="1" applyProtection="1">
      <alignment horizontal="left" vertical="center" wrapText="1"/>
      <protection locked="0"/>
    </xf>
    <xf numFmtId="4" fontId="66" fillId="21" borderId="22" xfId="0" applyNumberFormat="1" applyFont="1" applyFill="1" applyBorder="1" applyAlignment="1" applyProtection="1">
      <alignment horizontal="right" vertical="center" wrapText="1"/>
      <protection locked="0"/>
    </xf>
    <xf numFmtId="49" fontId="66" fillId="19" borderId="34" xfId="0" applyNumberFormat="1" applyFont="1" applyFill="1" applyBorder="1" applyAlignment="1" applyProtection="1">
      <alignment horizontal="center" vertical="center" wrapText="1"/>
      <protection locked="0"/>
    </xf>
    <xf numFmtId="4" fontId="66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67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66" fillId="20" borderId="22" xfId="0" applyNumberFormat="1" applyFont="1" applyFill="1" applyBorder="1" applyAlignment="1" applyProtection="1">
      <alignment horizontal="left" vertical="center" wrapText="1"/>
      <protection locked="0"/>
    </xf>
    <xf numFmtId="4" fontId="66" fillId="20" borderId="2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>
      <alignment wrapText="1"/>
    </xf>
    <xf numFmtId="0" fontId="23" fillId="0" borderId="43" xfId="0" applyFont="1" applyBorder="1" applyAlignment="1">
      <alignment vertical="center" wrapText="1"/>
    </xf>
    <xf numFmtId="4" fontId="72" fillId="0" borderId="22" xfId="0" applyNumberFormat="1" applyFont="1" applyBorder="1" applyAlignment="1">
      <alignment horizontal="right"/>
    </xf>
    <xf numFmtId="4" fontId="72" fillId="0" borderId="23" xfId="0" applyNumberFormat="1" applyFont="1" applyBorder="1" applyAlignment="1">
      <alignment horizontal="right"/>
    </xf>
    <xf numFmtId="0" fontId="71" fillId="0" borderId="48" xfId="0" applyFont="1" applyBorder="1" applyAlignment="1">
      <alignment wrapText="1"/>
    </xf>
    <xf numFmtId="4" fontId="65" fillId="26" borderId="21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22" xfId="0" applyFont="1" applyBorder="1" applyAlignment="1">
      <alignment vertical="top"/>
    </xf>
    <xf numFmtId="0" fontId="23" fillId="0" borderId="22" xfId="0" applyFont="1" applyBorder="1" applyAlignment="1">
      <alignment horizontal="center" vertical="top"/>
    </xf>
    <xf numFmtId="4" fontId="23" fillId="0" borderId="22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20" fillId="2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4" fontId="20" fillId="28" borderId="41" xfId="0" applyNumberFormat="1" applyFont="1" applyFill="1" applyBorder="1" applyAlignment="1">
      <alignment horizontal="center" vertical="center"/>
    </xf>
    <xf numFmtId="4" fontId="20" fillId="28" borderId="42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 wrapText="1"/>
    </xf>
    <xf numFmtId="0" fontId="28" fillId="0" borderId="49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79" fontId="2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168" fontId="24" fillId="0" borderId="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74" fillId="19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2" xfId="0" applyBorder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50" xfId="0" applyFont="1" applyBorder="1" applyAlignment="1">
      <alignment horizontal="left" wrapText="1"/>
    </xf>
    <xf numFmtId="0" fontId="21" fillId="0" borderId="50" xfId="0" applyFont="1" applyBorder="1" applyAlignment="1">
      <alignment horizontal="left" wrapText="1"/>
    </xf>
    <xf numFmtId="49" fontId="62" fillId="19" borderId="28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31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6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47" xfId="0" applyNumberFormat="1" applyFont="1" applyFill="1" applyBorder="1" applyAlignment="1" applyProtection="1">
      <alignment horizontal="center" vertical="center" wrapText="1"/>
      <protection locked="0"/>
    </xf>
    <xf numFmtId="49" fontId="61" fillId="19" borderId="24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24" xfId="0" applyNumberFormat="1" applyFont="1" applyFill="1" applyBorder="1" applyAlignment="1" applyProtection="1">
      <alignment horizontal="center" vertical="center" wrapText="1"/>
      <protection locked="0"/>
    </xf>
    <xf numFmtId="49" fontId="67" fillId="23" borderId="5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5" applyFont="1" applyBorder="1" applyAlignment="1">
      <alignment horizontal="right"/>
      <protection/>
    </xf>
    <xf numFmtId="0" fontId="35" fillId="0" borderId="50" xfId="55" applyFont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nditionalStyle_1" xfId="39"/>
    <cellStyle name="Dane wejściowe" xfId="40"/>
    <cellStyle name="Dane wyjściowe" xfId="41"/>
    <cellStyle name="Dobre" xfId="42"/>
    <cellStyle name="Comma" xfId="43"/>
    <cellStyle name="Comma [0]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3" xfId="54"/>
    <cellStyle name="Normalny_Przedsiewzięcia FS Zbiorcze 2" xfId="55"/>
    <cellStyle name="Normalny_załaczniki maj_sołectwa - podział środków 201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1" width="6.57421875" style="0" customWidth="1"/>
    <col min="2" max="2" width="27.00390625" style="0" customWidth="1"/>
    <col min="3" max="3" width="19.7109375" style="0" customWidth="1"/>
    <col min="4" max="4" width="20.00390625" style="0" customWidth="1"/>
    <col min="5" max="5" width="18.00390625" style="0" customWidth="1"/>
    <col min="6" max="6" width="15.140625" style="0" customWidth="1"/>
    <col min="7" max="7" width="19.7109375" style="1" customWidth="1"/>
  </cols>
  <sheetData>
    <row r="1" spans="1:7" ht="18">
      <c r="A1" s="317" t="s">
        <v>0</v>
      </c>
      <c r="B1" s="317"/>
      <c r="C1" s="317"/>
      <c r="D1" s="317"/>
      <c r="E1" s="317"/>
      <c r="F1" s="317"/>
      <c r="G1" s="317"/>
    </row>
    <row r="2" spans="1:7" ht="9.75" customHeight="1">
      <c r="A2" s="2"/>
      <c r="B2" s="2"/>
      <c r="C2" s="2"/>
      <c r="D2" s="2"/>
      <c r="E2" s="2"/>
      <c r="F2" s="2"/>
      <c r="G2" s="2"/>
    </row>
    <row r="3" spans="1:7" ht="7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1" customFormat="1" ht="15.75">
      <c r="A4" s="4">
        <v>1</v>
      </c>
      <c r="B4" s="5" t="s">
        <v>8</v>
      </c>
      <c r="C4" s="6">
        <v>255</v>
      </c>
      <c r="D4" s="7">
        <f>(2+(C4/100))*$F$80</f>
        <v>10071.064697483138</v>
      </c>
      <c r="E4" s="7">
        <f>IF(D4&lt;=$F$86,$F$86,(IF(D4&gt;=$F$92,$F$92,D4)))</f>
        <v>10071.064697483138</v>
      </c>
      <c r="F4" s="8">
        <f>ROUND(E4,0)</f>
        <v>10071</v>
      </c>
      <c r="G4" s="8">
        <v>10838</v>
      </c>
    </row>
    <row r="5" spans="1:7" s="1" customFormat="1" ht="15.75">
      <c r="A5" s="4">
        <v>2</v>
      </c>
      <c r="B5" s="5" t="s">
        <v>9</v>
      </c>
      <c r="C5" s="6">
        <v>383</v>
      </c>
      <c r="D5" s="7">
        <f>(2+(C5/100))*$F$80</f>
        <v>12904.243337654218</v>
      </c>
      <c r="E5" s="7">
        <f>IF(D5&lt;=$F$86,$F$86,(IF(D5&gt;=$F$92,$F$92,D5)))</f>
        <v>12904.243337654218</v>
      </c>
      <c r="F5" s="8">
        <f>ROUND(E5,0)</f>
        <v>12904</v>
      </c>
      <c r="G5" s="8">
        <v>13890</v>
      </c>
    </row>
    <row r="6" spans="1:7" s="1" customFormat="1" ht="15.75">
      <c r="A6" s="4">
        <v>3</v>
      </c>
      <c r="B6" s="5" t="s">
        <v>10</v>
      </c>
      <c r="C6" s="6">
        <f>SUM(C7:C8)</f>
        <v>283</v>
      </c>
      <c r="D6" s="7">
        <f>(2+(C6/100))*$F$80</f>
        <v>10690.822525020561</v>
      </c>
      <c r="E6" s="7">
        <f>IF(D6&lt;=$F$86,$F$86,(IF(D6&gt;=$F$92,$F$92,D6)))</f>
        <v>10690.822525020561</v>
      </c>
      <c r="F6" s="8">
        <f>ROUND(E6,0)</f>
        <v>10691</v>
      </c>
      <c r="G6" s="8">
        <v>11343</v>
      </c>
    </row>
    <row r="7" spans="1:7" ht="12.75" customHeight="1">
      <c r="A7" s="314" t="s">
        <v>11</v>
      </c>
      <c r="B7" s="314"/>
      <c r="C7" s="10">
        <v>199</v>
      </c>
      <c r="D7" s="318"/>
      <c r="E7" s="319"/>
      <c r="F7" s="315"/>
      <c r="G7" s="316"/>
    </row>
    <row r="8" spans="1:7" ht="12.75" customHeight="1">
      <c r="A8" s="314" t="s">
        <v>12</v>
      </c>
      <c r="B8" s="314"/>
      <c r="C8" s="9">
        <v>84</v>
      </c>
      <c r="D8" s="318"/>
      <c r="E8" s="319"/>
      <c r="F8" s="315"/>
      <c r="G8" s="316"/>
    </row>
    <row r="9" spans="1:7" s="1" customFormat="1" ht="15.75">
      <c r="A9" s="4">
        <v>4</v>
      </c>
      <c r="B9" s="5" t="s">
        <v>13</v>
      </c>
      <c r="C9" s="6">
        <f>SUM(C10:C14)</f>
        <v>653</v>
      </c>
      <c r="D9" s="7">
        <f>(2+(C9/100))*$F$80</f>
        <v>18880.479531765093</v>
      </c>
      <c r="E9" s="7">
        <f>IF(D9&lt;=$F$86,$F$86,(IF(D9&gt;=$F$92,$F$92,D9)))</f>
        <v>18880.479531765093</v>
      </c>
      <c r="F9" s="8">
        <f>ROUND(E9,0)</f>
        <v>18880</v>
      </c>
      <c r="G9" s="8">
        <v>20594</v>
      </c>
    </row>
    <row r="10" spans="1:7" ht="12.75" customHeight="1">
      <c r="A10" s="314" t="s">
        <v>14</v>
      </c>
      <c r="B10" s="314"/>
      <c r="C10" s="9">
        <v>664</v>
      </c>
      <c r="D10" s="315"/>
      <c r="E10" s="315"/>
      <c r="F10" s="315"/>
      <c r="G10" s="316"/>
    </row>
    <row r="11" spans="1:7" ht="12.75" customHeight="1">
      <c r="A11" s="314" t="s">
        <v>15</v>
      </c>
      <c r="B11" s="314"/>
      <c r="C11" s="9">
        <v>0</v>
      </c>
      <c r="D11" s="315"/>
      <c r="E11" s="315"/>
      <c r="F11" s="315"/>
      <c r="G11" s="316"/>
    </row>
    <row r="12" spans="1:7" ht="12.75" customHeight="1">
      <c r="A12" s="314" t="s">
        <v>16</v>
      </c>
      <c r="B12" s="314"/>
      <c r="C12" s="9">
        <v>-1</v>
      </c>
      <c r="D12" s="315"/>
      <c r="E12" s="315"/>
      <c r="F12" s="315"/>
      <c r="G12" s="316"/>
    </row>
    <row r="13" spans="1:7" ht="12.75" customHeight="1">
      <c r="A13" s="314" t="s">
        <v>17</v>
      </c>
      <c r="B13" s="314"/>
      <c r="C13" s="9">
        <v>-5</v>
      </c>
      <c r="D13" s="315"/>
      <c r="E13" s="315"/>
      <c r="F13" s="315"/>
      <c r="G13" s="316"/>
    </row>
    <row r="14" spans="1:7" ht="12.75" customHeight="1">
      <c r="A14" s="314" t="s">
        <v>18</v>
      </c>
      <c r="B14" s="314"/>
      <c r="C14" s="9">
        <v>-5</v>
      </c>
      <c r="D14" s="315"/>
      <c r="E14" s="315"/>
      <c r="F14" s="315"/>
      <c r="G14" s="316"/>
    </row>
    <row r="15" spans="1:7" s="1" customFormat="1" ht="15.75">
      <c r="A15" s="4">
        <v>5</v>
      </c>
      <c r="B15" s="5" t="s">
        <v>19</v>
      </c>
      <c r="C15" s="6">
        <f>SUM(C16:C17)</f>
        <v>282</v>
      </c>
      <c r="D15" s="7">
        <f>(2+(C15/100))*$F$80</f>
        <v>10668.688316894226</v>
      </c>
      <c r="E15" s="7">
        <f>IF(D15&lt;=$F$86,$F$86,(IF(D15&gt;=$F$92,$F$92,D15)))</f>
        <v>10668.688316894226</v>
      </c>
      <c r="F15" s="8">
        <f>ROUND(E15,0)</f>
        <v>10669</v>
      </c>
      <c r="G15" s="8">
        <v>11559</v>
      </c>
    </row>
    <row r="16" spans="1:7" ht="12.75" customHeight="1">
      <c r="A16" s="314" t="s">
        <v>20</v>
      </c>
      <c r="B16" s="314"/>
      <c r="C16" s="9">
        <v>229</v>
      </c>
      <c r="D16" s="315"/>
      <c r="E16" s="315"/>
      <c r="F16" s="315"/>
      <c r="G16" s="316"/>
    </row>
    <row r="17" spans="1:7" ht="12.75" customHeight="1">
      <c r="A17" s="314" t="s">
        <v>21</v>
      </c>
      <c r="B17" s="314"/>
      <c r="C17" s="9">
        <v>53</v>
      </c>
      <c r="D17" s="315"/>
      <c r="E17" s="315"/>
      <c r="F17" s="315"/>
      <c r="G17" s="316"/>
    </row>
    <row r="18" spans="1:7" s="1" customFormat="1" ht="15.75">
      <c r="A18" s="4">
        <v>6</v>
      </c>
      <c r="B18" s="5" t="s">
        <v>22</v>
      </c>
      <c r="C18" s="6">
        <f>SUM(C19:C22)</f>
        <v>167</v>
      </c>
      <c r="D18" s="7">
        <f>(2+(C18/100))*$F$80</f>
        <v>8123.25438236552</v>
      </c>
      <c r="E18" s="7">
        <f>IF(D18&lt;=$F$86,$F$86,(IF(D18&gt;=$F$92,$F$92,D18)))</f>
        <v>8123.25438236552</v>
      </c>
      <c r="F18" s="8">
        <f>ROUND(E18,0)</f>
        <v>8123</v>
      </c>
      <c r="G18" s="8">
        <v>8507</v>
      </c>
    </row>
    <row r="19" spans="1:7" ht="12.75" customHeight="1">
      <c r="A19" s="314" t="s">
        <v>23</v>
      </c>
      <c r="B19" s="314"/>
      <c r="C19" s="9">
        <v>118</v>
      </c>
      <c r="D19" s="315"/>
      <c r="E19" s="315"/>
      <c r="F19" s="315"/>
      <c r="G19" s="316"/>
    </row>
    <row r="20" spans="1:7" ht="12.75" customHeight="1">
      <c r="A20" s="314" t="s">
        <v>24</v>
      </c>
      <c r="B20" s="314"/>
      <c r="C20" s="9">
        <v>11</v>
      </c>
      <c r="D20" s="315"/>
      <c r="E20" s="315"/>
      <c r="F20" s="315"/>
      <c r="G20" s="316"/>
    </row>
    <row r="21" spans="1:7" ht="12.75" customHeight="1">
      <c r="A21" s="314" t="s">
        <v>25</v>
      </c>
      <c r="B21" s="314"/>
      <c r="C21" s="9">
        <f>18+8</f>
        <v>26</v>
      </c>
      <c r="D21" s="315"/>
      <c r="E21" s="315"/>
      <c r="F21" s="315"/>
      <c r="G21" s="316"/>
    </row>
    <row r="22" spans="1:7" ht="12.75" customHeight="1">
      <c r="A22" s="314" t="s">
        <v>26</v>
      </c>
      <c r="B22" s="314"/>
      <c r="C22" s="9">
        <v>12</v>
      </c>
      <c r="D22" s="315"/>
      <c r="E22" s="315"/>
      <c r="F22" s="315"/>
      <c r="G22" s="316"/>
    </row>
    <row r="23" spans="1:7" s="1" customFormat="1" ht="15.75">
      <c r="A23" s="4">
        <v>7</v>
      </c>
      <c r="B23" s="5" t="s">
        <v>27</v>
      </c>
      <c r="C23" s="6">
        <f>SUM(C24:C26)</f>
        <v>408</v>
      </c>
      <c r="D23" s="7">
        <f>(2+(C23/100))*$F$80</f>
        <v>13457.598540812633</v>
      </c>
      <c r="E23" s="7">
        <f>IF(D23&lt;=$F$86,$F$86,(IF(D23&gt;=$F$92,$F$92,D23)))</f>
        <v>13457.598540812633</v>
      </c>
      <c r="F23" s="8">
        <f>ROUND(E23,0)</f>
        <v>13458</v>
      </c>
      <c r="G23" s="8">
        <v>14635</v>
      </c>
    </row>
    <row r="24" spans="1:7" ht="12.75" customHeight="1">
      <c r="A24" s="314" t="s">
        <v>28</v>
      </c>
      <c r="B24" s="314"/>
      <c r="C24" s="9">
        <v>76</v>
      </c>
      <c r="D24" s="315"/>
      <c r="E24" s="315"/>
      <c r="F24" s="315"/>
      <c r="G24" s="316"/>
    </row>
    <row r="25" spans="1:7" ht="12.75" customHeight="1">
      <c r="A25" s="314" t="s">
        <v>29</v>
      </c>
      <c r="B25" s="314"/>
      <c r="C25" s="9">
        <v>198</v>
      </c>
      <c r="D25" s="315"/>
      <c r="E25" s="315"/>
      <c r="F25" s="315"/>
      <c r="G25" s="316"/>
    </row>
    <row r="26" spans="1:7" ht="12.75" customHeight="1">
      <c r="A26" s="314" t="s">
        <v>30</v>
      </c>
      <c r="B26" s="314"/>
      <c r="C26" s="9">
        <v>134</v>
      </c>
      <c r="D26" s="315"/>
      <c r="E26" s="315"/>
      <c r="F26" s="315"/>
      <c r="G26" s="316"/>
    </row>
    <row r="27" spans="1:7" s="1" customFormat="1" ht="15.75">
      <c r="A27" s="4">
        <v>8</v>
      </c>
      <c r="B27" s="5" t="s">
        <v>31</v>
      </c>
      <c r="C27" s="6">
        <v>61</v>
      </c>
      <c r="D27" s="7">
        <f>(2+(C27/100))*$F$80</f>
        <v>5777.028320973844</v>
      </c>
      <c r="E27" s="7">
        <f>IF(D27&lt;=$F$86,$F$86,(IF(D27&gt;=$F$92,$F$92,D27)))</f>
        <v>5777.028320973844</v>
      </c>
      <c r="F27" s="8">
        <f>ROUND(E27,0)</f>
        <v>5777</v>
      </c>
      <c r="G27" s="8">
        <v>6320</v>
      </c>
    </row>
    <row r="28" spans="1:7" s="1" customFormat="1" ht="15.75">
      <c r="A28" s="4">
        <v>9</v>
      </c>
      <c r="B28" s="5" t="s">
        <v>32</v>
      </c>
      <c r="C28" s="6">
        <v>84</v>
      </c>
      <c r="D28" s="7">
        <f>(2+(C28/100))*$F$80</f>
        <v>6286.115107879585</v>
      </c>
      <c r="E28" s="7">
        <f>IF(D28&lt;=$F$86,$F$86,(IF(D28&gt;=$F$92,$F$92,D28)))</f>
        <v>6286.115107879585</v>
      </c>
      <c r="F28" s="8">
        <f>ROUND(E28,0)</f>
        <v>6286</v>
      </c>
      <c r="G28" s="8">
        <v>6873</v>
      </c>
    </row>
    <row r="29" spans="1:7" s="1" customFormat="1" ht="15.75">
      <c r="A29" s="4">
        <v>10</v>
      </c>
      <c r="B29" s="5" t="s">
        <v>33</v>
      </c>
      <c r="C29" s="6">
        <f>SUM(C30:C32)</f>
        <v>413</v>
      </c>
      <c r="D29" s="7">
        <f>(2+(C29/100))*$F$80</f>
        <v>13568.269581444314</v>
      </c>
      <c r="E29" s="7">
        <f>IF(D29&lt;=$F$86,$F$86,(IF(D29&gt;=$F$92,$F$92,D29)))</f>
        <v>13568.269581444314</v>
      </c>
      <c r="F29" s="8">
        <f>ROUND(E29,0)</f>
        <v>13568</v>
      </c>
      <c r="G29" s="8">
        <v>14130</v>
      </c>
    </row>
    <row r="30" spans="1:7" s="1" customFormat="1" ht="12.75">
      <c r="A30" s="314" t="s">
        <v>34</v>
      </c>
      <c r="B30" s="314"/>
      <c r="C30" s="9">
        <v>250</v>
      </c>
      <c r="D30" s="316"/>
      <c r="E30" s="316"/>
      <c r="F30" s="316"/>
      <c r="G30" s="316"/>
    </row>
    <row r="31" spans="1:7" ht="12.75">
      <c r="A31" s="314" t="s">
        <v>35</v>
      </c>
      <c r="B31" s="314"/>
      <c r="C31" s="9">
        <v>149</v>
      </c>
      <c r="D31" s="316"/>
      <c r="E31" s="316"/>
      <c r="F31" s="316"/>
      <c r="G31" s="316"/>
    </row>
    <row r="32" spans="1:7" ht="12.75">
      <c r="A32" s="314" t="s">
        <v>36</v>
      </c>
      <c r="B32" s="314"/>
      <c r="C32" s="9">
        <v>14</v>
      </c>
      <c r="D32" s="316"/>
      <c r="E32" s="316"/>
      <c r="F32" s="316"/>
      <c r="G32" s="316"/>
    </row>
    <row r="33" spans="1:7" s="1" customFormat="1" ht="15.75">
      <c r="A33" s="4">
        <v>11</v>
      </c>
      <c r="B33" s="5" t="s">
        <v>37</v>
      </c>
      <c r="C33" s="6">
        <f>SUM(C34:C35)</f>
        <v>212</v>
      </c>
      <c r="D33" s="7">
        <f>(2+(C33/100))*$F$80</f>
        <v>9119.293748050666</v>
      </c>
      <c r="E33" s="7">
        <f>IF(D33&lt;=$F$86,$F$86,(IF(D33&gt;=$F$92,$F$92,D33)))</f>
        <v>9119.293748050666</v>
      </c>
      <c r="F33" s="8">
        <f>ROUND(E33,0)</f>
        <v>9119</v>
      </c>
      <c r="G33" s="8">
        <v>10189</v>
      </c>
    </row>
    <row r="34" spans="1:7" ht="12.75">
      <c r="A34" s="314" t="s">
        <v>38</v>
      </c>
      <c r="B34" s="314"/>
      <c r="C34" s="9">
        <v>238</v>
      </c>
      <c r="D34" s="315"/>
      <c r="E34" s="315"/>
      <c r="F34" s="315"/>
      <c r="G34" s="316"/>
    </row>
    <row r="35" spans="1:7" ht="12.75">
      <c r="A35" s="314" t="s">
        <v>25</v>
      </c>
      <c r="B35" s="314"/>
      <c r="C35" s="9">
        <f>-(18+8)</f>
        <v>-26</v>
      </c>
      <c r="D35" s="315"/>
      <c r="E35" s="315"/>
      <c r="F35" s="315"/>
      <c r="G35" s="316"/>
    </row>
    <row r="36" spans="1:7" s="1" customFormat="1" ht="15.75">
      <c r="A36" s="4">
        <v>12</v>
      </c>
      <c r="B36" s="5" t="s">
        <v>39</v>
      </c>
      <c r="C36" s="6">
        <f>SUM(C37:C38)</f>
        <v>1159</v>
      </c>
      <c r="D36" s="7">
        <f>(2+(C36/100))*$F$80</f>
        <v>30080.388843691395</v>
      </c>
      <c r="E36" s="7">
        <f>IF(D36&lt;=$F$86,$F$86,(IF(D36&gt;=$F$92,$F$92,D36)))</f>
        <v>22134.208126336565</v>
      </c>
      <c r="F36" s="8">
        <f>ROUND(E36,0)</f>
        <v>22134</v>
      </c>
      <c r="G36" s="8">
        <v>24031</v>
      </c>
    </row>
    <row r="37" spans="1:7" ht="12.75">
      <c r="A37" s="314" t="s">
        <v>40</v>
      </c>
      <c r="B37" s="314"/>
      <c r="C37" s="9">
        <v>1047</v>
      </c>
      <c r="D37" s="315"/>
      <c r="E37" s="315"/>
      <c r="F37" s="315"/>
      <c r="G37" s="316"/>
    </row>
    <row r="38" spans="1:7" ht="12.75">
      <c r="A38" s="314" t="s">
        <v>41</v>
      </c>
      <c r="B38" s="314"/>
      <c r="C38" s="9">
        <v>112</v>
      </c>
      <c r="D38" s="315"/>
      <c r="E38" s="315"/>
      <c r="F38" s="315"/>
      <c r="G38" s="316"/>
    </row>
    <row r="39" spans="1:7" s="1" customFormat="1" ht="15.75">
      <c r="A39" s="12">
        <v>13</v>
      </c>
      <c r="B39" s="13" t="s">
        <v>42</v>
      </c>
      <c r="C39" s="14">
        <f>SUM(C40:C44)</f>
        <v>841</v>
      </c>
      <c r="D39" s="7">
        <f>(2+(C39/100))*$F$80</f>
        <v>23041.710659516364</v>
      </c>
      <c r="E39" s="7">
        <f>IF(D39&lt;=$F$86,$F$86,(IF(D39&gt;=$F$92,$F$92,D39)))</f>
        <v>22134.208126336565</v>
      </c>
      <c r="F39" s="8">
        <f>ROUND(E39,0)</f>
        <v>22134</v>
      </c>
      <c r="G39" s="8">
        <v>24031</v>
      </c>
    </row>
    <row r="40" spans="1:7" s="1" customFormat="1" ht="12.75" customHeight="1">
      <c r="A40" s="314" t="s">
        <v>43</v>
      </c>
      <c r="B40" s="314"/>
      <c r="C40" s="9">
        <v>441</v>
      </c>
      <c r="D40" s="316"/>
      <c r="E40" s="316"/>
      <c r="F40" s="316"/>
      <c r="G40" s="316"/>
    </row>
    <row r="41" spans="1:7" s="1" customFormat="1" ht="12.75" customHeight="1">
      <c r="A41" s="314" t="s">
        <v>44</v>
      </c>
      <c r="B41" s="314"/>
      <c r="C41" s="9">
        <v>15</v>
      </c>
      <c r="D41" s="316"/>
      <c r="E41" s="316"/>
      <c r="F41" s="316"/>
      <c r="G41" s="316"/>
    </row>
    <row r="42" spans="1:7" ht="12.75" customHeight="1">
      <c r="A42" s="314" t="s">
        <v>45</v>
      </c>
      <c r="B42" s="314"/>
      <c r="C42" s="9">
        <v>93</v>
      </c>
      <c r="D42" s="316"/>
      <c r="E42" s="316"/>
      <c r="F42" s="316"/>
      <c r="G42" s="316"/>
    </row>
    <row r="43" spans="1:7" ht="16.5" customHeight="1">
      <c r="A43" s="314" t="s">
        <v>46</v>
      </c>
      <c r="B43" s="314"/>
      <c r="C43" s="9">
        <v>231</v>
      </c>
      <c r="D43" s="316"/>
      <c r="E43" s="316"/>
      <c r="F43" s="316"/>
      <c r="G43" s="316"/>
    </row>
    <row r="44" spans="1:7" ht="12.75">
      <c r="A44" s="314" t="s">
        <v>47</v>
      </c>
      <c r="B44" s="314"/>
      <c r="C44" s="9">
        <v>61</v>
      </c>
      <c r="D44" s="316"/>
      <c r="E44" s="316"/>
      <c r="F44" s="316"/>
      <c r="G44" s="316"/>
    </row>
    <row r="45" spans="1:29" s="15" customFormat="1" ht="15.75">
      <c r="A45" s="4">
        <v>14</v>
      </c>
      <c r="B45" s="5" t="s">
        <v>48</v>
      </c>
      <c r="C45" s="6">
        <f>SUM(C46:C47)</f>
        <v>318</v>
      </c>
      <c r="D45" s="7">
        <f>(2+(C45/100))*$F$80</f>
        <v>11465.519809442341</v>
      </c>
      <c r="E45" s="7">
        <f>IF(D45&lt;=$F$86,$F$86,(IF(D45&gt;=$F$92,$F$92,D45)))</f>
        <v>11465.519809442341</v>
      </c>
      <c r="F45" s="8">
        <f>ROUND(E45,0)</f>
        <v>11466</v>
      </c>
      <c r="G45" s="8">
        <v>12400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7" ht="12.75" customHeight="1">
      <c r="A46" s="314" t="s">
        <v>49</v>
      </c>
      <c r="B46" s="314"/>
      <c r="C46" s="9">
        <v>311</v>
      </c>
      <c r="D46" s="315"/>
      <c r="E46" s="315"/>
      <c r="F46" s="315"/>
      <c r="G46" s="316"/>
    </row>
    <row r="47" spans="1:7" ht="12.75" customHeight="1">
      <c r="A47" s="314" t="s">
        <v>50</v>
      </c>
      <c r="B47" s="314"/>
      <c r="C47" s="9">
        <v>7</v>
      </c>
      <c r="D47" s="315"/>
      <c r="E47" s="315"/>
      <c r="F47" s="315"/>
      <c r="G47" s="316"/>
    </row>
    <row r="48" spans="1:29" s="15" customFormat="1" ht="15.75">
      <c r="A48" s="4">
        <v>15</v>
      </c>
      <c r="B48" s="5" t="s">
        <v>51</v>
      </c>
      <c r="C48" s="6">
        <f>SUM(C49:C50)</f>
        <v>228</v>
      </c>
      <c r="D48" s="7">
        <f>(2+(C48/100))*$F$80</f>
        <v>9473.441078072048</v>
      </c>
      <c r="E48" s="7">
        <f>IF(D48&lt;=$F$86,$F$86,(IF(D48&gt;=$F$92,$F$92,D48)))</f>
        <v>9473.441078072048</v>
      </c>
      <c r="F48" s="8">
        <f>ROUND(E48,0)</f>
        <v>9473</v>
      </c>
      <c r="G48" s="8">
        <v>10453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7" ht="12.75">
      <c r="A49" s="314" t="s">
        <v>52</v>
      </c>
      <c r="B49" s="314"/>
      <c r="C49" s="9">
        <v>196</v>
      </c>
      <c r="D49" s="315"/>
      <c r="E49" s="315"/>
      <c r="F49" s="315"/>
      <c r="G49" s="316"/>
    </row>
    <row r="50" spans="1:7" ht="12.75">
      <c r="A50" s="314" t="s">
        <v>53</v>
      </c>
      <c r="B50" s="314"/>
      <c r="C50" s="9">
        <v>32</v>
      </c>
      <c r="D50" s="315"/>
      <c r="E50" s="315"/>
      <c r="F50" s="315"/>
      <c r="G50" s="316"/>
    </row>
    <row r="51" spans="1:29" s="15" customFormat="1" ht="15.75">
      <c r="A51" s="4">
        <v>16</v>
      </c>
      <c r="B51" s="5" t="s">
        <v>54</v>
      </c>
      <c r="C51" s="6">
        <f>SUM(C52:C53)</f>
        <v>522</v>
      </c>
      <c r="D51" s="7">
        <f>(2+(C51/100))*$F$80</f>
        <v>15980.898267215</v>
      </c>
      <c r="E51" s="7">
        <f>IF(D51&lt;=$F$86,$F$86,(IF(D51&gt;=$F$92,$F$92,D51)))</f>
        <v>15980.898267215</v>
      </c>
      <c r="F51" s="8">
        <f>ROUND(E51,0)</f>
        <v>15981</v>
      </c>
      <c r="G51" s="8">
        <v>17062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:7" ht="12.75" customHeight="1">
      <c r="A52" s="314" t="s">
        <v>55</v>
      </c>
      <c r="B52" s="314"/>
      <c r="C52" s="9">
        <v>396</v>
      </c>
      <c r="D52" s="315"/>
      <c r="E52" s="315"/>
      <c r="F52" s="315"/>
      <c r="G52" s="316"/>
    </row>
    <row r="53" spans="1:7" ht="12.75" customHeight="1">
      <c r="A53" s="314" t="s">
        <v>56</v>
      </c>
      <c r="B53" s="314"/>
      <c r="C53" s="9">
        <v>126</v>
      </c>
      <c r="D53" s="315"/>
      <c r="E53" s="315"/>
      <c r="F53" s="315"/>
      <c r="G53" s="316"/>
    </row>
    <row r="54" spans="1:29" s="15" customFormat="1" ht="15.75">
      <c r="A54" s="4">
        <v>17</v>
      </c>
      <c r="B54" s="5" t="s">
        <v>57</v>
      </c>
      <c r="C54" s="6">
        <f>SUM(C55:C56)</f>
        <v>340</v>
      </c>
      <c r="D54" s="7">
        <f>(2+(C54/100))*$F$80</f>
        <v>11952.472388221746</v>
      </c>
      <c r="E54" s="7">
        <f>IF(D54&lt;=$F$86,$F$86,(IF(D54&gt;=$F$92,$F$92,D54)))</f>
        <v>11952.472388221746</v>
      </c>
      <c r="F54" s="8">
        <f>ROUND(E54,0)</f>
        <v>11952</v>
      </c>
      <c r="G54" s="8">
        <v>12832</v>
      </c>
      <c r="I54"/>
      <c r="J54"/>
      <c r="K54"/>
      <c r="L54"/>
      <c r="M54"/>
      <c r="N54"/>
      <c r="O54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:7" ht="12.75" customHeight="1">
      <c r="A55" s="314" t="s">
        <v>58</v>
      </c>
      <c r="B55" s="314"/>
      <c r="C55" s="9">
        <v>352</v>
      </c>
      <c r="D55" s="315"/>
      <c r="E55" s="315"/>
      <c r="F55" s="315"/>
      <c r="G55" s="316"/>
    </row>
    <row r="56" spans="1:7" ht="12.75" customHeight="1">
      <c r="A56" s="314" t="s">
        <v>59</v>
      </c>
      <c r="B56" s="314"/>
      <c r="C56" s="9">
        <f>-12</f>
        <v>-12</v>
      </c>
      <c r="D56" s="315"/>
      <c r="E56" s="315"/>
      <c r="F56" s="315"/>
      <c r="G56" s="316"/>
    </row>
    <row r="57" spans="1:7" ht="27.75" customHeight="1">
      <c r="A57" s="309" t="s">
        <v>60</v>
      </c>
      <c r="B57" s="309"/>
      <c r="C57" s="17">
        <f>SUM(C4,C5,C6,C9,C15,C18,C23,C27,C28,C29,C33,C36,C39,C45,C48,C51,C54)</f>
        <v>6609</v>
      </c>
      <c r="D57" s="7">
        <f>SUM(D4:D54)</f>
        <v>221541.28913650266</v>
      </c>
      <c r="E57" s="7">
        <f>SUM(E4:E54)</f>
        <v>212687.60588596802</v>
      </c>
      <c r="F57" s="7">
        <f>SUM(F4:F54)</f>
        <v>212686</v>
      </c>
      <c r="G57" s="7">
        <f>SUM(G4:G55)</f>
        <v>229687</v>
      </c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spans="2:7" ht="12.75">
      <c r="B74" s="1" t="s">
        <v>61</v>
      </c>
      <c r="G74"/>
    </row>
    <row r="75" ht="12.75">
      <c r="G75"/>
    </row>
    <row r="76" spans="2:7" ht="12.75">
      <c r="B76" s="310" t="s">
        <v>62</v>
      </c>
      <c r="C76" s="311" t="s">
        <v>63</v>
      </c>
      <c r="D76" s="311"/>
      <c r="G76"/>
    </row>
    <row r="77" spans="2:7" ht="27.75" customHeight="1">
      <c r="B77" s="310"/>
      <c r="C77" s="312" t="s">
        <v>64</v>
      </c>
      <c r="D77" s="312"/>
      <c r="E77" s="19" t="s">
        <v>65</v>
      </c>
      <c r="G77"/>
    </row>
    <row r="78" ht="12.75">
      <c r="G78"/>
    </row>
    <row r="79" ht="12.75">
      <c r="G79"/>
    </row>
    <row r="80" spans="2:7" ht="18">
      <c r="B80" s="307" t="s">
        <v>62</v>
      </c>
      <c r="C80" s="20">
        <v>40366155.36</v>
      </c>
      <c r="E80" s="313" t="s">
        <v>66</v>
      </c>
      <c r="F80" s="306">
        <f>C80/C81</f>
        <v>2213.4208126336566</v>
      </c>
      <c r="G80"/>
    </row>
    <row r="81" spans="2:7" ht="18">
      <c r="B81" s="307"/>
      <c r="C81" s="21">
        <v>18237</v>
      </c>
      <c r="D81" s="2"/>
      <c r="E81" s="313"/>
      <c r="F81" s="306"/>
      <c r="G81"/>
    </row>
    <row r="82" spans="2:5" ht="18" customHeight="1">
      <c r="B82" s="22"/>
      <c r="C82" s="22"/>
      <c r="D82" s="22"/>
      <c r="E82" s="23"/>
    </row>
    <row r="84" ht="12.75">
      <c r="B84" s="1" t="s">
        <v>67</v>
      </c>
    </row>
    <row r="86" spans="2:6" ht="12.75">
      <c r="B86" s="307" t="s">
        <v>68</v>
      </c>
      <c r="C86" s="307" t="s">
        <v>69</v>
      </c>
      <c r="E86" s="308" t="s">
        <v>70</v>
      </c>
      <c r="F86" s="306">
        <f>2*F80</f>
        <v>4426.841625267313</v>
      </c>
    </row>
    <row r="87" spans="2:6" ht="12.75">
      <c r="B87" s="307"/>
      <c r="C87" s="307"/>
      <c r="E87" s="308"/>
      <c r="F87" s="308"/>
    </row>
    <row r="88" ht="12.75">
      <c r="E88" s="24"/>
    </row>
    <row r="90" ht="12.75">
      <c r="B90" s="1" t="s">
        <v>71</v>
      </c>
    </row>
    <row r="92" spans="2:6" ht="12.75" customHeight="1">
      <c r="B92" s="307" t="s">
        <v>72</v>
      </c>
      <c r="C92" s="307" t="s">
        <v>73</v>
      </c>
      <c r="E92" s="308" t="s">
        <v>74</v>
      </c>
      <c r="F92" s="306">
        <f>10*F80</f>
        <v>22134.208126336565</v>
      </c>
    </row>
    <row r="93" spans="2:6" ht="12.75" customHeight="1">
      <c r="B93" s="307"/>
      <c r="C93" s="307"/>
      <c r="E93" s="308"/>
      <c r="F93" s="308"/>
    </row>
    <row r="96" ht="12.75">
      <c r="B96" s="1" t="s">
        <v>75</v>
      </c>
    </row>
    <row r="98" spans="2:5" ht="25.5" customHeight="1">
      <c r="B98" s="302" t="s">
        <v>76</v>
      </c>
      <c r="C98" s="303" t="s">
        <v>77</v>
      </c>
      <c r="D98" s="303"/>
      <c r="E98" s="304" t="s">
        <v>78</v>
      </c>
    </row>
    <row r="99" spans="2:5" ht="16.5">
      <c r="B99" s="302"/>
      <c r="C99" s="305">
        <v>100</v>
      </c>
      <c r="D99" s="305"/>
      <c r="E99" s="304"/>
    </row>
  </sheetData>
  <sheetProtection selectLockedCells="1" selectUnlockedCells="1"/>
  <mergeCells count="108">
    <mergeCell ref="A1:G1"/>
    <mergeCell ref="A7:B7"/>
    <mergeCell ref="D7:D8"/>
    <mergeCell ref="E7:E8"/>
    <mergeCell ref="F7:F8"/>
    <mergeCell ref="G7:G8"/>
    <mergeCell ref="A8:B8"/>
    <mergeCell ref="A10:B10"/>
    <mergeCell ref="D10:D14"/>
    <mergeCell ref="E10:E14"/>
    <mergeCell ref="F10:F14"/>
    <mergeCell ref="G10:G14"/>
    <mergeCell ref="A11:B11"/>
    <mergeCell ref="A12:B12"/>
    <mergeCell ref="A13:B13"/>
    <mergeCell ref="A14:B14"/>
    <mergeCell ref="A16:B16"/>
    <mergeCell ref="D16:D17"/>
    <mergeCell ref="E16:E17"/>
    <mergeCell ref="F16:F17"/>
    <mergeCell ref="G16:G17"/>
    <mergeCell ref="A17:B17"/>
    <mergeCell ref="A19:B19"/>
    <mergeCell ref="D19:D22"/>
    <mergeCell ref="E19:E22"/>
    <mergeCell ref="F19:F22"/>
    <mergeCell ref="G19:G22"/>
    <mergeCell ref="A20:B20"/>
    <mergeCell ref="A21:B21"/>
    <mergeCell ref="A22:B22"/>
    <mergeCell ref="A24:B24"/>
    <mergeCell ref="D24:D26"/>
    <mergeCell ref="E24:E26"/>
    <mergeCell ref="F24:F26"/>
    <mergeCell ref="G24:G26"/>
    <mergeCell ref="A25:B25"/>
    <mergeCell ref="A26:B26"/>
    <mergeCell ref="A30:B30"/>
    <mergeCell ref="D30:D32"/>
    <mergeCell ref="E30:E32"/>
    <mergeCell ref="F30:F32"/>
    <mergeCell ref="G30:G32"/>
    <mergeCell ref="A31:B31"/>
    <mergeCell ref="A32:B32"/>
    <mergeCell ref="A34:B34"/>
    <mergeCell ref="D34:D35"/>
    <mergeCell ref="E34:E35"/>
    <mergeCell ref="F34:F35"/>
    <mergeCell ref="G34:G35"/>
    <mergeCell ref="A35:B35"/>
    <mergeCell ref="A37:B37"/>
    <mergeCell ref="D37:D38"/>
    <mergeCell ref="E37:E38"/>
    <mergeCell ref="F37:F38"/>
    <mergeCell ref="G37:G38"/>
    <mergeCell ref="A38:B38"/>
    <mergeCell ref="A40:B40"/>
    <mergeCell ref="D40:D44"/>
    <mergeCell ref="E40:E44"/>
    <mergeCell ref="F40:F44"/>
    <mergeCell ref="G40:G44"/>
    <mergeCell ref="A41:B41"/>
    <mergeCell ref="A42:B42"/>
    <mergeCell ref="A43:B43"/>
    <mergeCell ref="A44:B44"/>
    <mergeCell ref="A46:B46"/>
    <mergeCell ref="D46:D47"/>
    <mergeCell ref="E46:E47"/>
    <mergeCell ref="F46:F47"/>
    <mergeCell ref="G46:G47"/>
    <mergeCell ref="A47:B47"/>
    <mergeCell ref="A49:B49"/>
    <mergeCell ref="D49:D50"/>
    <mergeCell ref="E49:E50"/>
    <mergeCell ref="F49:F50"/>
    <mergeCell ref="G49:G50"/>
    <mergeCell ref="A50:B50"/>
    <mergeCell ref="A52:B52"/>
    <mergeCell ref="D52:D53"/>
    <mergeCell ref="E52:E53"/>
    <mergeCell ref="F52:F53"/>
    <mergeCell ref="G52:G53"/>
    <mergeCell ref="A53:B53"/>
    <mergeCell ref="A55:B55"/>
    <mergeCell ref="D55:D56"/>
    <mergeCell ref="E55:E56"/>
    <mergeCell ref="F55:F56"/>
    <mergeCell ref="G55:G56"/>
    <mergeCell ref="A56:B56"/>
    <mergeCell ref="C92:C93"/>
    <mergeCell ref="E92:E93"/>
    <mergeCell ref="F92:F93"/>
    <mergeCell ref="A57:B57"/>
    <mergeCell ref="B76:B77"/>
    <mergeCell ref="C76:D76"/>
    <mergeCell ref="C77:D77"/>
    <mergeCell ref="B80:B81"/>
    <mergeCell ref="E80:E81"/>
    <mergeCell ref="B98:B99"/>
    <mergeCell ref="C98:D98"/>
    <mergeCell ref="E98:E99"/>
    <mergeCell ref="C99:D99"/>
    <mergeCell ref="F80:F81"/>
    <mergeCell ref="B86:B87"/>
    <mergeCell ref="C86:C87"/>
    <mergeCell ref="E86:E87"/>
    <mergeCell ref="F86:F87"/>
    <mergeCell ref="B92:B93"/>
  </mergeCells>
  <printOptions/>
  <pageMargins left="0.6694444444444444" right="0.22916666666666666" top="0.31527777777777777" bottom="0.39305555555555555" header="0.5118055555555555" footer="0.19652777777777777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8">
      <selection activeCell="K41" sqref="K41"/>
    </sheetView>
  </sheetViews>
  <sheetFormatPr defaultColWidth="11.57421875" defaultRowHeight="12.75"/>
  <cols>
    <col min="1" max="1" width="4.7109375" style="0" customWidth="1"/>
    <col min="2" max="2" width="22.140625" style="0" customWidth="1"/>
    <col min="3" max="3" width="5.8515625" style="25" customWidth="1"/>
    <col min="4" max="4" width="20.7109375" style="0" customWidth="1"/>
    <col min="5" max="5" width="14.28125" style="0" customWidth="1"/>
    <col min="6" max="6" width="15.00390625" style="0" customWidth="1"/>
    <col min="7" max="7" width="20.140625" style="0" customWidth="1"/>
  </cols>
  <sheetData>
    <row r="1" spans="2:7" ht="15.75">
      <c r="B1" s="26" t="s">
        <v>79</v>
      </c>
      <c r="C1" s="27"/>
      <c r="D1" s="26"/>
      <c r="E1" s="26"/>
      <c r="F1" s="26"/>
      <c r="G1" s="26"/>
    </row>
    <row r="3" spans="1:10" ht="79.5" customHeight="1">
      <c r="A3" s="3" t="s">
        <v>1</v>
      </c>
      <c r="B3" s="323" t="s">
        <v>2</v>
      </c>
      <c r="C3" s="323"/>
      <c r="D3" s="3" t="s">
        <v>80</v>
      </c>
      <c r="E3" s="3" t="s">
        <v>81</v>
      </c>
      <c r="F3" s="3" t="s">
        <v>82</v>
      </c>
      <c r="G3" s="3" t="s">
        <v>83</v>
      </c>
      <c r="H3" s="28"/>
      <c r="I3" s="28"/>
      <c r="J3" s="28"/>
    </row>
    <row r="4" spans="1:7" ht="15">
      <c r="A4" s="9">
        <v>1</v>
      </c>
      <c r="B4" s="29" t="s">
        <v>8</v>
      </c>
      <c r="C4" s="30">
        <f>'Arkusz2 (2)'!C4</f>
        <v>255</v>
      </c>
      <c r="D4" s="11">
        <f>'Arkusz2 (2)'!C4</f>
        <v>255</v>
      </c>
      <c r="E4" s="31">
        <f>'Arkusz2 (2)'!D4</f>
        <v>10071.064697483138</v>
      </c>
      <c r="F4" s="31">
        <f>'Arkusz2 (2)'!F4</f>
        <v>10071</v>
      </c>
      <c r="G4" s="32"/>
    </row>
    <row r="5" spans="1:7" ht="15">
      <c r="A5" s="9">
        <v>2</v>
      </c>
      <c r="B5" s="29" t="s">
        <v>9</v>
      </c>
      <c r="C5" s="25">
        <f>'Arkusz2 (2)'!C5</f>
        <v>383</v>
      </c>
      <c r="D5" s="11">
        <f>'Arkusz2 (2)'!C5</f>
        <v>383</v>
      </c>
      <c r="E5" s="31">
        <f>'Arkusz2 (2)'!D5</f>
        <v>12904.243337654218</v>
      </c>
      <c r="F5" s="31">
        <f>'Arkusz2 (2)'!F5</f>
        <v>12904</v>
      </c>
      <c r="G5" s="32"/>
    </row>
    <row r="6" spans="1:7" ht="12.75">
      <c r="A6" s="314">
        <v>3</v>
      </c>
      <c r="B6" s="33" t="s">
        <v>84</v>
      </c>
      <c r="C6" s="34">
        <f>'Arkusz2 (2)'!C7</f>
        <v>199</v>
      </c>
      <c r="D6" s="319">
        <f>'Arkusz2 (2)'!C6</f>
        <v>283</v>
      </c>
      <c r="E6" s="321">
        <f>'Arkusz2 (2)'!D6</f>
        <v>10690.822525020561</v>
      </c>
      <c r="F6" s="321">
        <f>'Arkusz2 (2)'!F6</f>
        <v>10691</v>
      </c>
      <c r="G6" s="318"/>
    </row>
    <row r="7" spans="1:7" ht="12.75">
      <c r="A7" s="314"/>
      <c r="B7" s="35" t="s">
        <v>85</v>
      </c>
      <c r="C7" s="36">
        <f>'Arkusz2 (2)'!C8</f>
        <v>84</v>
      </c>
      <c r="D7" s="319"/>
      <c r="E7" s="321"/>
      <c r="F7" s="321"/>
      <c r="G7" s="318"/>
    </row>
    <row r="8" spans="1:7" ht="12.75">
      <c r="A8" s="314">
        <v>4</v>
      </c>
      <c r="B8" s="33" t="s">
        <v>86</v>
      </c>
      <c r="C8" s="34">
        <f>'Arkusz2 (2)'!C10</f>
        <v>664</v>
      </c>
      <c r="D8" s="319">
        <f>'Arkusz2 (2)'!C9</f>
        <v>653</v>
      </c>
      <c r="E8" s="321">
        <f>'Arkusz2 (2)'!D9</f>
        <v>18880.479531765093</v>
      </c>
      <c r="F8" s="321">
        <f>'Arkusz2 (2)'!F9</f>
        <v>18880</v>
      </c>
      <c r="G8" s="318"/>
    </row>
    <row r="9" spans="1:7" ht="12.75">
      <c r="A9" s="314"/>
      <c r="B9" s="37" t="s">
        <v>87</v>
      </c>
      <c r="C9" s="38">
        <f>'Arkusz2 (2)'!C11</f>
        <v>0</v>
      </c>
      <c r="D9" s="319"/>
      <c r="E9" s="321"/>
      <c r="F9" s="321"/>
      <c r="G9" s="318"/>
    </row>
    <row r="10" spans="1:7" ht="12.75">
      <c r="A10" s="314"/>
      <c r="B10" s="37" t="s">
        <v>88</v>
      </c>
      <c r="C10" s="38">
        <f>'Arkusz2 (2)'!C12</f>
        <v>-1</v>
      </c>
      <c r="D10" s="319"/>
      <c r="E10" s="321"/>
      <c r="F10" s="321"/>
      <c r="G10" s="318"/>
    </row>
    <row r="11" spans="1:7" ht="12.75">
      <c r="A11" s="314"/>
      <c r="B11" s="37" t="s">
        <v>89</v>
      </c>
      <c r="C11" s="38">
        <f>'Arkusz2 (2)'!C13</f>
        <v>-5</v>
      </c>
      <c r="D11" s="319"/>
      <c r="E11" s="321"/>
      <c r="F11" s="321"/>
      <c r="G11" s="318"/>
    </row>
    <row r="12" spans="1:7" ht="12.75">
      <c r="A12" s="314"/>
      <c r="B12" s="39" t="s">
        <v>90</v>
      </c>
      <c r="C12" s="36">
        <f>'Arkusz2 (2)'!C14</f>
        <v>-5</v>
      </c>
      <c r="D12" s="319"/>
      <c r="E12" s="321"/>
      <c r="F12" s="321"/>
      <c r="G12" s="318"/>
    </row>
    <row r="13" spans="1:7" ht="12.75">
      <c r="A13" s="314">
        <v>5</v>
      </c>
      <c r="B13" s="33" t="s">
        <v>91</v>
      </c>
      <c r="C13" s="34">
        <f>'Arkusz2 (2)'!C16</f>
        <v>229</v>
      </c>
      <c r="D13" s="319">
        <f>'Arkusz2 (2)'!C15</f>
        <v>282</v>
      </c>
      <c r="E13" s="321">
        <f>'Arkusz2 (2)'!D15</f>
        <v>10668.688316894226</v>
      </c>
      <c r="F13" s="321">
        <f>'Arkusz2 (2)'!F15</f>
        <v>10669</v>
      </c>
      <c r="G13" s="318"/>
    </row>
    <row r="14" spans="1:7" ht="12.75">
      <c r="A14" s="314"/>
      <c r="B14" s="39" t="s">
        <v>21</v>
      </c>
      <c r="C14" s="36">
        <f>'Arkusz2 (2)'!C17</f>
        <v>53</v>
      </c>
      <c r="D14" s="319"/>
      <c r="E14" s="321"/>
      <c r="F14" s="321"/>
      <c r="G14" s="318"/>
    </row>
    <row r="15" spans="1:7" ht="12.75">
      <c r="A15" s="314">
        <v>6</v>
      </c>
      <c r="B15" s="33" t="s">
        <v>92</v>
      </c>
      <c r="C15" s="34">
        <f>'Arkusz2 (2)'!C19</f>
        <v>118</v>
      </c>
      <c r="D15" s="319">
        <f>'Arkusz2 (2)'!C18</f>
        <v>167</v>
      </c>
      <c r="E15" s="321">
        <f>'Arkusz2 (2)'!D18</f>
        <v>8123.25438236552</v>
      </c>
      <c r="F15" s="321">
        <f>'Arkusz2 (2)'!F18</f>
        <v>8123</v>
      </c>
      <c r="G15" s="318"/>
    </row>
    <row r="16" spans="1:7" ht="12.75">
      <c r="A16" s="314"/>
      <c r="B16" s="40" t="s">
        <v>93</v>
      </c>
      <c r="C16" s="38">
        <f>'Arkusz2 (2)'!C20</f>
        <v>11</v>
      </c>
      <c r="D16" s="319"/>
      <c r="E16" s="321"/>
      <c r="F16" s="321"/>
      <c r="G16" s="318"/>
    </row>
    <row r="17" spans="1:7" ht="12.75">
      <c r="A17" s="314"/>
      <c r="B17" s="37" t="s">
        <v>94</v>
      </c>
      <c r="C17" s="38">
        <f>'Arkusz2 (2)'!C21</f>
        <v>26</v>
      </c>
      <c r="D17" s="319"/>
      <c r="E17" s="321"/>
      <c r="F17" s="321"/>
      <c r="G17" s="318"/>
    </row>
    <row r="18" spans="1:7" ht="12.75">
      <c r="A18" s="314"/>
      <c r="B18" s="39" t="s">
        <v>26</v>
      </c>
      <c r="C18" s="36">
        <f>'Arkusz2 (2)'!C22</f>
        <v>12</v>
      </c>
      <c r="D18" s="319"/>
      <c r="E18" s="321"/>
      <c r="F18" s="321"/>
      <c r="G18" s="318"/>
    </row>
    <row r="19" spans="1:7" ht="12.75">
      <c r="A19" s="314">
        <v>7</v>
      </c>
      <c r="B19" s="33" t="s">
        <v>95</v>
      </c>
      <c r="C19" s="34">
        <f>'Arkusz2 (2)'!C24</f>
        <v>76</v>
      </c>
      <c r="D19" s="319">
        <f>'Arkusz2 (2)'!C23</f>
        <v>408</v>
      </c>
      <c r="E19" s="321">
        <f>'Arkusz2 (2)'!D23</f>
        <v>13457.598540812633</v>
      </c>
      <c r="F19" s="321">
        <f>'Arkusz2 (2)'!F23</f>
        <v>13458</v>
      </c>
      <c r="G19" s="318"/>
    </row>
    <row r="20" spans="1:7" ht="12.75">
      <c r="A20" s="314"/>
      <c r="B20" s="41" t="s">
        <v>29</v>
      </c>
      <c r="C20" s="38">
        <f>'Arkusz2 (2)'!C25</f>
        <v>198</v>
      </c>
      <c r="D20" s="319"/>
      <c r="E20" s="321"/>
      <c r="F20" s="321"/>
      <c r="G20" s="318"/>
    </row>
    <row r="21" spans="1:7" ht="12.75">
      <c r="A21" s="314"/>
      <c r="B21" s="35" t="s">
        <v>30</v>
      </c>
      <c r="C21" s="36">
        <f>'Arkusz2 (2)'!C26</f>
        <v>134</v>
      </c>
      <c r="D21" s="319"/>
      <c r="E21" s="321"/>
      <c r="F21" s="321"/>
      <c r="G21" s="318"/>
    </row>
    <row r="22" spans="1:7" ht="15">
      <c r="A22" s="9">
        <v>8</v>
      </c>
      <c r="B22" s="42" t="s">
        <v>96</v>
      </c>
      <c r="C22" s="30">
        <f>'Arkusz2 (2)'!C27</f>
        <v>61</v>
      </c>
      <c r="D22" s="11">
        <f>'Arkusz2 (2)'!C27</f>
        <v>61</v>
      </c>
      <c r="E22" s="31">
        <f>'Arkusz2 (2)'!D27</f>
        <v>5777.028320973844</v>
      </c>
      <c r="F22" s="31">
        <f>'Arkusz2 (2)'!F27</f>
        <v>5777</v>
      </c>
      <c r="G22" s="32"/>
    </row>
    <row r="23" spans="1:7" ht="15">
      <c r="A23" s="9">
        <v>9</v>
      </c>
      <c r="B23" s="42" t="s">
        <v>97</v>
      </c>
      <c r="C23" s="30">
        <f>'Arkusz2 (2)'!C28</f>
        <v>84</v>
      </c>
      <c r="D23" s="11">
        <f>'Arkusz2 (2)'!C28</f>
        <v>84</v>
      </c>
      <c r="E23" s="31">
        <f>'Arkusz2 (2)'!D28</f>
        <v>6286.115107879585</v>
      </c>
      <c r="F23" s="31">
        <f>'Arkusz2 (2)'!F28</f>
        <v>6286</v>
      </c>
      <c r="G23" s="32"/>
    </row>
    <row r="24" spans="1:7" ht="12.75">
      <c r="A24" s="314">
        <v>10</v>
      </c>
      <c r="B24" s="33" t="s">
        <v>98</v>
      </c>
      <c r="C24" s="34">
        <f>'Arkusz2 (2)'!C30</f>
        <v>250</v>
      </c>
      <c r="D24" s="319">
        <f>'Arkusz2 (2)'!C29</f>
        <v>413</v>
      </c>
      <c r="E24" s="321">
        <f>'Arkusz2 (2)'!D29</f>
        <v>13568.269581444314</v>
      </c>
      <c r="F24" s="321">
        <f>'Arkusz2 (2)'!F29</f>
        <v>13568</v>
      </c>
      <c r="G24" s="318"/>
    </row>
    <row r="25" spans="1:7" ht="12.75">
      <c r="A25" s="314"/>
      <c r="B25" s="41" t="s">
        <v>35</v>
      </c>
      <c r="C25" s="38">
        <f>'Arkusz2 (2)'!C31</f>
        <v>149</v>
      </c>
      <c r="D25" s="319"/>
      <c r="E25" s="321"/>
      <c r="F25" s="321"/>
      <c r="G25" s="318"/>
    </row>
    <row r="26" spans="1:7" ht="12.75">
      <c r="A26" s="314"/>
      <c r="B26" s="35" t="s">
        <v>36</v>
      </c>
      <c r="C26" s="36">
        <f>'Arkusz2 (2)'!C32</f>
        <v>14</v>
      </c>
      <c r="D26" s="319"/>
      <c r="E26" s="321"/>
      <c r="F26" s="321"/>
      <c r="G26" s="318"/>
    </row>
    <row r="27" spans="1:7" ht="12.75">
      <c r="A27" s="314">
        <v>11</v>
      </c>
      <c r="B27" s="33" t="s">
        <v>99</v>
      </c>
      <c r="C27" s="34">
        <f>'Arkusz2 (2)'!C34</f>
        <v>238</v>
      </c>
      <c r="D27" s="319">
        <f>'Arkusz2 (2)'!C33</f>
        <v>212</v>
      </c>
      <c r="E27" s="321">
        <f>'Arkusz2 (2)'!D33</f>
        <v>9119.293748050666</v>
      </c>
      <c r="F27" s="321">
        <f>'Arkusz2 (2)'!F33</f>
        <v>9119</v>
      </c>
      <c r="G27" s="318"/>
    </row>
    <row r="28" spans="1:7" ht="12.75">
      <c r="A28" s="314"/>
      <c r="B28" s="39" t="s">
        <v>100</v>
      </c>
      <c r="C28" s="36">
        <f>'Arkusz2 (2)'!C35</f>
        <v>-26</v>
      </c>
      <c r="D28" s="319"/>
      <c r="E28" s="321"/>
      <c r="F28" s="321"/>
      <c r="G28" s="318"/>
    </row>
    <row r="29" spans="1:7" ht="13.5" customHeight="1">
      <c r="A29" s="314">
        <v>12</v>
      </c>
      <c r="B29" s="33" t="s">
        <v>101</v>
      </c>
      <c r="C29" s="34">
        <f>'Arkusz2 (2)'!C37</f>
        <v>1047</v>
      </c>
      <c r="D29" s="319">
        <f>'Arkusz2 (2)'!C36</f>
        <v>1159</v>
      </c>
      <c r="E29" s="321">
        <f>'Arkusz2 (2)'!D36</f>
        <v>30080.388843691395</v>
      </c>
      <c r="F29" s="321">
        <f>'Arkusz2 (2)'!F36</f>
        <v>22134</v>
      </c>
      <c r="G29" s="322" t="s">
        <v>102</v>
      </c>
    </row>
    <row r="30" spans="1:7" ht="42" customHeight="1">
      <c r="A30" s="314"/>
      <c r="B30" s="39" t="s">
        <v>41</v>
      </c>
      <c r="C30" s="36">
        <f>'Arkusz2 (2)'!C38</f>
        <v>112</v>
      </c>
      <c r="D30" s="319"/>
      <c r="E30" s="321"/>
      <c r="F30" s="321"/>
      <c r="G30" s="322"/>
    </row>
    <row r="31" spans="1:7" ht="13.5" customHeight="1">
      <c r="A31" s="314">
        <v>13</v>
      </c>
      <c r="B31" s="33" t="s">
        <v>103</v>
      </c>
      <c r="C31" s="34">
        <f>'Arkusz2 (2)'!C40</f>
        <v>441</v>
      </c>
      <c r="D31" s="319">
        <f>'Arkusz2 (2)'!C39</f>
        <v>841</v>
      </c>
      <c r="E31" s="321">
        <f>'Arkusz2 (2)'!D39</f>
        <v>23041.710659516364</v>
      </c>
      <c r="F31" s="321">
        <f>'Arkusz2 (2)'!F39</f>
        <v>22134</v>
      </c>
      <c r="G31" s="322" t="s">
        <v>102</v>
      </c>
    </row>
    <row r="32" spans="1:7" ht="12.75">
      <c r="A32" s="314"/>
      <c r="B32" s="37" t="s">
        <v>44</v>
      </c>
      <c r="C32" s="38">
        <f>'Arkusz2 (2)'!C41</f>
        <v>15</v>
      </c>
      <c r="D32" s="319"/>
      <c r="E32" s="321"/>
      <c r="F32" s="321"/>
      <c r="G32" s="322"/>
    </row>
    <row r="33" spans="1:7" ht="12.75">
      <c r="A33" s="314"/>
      <c r="B33" s="37" t="s">
        <v>45</v>
      </c>
      <c r="C33" s="38">
        <f>'Arkusz2 (2)'!C42</f>
        <v>93</v>
      </c>
      <c r="D33" s="319"/>
      <c r="E33" s="321"/>
      <c r="F33" s="321"/>
      <c r="G33" s="322"/>
    </row>
    <row r="34" spans="1:7" ht="12.75">
      <c r="A34" s="314"/>
      <c r="B34" s="37" t="s">
        <v>46</v>
      </c>
      <c r="C34" s="38">
        <f>'Arkusz2 (2)'!C43</f>
        <v>231</v>
      </c>
      <c r="D34" s="319"/>
      <c r="E34" s="321"/>
      <c r="F34" s="321"/>
      <c r="G34" s="322"/>
    </row>
    <row r="35" spans="1:7" ht="12.75">
      <c r="A35" s="314"/>
      <c r="B35" s="39" t="s">
        <v>47</v>
      </c>
      <c r="C35" s="36">
        <f>'Arkusz2 (2)'!C44</f>
        <v>61</v>
      </c>
      <c r="D35" s="319"/>
      <c r="E35" s="321"/>
      <c r="F35" s="321"/>
      <c r="G35" s="322"/>
    </row>
    <row r="36" spans="1:7" ht="12.75">
      <c r="A36" s="314">
        <v>14</v>
      </c>
      <c r="B36" s="33" t="s">
        <v>104</v>
      </c>
      <c r="C36" s="34">
        <f>'Arkusz2 (2)'!C46</f>
        <v>311</v>
      </c>
      <c r="D36" s="319">
        <f>'Arkusz2 (2)'!C45</f>
        <v>318</v>
      </c>
      <c r="E36" s="321">
        <f>'Arkusz2 (2)'!D45</f>
        <v>11465.519809442341</v>
      </c>
      <c r="F36" s="321">
        <f>'Arkusz2 (2)'!F45</f>
        <v>11466</v>
      </c>
      <c r="G36" s="318"/>
    </row>
    <row r="37" spans="1:7" ht="12.75">
      <c r="A37" s="314"/>
      <c r="B37" s="39" t="s">
        <v>50</v>
      </c>
      <c r="C37" s="36">
        <f>'Arkusz2 (2)'!C47</f>
        <v>7</v>
      </c>
      <c r="D37" s="319"/>
      <c r="E37" s="321"/>
      <c r="F37" s="321"/>
      <c r="G37" s="318"/>
    </row>
    <row r="38" spans="1:7" ht="12.75">
      <c r="A38" s="314">
        <v>15</v>
      </c>
      <c r="B38" s="33" t="s">
        <v>105</v>
      </c>
      <c r="C38" s="34">
        <f>'Arkusz2 (2)'!C49</f>
        <v>196</v>
      </c>
      <c r="D38" s="319">
        <f>'Arkusz2 (2)'!C48</f>
        <v>228</v>
      </c>
      <c r="E38" s="321">
        <f>'Arkusz2 (2)'!D48</f>
        <v>9473.441078072048</v>
      </c>
      <c r="F38" s="321">
        <f>'Arkusz2 (2)'!F48</f>
        <v>9473</v>
      </c>
      <c r="G38" s="318"/>
    </row>
    <row r="39" spans="1:7" ht="12.75">
      <c r="A39" s="314"/>
      <c r="B39" s="39" t="s">
        <v>53</v>
      </c>
      <c r="C39" s="36">
        <f>'Arkusz2 (2)'!C50</f>
        <v>32</v>
      </c>
      <c r="D39" s="319"/>
      <c r="E39" s="321"/>
      <c r="F39" s="321"/>
      <c r="G39" s="318"/>
    </row>
    <row r="40" spans="1:7" ht="12.75">
      <c r="A40" s="314">
        <v>16</v>
      </c>
      <c r="B40" s="33" t="s">
        <v>106</v>
      </c>
      <c r="C40" s="34">
        <f>'Arkusz2 (2)'!C52</f>
        <v>396</v>
      </c>
      <c r="D40" s="319">
        <f>'Arkusz2 (2)'!C51</f>
        <v>522</v>
      </c>
      <c r="E40" s="321">
        <f>'Arkusz2 (2)'!D51</f>
        <v>15980.898267215</v>
      </c>
      <c r="F40" s="321">
        <f>'Arkusz2 (2)'!F51</f>
        <v>15981</v>
      </c>
      <c r="G40" s="318"/>
    </row>
    <row r="41" spans="1:7" ht="12.75">
      <c r="A41" s="314"/>
      <c r="B41" s="39" t="s">
        <v>56</v>
      </c>
      <c r="C41" s="36">
        <f>'Arkusz2 (2)'!C53</f>
        <v>126</v>
      </c>
      <c r="D41" s="319"/>
      <c r="E41" s="321"/>
      <c r="F41" s="321"/>
      <c r="G41" s="318"/>
    </row>
    <row r="42" spans="1:7" ht="12.75">
      <c r="A42" s="314">
        <v>17</v>
      </c>
      <c r="B42" s="33" t="s">
        <v>107</v>
      </c>
      <c r="C42" s="34">
        <f>'Arkusz2 (2)'!C55</f>
        <v>352</v>
      </c>
      <c r="D42" s="319">
        <f>'Arkusz2 (2)'!C54</f>
        <v>340</v>
      </c>
      <c r="E42" s="321">
        <f>'Arkusz2 (2)'!D54</f>
        <v>11952.472388221746</v>
      </c>
      <c r="F42" s="321">
        <f>'Arkusz2 (2)'!F54</f>
        <v>11952</v>
      </c>
      <c r="G42" s="318"/>
    </row>
    <row r="43" spans="1:7" ht="12.75">
      <c r="A43" s="314"/>
      <c r="B43" s="39" t="s">
        <v>108</v>
      </c>
      <c r="C43" s="36">
        <f>'Arkusz2 (2)'!C56</f>
        <v>-12</v>
      </c>
      <c r="D43" s="319"/>
      <c r="E43" s="321"/>
      <c r="F43" s="321"/>
      <c r="G43" s="318"/>
    </row>
    <row r="44" spans="1:7" ht="30" customHeight="1">
      <c r="A44" s="320" t="s">
        <v>60</v>
      </c>
      <c r="B44" s="320"/>
      <c r="C44" s="43"/>
      <c r="D44" s="17">
        <f>SUM(D4:D42)</f>
        <v>6609</v>
      </c>
      <c r="E44" s="7">
        <f>SUM(E4:E42)</f>
        <v>221541.28913650266</v>
      </c>
      <c r="F44" s="7">
        <f>SUM(F4:F42)</f>
        <v>212686</v>
      </c>
      <c r="G44" s="4" t="s">
        <v>109</v>
      </c>
    </row>
    <row r="45" ht="12.75">
      <c r="F45" s="44"/>
    </row>
    <row r="46" spans="2:6" ht="24">
      <c r="B46" s="45" t="s">
        <v>110</v>
      </c>
      <c r="C46" s="46"/>
      <c r="F46" s="44"/>
    </row>
    <row r="47" spans="2:6" ht="12.75">
      <c r="B47" t="s">
        <v>111</v>
      </c>
      <c r="F47" s="44"/>
    </row>
    <row r="48" ht="12.75">
      <c r="F48" s="44"/>
    </row>
    <row r="49" ht="12.75">
      <c r="F49" s="44"/>
    </row>
    <row r="50" ht="12.75">
      <c r="F50" s="44"/>
    </row>
    <row r="51" ht="12.75">
      <c r="F51" s="44"/>
    </row>
    <row r="52" ht="12.75">
      <c r="F52" s="44"/>
    </row>
    <row r="53" ht="12.75">
      <c r="F53" s="44"/>
    </row>
    <row r="54" ht="12.75">
      <c r="F54" s="44"/>
    </row>
    <row r="55" ht="12.75">
      <c r="F55" s="44"/>
    </row>
  </sheetData>
  <sheetProtection selectLockedCells="1" selectUnlockedCells="1"/>
  <mergeCells count="67">
    <mergeCell ref="G13:G14"/>
    <mergeCell ref="B3:C3"/>
    <mergeCell ref="A6:A7"/>
    <mergeCell ref="D6:D7"/>
    <mergeCell ref="E6:E7"/>
    <mergeCell ref="F6:F7"/>
    <mergeCell ref="G6:G7"/>
    <mergeCell ref="G19:G21"/>
    <mergeCell ref="A8:A12"/>
    <mergeCell ref="D8:D12"/>
    <mergeCell ref="E8:E12"/>
    <mergeCell ref="F8:F12"/>
    <mergeCell ref="G8:G12"/>
    <mergeCell ref="A13:A14"/>
    <mergeCell ref="D13:D14"/>
    <mergeCell ref="E13:E14"/>
    <mergeCell ref="F13:F14"/>
    <mergeCell ref="G27:G28"/>
    <mergeCell ref="A15:A18"/>
    <mergeCell ref="D15:D18"/>
    <mergeCell ref="E15:E18"/>
    <mergeCell ref="F15:F18"/>
    <mergeCell ref="G15:G18"/>
    <mergeCell ref="A19:A21"/>
    <mergeCell ref="D19:D21"/>
    <mergeCell ref="E19:E21"/>
    <mergeCell ref="F19:F21"/>
    <mergeCell ref="G31:G35"/>
    <mergeCell ref="A24:A26"/>
    <mergeCell ref="D24:D26"/>
    <mergeCell ref="E24:E26"/>
    <mergeCell ref="F24:F26"/>
    <mergeCell ref="G24:G26"/>
    <mergeCell ref="A27:A28"/>
    <mergeCell ref="D27:D28"/>
    <mergeCell ref="E27:E28"/>
    <mergeCell ref="F27:F28"/>
    <mergeCell ref="G38:G39"/>
    <mergeCell ref="A29:A30"/>
    <mergeCell ref="D29:D30"/>
    <mergeCell ref="E29:E30"/>
    <mergeCell ref="F29:F30"/>
    <mergeCell ref="G29:G30"/>
    <mergeCell ref="A31:A35"/>
    <mergeCell ref="D31:D35"/>
    <mergeCell ref="E31:E35"/>
    <mergeCell ref="F31:F35"/>
    <mergeCell ref="G42:G43"/>
    <mergeCell ref="A36:A37"/>
    <mergeCell ref="D36:D37"/>
    <mergeCell ref="E36:E37"/>
    <mergeCell ref="F36:F37"/>
    <mergeCell ref="G36:G37"/>
    <mergeCell ref="A38:A39"/>
    <mergeCell ref="D38:D39"/>
    <mergeCell ref="E38:E39"/>
    <mergeCell ref="F38:F39"/>
    <mergeCell ref="A44:B44"/>
    <mergeCell ref="A40:A41"/>
    <mergeCell ref="D40:D41"/>
    <mergeCell ref="E40:E41"/>
    <mergeCell ref="F40:F41"/>
    <mergeCell ref="G40:G41"/>
    <mergeCell ref="A42:A43"/>
    <mergeCell ref="D42:D43"/>
    <mergeCell ref="E42:E43"/>
    <mergeCell ref="F42:F43"/>
  </mergeCells>
  <printOptions/>
  <pageMargins left="0.43333333333333335" right="0.07777777777777778" top="0.31319444444444444" bottom="0.4722222222222222" header="0.5118055555555555" footer="0.19652777777777777"/>
  <pageSetup firstPageNumber="1" useFirstPageNumber="1" horizontalDpi="300" verticalDpi="300" orientation="portrait" paperSize="9" scale="95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49">
      <selection activeCell="F41" sqref="F41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1" customWidth="1"/>
    <col min="6" max="6" width="15.7109375" style="0" bestFit="1" customWidth="1"/>
    <col min="7" max="7" width="12.00390625" style="0" hidden="1" customWidth="1"/>
  </cols>
  <sheetData>
    <row r="1" ht="12.75">
      <c r="F1" s="151"/>
    </row>
    <row r="2" spans="1:7" ht="18">
      <c r="A2" s="317" t="s">
        <v>369</v>
      </c>
      <c r="B2" s="317"/>
      <c r="C2" s="317"/>
      <c r="D2" s="317"/>
      <c r="E2" s="317"/>
      <c r="F2" s="317"/>
      <c r="G2" s="317"/>
    </row>
    <row r="3" spans="1:7" ht="14.25" customHeight="1">
      <c r="A3" s="2"/>
      <c r="B3" s="2"/>
      <c r="C3" s="2"/>
      <c r="D3" s="2"/>
      <c r="E3" s="128"/>
      <c r="G3" s="2"/>
    </row>
    <row r="4" spans="1:7" ht="89.25">
      <c r="A4" s="3" t="s">
        <v>1</v>
      </c>
      <c r="B4" s="3" t="s">
        <v>2</v>
      </c>
      <c r="C4" s="48" t="s">
        <v>372</v>
      </c>
      <c r="D4" s="48" t="s">
        <v>370</v>
      </c>
      <c r="E4" s="129" t="s">
        <v>371</v>
      </c>
      <c r="F4" s="48" t="s">
        <v>117</v>
      </c>
      <c r="G4" s="48" t="s">
        <v>203</v>
      </c>
    </row>
    <row r="5" spans="1:7" s="1" customFormat="1" ht="15.75">
      <c r="A5" s="49">
        <v>1</v>
      </c>
      <c r="B5" s="50" t="s">
        <v>175</v>
      </c>
      <c r="C5" s="226">
        <v>273</v>
      </c>
      <c r="D5" s="51">
        <f>(2+C5/100)*F73</f>
        <v>21610.184268146895</v>
      </c>
      <c r="E5" s="51">
        <f>IF(D5&lt;$D$78,$D$78,IF(D5&gt;$D$83,$D$83,D5))</f>
        <v>21610.184268146895</v>
      </c>
      <c r="F5" s="51">
        <f>ROUND(E5,0)</f>
        <v>21610</v>
      </c>
      <c r="G5" s="52"/>
    </row>
    <row r="6" spans="1:7" s="1" customFormat="1" ht="15.75">
      <c r="A6" s="49">
        <v>2</v>
      </c>
      <c r="B6" s="50" t="s">
        <v>174</v>
      </c>
      <c r="C6" s="226">
        <v>410</v>
      </c>
      <c r="D6" s="51">
        <f>(2+C6/100)*F73</f>
        <v>27869.370832071047</v>
      </c>
      <c r="E6" s="51">
        <f>ROUND(IF(D6&lt;$D$78,$D$78,IF(D6&gt;$D$83,$D$83,D6)),2)</f>
        <v>27869.37</v>
      </c>
      <c r="F6" s="51">
        <f>ROUND(E6,0)</f>
        <v>27869</v>
      </c>
      <c r="G6" s="52"/>
    </row>
    <row r="7" spans="1:7" s="1" customFormat="1" ht="15.75">
      <c r="A7" s="4">
        <v>3</v>
      </c>
      <c r="B7" s="5" t="s">
        <v>176</v>
      </c>
      <c r="C7" s="227">
        <f>SUM(C8:C9)</f>
        <v>290</v>
      </c>
      <c r="D7" s="7">
        <f>(2+C7/100)*F73</f>
        <v>22386.8716519915</v>
      </c>
      <c r="E7" s="7">
        <f>ROUND(IF(D7&lt;$D$78,$D$78,IF(D7&gt;$D$83,$D$83,D7)),2)</f>
        <v>22386.87</v>
      </c>
      <c r="F7" s="7">
        <f>ROUND(E7,0)</f>
        <v>22387</v>
      </c>
      <c r="G7" s="53"/>
    </row>
    <row r="8" spans="1:7" ht="12.75">
      <c r="A8" s="314" t="s">
        <v>11</v>
      </c>
      <c r="B8" s="314"/>
      <c r="C8" s="228">
        <v>202</v>
      </c>
      <c r="D8" s="324"/>
      <c r="E8" s="324"/>
      <c r="F8" s="318"/>
      <c r="G8" s="321"/>
    </row>
    <row r="9" spans="1:7" ht="12.75">
      <c r="A9" s="314" t="s">
        <v>12</v>
      </c>
      <c r="B9" s="314"/>
      <c r="C9" s="229">
        <v>88</v>
      </c>
      <c r="D9" s="324"/>
      <c r="E9" s="324"/>
      <c r="F9" s="318"/>
      <c r="G9" s="321"/>
    </row>
    <row r="10" spans="1:7" s="1" customFormat="1" ht="25.5">
      <c r="A10" s="4">
        <v>4</v>
      </c>
      <c r="B10" s="5" t="s">
        <v>177</v>
      </c>
      <c r="C10" s="227">
        <f>SUM(C11:C15)</f>
        <v>737</v>
      </c>
      <c r="D10" s="7">
        <f>(2+C10/100)*F73</f>
        <v>42809.18109778783</v>
      </c>
      <c r="E10" s="7">
        <f>ROUND(IF(D10&lt;$D$78,$D$78,IF(D10&gt;$D$83,$D$83,D10)),2)</f>
        <v>42809.18</v>
      </c>
      <c r="F10" s="7">
        <f>ROUND(E10,0)</f>
        <v>42809</v>
      </c>
      <c r="G10" s="53"/>
    </row>
    <row r="11" spans="1:7" ht="12.75" customHeight="1">
      <c r="A11" s="314" t="s">
        <v>118</v>
      </c>
      <c r="B11" s="314"/>
      <c r="C11" s="229">
        <v>750</v>
      </c>
      <c r="D11" s="315"/>
      <c r="E11" s="315"/>
      <c r="F11" s="315"/>
      <c r="G11" s="321"/>
    </row>
    <row r="12" spans="1:7" ht="12.75" customHeight="1">
      <c r="A12" s="314" t="s">
        <v>15</v>
      </c>
      <c r="B12" s="314"/>
      <c r="C12" s="229">
        <v>0</v>
      </c>
      <c r="D12" s="315"/>
      <c r="E12" s="315"/>
      <c r="F12" s="315"/>
      <c r="G12" s="321"/>
    </row>
    <row r="13" spans="1:7" ht="12.75" customHeight="1">
      <c r="A13" s="314" t="s">
        <v>16</v>
      </c>
      <c r="B13" s="314"/>
      <c r="C13" s="229">
        <v>-1</v>
      </c>
      <c r="D13" s="315"/>
      <c r="E13" s="315"/>
      <c r="F13" s="315"/>
      <c r="G13" s="321"/>
    </row>
    <row r="14" spans="1:7" ht="12.75" customHeight="1">
      <c r="A14" s="314" t="s">
        <v>17</v>
      </c>
      <c r="B14" s="314"/>
      <c r="C14" s="229">
        <v>-8</v>
      </c>
      <c r="D14" s="315"/>
      <c r="E14" s="315"/>
      <c r="F14" s="315"/>
      <c r="G14" s="321"/>
    </row>
    <row r="15" spans="1:7" ht="12.75" customHeight="1">
      <c r="A15" s="314" t="s">
        <v>18</v>
      </c>
      <c r="B15" s="314"/>
      <c r="C15" s="229">
        <v>-4</v>
      </c>
      <c r="D15" s="315"/>
      <c r="E15" s="315"/>
      <c r="F15" s="315"/>
      <c r="G15" s="321"/>
    </row>
    <row r="16" spans="1:7" s="1" customFormat="1" ht="15.75">
      <c r="A16" s="4">
        <v>5</v>
      </c>
      <c r="B16" s="5" t="s">
        <v>178</v>
      </c>
      <c r="C16" s="227">
        <f>SUM(C17:C18)</f>
        <v>363</v>
      </c>
      <c r="D16" s="7">
        <f>(2+C16/100)*F73</f>
        <v>25722.058653206557</v>
      </c>
      <c r="E16" s="7">
        <f>ROUND(IF(D16&lt;$D$78,$D$78,IF(D16&gt;$D$83,$D$83,D16)),2)</f>
        <v>25722.06</v>
      </c>
      <c r="F16" s="7">
        <f>ROUND(E16,0)</f>
        <v>25722</v>
      </c>
      <c r="G16" s="53"/>
    </row>
    <row r="17" spans="1:7" ht="12.75" customHeight="1">
      <c r="A17" s="314" t="s">
        <v>20</v>
      </c>
      <c r="B17" s="314"/>
      <c r="C17" s="229">
        <v>291</v>
      </c>
      <c r="D17" s="315"/>
      <c r="E17" s="315"/>
      <c r="F17" s="315"/>
      <c r="G17" s="321"/>
    </row>
    <row r="18" spans="1:7" ht="12.75" customHeight="1">
      <c r="A18" s="314" t="s">
        <v>21</v>
      </c>
      <c r="B18" s="314"/>
      <c r="C18" s="229">
        <v>72</v>
      </c>
      <c r="D18" s="315"/>
      <c r="E18" s="315"/>
      <c r="F18" s="315"/>
      <c r="G18" s="321"/>
    </row>
    <row r="19" spans="1:7" s="1" customFormat="1" ht="15.75">
      <c r="A19" s="4">
        <v>6</v>
      </c>
      <c r="B19" s="5" t="s">
        <v>179</v>
      </c>
      <c r="C19" s="227">
        <f>SUM(C20:C23)</f>
        <v>149</v>
      </c>
      <c r="D19" s="7">
        <f>(2+C19/100)*F73</f>
        <v>15944.935115398026</v>
      </c>
      <c r="E19" s="7">
        <f>ROUND(IF(D19&lt;$D$78,$D$78,IF(D19&gt;$D$83,$D$83,D19)),2)</f>
        <v>15944.94</v>
      </c>
      <c r="F19" s="7">
        <f>ROUND(E19,0)</f>
        <v>15945</v>
      </c>
      <c r="G19" s="53"/>
    </row>
    <row r="20" spans="1:7" ht="12.75" customHeight="1">
      <c r="A20" s="314" t="s">
        <v>23</v>
      </c>
      <c r="B20" s="314"/>
      <c r="C20" s="229">
        <v>103</v>
      </c>
      <c r="D20" s="315"/>
      <c r="E20" s="315"/>
      <c r="F20" s="315"/>
      <c r="G20" s="321"/>
    </row>
    <row r="21" spans="1:7" ht="12.75" customHeight="1">
      <c r="A21" s="314" t="s">
        <v>24</v>
      </c>
      <c r="B21" s="314"/>
      <c r="C21" s="230">
        <v>13</v>
      </c>
      <c r="D21" s="315"/>
      <c r="E21" s="315"/>
      <c r="F21" s="315"/>
      <c r="G21" s="321"/>
    </row>
    <row r="22" spans="1:7" ht="12.75" customHeight="1">
      <c r="A22" s="314" t="s">
        <v>25</v>
      </c>
      <c r="B22" s="314"/>
      <c r="C22" s="230">
        <v>23</v>
      </c>
      <c r="D22" s="315"/>
      <c r="E22" s="315"/>
      <c r="F22" s="315"/>
      <c r="G22" s="321"/>
    </row>
    <row r="23" spans="1:7" ht="12.75" customHeight="1">
      <c r="A23" s="314" t="s">
        <v>26</v>
      </c>
      <c r="B23" s="314"/>
      <c r="C23" s="230">
        <v>10</v>
      </c>
      <c r="D23" s="315"/>
      <c r="E23" s="315"/>
      <c r="F23" s="315"/>
      <c r="G23" s="321"/>
    </row>
    <row r="24" spans="1:7" s="1" customFormat="1" ht="15.75">
      <c r="A24" s="4">
        <v>7</v>
      </c>
      <c r="B24" s="5" t="s">
        <v>180</v>
      </c>
      <c r="C24" s="227">
        <f>SUM(C25:C27)</f>
        <v>473</v>
      </c>
      <c r="D24" s="7">
        <f>(2+C24/100)*F73</f>
        <v>30747.682901612814</v>
      </c>
      <c r="E24" s="7">
        <f>IF(D24&lt;$D$78,$D$78,IF(D24&gt;$D$83,$D$83,D24))</f>
        <v>30747.682901612814</v>
      </c>
      <c r="F24" s="7">
        <f>ROUND(E24,0)</f>
        <v>30748</v>
      </c>
      <c r="G24" s="53"/>
    </row>
    <row r="25" spans="1:7" ht="12.75" customHeight="1">
      <c r="A25" s="314" t="s">
        <v>28</v>
      </c>
      <c r="B25" s="314"/>
      <c r="C25" s="229">
        <v>87</v>
      </c>
      <c r="D25" s="315"/>
      <c r="E25" s="315"/>
      <c r="F25" s="315"/>
      <c r="G25" s="321"/>
    </row>
    <row r="26" spans="1:7" ht="12.75" customHeight="1">
      <c r="A26" s="314" t="s">
        <v>29</v>
      </c>
      <c r="B26" s="314"/>
      <c r="C26" s="229">
        <v>234</v>
      </c>
      <c r="D26" s="315"/>
      <c r="E26" s="315"/>
      <c r="F26" s="315"/>
      <c r="G26" s="321"/>
    </row>
    <row r="27" spans="1:7" ht="12.75" customHeight="1">
      <c r="A27" s="314" t="s">
        <v>30</v>
      </c>
      <c r="B27" s="314"/>
      <c r="C27" s="229">
        <v>152</v>
      </c>
      <c r="D27" s="315"/>
      <c r="E27" s="315"/>
      <c r="F27" s="315"/>
      <c r="G27" s="321"/>
    </row>
    <row r="28" spans="1:7" s="1" customFormat="1" ht="15.75">
      <c r="A28" s="4">
        <v>8</v>
      </c>
      <c r="B28" s="5" t="s">
        <v>181</v>
      </c>
      <c r="C28" s="227">
        <v>51</v>
      </c>
      <c r="D28" s="7">
        <f>(2+C28/100)*F73</f>
        <v>11467.560784999725</v>
      </c>
      <c r="E28" s="7">
        <f>ROUND(IF(D28&lt;$D$78,$D$78,IF(D28&gt;$D$83,$D$83,D28)),2)</f>
        <v>11467.56</v>
      </c>
      <c r="F28" s="7">
        <f>ROUND(E28,0)</f>
        <v>11468</v>
      </c>
      <c r="G28" s="53"/>
    </row>
    <row r="29" spans="1:7" s="1" customFormat="1" ht="15.75">
      <c r="A29" s="4">
        <v>9</v>
      </c>
      <c r="B29" s="5" t="s">
        <v>182</v>
      </c>
      <c r="C29" s="227">
        <v>88</v>
      </c>
      <c r="D29" s="7">
        <f>(2+C29/100)*F73</f>
        <v>13157.99803219092</v>
      </c>
      <c r="E29" s="7">
        <f>ROUND(IF(D29&lt;$D$78,$D$78,IF(D29&gt;$D$83,$D$83,D29)),2)</f>
        <v>13158</v>
      </c>
      <c r="F29" s="7">
        <f>ROUND(E29,0)</f>
        <v>13158</v>
      </c>
      <c r="G29" s="53"/>
    </row>
    <row r="30" spans="1:7" s="1" customFormat="1" ht="25.5">
      <c r="A30" s="4">
        <v>10</v>
      </c>
      <c r="B30" s="5" t="s">
        <v>183</v>
      </c>
      <c r="C30" s="227">
        <f>SUM(C31:C32)</f>
        <v>317</v>
      </c>
      <c r="D30" s="7">
        <f>(2+C30/100)*F73</f>
        <v>23620.433967509394</v>
      </c>
      <c r="E30" s="7">
        <f>ROUND(IF(D30&lt;$D$78,$D$78,IF(D30&gt;$D$83,$D$83,D30)),2)</f>
        <v>23620.43</v>
      </c>
      <c r="F30" s="7">
        <f>ROUND(E30,0)</f>
        <v>23620</v>
      </c>
      <c r="G30" s="53"/>
    </row>
    <row r="31" spans="1:7" s="1" customFormat="1" ht="12.75" customHeight="1">
      <c r="A31" s="314" t="s">
        <v>34</v>
      </c>
      <c r="B31" s="314"/>
      <c r="C31" s="229">
        <v>301</v>
      </c>
      <c r="D31" s="75"/>
      <c r="E31" s="75"/>
      <c r="F31" s="75"/>
      <c r="G31" s="76"/>
    </row>
    <row r="32" spans="1:7" ht="16.5" customHeight="1">
      <c r="A32" s="330" t="s">
        <v>36</v>
      </c>
      <c r="B32" s="331"/>
      <c r="C32" s="229">
        <v>16</v>
      </c>
      <c r="D32" s="75"/>
      <c r="E32" s="75"/>
      <c r="F32" s="75"/>
      <c r="G32" s="76"/>
    </row>
    <row r="33" spans="1:7" s="1" customFormat="1" ht="15.75">
      <c r="A33" s="4">
        <v>11</v>
      </c>
      <c r="B33" s="5" t="s">
        <v>248</v>
      </c>
      <c r="C33" s="227">
        <f>C34</f>
        <v>256</v>
      </c>
      <c r="D33" s="7">
        <f>(2+C33/100)*F73</f>
        <v>20833.496884302294</v>
      </c>
      <c r="E33" s="7">
        <f>ROUND(IF(D33&lt;$D$78,$D$78,IF(D33&gt;$D$83,$D$83,D33)),2)</f>
        <v>20833.5</v>
      </c>
      <c r="F33" s="7">
        <f>ROUND(E33,0)</f>
        <v>20834</v>
      </c>
      <c r="G33" s="53"/>
    </row>
    <row r="34" spans="1:7" ht="12.75" customHeight="1">
      <c r="A34" s="314" t="s">
        <v>35</v>
      </c>
      <c r="B34" s="314"/>
      <c r="C34" s="325">
        <v>256</v>
      </c>
      <c r="D34" s="326"/>
      <c r="E34" s="326"/>
      <c r="F34" s="326"/>
      <c r="G34" s="53"/>
    </row>
    <row r="35" spans="1:7" ht="18.75" customHeight="1">
      <c r="A35" s="314"/>
      <c r="B35" s="314"/>
      <c r="C35" s="325"/>
      <c r="D35" s="327"/>
      <c r="E35" s="327"/>
      <c r="F35" s="327"/>
      <c r="G35" s="53"/>
    </row>
    <row r="36" spans="1:7" s="1" customFormat="1" ht="15.75">
      <c r="A36" s="4">
        <v>12</v>
      </c>
      <c r="B36" s="5" t="s">
        <v>184</v>
      </c>
      <c r="C36" s="227">
        <f>SUM(C37:C38)</f>
        <v>190</v>
      </c>
      <c r="D36" s="7">
        <f>(2+C36/100)*F73</f>
        <v>17818.122335258537</v>
      </c>
      <c r="E36" s="7">
        <f>IF(D36&lt;$D$78,$D$78,IF(D36&gt;$D$83,$D$83,D36))</f>
        <v>17818.122335258537</v>
      </c>
      <c r="F36" s="7">
        <f>ROUND(E36,0)</f>
        <v>17818</v>
      </c>
      <c r="G36" s="53"/>
    </row>
    <row r="37" spans="1:7" ht="15" customHeight="1">
      <c r="A37" s="314" t="s">
        <v>38</v>
      </c>
      <c r="B37" s="314"/>
      <c r="C37" s="229">
        <v>213</v>
      </c>
      <c r="D37" s="321"/>
      <c r="E37" s="321"/>
      <c r="F37" s="321"/>
      <c r="G37" s="321"/>
    </row>
    <row r="38" spans="1:7" ht="15" customHeight="1">
      <c r="A38" s="314" t="s">
        <v>25</v>
      </c>
      <c r="B38" s="314"/>
      <c r="C38" s="230">
        <v>-23</v>
      </c>
      <c r="D38" s="321"/>
      <c r="E38" s="321"/>
      <c r="F38" s="321"/>
      <c r="G38" s="321"/>
    </row>
    <row r="39" spans="1:7" s="1" customFormat="1" ht="15.75">
      <c r="A39" s="4">
        <v>13</v>
      </c>
      <c r="B39" s="5" t="s">
        <v>185</v>
      </c>
      <c r="C39" s="227">
        <f>C40</f>
        <v>1088</v>
      </c>
      <c r="D39" s="7">
        <f>(2+C39/100)*F73</f>
        <v>58845.49119952051</v>
      </c>
      <c r="E39" s="7">
        <f>D83</f>
        <v>45687.49316732959</v>
      </c>
      <c r="F39" s="7">
        <f>ROUND(E39,0)</f>
        <v>45687</v>
      </c>
      <c r="G39" s="54"/>
    </row>
    <row r="40" spans="1:7" ht="12.75" customHeight="1">
      <c r="A40" s="314" t="s">
        <v>40</v>
      </c>
      <c r="B40" s="314"/>
      <c r="C40" s="229">
        <v>1088</v>
      </c>
      <c r="D40" s="232"/>
      <c r="E40" s="7"/>
      <c r="F40" s="7"/>
      <c r="G40" s="328"/>
    </row>
    <row r="41" spans="1:7" s="1" customFormat="1" ht="18">
      <c r="A41" s="4">
        <v>14</v>
      </c>
      <c r="B41" s="5" t="s">
        <v>379</v>
      </c>
      <c r="C41" s="234">
        <f>C42</f>
        <v>108</v>
      </c>
      <c r="D41" s="235">
        <v>0</v>
      </c>
      <c r="E41" s="7">
        <v>0</v>
      </c>
      <c r="F41" s="7">
        <f>ROUND(E41,0)</f>
        <v>0</v>
      </c>
      <c r="G41" s="329"/>
    </row>
    <row r="42" spans="1:7" ht="24" customHeight="1">
      <c r="A42" s="314" t="s">
        <v>41</v>
      </c>
      <c r="B42" s="314"/>
      <c r="C42" s="229">
        <v>108</v>
      </c>
      <c r="D42" s="233"/>
      <c r="E42" s="233"/>
      <c r="F42" s="233"/>
      <c r="G42" s="328"/>
    </row>
    <row r="43" spans="1:7" s="1" customFormat="1" ht="15.75">
      <c r="A43" s="4">
        <v>15</v>
      </c>
      <c r="B43" s="5" t="s">
        <v>186</v>
      </c>
      <c r="C43" s="227">
        <f>SUM(C44:C48)</f>
        <v>815</v>
      </c>
      <c r="D43" s="7">
        <f>(2+C43/100)*F73</f>
        <v>46372.80556483953</v>
      </c>
      <c r="E43" s="7">
        <f>D83</f>
        <v>45687.49316732959</v>
      </c>
      <c r="F43" s="7">
        <f>ROUND(E43,0)</f>
        <v>45687</v>
      </c>
      <c r="G43" s="54"/>
    </row>
    <row r="44" spans="1:7" s="1" customFormat="1" ht="12.75" customHeight="1">
      <c r="A44" s="314" t="s">
        <v>43</v>
      </c>
      <c r="B44" s="314"/>
      <c r="C44" s="229">
        <v>445</v>
      </c>
      <c r="D44" s="316"/>
      <c r="E44" s="316"/>
      <c r="F44" s="316"/>
      <c r="G44" s="332"/>
    </row>
    <row r="45" spans="1:7" s="1" customFormat="1" ht="12.75" customHeight="1">
      <c r="A45" s="314" t="s">
        <v>44</v>
      </c>
      <c r="B45" s="314"/>
      <c r="C45" s="229">
        <v>21</v>
      </c>
      <c r="D45" s="316"/>
      <c r="E45" s="316"/>
      <c r="F45" s="316"/>
      <c r="G45" s="332"/>
    </row>
    <row r="46" spans="1:7" ht="12.75" customHeight="1">
      <c r="A46" s="314" t="s">
        <v>45</v>
      </c>
      <c r="B46" s="314"/>
      <c r="C46" s="229">
        <v>89</v>
      </c>
      <c r="D46" s="316"/>
      <c r="E46" s="316"/>
      <c r="F46" s="316"/>
      <c r="G46" s="332"/>
    </row>
    <row r="47" spans="1:7" ht="12.75" customHeight="1">
      <c r="A47" s="314" t="s">
        <v>46</v>
      </c>
      <c r="B47" s="314"/>
      <c r="C47" s="229">
        <v>203</v>
      </c>
      <c r="D47" s="316"/>
      <c r="E47" s="316"/>
      <c r="F47" s="316"/>
      <c r="G47" s="332"/>
    </row>
    <row r="48" spans="1:7" ht="12.75" customHeight="1">
      <c r="A48" s="314" t="s">
        <v>47</v>
      </c>
      <c r="B48" s="314"/>
      <c r="C48" s="229">
        <v>57</v>
      </c>
      <c r="D48" s="316"/>
      <c r="E48" s="316"/>
      <c r="F48" s="316"/>
      <c r="G48" s="332"/>
    </row>
    <row r="49" spans="1:7" s="15" customFormat="1" ht="15.75">
      <c r="A49" s="4">
        <v>16</v>
      </c>
      <c r="B49" s="5" t="s">
        <v>187</v>
      </c>
      <c r="C49" s="227">
        <f>SUM(C50:C52)</f>
        <v>322</v>
      </c>
      <c r="D49" s="7">
        <f>(2+C49/100)*F73</f>
        <v>23848.871433346045</v>
      </c>
      <c r="E49" s="7">
        <f>ROUND(IF(D49&lt;$D$78,$D$78,IF(D49&gt;$D$83,$D$83,D49)),2)</f>
        <v>23848.87</v>
      </c>
      <c r="F49" s="7">
        <f>ROUND(E49,0)</f>
        <v>23849</v>
      </c>
      <c r="G49" s="54"/>
    </row>
    <row r="50" spans="1:11" ht="12.75" customHeight="1">
      <c r="A50" s="314" t="s">
        <v>49</v>
      </c>
      <c r="B50" s="314"/>
      <c r="C50" s="229">
        <v>298</v>
      </c>
      <c r="D50" s="315"/>
      <c r="E50" s="315"/>
      <c r="F50" s="315"/>
      <c r="G50" s="321"/>
      <c r="H50" s="16"/>
      <c r="I50" s="16"/>
      <c r="J50" s="16"/>
      <c r="K50" s="16"/>
    </row>
    <row r="51" spans="1:11" ht="12.75" customHeight="1">
      <c r="A51" s="330" t="s">
        <v>173</v>
      </c>
      <c r="B51" s="331"/>
      <c r="C51" s="229">
        <v>9</v>
      </c>
      <c r="D51" s="315"/>
      <c r="E51" s="315"/>
      <c r="F51" s="315"/>
      <c r="G51" s="321"/>
      <c r="H51" s="16"/>
      <c r="I51" s="16"/>
      <c r="J51" s="16"/>
      <c r="K51" s="16"/>
    </row>
    <row r="52" spans="1:11" ht="12.75" customHeight="1">
      <c r="A52" s="314" t="s">
        <v>50</v>
      </c>
      <c r="B52" s="314"/>
      <c r="C52" s="229">
        <v>15</v>
      </c>
      <c r="D52" s="315"/>
      <c r="E52" s="315"/>
      <c r="F52" s="315"/>
      <c r="G52" s="321"/>
      <c r="H52" s="16"/>
      <c r="I52" s="16"/>
      <c r="J52" s="16"/>
      <c r="K52" s="16"/>
    </row>
    <row r="53" spans="1:7" s="15" customFormat="1" ht="15.75">
      <c r="A53" s="4">
        <v>17</v>
      </c>
      <c r="B53" s="5" t="s">
        <v>188</v>
      </c>
      <c r="C53" s="227">
        <f>SUM(C54:C55)</f>
        <v>248</v>
      </c>
      <c r="D53" s="7">
        <f>(2+C53/100)*F73</f>
        <v>20467.996938963657</v>
      </c>
      <c r="E53" s="7">
        <f>ROUND(IF(D53&lt;$D$78,$D$78,IF(D53&gt;$D$83,$D$83,D53)),2)</f>
        <v>20468</v>
      </c>
      <c r="F53" s="7">
        <f>ROUND(E53,0)</f>
        <v>20468</v>
      </c>
      <c r="G53" s="54"/>
    </row>
    <row r="54" spans="1:11" ht="12.75" customHeight="1">
      <c r="A54" s="314" t="s">
        <v>52</v>
      </c>
      <c r="B54" s="314"/>
      <c r="C54" s="229">
        <v>217</v>
      </c>
      <c r="D54" s="315"/>
      <c r="E54" s="315"/>
      <c r="F54" s="315"/>
      <c r="G54" s="321"/>
      <c r="H54" s="16"/>
      <c r="I54" s="16"/>
      <c r="J54" s="16"/>
      <c r="K54" s="16"/>
    </row>
    <row r="55" spans="1:11" ht="12.75" customHeight="1">
      <c r="A55" s="314" t="s">
        <v>53</v>
      </c>
      <c r="B55" s="314"/>
      <c r="C55" s="229">
        <v>31</v>
      </c>
      <c r="D55" s="315"/>
      <c r="E55" s="315"/>
      <c r="F55" s="315"/>
      <c r="G55" s="321"/>
      <c r="H55" s="16"/>
      <c r="I55" s="16"/>
      <c r="J55" s="16"/>
      <c r="K55" s="16"/>
    </row>
    <row r="56" spans="1:7" s="15" customFormat="1" ht="15.75">
      <c r="A56" s="4">
        <v>18</v>
      </c>
      <c r="B56" s="5" t="s">
        <v>189</v>
      </c>
      <c r="C56" s="227">
        <f>SUM(C57:C58)</f>
        <v>579</v>
      </c>
      <c r="D56" s="7">
        <f>(2+C56/100)*F73</f>
        <v>35590.55717734975</v>
      </c>
      <c r="E56" s="7">
        <f>ROUND(IF(D56&lt;$D$78,$D$78,IF(D56&gt;$D$83,$D$83,D56)),2)</f>
        <v>35590.56</v>
      </c>
      <c r="F56" s="7">
        <f>ROUND(E56,0)</f>
        <v>35591</v>
      </c>
      <c r="G56" s="54"/>
    </row>
    <row r="57" spans="1:11" ht="12.75" customHeight="1">
      <c r="A57" s="314" t="s">
        <v>55</v>
      </c>
      <c r="B57" s="314"/>
      <c r="C57" s="229">
        <v>371</v>
      </c>
      <c r="D57" s="315"/>
      <c r="E57" s="315"/>
      <c r="F57" s="315"/>
      <c r="G57" s="321"/>
      <c r="H57" s="16"/>
      <c r="I57" s="16"/>
      <c r="J57" s="16"/>
      <c r="K57" s="16"/>
    </row>
    <row r="58" spans="1:11" ht="12.75" customHeight="1">
      <c r="A58" s="314" t="s">
        <v>56</v>
      </c>
      <c r="B58" s="314"/>
      <c r="C58" s="229">
        <v>208</v>
      </c>
      <c r="D58" s="315"/>
      <c r="E58" s="315"/>
      <c r="F58" s="315"/>
      <c r="G58" s="321"/>
      <c r="H58" s="16"/>
      <c r="I58" s="16"/>
      <c r="J58" s="16"/>
      <c r="K58" s="16"/>
    </row>
    <row r="59" spans="1:7" s="15" customFormat="1" ht="15.75">
      <c r="A59" s="4">
        <v>19</v>
      </c>
      <c r="B59" s="5" t="s">
        <v>190</v>
      </c>
      <c r="C59" s="227">
        <f>SUM(C60:C61)</f>
        <v>324</v>
      </c>
      <c r="D59" s="7">
        <f>(2+C59/100)*F73</f>
        <v>23940.246419680705</v>
      </c>
      <c r="E59" s="7">
        <f>ROUND(IF(D59&lt;$D$78,$D$78,IF(D59&gt;$D$83,$D$83,D59)),2)</f>
        <v>23940.25</v>
      </c>
      <c r="F59" s="7">
        <f>ROUND(E59,0)</f>
        <v>23940</v>
      </c>
      <c r="G59" s="54"/>
    </row>
    <row r="60" spans="1:7" ht="12.75" customHeight="1">
      <c r="A60" s="314" t="s">
        <v>58</v>
      </c>
      <c r="B60" s="314"/>
      <c r="C60" s="229">
        <v>334</v>
      </c>
      <c r="D60" s="315"/>
      <c r="E60" s="334"/>
      <c r="F60" s="315"/>
      <c r="G60" s="321"/>
    </row>
    <row r="61" spans="1:7" ht="12.75" customHeight="1">
      <c r="A61" s="314" t="s">
        <v>59</v>
      </c>
      <c r="B61" s="314"/>
      <c r="C61" s="230">
        <v>-10</v>
      </c>
      <c r="D61" s="315"/>
      <c r="E61" s="334"/>
      <c r="F61" s="315"/>
      <c r="G61" s="321"/>
    </row>
    <row r="62" spans="1:7" ht="27.75" customHeight="1">
      <c r="A62" s="309" t="s">
        <v>60</v>
      </c>
      <c r="B62" s="309"/>
      <c r="C62" s="231">
        <f>C59+C56+C53+C49+C43+C39+C36+C33+C30+C29+C28+C24+C19+C10+C16+C5+C6+C7+C41</f>
        <v>7081</v>
      </c>
      <c r="D62" s="7">
        <f>D59+D56+D53+D49+D43+D39+D36+D30+D29+D28+D24+D19+D16+D10+D7+D6+D5+D33+D41</f>
        <v>483053.86525817576</v>
      </c>
      <c r="E62" s="7">
        <f>E59+E56+E53+E49+E43+E39+E36+E30+E29+E28+E24+E19+E16+E10+E7+E6+E5+E33+E41</f>
        <v>469210.56583967735</v>
      </c>
      <c r="F62" s="7">
        <f>F59+F56+F53+F49+F43+F39+F36+F30+F29+F28+F24+F19+F16+F10+F7+F6+F5+F33+F41</f>
        <v>469210</v>
      </c>
      <c r="G62" s="7">
        <f>G59+G56+G53+G49+G43+G39+G36+G30+G29+G28+G24+G19+G16+G10+G7+G6+G5+G33</f>
        <v>0</v>
      </c>
    </row>
    <row r="63" spans="1:7" s="16" customFormat="1" ht="9.75" customHeight="1">
      <c r="A63" s="68"/>
      <c r="B63" s="68"/>
      <c r="C63" s="69"/>
      <c r="D63" s="70"/>
      <c r="E63" s="130"/>
      <c r="F63" s="70"/>
      <c r="G63" s="71"/>
    </row>
    <row r="64" spans="1:7" s="16" customFormat="1" ht="15.75">
      <c r="A64" s="335" t="s">
        <v>172</v>
      </c>
      <c r="B64" s="335"/>
      <c r="C64" s="335"/>
      <c r="D64" s="70"/>
      <c r="E64" s="130"/>
      <c r="F64" s="70"/>
      <c r="G64" s="71"/>
    </row>
    <row r="65" spans="1:7" s="16" customFormat="1" ht="15.75">
      <c r="A65" s="335" t="s">
        <v>376</v>
      </c>
      <c r="B65" s="335"/>
      <c r="C65" s="335"/>
      <c r="D65" s="70"/>
      <c r="E65" s="130"/>
      <c r="F65" s="70"/>
      <c r="G65" s="71"/>
    </row>
    <row r="66" spans="1:7" s="16" customFormat="1" ht="15.75">
      <c r="A66" s="68"/>
      <c r="B66" s="68"/>
      <c r="C66" s="69"/>
      <c r="D66" s="70"/>
      <c r="E66" s="130"/>
      <c r="F66" s="70"/>
      <c r="G66" s="71"/>
    </row>
    <row r="67" ht="12.75">
      <c r="B67" s="1" t="s">
        <v>61</v>
      </c>
    </row>
    <row r="69" spans="2:4" ht="12.75">
      <c r="B69" s="310" t="s">
        <v>62</v>
      </c>
      <c r="C69" s="311" t="s">
        <v>373</v>
      </c>
      <c r="D69" s="311"/>
    </row>
    <row r="70" spans="2:5" ht="24.75" customHeight="1">
      <c r="B70" s="310"/>
      <c r="C70" s="333" t="s">
        <v>374</v>
      </c>
      <c r="D70" s="333"/>
      <c r="E70" s="132" t="s">
        <v>195</v>
      </c>
    </row>
    <row r="72" spans="2:4" ht="12.75">
      <c r="B72" s="310" t="s">
        <v>62</v>
      </c>
      <c r="C72" s="56">
        <v>83850256.21</v>
      </c>
      <c r="D72" s="336">
        <f>C72/C73</f>
        <v>4568.7493167329585</v>
      </c>
    </row>
    <row r="73" spans="2:6" ht="15.75">
      <c r="B73" s="310"/>
      <c r="C73" s="57">
        <v>18353</v>
      </c>
      <c r="D73" s="336"/>
      <c r="E73" s="133">
        <f>ROUND(D72,2)</f>
        <v>4568.75</v>
      </c>
      <c r="F73" s="127">
        <f>D72</f>
        <v>4568.7493167329585</v>
      </c>
    </row>
    <row r="74" spans="2:5" ht="27">
      <c r="B74" s="18"/>
      <c r="C74" s="57"/>
      <c r="D74" s="58"/>
      <c r="E74" s="133"/>
    </row>
    <row r="75" spans="3:4" ht="15.75">
      <c r="C75" s="57"/>
      <c r="D75" s="59"/>
    </row>
    <row r="76" ht="12.75">
      <c r="B76" s="1" t="s">
        <v>67</v>
      </c>
    </row>
    <row r="78" spans="2:5" ht="23.25" customHeight="1">
      <c r="B78" s="310" t="s">
        <v>119</v>
      </c>
      <c r="C78" s="337" t="s">
        <v>367</v>
      </c>
      <c r="D78" s="338">
        <f>2*E73</f>
        <v>9137.5</v>
      </c>
      <c r="E78" s="134"/>
    </row>
    <row r="79" spans="2:5" ht="12.75" customHeight="1">
      <c r="B79" s="310"/>
      <c r="C79" s="337"/>
      <c r="D79" s="339"/>
      <c r="E79" s="135"/>
    </row>
    <row r="81" ht="12.75">
      <c r="B81" s="1" t="s">
        <v>120</v>
      </c>
    </row>
    <row r="83" spans="2:5" ht="12.75" customHeight="1">
      <c r="B83" s="310" t="s">
        <v>121</v>
      </c>
      <c r="C83" s="337" t="s">
        <v>368</v>
      </c>
      <c r="D83" s="338">
        <f>10*F73</f>
        <v>45687.49316732959</v>
      </c>
      <c r="E83" s="134"/>
    </row>
    <row r="84" spans="2:5" ht="12.75" customHeight="1">
      <c r="B84" s="310"/>
      <c r="C84" s="337"/>
      <c r="D84" s="338"/>
      <c r="E84" s="134"/>
    </row>
    <row r="86" ht="12.75">
      <c r="B86" s="1" t="s">
        <v>75</v>
      </c>
    </row>
    <row r="88" spans="2:5" ht="27" customHeight="1">
      <c r="B88" s="340" t="s">
        <v>76</v>
      </c>
      <c r="C88" s="341" t="s">
        <v>375</v>
      </c>
      <c r="D88" s="341"/>
      <c r="E88" s="342" t="s">
        <v>78</v>
      </c>
    </row>
    <row r="89" spans="2:5" ht="16.5">
      <c r="B89" s="340"/>
      <c r="C89" s="305">
        <v>100</v>
      </c>
      <c r="D89" s="305"/>
      <c r="E89" s="342"/>
    </row>
    <row r="90" spans="1:7" ht="18" customHeight="1">
      <c r="A90" s="67"/>
      <c r="B90" s="67"/>
      <c r="C90" s="67"/>
      <c r="D90" s="67"/>
      <c r="E90" s="136"/>
      <c r="F90" s="67"/>
      <c r="G90" s="67"/>
    </row>
    <row r="91" spans="1:3" ht="12.75">
      <c r="A91" s="335" t="s">
        <v>172</v>
      </c>
      <c r="B91" s="335"/>
      <c r="C91" s="335"/>
    </row>
    <row r="92" spans="1:3" ht="12.75">
      <c r="A92" s="335" t="s">
        <v>378</v>
      </c>
      <c r="B92" s="335"/>
      <c r="C92" s="335"/>
    </row>
    <row r="93" ht="12.75">
      <c r="B93" s="47" t="s">
        <v>377</v>
      </c>
    </row>
    <row r="94" spans="2:6" ht="12.75">
      <c r="B94" s="47" t="s">
        <v>380</v>
      </c>
      <c r="F94" t="s">
        <v>381</v>
      </c>
    </row>
  </sheetData>
  <sheetProtection selectLockedCells="1" selectUnlockedCells="1"/>
  <mergeCells count="107">
    <mergeCell ref="E34:E35"/>
    <mergeCell ref="F34:F35"/>
    <mergeCell ref="B88:B89"/>
    <mergeCell ref="C88:D88"/>
    <mergeCell ref="E88:E89"/>
    <mergeCell ref="C89:D89"/>
    <mergeCell ref="A62:B62"/>
    <mergeCell ref="A64:C64"/>
    <mergeCell ref="A65:C65"/>
    <mergeCell ref="B69:B70"/>
    <mergeCell ref="A91:C91"/>
    <mergeCell ref="A92:C92"/>
    <mergeCell ref="B72:B73"/>
    <mergeCell ref="D72:D73"/>
    <mergeCell ref="B78:B79"/>
    <mergeCell ref="C78:C79"/>
    <mergeCell ref="D78:D79"/>
    <mergeCell ref="B83:B84"/>
    <mergeCell ref="C83:C84"/>
    <mergeCell ref="D83:D84"/>
    <mergeCell ref="C69:D69"/>
    <mergeCell ref="C70:D70"/>
    <mergeCell ref="A60:B60"/>
    <mergeCell ref="D60:D61"/>
    <mergeCell ref="E60:E61"/>
    <mergeCell ref="F60:F61"/>
    <mergeCell ref="G60:G61"/>
    <mergeCell ref="A61:B61"/>
    <mergeCell ref="A57:B57"/>
    <mergeCell ref="D57:D58"/>
    <mergeCell ref="E57:E58"/>
    <mergeCell ref="F57:F58"/>
    <mergeCell ref="G57:G58"/>
    <mergeCell ref="A58:B58"/>
    <mergeCell ref="A54:B54"/>
    <mergeCell ref="D54:D55"/>
    <mergeCell ref="E54:E55"/>
    <mergeCell ref="F54:F55"/>
    <mergeCell ref="G54:G55"/>
    <mergeCell ref="A55:B55"/>
    <mergeCell ref="A50:B50"/>
    <mergeCell ref="D50:D52"/>
    <mergeCell ref="E50:E52"/>
    <mergeCell ref="F50:F52"/>
    <mergeCell ref="G50:G52"/>
    <mergeCell ref="A51:B51"/>
    <mergeCell ref="A52:B52"/>
    <mergeCell ref="A44:B44"/>
    <mergeCell ref="D44:D48"/>
    <mergeCell ref="E44:E48"/>
    <mergeCell ref="F44:F48"/>
    <mergeCell ref="G44:G48"/>
    <mergeCell ref="A45:B45"/>
    <mergeCell ref="A46:B46"/>
    <mergeCell ref="A47:B47"/>
    <mergeCell ref="A48:B48"/>
    <mergeCell ref="A40:B40"/>
    <mergeCell ref="G40:G42"/>
    <mergeCell ref="A42:B42"/>
    <mergeCell ref="A32:B32"/>
    <mergeCell ref="A37:B37"/>
    <mergeCell ref="D37:D38"/>
    <mergeCell ref="E37:E38"/>
    <mergeCell ref="F37:F38"/>
    <mergeCell ref="G37:G38"/>
    <mergeCell ref="A38:B38"/>
    <mergeCell ref="A34:B35"/>
    <mergeCell ref="C34:C35"/>
    <mergeCell ref="D34:D35"/>
    <mergeCell ref="A31:B31"/>
    <mergeCell ref="A25:B25"/>
    <mergeCell ref="D25:D27"/>
    <mergeCell ref="E25:E27"/>
    <mergeCell ref="F25:F27"/>
    <mergeCell ref="G25:G27"/>
    <mergeCell ref="A26:B26"/>
    <mergeCell ref="A27:B27"/>
    <mergeCell ref="A20:B20"/>
    <mergeCell ref="D20:D23"/>
    <mergeCell ref="E20:E23"/>
    <mergeCell ref="F20:F23"/>
    <mergeCell ref="G20:G23"/>
    <mergeCell ref="A21:B21"/>
    <mergeCell ref="A22:B22"/>
    <mergeCell ref="A23:B23"/>
    <mergeCell ref="A17:B17"/>
    <mergeCell ref="D17:D18"/>
    <mergeCell ref="E17:E18"/>
    <mergeCell ref="F17:F18"/>
    <mergeCell ref="G17:G18"/>
    <mergeCell ref="A18:B18"/>
    <mergeCell ref="A11:B11"/>
    <mergeCell ref="D11:D15"/>
    <mergeCell ref="E11:E15"/>
    <mergeCell ref="F11:F15"/>
    <mergeCell ref="G11:G15"/>
    <mergeCell ref="A12:B12"/>
    <mergeCell ref="A13:B13"/>
    <mergeCell ref="A14:B14"/>
    <mergeCell ref="A15:B15"/>
    <mergeCell ref="A2:G2"/>
    <mergeCell ref="A8:B8"/>
    <mergeCell ref="D8:D9"/>
    <mergeCell ref="E8:E9"/>
    <mergeCell ref="F8:F9"/>
    <mergeCell ref="G8:G9"/>
    <mergeCell ref="A9:B9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90"/>
  <sheetViews>
    <sheetView zoomScalePageLayoutView="0" workbookViewId="0" topLeftCell="A34">
      <selection activeCell="C78" sqref="C78"/>
    </sheetView>
  </sheetViews>
  <sheetFormatPr defaultColWidth="11.57421875" defaultRowHeight="12.75"/>
  <cols>
    <col min="1" max="1" width="6.57421875" style="0" customWidth="1"/>
    <col min="2" max="2" width="47.140625" style="0" customWidth="1"/>
    <col min="3" max="3" width="20.00390625" style="0" customWidth="1"/>
    <col min="4" max="4" width="19.8515625" style="0" customWidth="1"/>
    <col min="5" max="5" width="18.8515625" style="131" customWidth="1"/>
    <col min="6" max="6" width="15.7109375" style="0" bestFit="1" customWidth="1"/>
    <col min="7" max="7" width="12.00390625" style="0" hidden="1" customWidth="1"/>
  </cols>
  <sheetData>
    <row r="2" spans="1:7" ht="18">
      <c r="A2" s="317" t="s">
        <v>244</v>
      </c>
      <c r="B2" s="317"/>
      <c r="C2" s="317"/>
      <c r="D2" s="317"/>
      <c r="E2" s="317"/>
      <c r="F2" s="317"/>
      <c r="G2" s="317"/>
    </row>
    <row r="3" spans="1:7" ht="14.25" customHeight="1">
      <c r="A3" s="2"/>
      <c r="B3" s="2"/>
      <c r="C3" s="2"/>
      <c r="D3" s="2"/>
      <c r="E3" s="128"/>
      <c r="G3" s="2"/>
    </row>
    <row r="4" spans="1:7" ht="89.25">
      <c r="A4" s="3" t="s">
        <v>1</v>
      </c>
      <c r="B4" s="3" t="s">
        <v>2</v>
      </c>
      <c r="C4" s="48" t="s">
        <v>245</v>
      </c>
      <c r="D4" s="48" t="s">
        <v>246</v>
      </c>
      <c r="E4" s="129" t="s">
        <v>247</v>
      </c>
      <c r="F4" s="48" t="s">
        <v>117</v>
      </c>
      <c r="G4" s="48" t="s">
        <v>203</v>
      </c>
    </row>
    <row r="5" spans="1:7" s="1" customFormat="1" ht="15.75">
      <c r="A5" s="49">
        <v>1</v>
      </c>
      <c r="B5" s="50" t="s">
        <v>175</v>
      </c>
      <c r="C5" s="65">
        <v>269</v>
      </c>
      <c r="D5" s="51">
        <f>(2+C5/100)*F71</f>
        <v>19684.405741220664</v>
      </c>
      <c r="E5" s="51">
        <f>IF(D5&lt;$D$76,$D$76,IF(D5&gt;$D$81,$D$81,D5))</f>
        <v>19684.405741220664</v>
      </c>
      <c r="F5" s="51">
        <f>ROUND(E5,0)</f>
        <v>19684</v>
      </c>
      <c r="G5" s="52"/>
    </row>
    <row r="6" spans="1:7" s="1" customFormat="1" ht="15.75">
      <c r="A6" s="49">
        <v>2</v>
      </c>
      <c r="B6" s="50" t="s">
        <v>174</v>
      </c>
      <c r="C6" s="65">
        <v>401</v>
      </c>
      <c r="D6" s="51">
        <f>(2+C6/100)*F71</f>
        <v>25224.579638536503</v>
      </c>
      <c r="E6" s="51">
        <f>ROUND(IF(D6&lt;$D$76,$D$76,IF(D6&gt;$D$81,$D$81,D6)),2)</f>
        <v>25224.58</v>
      </c>
      <c r="F6" s="51">
        <f>ROUND(E6,0)</f>
        <v>25225</v>
      </c>
      <c r="G6" s="52"/>
    </row>
    <row r="7" spans="1:7" s="1" customFormat="1" ht="15.75">
      <c r="A7" s="4">
        <v>3</v>
      </c>
      <c r="B7" s="5" t="s">
        <v>176</v>
      </c>
      <c r="C7" s="6">
        <f>SUM(C8:C9)</f>
        <v>291</v>
      </c>
      <c r="D7" s="7">
        <f>(2+C7/100)*F71</f>
        <v>20607.76805743997</v>
      </c>
      <c r="E7" s="7">
        <f>ROUND(IF(D7&lt;$D$76,$D$76,IF(D7&gt;$D$81,$D$81,D7)),2)</f>
        <v>20607.77</v>
      </c>
      <c r="F7" s="7">
        <f>ROUND(E7,0)</f>
        <v>20608</v>
      </c>
      <c r="G7" s="53"/>
    </row>
    <row r="8" spans="1:7" ht="12.75">
      <c r="A8" s="314" t="s">
        <v>11</v>
      </c>
      <c r="B8" s="314"/>
      <c r="C8" s="66">
        <v>205</v>
      </c>
      <c r="D8" s="324"/>
      <c r="E8" s="324"/>
      <c r="F8" s="318"/>
      <c r="G8" s="321"/>
    </row>
    <row r="9" spans="1:7" ht="12.75">
      <c r="A9" s="314" t="s">
        <v>12</v>
      </c>
      <c r="B9" s="314"/>
      <c r="C9" s="60">
        <v>86</v>
      </c>
      <c r="D9" s="324"/>
      <c r="E9" s="324"/>
      <c r="F9" s="318"/>
      <c r="G9" s="321"/>
    </row>
    <row r="10" spans="1:7" s="1" customFormat="1" ht="25.5">
      <c r="A10" s="4">
        <v>4</v>
      </c>
      <c r="B10" s="5" t="s">
        <v>177</v>
      </c>
      <c r="C10" s="6">
        <f>SUM(C11:C15)</f>
        <v>741</v>
      </c>
      <c r="D10" s="7">
        <f>(2+C10/100)*F71</f>
        <v>39494.724525562146</v>
      </c>
      <c r="E10" s="7">
        <f>ROUND(IF(D10&lt;$D$76,$D$76,IF(D10&gt;$D$81,$D$81,D10)),2)</f>
        <v>39494.72</v>
      </c>
      <c r="F10" s="7">
        <f>ROUND(E10,0)</f>
        <v>39495</v>
      </c>
      <c r="G10" s="53"/>
    </row>
    <row r="11" spans="1:7" ht="12.75" customHeight="1">
      <c r="A11" s="314" t="s">
        <v>118</v>
      </c>
      <c r="B11" s="314"/>
      <c r="C11" s="60">
        <v>753</v>
      </c>
      <c r="D11" s="315"/>
      <c r="E11" s="315"/>
      <c r="F11" s="315"/>
      <c r="G11" s="321"/>
    </row>
    <row r="12" spans="1:7" ht="12.75" customHeight="1">
      <c r="A12" s="314" t="s">
        <v>15</v>
      </c>
      <c r="B12" s="314"/>
      <c r="C12" s="60">
        <v>0</v>
      </c>
      <c r="D12" s="315"/>
      <c r="E12" s="315"/>
      <c r="F12" s="315"/>
      <c r="G12" s="321"/>
    </row>
    <row r="13" spans="1:7" ht="12.75" customHeight="1">
      <c r="A13" s="314" t="s">
        <v>16</v>
      </c>
      <c r="B13" s="314"/>
      <c r="C13" s="60">
        <v>-1</v>
      </c>
      <c r="D13" s="315"/>
      <c r="E13" s="315"/>
      <c r="F13" s="315"/>
      <c r="G13" s="321"/>
    </row>
    <row r="14" spans="1:7" ht="12.75" customHeight="1">
      <c r="A14" s="314" t="s">
        <v>17</v>
      </c>
      <c r="B14" s="314"/>
      <c r="C14" s="60">
        <v>-7</v>
      </c>
      <c r="D14" s="315"/>
      <c r="E14" s="315"/>
      <c r="F14" s="315"/>
      <c r="G14" s="321"/>
    </row>
    <row r="15" spans="1:7" ht="12.75" customHeight="1">
      <c r="A15" s="314" t="s">
        <v>18</v>
      </c>
      <c r="B15" s="314"/>
      <c r="C15" s="60">
        <v>-4</v>
      </c>
      <c r="D15" s="315"/>
      <c r="E15" s="315"/>
      <c r="F15" s="315"/>
      <c r="G15" s="321"/>
    </row>
    <row r="16" spans="1:7" s="1" customFormat="1" ht="15.75">
      <c r="A16" s="4">
        <v>5</v>
      </c>
      <c r="B16" s="5" t="s">
        <v>178</v>
      </c>
      <c r="C16" s="6">
        <f>SUM(C17:C18)</f>
        <v>357</v>
      </c>
      <c r="D16" s="7">
        <f>(2+C16/100)*F71</f>
        <v>23377.855006097892</v>
      </c>
      <c r="E16" s="7">
        <f>ROUND(IF(D16&lt;$D$76,$D$76,IF(D16&gt;$D$81,$D$81,D16)),2)</f>
        <v>23377.86</v>
      </c>
      <c r="F16" s="7">
        <f>ROUND(E16,0)</f>
        <v>23378</v>
      </c>
      <c r="G16" s="53"/>
    </row>
    <row r="17" spans="1:7" ht="12.75" customHeight="1">
      <c r="A17" s="314" t="s">
        <v>20</v>
      </c>
      <c r="B17" s="314"/>
      <c r="C17" s="60">
        <v>282</v>
      </c>
      <c r="D17" s="315"/>
      <c r="E17" s="315"/>
      <c r="F17" s="315"/>
      <c r="G17" s="321"/>
    </row>
    <row r="18" spans="1:7" ht="12.75" customHeight="1">
      <c r="A18" s="314" t="s">
        <v>21</v>
      </c>
      <c r="B18" s="314"/>
      <c r="C18" s="60">
        <v>75</v>
      </c>
      <c r="D18" s="315"/>
      <c r="E18" s="315"/>
      <c r="F18" s="315"/>
      <c r="G18" s="321"/>
    </row>
    <row r="19" spans="1:7" s="1" customFormat="1" ht="15.75">
      <c r="A19" s="4">
        <v>6</v>
      </c>
      <c r="B19" s="5" t="s">
        <v>179</v>
      </c>
      <c r="C19" s="6">
        <f>SUM(C20:C23)</f>
        <v>154</v>
      </c>
      <c r="D19" s="7">
        <f>(2+C19/100)*F71</f>
        <v>14857.73908825611</v>
      </c>
      <c r="E19" s="7">
        <f>ROUND(IF(D19&lt;$D$76,$D$76,IF(D19&gt;$D$81,$D$81,D19)),2)</f>
        <v>14857.74</v>
      </c>
      <c r="F19" s="7">
        <f>ROUND(E19,0)</f>
        <v>14858</v>
      </c>
      <c r="G19" s="53"/>
    </row>
    <row r="20" spans="1:7" ht="12.75" customHeight="1">
      <c r="A20" s="314" t="s">
        <v>23</v>
      </c>
      <c r="B20" s="314"/>
      <c r="C20" s="60">
        <v>109</v>
      </c>
      <c r="D20" s="315"/>
      <c r="E20" s="315"/>
      <c r="F20" s="315"/>
      <c r="G20" s="321"/>
    </row>
    <row r="21" spans="1:7" ht="12.75" customHeight="1">
      <c r="A21" s="314" t="s">
        <v>24</v>
      </c>
      <c r="B21" s="314"/>
      <c r="C21" s="9">
        <v>12</v>
      </c>
      <c r="D21" s="315"/>
      <c r="E21" s="315"/>
      <c r="F21" s="315"/>
      <c r="G21" s="321"/>
    </row>
    <row r="22" spans="1:7" ht="12.75" customHeight="1">
      <c r="A22" s="314" t="s">
        <v>25</v>
      </c>
      <c r="B22" s="314"/>
      <c r="C22" s="9">
        <v>23</v>
      </c>
      <c r="D22" s="315"/>
      <c r="E22" s="315"/>
      <c r="F22" s="315"/>
      <c r="G22" s="321"/>
    </row>
    <row r="23" spans="1:7" ht="12.75" customHeight="1">
      <c r="A23" s="314" t="s">
        <v>26</v>
      </c>
      <c r="B23" s="314"/>
      <c r="C23" s="9">
        <v>10</v>
      </c>
      <c r="D23" s="315"/>
      <c r="E23" s="315"/>
      <c r="F23" s="315"/>
      <c r="G23" s="321"/>
    </row>
    <row r="24" spans="1:7" s="1" customFormat="1" ht="15.75">
      <c r="A24" s="4">
        <v>7</v>
      </c>
      <c r="B24" s="5" t="s">
        <v>180</v>
      </c>
      <c r="C24" s="6">
        <f>SUM(C25:C27)</f>
        <v>460</v>
      </c>
      <c r="D24" s="7">
        <f>(2+C24/100)*F71</f>
        <v>27700.869486579188</v>
      </c>
      <c r="E24" s="7">
        <f>IF(D24&lt;$D$76,$D$76,IF(D24&gt;$D$81,$D$81,D24))</f>
        <v>27700.869486579188</v>
      </c>
      <c r="F24" s="7">
        <f>ROUND(E24,0)</f>
        <v>27701</v>
      </c>
      <c r="G24" s="53"/>
    </row>
    <row r="25" spans="1:7" ht="12.75" customHeight="1">
      <c r="A25" s="314" t="s">
        <v>28</v>
      </c>
      <c r="B25" s="314"/>
      <c r="C25" s="60">
        <v>85</v>
      </c>
      <c r="D25" s="315"/>
      <c r="E25" s="315"/>
      <c r="F25" s="315"/>
      <c r="G25" s="321"/>
    </row>
    <row r="26" spans="1:7" ht="12.75" customHeight="1">
      <c r="A26" s="314" t="s">
        <v>29</v>
      </c>
      <c r="B26" s="314"/>
      <c r="C26" s="60">
        <v>232</v>
      </c>
      <c r="D26" s="315"/>
      <c r="E26" s="315"/>
      <c r="F26" s="315"/>
      <c r="G26" s="321"/>
    </row>
    <row r="27" spans="1:7" ht="12.75" customHeight="1">
      <c r="A27" s="314" t="s">
        <v>30</v>
      </c>
      <c r="B27" s="314"/>
      <c r="C27" s="60">
        <v>143</v>
      </c>
      <c r="D27" s="315"/>
      <c r="E27" s="315"/>
      <c r="F27" s="315"/>
      <c r="G27" s="321"/>
    </row>
    <row r="28" spans="1:7" s="1" customFormat="1" ht="15.75">
      <c r="A28" s="4">
        <v>8</v>
      </c>
      <c r="B28" s="5" t="s">
        <v>181</v>
      </c>
      <c r="C28" s="6">
        <v>53</v>
      </c>
      <c r="D28" s="7">
        <f>(2+C28/100)*F71</f>
        <v>10618.666636522023</v>
      </c>
      <c r="E28" s="7">
        <f>ROUND(IF(D28&lt;$D$76,$D$76,IF(D28&gt;$D$81,$D$81,D28)),2)</f>
        <v>10618.67</v>
      </c>
      <c r="F28" s="7">
        <f>ROUND(E28,0)</f>
        <v>10619</v>
      </c>
      <c r="G28" s="53"/>
    </row>
    <row r="29" spans="1:7" s="1" customFormat="1" ht="15.75">
      <c r="A29" s="4">
        <v>9</v>
      </c>
      <c r="B29" s="5" t="s">
        <v>182</v>
      </c>
      <c r="C29" s="6">
        <v>83</v>
      </c>
      <c r="D29" s="7">
        <f>(2+C29/100)*F71</f>
        <v>11877.797067730167</v>
      </c>
      <c r="E29" s="7">
        <f>ROUND(IF(D29&lt;$D$76,$D$76,IF(D29&gt;$D$81,$D$81,D29)),2)</f>
        <v>11877.8</v>
      </c>
      <c r="F29" s="7">
        <f>ROUND(E29,0)</f>
        <v>11878</v>
      </c>
      <c r="G29" s="53"/>
    </row>
    <row r="30" spans="1:7" s="1" customFormat="1" ht="25.5">
      <c r="A30" s="4">
        <v>10</v>
      </c>
      <c r="B30" s="5" t="s">
        <v>183</v>
      </c>
      <c r="C30" s="6">
        <f>SUM(C31:C34)</f>
        <v>577</v>
      </c>
      <c r="D30" s="7">
        <f>(2+C30/100)*F71</f>
        <v>32611.478168290952</v>
      </c>
      <c r="E30" s="7">
        <f>ROUND(IF(D30&lt;$D$76,$D$76,IF(D30&gt;$D$81,$D$81,D30)),2)</f>
        <v>32611.48</v>
      </c>
      <c r="F30" s="7">
        <f>ROUND(E30,0)</f>
        <v>32611</v>
      </c>
      <c r="G30" s="53"/>
    </row>
    <row r="31" spans="1:7" s="1" customFormat="1" ht="12.75" customHeight="1">
      <c r="A31" s="314" t="s">
        <v>34</v>
      </c>
      <c r="B31" s="314"/>
      <c r="C31" s="60">
        <v>314</v>
      </c>
      <c r="D31" s="316"/>
      <c r="E31" s="316"/>
      <c r="F31" s="316"/>
      <c r="G31" s="343"/>
    </row>
    <row r="32" spans="1:7" ht="12.75" customHeight="1">
      <c r="A32" s="314" t="s">
        <v>35</v>
      </c>
      <c r="B32" s="314"/>
      <c r="C32" s="344">
        <v>249</v>
      </c>
      <c r="D32" s="316"/>
      <c r="E32" s="316"/>
      <c r="F32" s="316"/>
      <c r="G32" s="343"/>
    </row>
    <row r="33" spans="1:7" ht="7.5" customHeight="1">
      <c r="A33" s="314"/>
      <c r="B33" s="314"/>
      <c r="C33" s="344"/>
      <c r="D33" s="316"/>
      <c r="E33" s="316"/>
      <c r="F33" s="316"/>
      <c r="G33" s="343"/>
    </row>
    <row r="34" spans="1:7" ht="16.5" customHeight="1">
      <c r="A34" s="330" t="s">
        <v>36</v>
      </c>
      <c r="B34" s="331"/>
      <c r="C34" s="60">
        <v>14</v>
      </c>
      <c r="D34" s="75"/>
      <c r="E34" s="75"/>
      <c r="F34" s="75"/>
      <c r="G34" s="76"/>
    </row>
    <row r="35" spans="1:7" s="1" customFormat="1" ht="15.75">
      <c r="A35" s="4">
        <v>11</v>
      </c>
      <c r="B35" s="5" t="s">
        <v>184</v>
      </c>
      <c r="C35" s="6">
        <f>SUM(C36:C37)</f>
        <v>193</v>
      </c>
      <c r="D35" s="7">
        <f>(2+C35/100)*F71</f>
        <v>16494.608648826696</v>
      </c>
      <c r="E35" s="7">
        <f>IF(D35&lt;$D$76,$D$76,IF(D35&gt;$D$81,$D$81,D35))</f>
        <v>16494.608648826696</v>
      </c>
      <c r="F35" s="7">
        <f>ROUND(E35,0)</f>
        <v>16495</v>
      </c>
      <c r="G35" s="53"/>
    </row>
    <row r="36" spans="1:7" ht="15" customHeight="1">
      <c r="A36" s="314" t="s">
        <v>38</v>
      </c>
      <c r="B36" s="314"/>
      <c r="C36" s="60">
        <v>216</v>
      </c>
      <c r="D36" s="321"/>
      <c r="E36" s="321"/>
      <c r="F36" s="321"/>
      <c r="G36" s="321"/>
    </row>
    <row r="37" spans="1:7" ht="15" customHeight="1">
      <c r="A37" s="314" t="s">
        <v>25</v>
      </c>
      <c r="B37" s="314"/>
      <c r="C37" s="9">
        <v>-23</v>
      </c>
      <c r="D37" s="321"/>
      <c r="E37" s="321"/>
      <c r="F37" s="321"/>
      <c r="G37" s="321"/>
    </row>
    <row r="38" spans="1:7" s="1" customFormat="1" ht="15.75">
      <c r="A38" s="4">
        <v>12</v>
      </c>
      <c r="B38" s="5" t="s">
        <v>185</v>
      </c>
      <c r="C38" s="6">
        <f>SUM(C39:C40)</f>
        <v>1190</v>
      </c>
      <c r="D38" s="7">
        <f>(2+C38/100)*F71</f>
        <v>58339.70997931072</v>
      </c>
      <c r="E38" s="7">
        <f>D81</f>
        <v>41971.014373604834</v>
      </c>
      <c r="F38" s="7">
        <f>ROUND(E38,0)</f>
        <v>41971</v>
      </c>
      <c r="G38" s="54"/>
    </row>
    <row r="39" spans="1:7" ht="12.75" customHeight="1">
      <c r="A39" s="314" t="s">
        <v>40</v>
      </c>
      <c r="B39" s="314"/>
      <c r="C39" s="60">
        <v>1082</v>
      </c>
      <c r="D39" s="328"/>
      <c r="E39" s="328"/>
      <c r="F39" s="328"/>
      <c r="G39" s="328"/>
    </row>
    <row r="40" spans="1:7" ht="12.75" customHeight="1">
      <c r="A40" s="314" t="s">
        <v>41</v>
      </c>
      <c r="B40" s="314"/>
      <c r="C40" s="60">
        <v>108</v>
      </c>
      <c r="D40" s="328"/>
      <c r="E40" s="328"/>
      <c r="F40" s="328"/>
      <c r="G40" s="328"/>
    </row>
    <row r="41" spans="1:7" s="1" customFormat="1" ht="15.75">
      <c r="A41" s="4">
        <v>13</v>
      </c>
      <c r="B41" s="5" t="s">
        <v>186</v>
      </c>
      <c r="C41" s="6">
        <f>SUM(C42:C46)</f>
        <v>833</v>
      </c>
      <c r="D41" s="7">
        <f>(2+C41/100)*F71</f>
        <v>43356.05784793379</v>
      </c>
      <c r="E41" s="7">
        <f>D81</f>
        <v>41971.014373604834</v>
      </c>
      <c r="F41" s="7">
        <f>ROUND(E41,0)</f>
        <v>41971</v>
      </c>
      <c r="G41" s="54"/>
    </row>
    <row r="42" spans="1:7" s="1" customFormat="1" ht="12.75" customHeight="1">
      <c r="A42" s="314" t="s">
        <v>43</v>
      </c>
      <c r="B42" s="314"/>
      <c r="C42" s="60">
        <v>457</v>
      </c>
      <c r="D42" s="316"/>
      <c r="E42" s="316"/>
      <c r="F42" s="316"/>
      <c r="G42" s="332"/>
    </row>
    <row r="43" spans="1:7" s="1" customFormat="1" ht="12.75" customHeight="1">
      <c r="A43" s="314" t="s">
        <v>44</v>
      </c>
      <c r="B43" s="314"/>
      <c r="C43" s="60">
        <v>20</v>
      </c>
      <c r="D43" s="316"/>
      <c r="E43" s="316"/>
      <c r="F43" s="316"/>
      <c r="G43" s="332"/>
    </row>
    <row r="44" spans="1:7" ht="12.75" customHeight="1">
      <c r="A44" s="314" t="s">
        <v>45</v>
      </c>
      <c r="B44" s="314"/>
      <c r="C44" s="60">
        <v>87</v>
      </c>
      <c r="D44" s="316"/>
      <c r="E44" s="316"/>
      <c r="F44" s="316"/>
      <c r="G44" s="332"/>
    </row>
    <row r="45" spans="1:7" ht="12.75" customHeight="1">
      <c r="A45" s="314" t="s">
        <v>46</v>
      </c>
      <c r="B45" s="314"/>
      <c r="C45" s="60">
        <v>209</v>
      </c>
      <c r="D45" s="316"/>
      <c r="E45" s="316"/>
      <c r="F45" s="316"/>
      <c r="G45" s="332"/>
    </row>
    <row r="46" spans="1:7" ht="12.75" customHeight="1">
      <c r="A46" s="314" t="s">
        <v>47</v>
      </c>
      <c r="B46" s="314"/>
      <c r="C46" s="60">
        <v>60</v>
      </c>
      <c r="D46" s="316"/>
      <c r="E46" s="316"/>
      <c r="F46" s="316"/>
      <c r="G46" s="332"/>
    </row>
    <row r="47" spans="1:7" s="15" customFormat="1" ht="15.75">
      <c r="A47" s="4">
        <v>14</v>
      </c>
      <c r="B47" s="5" t="s">
        <v>187</v>
      </c>
      <c r="C47" s="6">
        <f>SUM(C48:C50)</f>
        <v>324</v>
      </c>
      <c r="D47" s="7">
        <f>(2+C47/100)*F71</f>
        <v>21992.811531768933</v>
      </c>
      <c r="E47" s="7">
        <f>ROUND(IF(D47&lt;$D$76,$D$76,IF(D47&gt;$D$81,$D$81,D47)),2)</f>
        <v>21992.81</v>
      </c>
      <c r="F47" s="7">
        <f>ROUND(E47,0)</f>
        <v>21993</v>
      </c>
      <c r="G47" s="54"/>
    </row>
    <row r="48" spans="1:11" ht="12.75" customHeight="1">
      <c r="A48" s="314" t="s">
        <v>49</v>
      </c>
      <c r="B48" s="314"/>
      <c r="C48" s="60">
        <v>300</v>
      </c>
      <c r="D48" s="315"/>
      <c r="E48" s="315"/>
      <c r="F48" s="315"/>
      <c r="G48" s="321"/>
      <c r="H48" s="16"/>
      <c r="I48" s="16"/>
      <c r="J48" s="16"/>
      <c r="K48" s="16"/>
    </row>
    <row r="49" spans="1:11" ht="12.75" customHeight="1">
      <c r="A49" s="330" t="s">
        <v>173</v>
      </c>
      <c r="B49" s="331"/>
      <c r="C49" s="60">
        <v>9</v>
      </c>
      <c r="D49" s="315"/>
      <c r="E49" s="315"/>
      <c r="F49" s="315"/>
      <c r="G49" s="321"/>
      <c r="H49" s="16"/>
      <c r="I49" s="16"/>
      <c r="J49" s="16"/>
      <c r="K49" s="16"/>
    </row>
    <row r="50" spans="1:11" ht="12.75" customHeight="1">
      <c r="A50" s="314" t="s">
        <v>50</v>
      </c>
      <c r="B50" s="314"/>
      <c r="C50" s="60">
        <v>15</v>
      </c>
      <c r="D50" s="315"/>
      <c r="E50" s="315"/>
      <c r="F50" s="315"/>
      <c r="G50" s="321"/>
      <c r="H50" s="16"/>
      <c r="I50" s="16"/>
      <c r="J50" s="16"/>
      <c r="K50" s="16"/>
    </row>
    <row r="51" spans="1:7" s="15" customFormat="1" ht="15.75">
      <c r="A51" s="4">
        <v>15</v>
      </c>
      <c r="B51" s="5" t="s">
        <v>188</v>
      </c>
      <c r="C51" s="6">
        <f>SUM(C52:C53)</f>
        <v>248</v>
      </c>
      <c r="D51" s="7">
        <f>(2+C51/100)*F71</f>
        <v>18803.014439374965</v>
      </c>
      <c r="E51" s="7">
        <f>ROUND(IF(D51&lt;$D$76,$D$76,IF(D51&gt;$D$81,$D$81,D51)),2)</f>
        <v>18803.01</v>
      </c>
      <c r="F51" s="7">
        <f>ROUND(E51,0)</f>
        <v>18803</v>
      </c>
      <c r="G51" s="54"/>
    </row>
    <row r="52" spans="1:11" ht="12.75" customHeight="1">
      <c r="A52" s="314" t="s">
        <v>52</v>
      </c>
      <c r="B52" s="314"/>
      <c r="C52" s="60">
        <v>215</v>
      </c>
      <c r="D52" s="315"/>
      <c r="E52" s="315"/>
      <c r="F52" s="315"/>
      <c r="G52" s="321"/>
      <c r="H52" s="16"/>
      <c r="I52" s="16"/>
      <c r="J52" s="16"/>
      <c r="K52" s="16"/>
    </row>
    <row r="53" spans="1:11" ht="12.75" customHeight="1">
      <c r="A53" s="314" t="s">
        <v>53</v>
      </c>
      <c r="B53" s="314"/>
      <c r="C53" s="60">
        <v>33</v>
      </c>
      <c r="D53" s="315"/>
      <c r="E53" s="315"/>
      <c r="F53" s="315"/>
      <c r="G53" s="321"/>
      <c r="H53" s="16"/>
      <c r="I53" s="16"/>
      <c r="J53" s="16"/>
      <c r="K53" s="16"/>
    </row>
    <row r="54" spans="1:7" s="15" customFormat="1" ht="15.75">
      <c r="A54" s="4">
        <v>16</v>
      </c>
      <c r="B54" s="5" t="s">
        <v>189</v>
      </c>
      <c r="C54" s="6">
        <f>SUM(C55:C56)</f>
        <v>571</v>
      </c>
      <c r="D54" s="7">
        <f>(2+C54/100)*F71</f>
        <v>32359.652082049324</v>
      </c>
      <c r="E54" s="7">
        <f>ROUND(IF(D54&lt;$D$76,$D$76,IF(D54&gt;$D$81,$D$81,D54)),2)</f>
        <v>32359.65</v>
      </c>
      <c r="F54" s="7">
        <f>ROUND(E54,0)</f>
        <v>32360</v>
      </c>
      <c r="G54" s="54"/>
    </row>
    <row r="55" spans="1:11" ht="12.75" customHeight="1">
      <c r="A55" s="314" t="s">
        <v>55</v>
      </c>
      <c r="B55" s="314"/>
      <c r="C55" s="60">
        <v>377</v>
      </c>
      <c r="D55" s="315"/>
      <c r="E55" s="315"/>
      <c r="F55" s="315"/>
      <c r="G55" s="321"/>
      <c r="H55" s="16"/>
      <c r="I55" s="16"/>
      <c r="J55" s="16"/>
      <c r="K55" s="16"/>
    </row>
    <row r="56" spans="1:11" ht="12.75" customHeight="1">
      <c r="A56" s="314" t="s">
        <v>56</v>
      </c>
      <c r="B56" s="314"/>
      <c r="C56" s="60">
        <v>194</v>
      </c>
      <c r="D56" s="315"/>
      <c r="E56" s="315"/>
      <c r="F56" s="315"/>
      <c r="G56" s="321"/>
      <c r="H56" s="16"/>
      <c r="I56" s="16"/>
      <c r="J56" s="16"/>
      <c r="K56" s="16"/>
    </row>
    <row r="57" spans="1:7" s="15" customFormat="1" ht="15.75">
      <c r="A57" s="4">
        <v>17</v>
      </c>
      <c r="B57" s="5" t="s">
        <v>190</v>
      </c>
      <c r="C57" s="6">
        <f>SUM(C58:C59)</f>
        <v>333</v>
      </c>
      <c r="D57" s="7">
        <f>(2+C57/100)*F71</f>
        <v>22370.550661131376</v>
      </c>
      <c r="E57" s="7">
        <f>ROUND(IF(D57&lt;$D$76,$D$76,IF(D57&gt;$D$81,$D$81,D57)),2)</f>
        <v>22370.55</v>
      </c>
      <c r="F57" s="7">
        <f>ROUND(E57,0)</f>
        <v>22371</v>
      </c>
      <c r="G57" s="54"/>
    </row>
    <row r="58" spans="1:7" ht="12.75" customHeight="1">
      <c r="A58" s="314" t="s">
        <v>58</v>
      </c>
      <c r="B58" s="314"/>
      <c r="C58" s="60">
        <v>343</v>
      </c>
      <c r="D58" s="315"/>
      <c r="E58" s="334"/>
      <c r="F58" s="315"/>
      <c r="G58" s="321"/>
    </row>
    <row r="59" spans="1:7" ht="12.75" customHeight="1">
      <c r="A59" s="314" t="s">
        <v>59</v>
      </c>
      <c r="B59" s="314"/>
      <c r="C59" s="9">
        <v>-10</v>
      </c>
      <c r="D59" s="315"/>
      <c r="E59" s="334"/>
      <c r="F59" s="315"/>
      <c r="G59" s="321"/>
    </row>
    <row r="60" spans="1:7" ht="27.75" customHeight="1">
      <c r="A60" s="309" t="s">
        <v>60</v>
      </c>
      <c r="B60" s="309"/>
      <c r="C60" s="17">
        <f>SUM(C5,C6,C7,C10,C16,C19,C24,C28,C29,C30,C35,C38,C41,C47,C51,C54,C57)</f>
        <v>7078</v>
      </c>
      <c r="D60" s="7">
        <f>D57+D54+D51+D47+D41+D38+D35+D30+D29+D28+D24+D19+D16+D10+D7+D6+D5</f>
        <v>439772.2886066314</v>
      </c>
      <c r="E60" s="7">
        <f>E5+E6+E7+E10+E16+E19+E24+E28+E29+E30+E35+E38+E41+E47+E51+E54+E57</f>
        <v>422018.55262383627</v>
      </c>
      <c r="F60" s="7">
        <f>SUM(F5:F58)</f>
        <v>422021</v>
      </c>
      <c r="G60" s="55">
        <f>SUM(G5:G58)</f>
        <v>0</v>
      </c>
    </row>
    <row r="61" spans="1:7" s="16" customFormat="1" ht="9.75" customHeight="1">
      <c r="A61" s="68"/>
      <c r="B61" s="68"/>
      <c r="C61" s="69"/>
      <c r="D61" s="70"/>
      <c r="E61" s="130"/>
      <c r="F61" s="70"/>
      <c r="G61" s="71"/>
    </row>
    <row r="62" spans="1:7" s="16" customFormat="1" ht="15.75">
      <c r="A62" s="335" t="s">
        <v>172</v>
      </c>
      <c r="B62" s="335"/>
      <c r="C62" s="335"/>
      <c r="D62" s="70"/>
      <c r="E62" s="130"/>
      <c r="F62" s="70"/>
      <c r="G62" s="71"/>
    </row>
    <row r="63" spans="1:7" s="16" customFormat="1" ht="15.75">
      <c r="A63" s="335" t="s">
        <v>243</v>
      </c>
      <c r="B63" s="335"/>
      <c r="C63" s="335"/>
      <c r="D63" s="70"/>
      <c r="E63" s="130"/>
      <c r="F63" s="70"/>
      <c r="G63" s="71"/>
    </row>
    <row r="64" spans="1:7" s="16" customFormat="1" ht="15.75">
      <c r="A64" s="68"/>
      <c r="B64" s="68"/>
      <c r="C64" s="69"/>
      <c r="D64" s="70"/>
      <c r="E64" s="130"/>
      <c r="F64" s="70"/>
      <c r="G64" s="71"/>
    </row>
    <row r="65" ht="12.75">
      <c r="B65" s="1" t="s">
        <v>61</v>
      </c>
    </row>
    <row r="67" spans="2:4" ht="12.75">
      <c r="B67" s="310" t="s">
        <v>62</v>
      </c>
      <c r="C67" s="311" t="s">
        <v>240</v>
      </c>
      <c r="D67" s="311"/>
    </row>
    <row r="68" spans="2:5" ht="24.75" customHeight="1">
      <c r="B68" s="310"/>
      <c r="C68" s="333" t="s">
        <v>241</v>
      </c>
      <c r="D68" s="333"/>
      <c r="E68" s="132" t="s">
        <v>195</v>
      </c>
    </row>
    <row r="70" spans="2:4" ht="12.75">
      <c r="B70" s="310" t="s">
        <v>62</v>
      </c>
      <c r="C70" s="56">
        <v>77088162.1</v>
      </c>
      <c r="D70" s="336">
        <f>C70/C71</f>
        <v>4197.101437360483</v>
      </c>
    </row>
    <row r="71" spans="2:6" ht="15.75">
      <c r="B71" s="310"/>
      <c r="C71" s="57">
        <v>18367</v>
      </c>
      <c r="D71" s="336"/>
      <c r="E71" s="133">
        <f>ROUND(D70,2)</f>
        <v>4197.1</v>
      </c>
      <c r="F71" s="127">
        <f>D70</f>
        <v>4197.101437360483</v>
      </c>
    </row>
    <row r="72" spans="2:5" ht="27">
      <c r="B72" s="18"/>
      <c r="C72" s="57"/>
      <c r="D72" s="58"/>
      <c r="E72" s="133"/>
    </row>
    <row r="73" spans="3:4" ht="15.75">
      <c r="C73" s="57"/>
      <c r="D73" s="59"/>
    </row>
    <row r="74" ht="12.75">
      <c r="B74" s="1" t="s">
        <v>67</v>
      </c>
    </row>
    <row r="76" spans="2:5" ht="23.25" customHeight="1">
      <c r="B76" s="310" t="s">
        <v>119</v>
      </c>
      <c r="C76" s="337" t="s">
        <v>367</v>
      </c>
      <c r="D76" s="338">
        <f>2*E71</f>
        <v>8394.2</v>
      </c>
      <c r="E76" s="134"/>
    </row>
    <row r="77" spans="2:5" ht="12.75" customHeight="1">
      <c r="B77" s="310"/>
      <c r="C77" s="337"/>
      <c r="D77" s="339"/>
      <c r="E77" s="135"/>
    </row>
    <row r="79" ht="12.75">
      <c r="B79" s="1" t="s">
        <v>120</v>
      </c>
    </row>
    <row r="81" spans="2:5" ht="12.75" customHeight="1">
      <c r="B81" s="310" t="s">
        <v>121</v>
      </c>
      <c r="C81" s="337" t="s">
        <v>368</v>
      </c>
      <c r="D81" s="338">
        <f>10*F71</f>
        <v>41971.014373604834</v>
      </c>
      <c r="E81" s="134"/>
    </row>
    <row r="82" spans="2:5" ht="12.75" customHeight="1">
      <c r="B82" s="310"/>
      <c r="C82" s="337"/>
      <c r="D82" s="338"/>
      <c r="E82" s="134"/>
    </row>
    <row r="84" ht="12.75">
      <c r="B84" s="1" t="s">
        <v>75</v>
      </c>
    </row>
    <row r="86" spans="2:5" ht="27" customHeight="1">
      <c r="B86" s="340" t="s">
        <v>76</v>
      </c>
      <c r="C86" s="341" t="s">
        <v>242</v>
      </c>
      <c r="D86" s="341"/>
      <c r="E86" s="342" t="s">
        <v>78</v>
      </c>
    </row>
    <row r="87" spans="2:5" ht="16.5">
      <c r="B87" s="340"/>
      <c r="C87" s="305">
        <v>100</v>
      </c>
      <c r="D87" s="305"/>
      <c r="E87" s="342"/>
    </row>
    <row r="88" spans="1:7" ht="18" customHeight="1">
      <c r="A88" s="67"/>
      <c r="B88" s="67"/>
      <c r="C88" s="67"/>
      <c r="D88" s="67"/>
      <c r="E88" s="136"/>
      <c r="F88" s="67"/>
      <c r="G88" s="67"/>
    </row>
    <row r="89" spans="1:3" ht="12.75">
      <c r="A89" s="335" t="s">
        <v>172</v>
      </c>
      <c r="B89" s="335"/>
      <c r="C89" s="335"/>
    </row>
    <row r="90" spans="1:3" ht="12.75">
      <c r="A90" s="335" t="s">
        <v>243</v>
      </c>
      <c r="B90" s="335"/>
      <c r="C90" s="335"/>
    </row>
  </sheetData>
  <sheetProtection selectLockedCells="1" selectUnlockedCells="1"/>
  <mergeCells count="111">
    <mergeCell ref="A34:B34"/>
    <mergeCell ref="A89:C89"/>
    <mergeCell ref="A90:C90"/>
    <mergeCell ref="D36:D37"/>
    <mergeCell ref="E36:E37"/>
    <mergeCell ref="D76:D77"/>
    <mergeCell ref="D81:D82"/>
    <mergeCell ref="A36:B36"/>
    <mergeCell ref="A42:B42"/>
    <mergeCell ref="D42:D46"/>
    <mergeCell ref="A2:G2"/>
    <mergeCell ref="A8:B8"/>
    <mergeCell ref="D8:D9"/>
    <mergeCell ref="E8:E9"/>
    <mergeCell ref="G8:G9"/>
    <mergeCell ref="F8:F9"/>
    <mergeCell ref="A9:B9"/>
    <mergeCell ref="E11:E15"/>
    <mergeCell ref="G11:G15"/>
    <mergeCell ref="F11:F15"/>
    <mergeCell ref="A12:B12"/>
    <mergeCell ref="A13:B13"/>
    <mergeCell ref="A14:B14"/>
    <mergeCell ref="A15:B15"/>
    <mergeCell ref="A11:B11"/>
    <mergeCell ref="D11:D15"/>
    <mergeCell ref="A17:B17"/>
    <mergeCell ref="D17:D18"/>
    <mergeCell ref="E17:E18"/>
    <mergeCell ref="G17:G18"/>
    <mergeCell ref="F17:F18"/>
    <mergeCell ref="A18:B18"/>
    <mergeCell ref="A20:B20"/>
    <mergeCell ref="D20:D23"/>
    <mergeCell ref="E20:E23"/>
    <mergeCell ref="G20:G23"/>
    <mergeCell ref="F20:F23"/>
    <mergeCell ref="A21:B21"/>
    <mergeCell ref="A22:B22"/>
    <mergeCell ref="A23:B23"/>
    <mergeCell ref="A25:B25"/>
    <mergeCell ref="D25:D27"/>
    <mergeCell ref="E25:E27"/>
    <mergeCell ref="G25:G27"/>
    <mergeCell ref="F25:F27"/>
    <mergeCell ref="A26:B26"/>
    <mergeCell ref="A27:B27"/>
    <mergeCell ref="A31:B31"/>
    <mergeCell ref="D31:D33"/>
    <mergeCell ref="E31:E33"/>
    <mergeCell ref="G31:G33"/>
    <mergeCell ref="F31:F33"/>
    <mergeCell ref="A32:B33"/>
    <mergeCell ref="C32:C33"/>
    <mergeCell ref="G36:G37"/>
    <mergeCell ref="F36:F37"/>
    <mergeCell ref="A37:B37"/>
    <mergeCell ref="A39:B39"/>
    <mergeCell ref="G39:G40"/>
    <mergeCell ref="F39:F40"/>
    <mergeCell ref="A40:B40"/>
    <mergeCell ref="D39:D40"/>
    <mergeCell ref="E39:E40"/>
    <mergeCell ref="G42:G46"/>
    <mergeCell ref="F42:F46"/>
    <mergeCell ref="A43:B43"/>
    <mergeCell ref="A44:B44"/>
    <mergeCell ref="A45:B45"/>
    <mergeCell ref="A46:B46"/>
    <mergeCell ref="E42:E46"/>
    <mergeCell ref="A48:B48"/>
    <mergeCell ref="D48:D50"/>
    <mergeCell ref="E48:E50"/>
    <mergeCell ref="G48:G50"/>
    <mergeCell ref="F48:F50"/>
    <mergeCell ref="A50:B50"/>
    <mergeCell ref="A49:B49"/>
    <mergeCell ref="A52:B52"/>
    <mergeCell ref="D52:D53"/>
    <mergeCell ref="E52:E53"/>
    <mergeCell ref="G52:G53"/>
    <mergeCell ref="F52:F53"/>
    <mergeCell ref="A53:B53"/>
    <mergeCell ref="A55:B55"/>
    <mergeCell ref="D55:D56"/>
    <mergeCell ref="E55:E56"/>
    <mergeCell ref="G55:G56"/>
    <mergeCell ref="F55:F56"/>
    <mergeCell ref="A56:B56"/>
    <mergeCell ref="A58:B58"/>
    <mergeCell ref="D58:D59"/>
    <mergeCell ref="E58:E59"/>
    <mergeCell ref="G58:G59"/>
    <mergeCell ref="F58:F59"/>
    <mergeCell ref="A59:B59"/>
    <mergeCell ref="A60:B60"/>
    <mergeCell ref="B67:B68"/>
    <mergeCell ref="C67:D67"/>
    <mergeCell ref="C68:D68"/>
    <mergeCell ref="B70:B71"/>
    <mergeCell ref="D70:D71"/>
    <mergeCell ref="A62:C62"/>
    <mergeCell ref="A63:C63"/>
    <mergeCell ref="B86:B87"/>
    <mergeCell ref="C86:D86"/>
    <mergeCell ref="E86:E87"/>
    <mergeCell ref="C87:D87"/>
    <mergeCell ref="B76:B77"/>
    <mergeCell ref="C76:C77"/>
    <mergeCell ref="B81:B82"/>
    <mergeCell ref="C81:C82"/>
  </mergeCells>
  <printOptions/>
  <pageMargins left="0.6692913385826772" right="0.2362204724409449" top="0.31496062992125984" bottom="0.2755905511811024" header="0.5118110236220472" footer="0.1968503937007874"/>
  <pageSetup horizontalDpi="600" verticalDpi="600" orientation="landscape" paperSize="9" r:id="rId1"/>
  <headerFooter alignWithMargins="0">
    <oddFooter>&amp;C&amp;"Times New Roman,Normalny"&amp;12Strona &amp;P</oddFooter>
  </headerFooter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K195"/>
  <sheetViews>
    <sheetView tabSelected="1" zoomScalePageLayoutView="0" workbookViewId="0" topLeftCell="A178">
      <selection activeCell="F194" sqref="F194"/>
    </sheetView>
  </sheetViews>
  <sheetFormatPr defaultColWidth="11.421875" defaultRowHeight="12.75"/>
  <cols>
    <col min="1" max="1" width="5.00390625" style="61" customWidth="1"/>
    <col min="2" max="2" width="7.7109375" style="61" customWidth="1"/>
    <col min="3" max="3" width="7.421875" style="61" customWidth="1"/>
    <col min="4" max="4" width="10.140625" style="61" customWidth="1"/>
    <col min="5" max="5" width="35.8515625" style="61" customWidth="1"/>
    <col min="6" max="6" width="11.7109375" style="61" customWidth="1"/>
    <col min="7" max="7" width="10.00390625" style="61" customWidth="1"/>
    <col min="8" max="8" width="11.140625" style="62" customWidth="1"/>
    <col min="9" max="245" width="11.57421875" style="63" customWidth="1"/>
  </cols>
  <sheetData>
    <row r="1" spans="1:8" ht="14.25" customHeight="1">
      <c r="A1" s="347" t="s">
        <v>450</v>
      </c>
      <c r="B1" s="348"/>
      <c r="C1" s="348"/>
      <c r="D1" s="348"/>
      <c r="E1" s="348"/>
      <c r="F1" s="348"/>
      <c r="G1" s="348"/>
      <c r="H1" s="348"/>
    </row>
    <row r="2" spans="1:8" ht="14.25" customHeight="1">
      <c r="A2" s="347" t="s">
        <v>437</v>
      </c>
      <c r="B2" s="348"/>
      <c r="C2" s="348"/>
      <c r="D2" s="348"/>
      <c r="E2" s="348"/>
      <c r="F2" s="348"/>
      <c r="G2" s="348"/>
      <c r="H2" s="348"/>
    </row>
    <row r="3" spans="1:8" ht="14.25" customHeight="1">
      <c r="A3" s="347" t="s">
        <v>449</v>
      </c>
      <c r="B3" s="348"/>
      <c r="C3" s="348"/>
      <c r="D3" s="348"/>
      <c r="E3" s="348"/>
      <c r="F3" s="348"/>
      <c r="G3" s="348"/>
      <c r="H3" s="348"/>
    </row>
    <row r="4" spans="1:245" s="74" customFormat="1" ht="15.75">
      <c r="A4" s="349" t="s">
        <v>383</v>
      </c>
      <c r="B4" s="350"/>
      <c r="C4" s="350"/>
      <c r="D4" s="350"/>
      <c r="E4" s="350"/>
      <c r="F4" s="350"/>
      <c r="G4" s="350"/>
      <c r="H4" s="350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</row>
    <row r="5" spans="1:8" ht="24.75" customHeight="1">
      <c r="A5" s="253" t="s">
        <v>122</v>
      </c>
      <c r="B5" s="253" t="s">
        <v>123</v>
      </c>
      <c r="C5" s="253" t="s">
        <v>124</v>
      </c>
      <c r="D5" s="253" t="s">
        <v>125</v>
      </c>
      <c r="E5" s="253" t="s">
        <v>126</v>
      </c>
      <c r="F5" s="254" t="s">
        <v>438</v>
      </c>
      <c r="G5" s="253" t="s">
        <v>444</v>
      </c>
      <c r="H5" s="254" t="s">
        <v>445</v>
      </c>
    </row>
    <row r="6" spans="1:245" s="114" customFormat="1" ht="21.75" customHeight="1">
      <c r="A6" s="118" t="s">
        <v>192</v>
      </c>
      <c r="B6" s="118"/>
      <c r="C6" s="119"/>
      <c r="D6" s="119"/>
      <c r="E6" s="120" t="s">
        <v>194</v>
      </c>
      <c r="F6" s="269">
        <f>F7</f>
        <v>6000</v>
      </c>
      <c r="G6" s="269">
        <f>G7</f>
        <v>0</v>
      </c>
      <c r="H6" s="269">
        <f>H7</f>
        <v>6000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</row>
    <row r="7" spans="1:245" s="114" customFormat="1" ht="16.5" customHeight="1">
      <c r="A7" s="353"/>
      <c r="B7" s="121" t="s">
        <v>193</v>
      </c>
      <c r="C7" s="122"/>
      <c r="D7" s="122"/>
      <c r="E7" s="260" t="s">
        <v>136</v>
      </c>
      <c r="F7" s="270">
        <f>F8+F10</f>
        <v>6000</v>
      </c>
      <c r="G7" s="270">
        <f>G8+G10</f>
        <v>0</v>
      </c>
      <c r="H7" s="270">
        <f>H8+H10</f>
        <v>6000</v>
      </c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</row>
    <row r="8" spans="1:245" s="114" customFormat="1" ht="17.25" customHeight="1">
      <c r="A8" s="354"/>
      <c r="B8" s="168"/>
      <c r="C8" s="92" t="s">
        <v>133</v>
      </c>
      <c r="D8" s="163"/>
      <c r="E8" s="261" t="s">
        <v>134</v>
      </c>
      <c r="F8" s="271">
        <f>F9</f>
        <v>6000</v>
      </c>
      <c r="G8" s="271">
        <f>G9</f>
        <v>0</v>
      </c>
      <c r="H8" s="263">
        <f>H9</f>
        <v>6000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</row>
    <row r="9" spans="1:245" s="83" customFormat="1" ht="24.75" customHeight="1">
      <c r="A9" s="354"/>
      <c r="B9" s="168"/>
      <c r="C9" s="236"/>
      <c r="D9" s="90" t="s">
        <v>14</v>
      </c>
      <c r="E9" s="262" t="s">
        <v>411</v>
      </c>
      <c r="F9" s="283">
        <v>6000</v>
      </c>
      <c r="G9" s="283"/>
      <c r="H9" s="264">
        <v>6000</v>
      </c>
      <c r="I9" s="86"/>
      <c r="J9" s="86"/>
      <c r="K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</row>
    <row r="10" spans="1:245" s="114" customFormat="1" ht="17.25" customHeight="1">
      <c r="A10" s="354"/>
      <c r="B10" s="355"/>
      <c r="C10" s="92" t="s">
        <v>216</v>
      </c>
      <c r="D10" s="163"/>
      <c r="E10" s="261" t="s">
        <v>234</v>
      </c>
      <c r="F10" s="271">
        <f>F11</f>
        <v>0</v>
      </c>
      <c r="G10" s="271">
        <f>G11</f>
        <v>0</v>
      </c>
      <c r="H10" s="271">
        <f>H11</f>
        <v>0</v>
      </c>
      <c r="I10" s="113"/>
      <c r="J10" s="113"/>
      <c r="K10" s="113"/>
      <c r="L10" s="86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</row>
    <row r="11" spans="1:245" s="83" customFormat="1" ht="17.25" customHeight="1">
      <c r="A11" s="354"/>
      <c r="B11" s="356"/>
      <c r="C11" s="255"/>
      <c r="D11" s="90" t="s">
        <v>11</v>
      </c>
      <c r="E11" s="294" t="s">
        <v>410</v>
      </c>
      <c r="F11" s="283">
        <v>0</v>
      </c>
      <c r="G11" s="283"/>
      <c r="H11" s="241">
        <f>F11+G11</f>
        <v>0</v>
      </c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</row>
    <row r="12" spans="1:245" s="114" customFormat="1" ht="16.5" customHeight="1">
      <c r="A12" s="106" t="s">
        <v>127</v>
      </c>
      <c r="B12" s="106"/>
      <c r="C12" s="164"/>
      <c r="D12" s="106"/>
      <c r="E12" s="100" t="s">
        <v>128</v>
      </c>
      <c r="F12" s="246">
        <f>F13</f>
        <v>37100</v>
      </c>
      <c r="G12" s="246">
        <f>G13</f>
        <v>0</v>
      </c>
      <c r="H12" s="246">
        <f>H13</f>
        <v>37100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</row>
    <row r="13" spans="1:245" s="114" customFormat="1" ht="16.5" customHeight="1">
      <c r="A13" s="101"/>
      <c r="B13" s="99" t="s">
        <v>129</v>
      </c>
      <c r="C13" s="96"/>
      <c r="D13" s="96"/>
      <c r="E13" s="97" t="s">
        <v>130</v>
      </c>
      <c r="F13" s="247">
        <f>F14+F17</f>
        <v>37100</v>
      </c>
      <c r="G13" s="247">
        <f>G14+G17</f>
        <v>0</v>
      </c>
      <c r="H13" s="247">
        <f>H14+H17</f>
        <v>37100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</row>
    <row r="14" spans="1:245" s="114" customFormat="1" ht="16.5" customHeight="1">
      <c r="A14" s="103"/>
      <c r="B14" s="103"/>
      <c r="C14" s="93" t="s">
        <v>131</v>
      </c>
      <c r="D14" s="93"/>
      <c r="E14" s="94" t="s">
        <v>132</v>
      </c>
      <c r="F14" s="249">
        <f>F15+F16</f>
        <v>2500</v>
      </c>
      <c r="G14" s="249">
        <f>G15+G16</f>
        <v>0</v>
      </c>
      <c r="H14" s="249">
        <f>H15+H16</f>
        <v>2500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</row>
    <row r="15" spans="1:245" s="83" customFormat="1" ht="18" customHeight="1">
      <c r="A15" s="78"/>
      <c r="B15" s="78"/>
      <c r="C15" s="79"/>
      <c r="D15" s="84" t="s">
        <v>38</v>
      </c>
      <c r="E15" s="85" t="s">
        <v>398</v>
      </c>
      <c r="F15" s="244">
        <v>2000</v>
      </c>
      <c r="G15" s="244"/>
      <c r="H15" s="243">
        <v>2000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</row>
    <row r="16" spans="1:245" s="83" customFormat="1" ht="18.75" customHeight="1">
      <c r="A16" s="78"/>
      <c r="B16" s="78"/>
      <c r="C16" s="79"/>
      <c r="D16" s="84" t="s">
        <v>34</v>
      </c>
      <c r="E16" s="85" t="s">
        <v>258</v>
      </c>
      <c r="F16" s="244">
        <v>500</v>
      </c>
      <c r="G16" s="244"/>
      <c r="H16" s="244">
        <v>500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</row>
    <row r="17" spans="1:245" s="83" customFormat="1" ht="16.5" customHeight="1">
      <c r="A17" s="78"/>
      <c r="B17" s="78"/>
      <c r="C17" s="93" t="s">
        <v>133</v>
      </c>
      <c r="D17" s="93"/>
      <c r="E17" s="94" t="s">
        <v>134</v>
      </c>
      <c r="F17" s="249">
        <f>F18+F19+F20+F21+F22+F23+F24+F25+F26</f>
        <v>34600</v>
      </c>
      <c r="G17" s="249">
        <f>G18+G19+G20+G21+G22+G23+G24+G25+G26</f>
        <v>0</v>
      </c>
      <c r="H17" s="249">
        <f>H18+H19+H20+H21+H22+H23+H24+H25+H26</f>
        <v>34600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</row>
    <row r="18" spans="1:245" s="83" customFormat="1" ht="20.25" customHeight="1">
      <c r="A18" s="78"/>
      <c r="B18" s="78"/>
      <c r="C18" s="156"/>
      <c r="D18" s="84" t="s">
        <v>14</v>
      </c>
      <c r="E18" s="85" t="s">
        <v>215</v>
      </c>
      <c r="F18" s="244">
        <v>3000</v>
      </c>
      <c r="G18" s="244"/>
      <c r="H18" s="244">
        <v>3000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</row>
    <row r="19" spans="1:245" s="83" customFormat="1" ht="16.5" customHeight="1">
      <c r="A19" s="78"/>
      <c r="B19" s="78"/>
      <c r="C19" s="79"/>
      <c r="D19" s="87" t="s">
        <v>23</v>
      </c>
      <c r="E19" s="88" t="s">
        <v>252</v>
      </c>
      <c r="F19" s="243">
        <v>4000</v>
      </c>
      <c r="G19" s="243"/>
      <c r="H19" s="244">
        <v>4000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</row>
    <row r="20" spans="1:245" s="83" customFormat="1" ht="30.75" customHeight="1">
      <c r="A20" s="78"/>
      <c r="B20" s="78"/>
      <c r="C20" s="79"/>
      <c r="D20" s="87" t="s">
        <v>115</v>
      </c>
      <c r="E20" s="88" t="s">
        <v>392</v>
      </c>
      <c r="F20" s="243">
        <v>1000</v>
      </c>
      <c r="G20" s="243"/>
      <c r="H20" s="244">
        <v>1000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</row>
    <row r="21" spans="1:245" s="83" customFormat="1" ht="17.25" customHeight="1">
      <c r="A21" s="78"/>
      <c r="B21" s="78"/>
      <c r="C21" s="79"/>
      <c r="D21" s="87" t="s">
        <v>38</v>
      </c>
      <c r="E21" s="85" t="s">
        <v>398</v>
      </c>
      <c r="F21" s="244">
        <v>1000</v>
      </c>
      <c r="G21" s="244"/>
      <c r="H21" s="243">
        <v>1000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</row>
    <row r="22" spans="1:245" s="83" customFormat="1" ht="17.25" customHeight="1">
      <c r="A22" s="78"/>
      <c r="B22" s="78"/>
      <c r="C22" s="79"/>
      <c r="D22" s="87" t="s">
        <v>34</v>
      </c>
      <c r="E22" s="88" t="s">
        <v>191</v>
      </c>
      <c r="F22" s="243">
        <v>1500</v>
      </c>
      <c r="G22" s="243"/>
      <c r="H22" s="244">
        <v>1500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</row>
    <row r="23" spans="1:245" s="83" customFormat="1" ht="17.25" customHeight="1">
      <c r="A23" s="78"/>
      <c r="B23" s="78"/>
      <c r="C23" s="79"/>
      <c r="D23" s="87" t="s">
        <v>40</v>
      </c>
      <c r="E23" s="88" t="s">
        <v>135</v>
      </c>
      <c r="F23" s="243">
        <v>2000</v>
      </c>
      <c r="G23" s="243"/>
      <c r="H23" s="243">
        <v>2000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</row>
    <row r="24" spans="1:245" s="83" customFormat="1" ht="27" customHeight="1">
      <c r="A24" s="78"/>
      <c r="B24" s="78"/>
      <c r="C24" s="79"/>
      <c r="D24" s="87" t="s">
        <v>43</v>
      </c>
      <c r="E24" s="88" t="s">
        <v>433</v>
      </c>
      <c r="F24" s="243">
        <v>10000</v>
      </c>
      <c r="G24" s="243"/>
      <c r="H24" s="243">
        <v>10000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</row>
    <row r="25" spans="1:245" s="83" customFormat="1" ht="33" customHeight="1">
      <c r="A25" s="78"/>
      <c r="B25" s="78"/>
      <c r="C25" s="79"/>
      <c r="D25" s="160" t="s">
        <v>52</v>
      </c>
      <c r="E25" s="161" t="s">
        <v>397</v>
      </c>
      <c r="F25" s="245">
        <v>11100</v>
      </c>
      <c r="G25" s="245"/>
      <c r="H25" s="243">
        <v>11100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</row>
    <row r="26" spans="1:245" s="83" customFormat="1" ht="18.75" customHeight="1">
      <c r="A26" s="78"/>
      <c r="B26" s="78"/>
      <c r="C26" s="79"/>
      <c r="D26" s="139" t="s">
        <v>55</v>
      </c>
      <c r="E26" s="140" t="s">
        <v>386</v>
      </c>
      <c r="F26" s="272">
        <v>1000</v>
      </c>
      <c r="G26" s="272"/>
      <c r="H26" s="245">
        <v>1000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</row>
    <row r="27" spans="1:245" s="114" customFormat="1" ht="16.5" customHeight="1">
      <c r="A27" s="106" t="s">
        <v>217</v>
      </c>
      <c r="B27" s="106"/>
      <c r="C27" s="106"/>
      <c r="D27" s="106"/>
      <c r="E27" s="286" t="s">
        <v>218</v>
      </c>
      <c r="F27" s="287">
        <f>F28</f>
        <v>25500</v>
      </c>
      <c r="G27" s="287">
        <f>G28</f>
        <v>0</v>
      </c>
      <c r="H27" s="287">
        <f>H28</f>
        <v>25500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</row>
    <row r="28" spans="1:245" s="114" customFormat="1" ht="16.5" customHeight="1">
      <c r="A28" s="101"/>
      <c r="B28" s="99" t="s">
        <v>219</v>
      </c>
      <c r="C28" s="96"/>
      <c r="D28" s="96"/>
      <c r="E28" s="97" t="s">
        <v>136</v>
      </c>
      <c r="F28" s="278">
        <f>F29+F32</f>
        <v>25500</v>
      </c>
      <c r="G28" s="278">
        <f>G29+G32</f>
        <v>0</v>
      </c>
      <c r="H28" s="247">
        <f>H29+H32</f>
        <v>25500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</row>
    <row r="29" spans="1:245" s="114" customFormat="1" ht="16.5" customHeight="1">
      <c r="A29" s="101"/>
      <c r="B29" s="107"/>
      <c r="C29" s="93" t="s">
        <v>131</v>
      </c>
      <c r="D29" s="93"/>
      <c r="E29" s="94" t="s">
        <v>132</v>
      </c>
      <c r="F29" s="249">
        <f>F30+F31</f>
        <v>13500</v>
      </c>
      <c r="G29" s="249">
        <f>G30+G31</f>
        <v>0</v>
      </c>
      <c r="H29" s="249">
        <f>H30+H31</f>
        <v>13500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</row>
    <row r="30" spans="1:245" s="114" customFormat="1" ht="21.75" customHeight="1">
      <c r="A30" s="101"/>
      <c r="B30" s="107"/>
      <c r="C30" s="357"/>
      <c r="D30" s="159" t="s">
        <v>112</v>
      </c>
      <c r="E30" s="158" t="s">
        <v>400</v>
      </c>
      <c r="F30" s="274">
        <v>12000</v>
      </c>
      <c r="G30" s="274"/>
      <c r="H30" s="248">
        <v>12000</v>
      </c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</row>
    <row r="31" spans="1:245" s="114" customFormat="1" ht="16.5" customHeight="1">
      <c r="A31" s="101"/>
      <c r="B31" s="107"/>
      <c r="C31" s="358"/>
      <c r="D31" s="162" t="s">
        <v>20</v>
      </c>
      <c r="E31" s="158" t="s">
        <v>415</v>
      </c>
      <c r="F31" s="274">
        <v>1500</v>
      </c>
      <c r="G31" s="274"/>
      <c r="H31" s="248">
        <v>1500</v>
      </c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</row>
    <row r="32" spans="1:245" s="114" customFormat="1" ht="16.5" customHeight="1">
      <c r="A32" s="103"/>
      <c r="B32" s="103"/>
      <c r="C32" s="92" t="s">
        <v>133</v>
      </c>
      <c r="D32" s="123"/>
      <c r="E32" s="124" t="s">
        <v>134</v>
      </c>
      <c r="F32" s="275">
        <f>F33+F34</f>
        <v>12000</v>
      </c>
      <c r="G32" s="275">
        <f>G33+G34</f>
        <v>0</v>
      </c>
      <c r="H32" s="275">
        <f>H33+H34</f>
        <v>12000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</row>
    <row r="33" spans="1:245" s="114" customFormat="1" ht="16.5" customHeight="1">
      <c r="A33" s="237"/>
      <c r="B33" s="107"/>
      <c r="C33" s="156"/>
      <c r="D33" s="111" t="s">
        <v>34</v>
      </c>
      <c r="E33" s="142" t="s">
        <v>384</v>
      </c>
      <c r="F33" s="248">
        <v>6000</v>
      </c>
      <c r="G33" s="248"/>
      <c r="H33" s="248">
        <v>6000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</row>
    <row r="34" spans="1:245" s="83" customFormat="1" ht="16.5" customHeight="1">
      <c r="A34" s="78"/>
      <c r="B34" s="78"/>
      <c r="C34" s="81"/>
      <c r="D34" s="160" t="s">
        <v>55</v>
      </c>
      <c r="E34" s="158" t="s">
        <v>382</v>
      </c>
      <c r="F34" s="274">
        <v>6000</v>
      </c>
      <c r="G34" s="274"/>
      <c r="H34" s="245">
        <v>6000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</row>
    <row r="35" spans="1:245" s="83" customFormat="1" ht="16.5" customHeight="1">
      <c r="A35" s="166" t="s">
        <v>263</v>
      </c>
      <c r="B35" s="166"/>
      <c r="C35" s="166"/>
      <c r="D35" s="166"/>
      <c r="E35" s="167" t="s">
        <v>266</v>
      </c>
      <c r="F35" s="270">
        <f aca="true" t="shared" si="0" ref="F35:H37">F36</f>
        <v>3000</v>
      </c>
      <c r="G35" s="270">
        <f t="shared" si="0"/>
        <v>0</v>
      </c>
      <c r="H35" s="270">
        <f t="shared" si="0"/>
        <v>3000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</row>
    <row r="36" spans="1:245" s="83" customFormat="1" ht="16.5" customHeight="1">
      <c r="A36" s="258"/>
      <c r="B36" s="169" t="s">
        <v>264</v>
      </c>
      <c r="C36" s="169"/>
      <c r="D36" s="169"/>
      <c r="E36" s="170" t="s">
        <v>267</v>
      </c>
      <c r="F36" s="273">
        <f t="shared" si="0"/>
        <v>3000</v>
      </c>
      <c r="G36" s="273">
        <f t="shared" si="0"/>
        <v>0</v>
      </c>
      <c r="H36" s="273">
        <f t="shared" si="0"/>
        <v>3000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</row>
    <row r="37" spans="1:245" s="83" customFormat="1" ht="16.5" customHeight="1">
      <c r="A37" s="78"/>
      <c r="B37" s="258"/>
      <c r="C37" s="165" t="s">
        <v>133</v>
      </c>
      <c r="D37" s="285"/>
      <c r="E37" s="265" t="s">
        <v>134</v>
      </c>
      <c r="F37" s="248">
        <f t="shared" si="0"/>
        <v>3000</v>
      </c>
      <c r="G37" s="248">
        <f t="shared" si="0"/>
        <v>0</v>
      </c>
      <c r="H37" s="248">
        <f t="shared" si="0"/>
        <v>3000</v>
      </c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</row>
    <row r="38" spans="1:245" s="83" customFormat="1" ht="16.5" customHeight="1">
      <c r="A38" s="78"/>
      <c r="B38" s="78"/>
      <c r="C38" s="81"/>
      <c r="D38" s="141" t="s">
        <v>35</v>
      </c>
      <c r="E38" s="266" t="s">
        <v>442</v>
      </c>
      <c r="F38" s="248">
        <v>3000</v>
      </c>
      <c r="G38" s="248"/>
      <c r="H38" s="243">
        <f>F38+G38</f>
        <v>3000</v>
      </c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</row>
    <row r="39" spans="1:245" s="114" customFormat="1" ht="24.75" customHeight="1">
      <c r="A39" s="106" t="s">
        <v>137</v>
      </c>
      <c r="B39" s="106"/>
      <c r="C39" s="106"/>
      <c r="D39" s="106"/>
      <c r="E39" s="100" t="s">
        <v>138</v>
      </c>
      <c r="F39" s="246">
        <f>F40</f>
        <v>43000</v>
      </c>
      <c r="G39" s="246">
        <f>G40</f>
        <v>0</v>
      </c>
      <c r="H39" s="246">
        <f>H40</f>
        <v>43000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</row>
    <row r="40" spans="1:245" s="114" customFormat="1" ht="16.5" customHeight="1">
      <c r="A40" s="101"/>
      <c r="B40" s="99" t="s">
        <v>139</v>
      </c>
      <c r="C40" s="96"/>
      <c r="D40" s="96"/>
      <c r="E40" s="97" t="s">
        <v>140</v>
      </c>
      <c r="F40" s="247">
        <f>F41+F46</f>
        <v>43000</v>
      </c>
      <c r="G40" s="247">
        <f>G41+G46</f>
        <v>0</v>
      </c>
      <c r="H40" s="247">
        <f>H41+H46</f>
        <v>43000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  <c r="GK40" s="113"/>
      <c r="GL40" s="113"/>
      <c r="GM40" s="113"/>
      <c r="GN40" s="113"/>
      <c r="GO40" s="113"/>
      <c r="GP40" s="113"/>
      <c r="GQ40" s="113"/>
      <c r="GR40" s="113"/>
      <c r="GS40" s="113"/>
      <c r="GT40" s="113"/>
      <c r="GU40" s="113"/>
      <c r="GV40" s="113"/>
      <c r="GW40" s="113"/>
      <c r="GX40" s="113"/>
      <c r="GY40" s="113"/>
      <c r="GZ40" s="113"/>
      <c r="HA40" s="113"/>
      <c r="HB40" s="113"/>
      <c r="HC40" s="113"/>
      <c r="HD40" s="113"/>
      <c r="HE40" s="113"/>
      <c r="HF40" s="113"/>
      <c r="HG40" s="113"/>
      <c r="HH40" s="113"/>
      <c r="HI40" s="113"/>
      <c r="HJ40" s="113"/>
      <c r="HK40" s="113"/>
      <c r="HL40" s="113"/>
      <c r="HM40" s="113"/>
      <c r="HN40" s="113"/>
      <c r="HO40" s="113"/>
      <c r="HP40" s="113"/>
      <c r="HQ40" s="113"/>
      <c r="HR40" s="113"/>
      <c r="HS40" s="113"/>
      <c r="HT40" s="113"/>
      <c r="HU40" s="113"/>
      <c r="HV40" s="113"/>
      <c r="HW40" s="113"/>
      <c r="HX40" s="113"/>
      <c r="HY40" s="113"/>
      <c r="HZ40" s="113"/>
      <c r="IA40" s="113"/>
      <c r="IB40" s="113"/>
      <c r="IC40" s="113"/>
      <c r="ID40" s="113"/>
      <c r="IE40" s="113"/>
      <c r="IF40" s="113"/>
      <c r="IG40" s="113"/>
      <c r="IH40" s="113"/>
      <c r="II40" s="113"/>
      <c r="IJ40" s="113"/>
      <c r="IK40" s="113"/>
    </row>
    <row r="41" spans="1:245" s="114" customFormat="1" ht="16.5" customHeight="1">
      <c r="A41" s="103"/>
      <c r="B41" s="103"/>
      <c r="C41" s="93" t="s">
        <v>131</v>
      </c>
      <c r="D41" s="93"/>
      <c r="E41" s="94" t="s">
        <v>132</v>
      </c>
      <c r="F41" s="249">
        <f>F42+F43+F44+F45</f>
        <v>17000</v>
      </c>
      <c r="G41" s="249">
        <f>G42+G43+G44+G45</f>
        <v>0</v>
      </c>
      <c r="H41" s="249">
        <f>H42+H43+H44+H45</f>
        <v>17000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</row>
    <row r="42" spans="1:245" s="114" customFormat="1" ht="16.5" customHeight="1">
      <c r="A42" s="103"/>
      <c r="B42" s="103"/>
      <c r="C42" s="156"/>
      <c r="D42" s="84" t="s">
        <v>113</v>
      </c>
      <c r="E42" s="85" t="s">
        <v>259</v>
      </c>
      <c r="F42" s="244">
        <v>1000</v>
      </c>
      <c r="G42" s="244"/>
      <c r="H42" s="243">
        <v>1000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</row>
    <row r="43" spans="1:245" s="83" customFormat="1" ht="17.25" customHeight="1">
      <c r="A43" s="78"/>
      <c r="B43" s="78"/>
      <c r="C43" s="79"/>
      <c r="D43" s="84" t="s">
        <v>14</v>
      </c>
      <c r="E43" s="85" t="s">
        <v>250</v>
      </c>
      <c r="F43" s="244">
        <v>4500</v>
      </c>
      <c r="G43" s="244"/>
      <c r="H43" s="244">
        <v>4500</v>
      </c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  <c r="ID43" s="86"/>
      <c r="IE43" s="86"/>
      <c r="IF43" s="86"/>
      <c r="IG43" s="86"/>
      <c r="IH43" s="86"/>
      <c r="II43" s="86"/>
      <c r="IJ43" s="86"/>
      <c r="IK43" s="86"/>
    </row>
    <row r="44" spans="1:245" s="83" customFormat="1" ht="17.25" customHeight="1">
      <c r="A44" s="78"/>
      <c r="B44" s="78"/>
      <c r="C44" s="79"/>
      <c r="D44" s="84" t="s">
        <v>43</v>
      </c>
      <c r="E44" s="85" t="s">
        <v>238</v>
      </c>
      <c r="F44" s="244">
        <v>10000</v>
      </c>
      <c r="G44" s="244"/>
      <c r="H44" s="243">
        <v>10000</v>
      </c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  <c r="ID44" s="86"/>
      <c r="IE44" s="86"/>
      <c r="IF44" s="86"/>
      <c r="IG44" s="86"/>
      <c r="IH44" s="86"/>
      <c r="II44" s="86"/>
      <c r="IJ44" s="86"/>
      <c r="IK44" s="86"/>
    </row>
    <row r="45" spans="1:245" s="83" customFormat="1" ht="16.5" customHeight="1">
      <c r="A45" s="78"/>
      <c r="B45" s="78"/>
      <c r="C45" s="79"/>
      <c r="D45" s="84" t="s">
        <v>52</v>
      </c>
      <c r="E45" s="85" t="s">
        <v>141</v>
      </c>
      <c r="F45" s="244">
        <v>1500</v>
      </c>
      <c r="G45" s="244"/>
      <c r="H45" s="243">
        <v>1500</v>
      </c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  <c r="ID45" s="86"/>
      <c r="IE45" s="86"/>
      <c r="IF45" s="86"/>
      <c r="IG45" s="86"/>
      <c r="IH45" s="86"/>
      <c r="II45" s="86"/>
      <c r="IJ45" s="86"/>
      <c r="IK45" s="86"/>
    </row>
    <row r="46" spans="1:245" s="83" customFormat="1" ht="16.5" customHeight="1">
      <c r="A46" s="78"/>
      <c r="B46" s="137"/>
      <c r="C46" s="138" t="s">
        <v>260</v>
      </c>
      <c r="D46" s="143"/>
      <c r="E46" s="94" t="s">
        <v>405</v>
      </c>
      <c r="F46" s="249">
        <f>F47</f>
        <v>26000</v>
      </c>
      <c r="G46" s="249">
        <f>G47</f>
        <v>0</v>
      </c>
      <c r="H46" s="249">
        <f>H47</f>
        <v>26000</v>
      </c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</row>
    <row r="47" spans="1:245" s="83" customFormat="1" ht="48.75" customHeight="1">
      <c r="A47" s="78"/>
      <c r="B47" s="78"/>
      <c r="C47" s="79"/>
      <c r="D47" s="84" t="s">
        <v>40</v>
      </c>
      <c r="E47" s="85" t="s">
        <v>434</v>
      </c>
      <c r="F47" s="244">
        <v>26000</v>
      </c>
      <c r="G47" s="244"/>
      <c r="H47" s="243">
        <v>26000</v>
      </c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</row>
    <row r="48" spans="1:245" s="114" customFormat="1" ht="16.5" customHeight="1">
      <c r="A48" s="106" t="s">
        <v>142</v>
      </c>
      <c r="B48" s="106"/>
      <c r="C48" s="106"/>
      <c r="D48" s="106"/>
      <c r="E48" s="100" t="s">
        <v>143</v>
      </c>
      <c r="F48" s="246">
        <f>F49+F52</f>
        <v>11300</v>
      </c>
      <c r="G48" s="246">
        <f>G49+G52</f>
        <v>0</v>
      </c>
      <c r="H48" s="246">
        <f>H49+H52</f>
        <v>11300</v>
      </c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  <c r="GC48" s="113"/>
      <c r="GD48" s="113"/>
      <c r="GE48" s="113"/>
      <c r="GF48" s="113"/>
      <c r="GG48" s="113"/>
      <c r="GH48" s="113"/>
      <c r="GI48" s="113"/>
      <c r="GJ48" s="113"/>
      <c r="GK48" s="113"/>
      <c r="GL48" s="113"/>
      <c r="GM48" s="113"/>
      <c r="GN48" s="113"/>
      <c r="GO48" s="113"/>
      <c r="GP48" s="113"/>
      <c r="GQ48" s="113"/>
      <c r="GR48" s="113"/>
      <c r="GS48" s="113"/>
      <c r="GT48" s="113"/>
      <c r="GU48" s="113"/>
      <c r="GV48" s="113"/>
      <c r="GW48" s="113"/>
      <c r="GX48" s="113"/>
      <c r="GY48" s="113"/>
      <c r="GZ48" s="113"/>
      <c r="HA48" s="113"/>
      <c r="HB48" s="113"/>
      <c r="HC48" s="113"/>
      <c r="HD48" s="113"/>
      <c r="HE48" s="113"/>
      <c r="HF48" s="113"/>
      <c r="HG48" s="113"/>
      <c r="HH48" s="113"/>
      <c r="HI48" s="113"/>
      <c r="HJ48" s="113"/>
      <c r="HK48" s="113"/>
      <c r="HL48" s="113"/>
      <c r="HM48" s="113"/>
      <c r="HN48" s="113"/>
      <c r="HO48" s="113"/>
      <c r="HP48" s="113"/>
      <c r="HQ48" s="113"/>
      <c r="HR48" s="113"/>
      <c r="HS48" s="113"/>
      <c r="HT48" s="113"/>
      <c r="HU48" s="113"/>
      <c r="HV48" s="113"/>
      <c r="HW48" s="113"/>
      <c r="HX48" s="113"/>
      <c r="HY48" s="113"/>
      <c r="HZ48" s="113"/>
      <c r="IA48" s="113"/>
      <c r="IB48" s="113"/>
      <c r="IC48" s="113"/>
      <c r="ID48" s="113"/>
      <c r="IE48" s="113"/>
      <c r="IF48" s="113"/>
      <c r="IG48" s="113"/>
      <c r="IH48" s="113"/>
      <c r="II48" s="113"/>
      <c r="IJ48" s="113"/>
      <c r="IK48" s="113"/>
    </row>
    <row r="49" spans="1:245" s="114" customFormat="1" ht="16.5" customHeight="1">
      <c r="A49" s="107"/>
      <c r="B49" s="106" t="s">
        <v>403</v>
      </c>
      <c r="C49" s="106"/>
      <c r="D49" s="106"/>
      <c r="E49" s="97" t="s">
        <v>404</v>
      </c>
      <c r="F49" s="246">
        <f aca="true" t="shared" si="1" ref="F49:H50">F50</f>
        <v>1000</v>
      </c>
      <c r="G49" s="246">
        <f t="shared" si="1"/>
        <v>0</v>
      </c>
      <c r="H49" s="246">
        <f t="shared" si="1"/>
        <v>1000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</row>
    <row r="50" spans="1:245" s="114" customFormat="1" ht="16.5" customHeight="1">
      <c r="A50" s="107"/>
      <c r="B50" s="144"/>
      <c r="C50" s="93" t="s">
        <v>131</v>
      </c>
      <c r="D50" s="93"/>
      <c r="E50" s="94" t="s">
        <v>132</v>
      </c>
      <c r="F50" s="249">
        <f t="shared" si="1"/>
        <v>1000</v>
      </c>
      <c r="G50" s="249">
        <f t="shared" si="1"/>
        <v>0</v>
      </c>
      <c r="H50" s="249">
        <f t="shared" si="1"/>
        <v>1000</v>
      </c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</row>
    <row r="51" spans="1:245" s="114" customFormat="1" ht="24.75" customHeight="1">
      <c r="A51" s="107"/>
      <c r="B51" s="144"/>
      <c r="C51" s="93"/>
      <c r="D51" s="84" t="s">
        <v>113</v>
      </c>
      <c r="E51" s="88" t="s">
        <v>406</v>
      </c>
      <c r="F51" s="244">
        <v>1000</v>
      </c>
      <c r="G51" s="244"/>
      <c r="H51" s="248">
        <f>F51+G51</f>
        <v>1000</v>
      </c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</row>
    <row r="52" spans="1:245" s="114" customFormat="1" ht="16.5" customHeight="1">
      <c r="A52" s="101"/>
      <c r="B52" s="99" t="s">
        <v>220</v>
      </c>
      <c r="C52" s="96"/>
      <c r="D52" s="96"/>
      <c r="E52" s="97" t="s">
        <v>221</v>
      </c>
      <c r="F52" s="247">
        <f>F53</f>
        <v>10300</v>
      </c>
      <c r="G52" s="247">
        <f>G53</f>
        <v>0</v>
      </c>
      <c r="H52" s="247">
        <f>H53</f>
        <v>10300</v>
      </c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</row>
    <row r="53" spans="1:245" s="114" customFormat="1" ht="16.5" customHeight="1">
      <c r="A53" s="103"/>
      <c r="B53" s="103"/>
      <c r="C53" s="93" t="s">
        <v>131</v>
      </c>
      <c r="D53" s="93"/>
      <c r="E53" s="124" t="s">
        <v>134</v>
      </c>
      <c r="F53" s="275">
        <f>F54+F55</f>
        <v>10300</v>
      </c>
      <c r="G53" s="275">
        <f>G54+G55</f>
        <v>0</v>
      </c>
      <c r="H53" s="275">
        <f>H54+H55</f>
        <v>10300</v>
      </c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</row>
    <row r="54" spans="1:245" s="83" customFormat="1" ht="22.5">
      <c r="A54" s="78"/>
      <c r="B54" s="78"/>
      <c r="C54" s="79"/>
      <c r="D54" s="87" t="s">
        <v>20</v>
      </c>
      <c r="E54" s="88" t="s">
        <v>446</v>
      </c>
      <c r="F54" s="243">
        <v>300</v>
      </c>
      <c r="G54" s="243"/>
      <c r="H54" s="243">
        <f>F54+G54</f>
        <v>300</v>
      </c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</row>
    <row r="55" spans="1:245" s="83" customFormat="1" ht="22.5">
      <c r="A55" s="78"/>
      <c r="B55" s="78"/>
      <c r="C55" s="79"/>
      <c r="D55" s="87" t="s">
        <v>43</v>
      </c>
      <c r="E55" s="88" t="s">
        <v>393</v>
      </c>
      <c r="F55" s="243">
        <v>10000</v>
      </c>
      <c r="G55" s="243"/>
      <c r="H55" s="243">
        <f>F55+G55</f>
        <v>10000</v>
      </c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</row>
    <row r="56" spans="1:245" s="114" customFormat="1" ht="16.5" customHeight="1">
      <c r="A56" s="106" t="s">
        <v>144</v>
      </c>
      <c r="B56" s="106"/>
      <c r="C56" s="106"/>
      <c r="D56" s="106"/>
      <c r="E56" s="100" t="s">
        <v>145</v>
      </c>
      <c r="F56" s="246">
        <f>F57+F74+F78</f>
        <v>43922.06</v>
      </c>
      <c r="G56" s="246">
        <f>G57+G74+G78</f>
        <v>-800</v>
      </c>
      <c r="H56" s="246">
        <f>H57+H74+H78</f>
        <v>43122.06</v>
      </c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</row>
    <row r="57" spans="1:245" s="114" customFormat="1" ht="16.5" customHeight="1">
      <c r="A57" s="101"/>
      <c r="B57" s="99" t="s">
        <v>146</v>
      </c>
      <c r="C57" s="96"/>
      <c r="D57" s="96"/>
      <c r="E57" s="97" t="s">
        <v>147</v>
      </c>
      <c r="F57" s="247">
        <f>F58+F60+F68</f>
        <v>26200</v>
      </c>
      <c r="G57" s="247">
        <f>G58+G60+G68</f>
        <v>-800</v>
      </c>
      <c r="H57" s="247">
        <f>H58+H60+H68</f>
        <v>25400</v>
      </c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</row>
    <row r="58" spans="1:245" s="83" customFormat="1" ht="16.5" customHeight="1">
      <c r="A58" s="78"/>
      <c r="B58" s="78"/>
      <c r="C58" s="93" t="s">
        <v>159</v>
      </c>
      <c r="D58" s="93"/>
      <c r="E58" s="117" t="s">
        <v>160</v>
      </c>
      <c r="F58" s="276">
        <f>F59</f>
        <v>2500</v>
      </c>
      <c r="G58" s="276">
        <f>G59</f>
        <v>0</v>
      </c>
      <c r="H58" s="276">
        <f>H59</f>
        <v>2500</v>
      </c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86"/>
      <c r="GS58" s="86"/>
      <c r="GT58" s="86"/>
      <c r="GU58" s="86"/>
      <c r="GV58" s="86"/>
      <c r="GW58" s="86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</row>
    <row r="59" spans="1:245" s="83" customFormat="1" ht="26.25" customHeight="1">
      <c r="A59" s="78"/>
      <c r="B59" s="78"/>
      <c r="C59" s="81"/>
      <c r="D59" s="84" t="s">
        <v>40</v>
      </c>
      <c r="E59" s="148" t="s">
        <v>222</v>
      </c>
      <c r="F59" s="244">
        <v>2500</v>
      </c>
      <c r="G59" s="244"/>
      <c r="H59" s="243">
        <f>F59+G59</f>
        <v>2500</v>
      </c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86"/>
      <c r="GS59" s="86"/>
      <c r="GT59" s="86"/>
      <c r="GU59" s="86"/>
      <c r="GV59" s="86"/>
      <c r="GW59" s="86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</row>
    <row r="60" spans="1:245" s="114" customFormat="1" ht="16.5" customHeight="1">
      <c r="A60" s="103"/>
      <c r="B60" s="103"/>
      <c r="C60" s="93" t="s">
        <v>131</v>
      </c>
      <c r="D60" s="93"/>
      <c r="E60" s="94" t="s">
        <v>132</v>
      </c>
      <c r="F60" s="249">
        <f>F61+F62+F63+F64+F65+F66+F67</f>
        <v>20500</v>
      </c>
      <c r="G60" s="249">
        <f>G61+G62+G63+G64+G65+G66+G67</f>
        <v>0</v>
      </c>
      <c r="H60" s="249">
        <f>H61+H62+H63+H64+H65+H66+H67</f>
        <v>20500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</row>
    <row r="61" spans="1:245" s="83" customFormat="1" ht="16.5" customHeight="1">
      <c r="A61" s="78"/>
      <c r="B61" s="78"/>
      <c r="C61" s="81"/>
      <c r="D61" s="87" t="s">
        <v>112</v>
      </c>
      <c r="E61" s="88" t="s">
        <v>169</v>
      </c>
      <c r="F61" s="243">
        <v>500</v>
      </c>
      <c r="G61" s="243"/>
      <c r="H61" s="244">
        <v>500</v>
      </c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</row>
    <row r="62" spans="1:245" s="83" customFormat="1" ht="33.75">
      <c r="A62" s="78"/>
      <c r="B62" s="78"/>
      <c r="C62" s="79"/>
      <c r="D62" s="84" t="s">
        <v>20</v>
      </c>
      <c r="E62" s="85" t="s">
        <v>418</v>
      </c>
      <c r="F62" s="244">
        <v>6100</v>
      </c>
      <c r="G62" s="244"/>
      <c r="H62" s="244">
        <v>6100</v>
      </c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</row>
    <row r="63" spans="1:245" s="83" customFormat="1" ht="16.5" customHeight="1">
      <c r="A63" s="78"/>
      <c r="B63" s="78"/>
      <c r="C63" s="79"/>
      <c r="D63" s="84" t="s">
        <v>115</v>
      </c>
      <c r="E63" s="85" t="s">
        <v>204</v>
      </c>
      <c r="F63" s="244">
        <v>700</v>
      </c>
      <c r="G63" s="244"/>
      <c r="H63" s="244">
        <v>700</v>
      </c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</row>
    <row r="64" spans="1:245" s="83" customFormat="1" ht="25.5" customHeight="1">
      <c r="A64" s="78"/>
      <c r="B64" s="78"/>
      <c r="C64" s="79"/>
      <c r="D64" s="84" t="s">
        <v>40</v>
      </c>
      <c r="E64" s="115" t="s">
        <v>222</v>
      </c>
      <c r="F64" s="251">
        <v>3200</v>
      </c>
      <c r="G64" s="251"/>
      <c r="H64" s="243">
        <v>3200</v>
      </c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</row>
    <row r="65" spans="1:245" s="83" customFormat="1" ht="26.25" customHeight="1">
      <c r="A65" s="78"/>
      <c r="B65" s="78"/>
      <c r="C65" s="79"/>
      <c r="D65" s="84" t="s">
        <v>52</v>
      </c>
      <c r="E65" s="115" t="s">
        <v>222</v>
      </c>
      <c r="F65" s="251">
        <v>2000</v>
      </c>
      <c r="G65" s="251"/>
      <c r="H65" s="243">
        <v>2000</v>
      </c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</row>
    <row r="66" spans="1:245" s="83" customFormat="1" ht="18" customHeight="1">
      <c r="A66" s="78"/>
      <c r="B66" s="78"/>
      <c r="C66" s="79"/>
      <c r="D66" s="84" t="s">
        <v>55</v>
      </c>
      <c r="E66" s="115" t="s">
        <v>236</v>
      </c>
      <c r="F66" s="251">
        <v>3000</v>
      </c>
      <c r="G66" s="251"/>
      <c r="H66" s="243">
        <v>3000</v>
      </c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</row>
    <row r="67" spans="1:245" s="83" customFormat="1" ht="16.5" customHeight="1">
      <c r="A67" s="78"/>
      <c r="B67" s="78"/>
      <c r="C67" s="79"/>
      <c r="D67" s="84" t="s">
        <v>58</v>
      </c>
      <c r="E67" s="115" t="s">
        <v>208</v>
      </c>
      <c r="F67" s="251">
        <v>5000</v>
      </c>
      <c r="G67" s="251"/>
      <c r="H67" s="243">
        <v>5000</v>
      </c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</row>
    <row r="68" spans="1:245" s="83" customFormat="1" ht="16.5" customHeight="1">
      <c r="A68" s="78"/>
      <c r="B68" s="78"/>
      <c r="C68" s="116" t="s">
        <v>133</v>
      </c>
      <c r="D68" s="116"/>
      <c r="E68" s="94" t="s">
        <v>134</v>
      </c>
      <c r="F68" s="249">
        <f>F69+F70+F71+F72+F73</f>
        <v>3200</v>
      </c>
      <c r="G68" s="249">
        <f>G69+G70+G71+G72+G73</f>
        <v>-800</v>
      </c>
      <c r="H68" s="249">
        <f>H69+H70+H71+H72+H73</f>
        <v>2400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</row>
    <row r="69" spans="1:245" s="83" customFormat="1" ht="16.5" customHeight="1">
      <c r="A69" s="137"/>
      <c r="B69" s="145"/>
      <c r="C69" s="351"/>
      <c r="D69" s="89" t="s">
        <v>112</v>
      </c>
      <c r="E69" s="115" t="s">
        <v>169</v>
      </c>
      <c r="F69" s="251">
        <v>500</v>
      </c>
      <c r="G69" s="251"/>
      <c r="H69" s="244">
        <v>500</v>
      </c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</row>
    <row r="70" spans="1:245" s="83" customFormat="1" ht="16.5" customHeight="1">
      <c r="A70" s="137"/>
      <c r="B70" s="145"/>
      <c r="C70" s="352"/>
      <c r="D70" s="89" t="s">
        <v>115</v>
      </c>
      <c r="E70" s="85" t="s">
        <v>204</v>
      </c>
      <c r="F70" s="244">
        <v>300</v>
      </c>
      <c r="G70" s="244"/>
      <c r="H70" s="244">
        <v>300</v>
      </c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</row>
    <row r="71" spans="1:245" s="83" customFormat="1" ht="26.25" customHeight="1">
      <c r="A71" s="137"/>
      <c r="B71" s="145"/>
      <c r="C71" s="352"/>
      <c r="D71" s="89" t="s">
        <v>40</v>
      </c>
      <c r="E71" s="115" t="s">
        <v>222</v>
      </c>
      <c r="F71" s="251">
        <v>1000</v>
      </c>
      <c r="G71" s="251"/>
      <c r="H71" s="243">
        <v>1000</v>
      </c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</row>
    <row r="72" spans="1:245" s="83" customFormat="1" ht="24.75" customHeight="1">
      <c r="A72" s="155"/>
      <c r="B72" s="154"/>
      <c r="C72" s="352"/>
      <c r="D72" s="146" t="s">
        <v>52</v>
      </c>
      <c r="E72" s="115" t="s">
        <v>222</v>
      </c>
      <c r="F72" s="277">
        <v>600</v>
      </c>
      <c r="G72" s="277"/>
      <c r="H72" s="245">
        <v>600</v>
      </c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</row>
    <row r="73" spans="1:245" s="83" customFormat="1" ht="16.5" customHeight="1">
      <c r="A73" s="91"/>
      <c r="B73" s="256"/>
      <c r="C73" s="352"/>
      <c r="D73" s="146" t="s">
        <v>58</v>
      </c>
      <c r="E73" s="147" t="s">
        <v>201</v>
      </c>
      <c r="F73" s="277">
        <v>800</v>
      </c>
      <c r="G73" s="277">
        <v>-800</v>
      </c>
      <c r="H73" s="245">
        <f>F73+G73</f>
        <v>0</v>
      </c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</row>
    <row r="74" spans="1:245" s="83" customFormat="1" ht="16.5" customHeight="1">
      <c r="A74" s="171"/>
      <c r="B74" s="172" t="s">
        <v>199</v>
      </c>
      <c r="C74" s="102"/>
      <c r="D74" s="290"/>
      <c r="E74" s="291" t="s">
        <v>200</v>
      </c>
      <c r="F74" s="292">
        <f>F75</f>
        <v>16222.06</v>
      </c>
      <c r="G74" s="292">
        <f>G75</f>
        <v>0</v>
      </c>
      <c r="H74" s="292">
        <f>H75</f>
        <v>16222.06</v>
      </c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</row>
    <row r="75" spans="1:245" s="83" customFormat="1" ht="16.5" customHeight="1">
      <c r="A75" s="103"/>
      <c r="B75" s="104"/>
      <c r="C75" s="92" t="s">
        <v>131</v>
      </c>
      <c r="D75" s="288"/>
      <c r="E75" s="174" t="s">
        <v>132</v>
      </c>
      <c r="F75" s="289">
        <f>F76+F77</f>
        <v>16222.06</v>
      </c>
      <c r="G75" s="289">
        <f>G76+G77</f>
        <v>0</v>
      </c>
      <c r="H75" s="289">
        <f>H76+H77</f>
        <v>16222.06</v>
      </c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</row>
    <row r="76" spans="1:245" s="83" customFormat="1" ht="16.5" customHeight="1">
      <c r="A76" s="78"/>
      <c r="B76" s="78"/>
      <c r="C76" s="95"/>
      <c r="D76" s="87" t="s">
        <v>20</v>
      </c>
      <c r="E76" s="88" t="s">
        <v>269</v>
      </c>
      <c r="F76" s="243">
        <v>11222.06</v>
      </c>
      <c r="G76" s="243"/>
      <c r="H76" s="244">
        <v>11222.06</v>
      </c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</row>
    <row r="77" spans="1:245" s="83" customFormat="1" ht="16.5" customHeight="1">
      <c r="A77" s="78"/>
      <c r="B77" s="78"/>
      <c r="C77" s="95"/>
      <c r="D77" s="87" t="s">
        <v>28</v>
      </c>
      <c r="E77" s="88" t="s">
        <v>228</v>
      </c>
      <c r="F77" s="243">
        <v>5000</v>
      </c>
      <c r="G77" s="243"/>
      <c r="H77" s="244">
        <v>5000</v>
      </c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</row>
    <row r="78" spans="1:245" s="83" customFormat="1" ht="16.5" customHeight="1">
      <c r="A78" s="171"/>
      <c r="B78" s="172" t="s">
        <v>268</v>
      </c>
      <c r="C78" s="102"/>
      <c r="D78" s="149"/>
      <c r="E78" s="150" t="s">
        <v>136</v>
      </c>
      <c r="F78" s="278">
        <f aca="true" t="shared" si="2" ref="F78:H79">F79</f>
        <v>1500</v>
      </c>
      <c r="G78" s="278">
        <f t="shared" si="2"/>
        <v>0</v>
      </c>
      <c r="H78" s="278">
        <f t="shared" si="2"/>
        <v>1500</v>
      </c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</row>
    <row r="79" spans="1:245" s="83" customFormat="1" ht="16.5" customHeight="1">
      <c r="A79" s="103"/>
      <c r="B79" s="104"/>
      <c r="C79" s="92" t="s">
        <v>131</v>
      </c>
      <c r="D79" s="105"/>
      <c r="E79" s="94" t="s">
        <v>132</v>
      </c>
      <c r="F79" s="249">
        <f t="shared" si="2"/>
        <v>1500</v>
      </c>
      <c r="G79" s="249">
        <f t="shared" si="2"/>
        <v>0</v>
      </c>
      <c r="H79" s="249">
        <f t="shared" si="2"/>
        <v>1500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</row>
    <row r="80" spans="1:245" s="83" customFormat="1" ht="16.5" customHeight="1">
      <c r="A80" s="78"/>
      <c r="B80" s="78"/>
      <c r="C80" s="95"/>
      <c r="D80" s="87" t="s">
        <v>14</v>
      </c>
      <c r="E80" s="88" t="s">
        <v>251</v>
      </c>
      <c r="F80" s="243">
        <v>1500</v>
      </c>
      <c r="G80" s="243"/>
      <c r="H80" s="244">
        <v>1500</v>
      </c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</row>
    <row r="81" spans="1:245" s="114" customFormat="1" ht="16.5" customHeight="1">
      <c r="A81" s="106" t="s">
        <v>148</v>
      </c>
      <c r="B81" s="106"/>
      <c r="C81" s="106"/>
      <c r="D81" s="106"/>
      <c r="E81" s="100" t="s">
        <v>149</v>
      </c>
      <c r="F81" s="246">
        <f>F82+F116+F119</f>
        <v>197983.38</v>
      </c>
      <c r="G81" s="246">
        <f>G82+G116+G119</f>
        <v>800</v>
      </c>
      <c r="H81" s="246">
        <f>H82+H116+H119</f>
        <v>198783.38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  <c r="GC81" s="113"/>
      <c r="GD81" s="113"/>
      <c r="GE81" s="113"/>
      <c r="GF81" s="113"/>
      <c r="GG81" s="113"/>
      <c r="GH81" s="113"/>
      <c r="GI81" s="113"/>
      <c r="GJ81" s="113"/>
      <c r="GK81" s="113"/>
      <c r="GL81" s="113"/>
      <c r="GM81" s="113"/>
      <c r="GN81" s="113"/>
      <c r="GO81" s="113"/>
      <c r="GP81" s="113"/>
      <c r="GQ81" s="113"/>
      <c r="GR81" s="113"/>
      <c r="GS81" s="113"/>
      <c r="GT81" s="113"/>
      <c r="GU81" s="113"/>
      <c r="GV81" s="113"/>
      <c r="GW81" s="113"/>
      <c r="GX81" s="113"/>
      <c r="GY81" s="113"/>
      <c r="GZ81" s="113"/>
      <c r="HA81" s="113"/>
      <c r="HB81" s="113"/>
      <c r="HC81" s="113"/>
      <c r="HD81" s="113"/>
      <c r="HE81" s="113"/>
      <c r="HF81" s="113"/>
      <c r="HG81" s="113"/>
      <c r="HH81" s="113"/>
      <c r="HI81" s="113"/>
      <c r="HJ81" s="113"/>
      <c r="HK81" s="113"/>
      <c r="HL81" s="113"/>
      <c r="HM81" s="113"/>
      <c r="HN81" s="113"/>
      <c r="HO81" s="113"/>
      <c r="HP81" s="113"/>
      <c r="HQ81" s="113"/>
      <c r="HR81" s="113"/>
      <c r="HS81" s="113"/>
      <c r="HT81" s="113"/>
      <c r="HU81" s="113"/>
      <c r="HV81" s="113"/>
      <c r="HW81" s="113"/>
      <c r="HX81" s="113"/>
      <c r="HY81" s="113"/>
      <c r="HZ81" s="113"/>
      <c r="IA81" s="113"/>
      <c r="IB81" s="113"/>
      <c r="IC81" s="113"/>
      <c r="ID81" s="113"/>
      <c r="IE81" s="113"/>
      <c r="IF81" s="113"/>
      <c r="IG81" s="113"/>
      <c r="IH81" s="113"/>
      <c r="II81" s="113"/>
      <c r="IJ81" s="113"/>
      <c r="IK81" s="113"/>
    </row>
    <row r="82" spans="1:245" s="114" customFormat="1" ht="16.5" customHeight="1">
      <c r="A82" s="259"/>
      <c r="B82" s="99" t="s">
        <v>150</v>
      </c>
      <c r="C82" s="96"/>
      <c r="D82" s="96"/>
      <c r="E82" s="97" t="s">
        <v>151</v>
      </c>
      <c r="F82" s="247">
        <f>F83+F88+F102+F104+F112+F114</f>
        <v>115971.71000000002</v>
      </c>
      <c r="G82" s="247">
        <f>G83+G88+G102+G104+G112+G114</f>
        <v>1275.79</v>
      </c>
      <c r="H82" s="247">
        <f>H83+H88+H102+H104+H112+H114</f>
        <v>117247.5</v>
      </c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  <c r="GC82" s="113"/>
      <c r="GD82" s="113"/>
      <c r="GE82" s="113"/>
      <c r="GF82" s="113"/>
      <c r="GG82" s="113"/>
      <c r="GH82" s="113"/>
      <c r="GI82" s="113"/>
      <c r="GJ82" s="113"/>
      <c r="GK82" s="113"/>
      <c r="GL82" s="113"/>
      <c r="GM82" s="113"/>
      <c r="GN82" s="113"/>
      <c r="GO82" s="113"/>
      <c r="GP82" s="113"/>
      <c r="GQ82" s="113"/>
      <c r="GR82" s="113"/>
      <c r="GS82" s="113"/>
      <c r="GT82" s="113"/>
      <c r="GU82" s="113"/>
      <c r="GV82" s="113"/>
      <c r="GW82" s="113"/>
      <c r="GX82" s="113"/>
      <c r="GY82" s="113"/>
      <c r="GZ82" s="113"/>
      <c r="HA82" s="113"/>
      <c r="HB82" s="113"/>
      <c r="HC82" s="113"/>
      <c r="HD82" s="113"/>
      <c r="HE82" s="113"/>
      <c r="HF82" s="113"/>
      <c r="HG82" s="113"/>
      <c r="HH82" s="113"/>
      <c r="HI82" s="113"/>
      <c r="HJ82" s="113"/>
      <c r="HK82" s="113"/>
      <c r="HL82" s="113"/>
      <c r="HM82" s="113"/>
      <c r="HN82" s="113"/>
      <c r="HO82" s="113"/>
      <c r="HP82" s="113"/>
      <c r="HQ82" s="113"/>
      <c r="HR82" s="113"/>
      <c r="HS82" s="113"/>
      <c r="HT82" s="113"/>
      <c r="HU82" s="113"/>
      <c r="HV82" s="113"/>
      <c r="HW82" s="113"/>
      <c r="HX82" s="113"/>
      <c r="HY82" s="113"/>
      <c r="HZ82" s="113"/>
      <c r="IA82" s="113"/>
      <c r="IB82" s="113"/>
      <c r="IC82" s="113"/>
      <c r="ID82" s="113"/>
      <c r="IE82" s="113"/>
      <c r="IF82" s="113"/>
      <c r="IG82" s="113"/>
      <c r="IH82" s="113"/>
      <c r="II82" s="113"/>
      <c r="IJ82" s="113"/>
      <c r="IK82" s="113"/>
    </row>
    <row r="83" spans="1:245" s="83" customFormat="1" ht="16.5" customHeight="1">
      <c r="A83" s="78"/>
      <c r="B83" s="78"/>
      <c r="C83" s="93" t="s">
        <v>159</v>
      </c>
      <c r="D83" s="93"/>
      <c r="E83" s="117" t="s">
        <v>160</v>
      </c>
      <c r="F83" s="276">
        <f>F84+F85+F86+F87</f>
        <v>15300</v>
      </c>
      <c r="G83" s="276">
        <f>G84+G85+G86+G87</f>
        <v>0</v>
      </c>
      <c r="H83" s="276">
        <f>H84+H85+H86+H87</f>
        <v>15300</v>
      </c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</row>
    <row r="84" spans="1:245" s="83" customFormat="1" ht="16.5" customHeight="1">
      <c r="A84" s="78"/>
      <c r="B84" s="78"/>
      <c r="C84" s="81"/>
      <c r="D84" s="84" t="s">
        <v>170</v>
      </c>
      <c r="E84" s="85" t="s">
        <v>171</v>
      </c>
      <c r="F84" s="244">
        <v>5100</v>
      </c>
      <c r="G84" s="244"/>
      <c r="H84" s="244">
        <f>3500+1600</f>
        <v>5100</v>
      </c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</row>
    <row r="85" spans="1:245" s="83" customFormat="1" ht="16.5" customHeight="1">
      <c r="A85" s="78"/>
      <c r="B85" s="78"/>
      <c r="C85" s="81"/>
      <c r="D85" s="84" t="s">
        <v>49</v>
      </c>
      <c r="E85" s="85" t="s">
        <v>365</v>
      </c>
      <c r="F85" s="244">
        <v>2000</v>
      </c>
      <c r="G85" s="244"/>
      <c r="H85" s="243">
        <v>2000</v>
      </c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</row>
    <row r="86" spans="1:245" s="83" customFormat="1" ht="33" customHeight="1">
      <c r="A86" s="78"/>
      <c r="B86" s="78"/>
      <c r="C86" s="81"/>
      <c r="D86" s="84" t="s">
        <v>52</v>
      </c>
      <c r="E86" s="85" t="s">
        <v>239</v>
      </c>
      <c r="F86" s="244">
        <v>1700</v>
      </c>
      <c r="G86" s="244"/>
      <c r="H86" s="243">
        <v>1700</v>
      </c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</row>
    <row r="87" spans="1:245" s="83" customFormat="1" ht="16.5" customHeight="1">
      <c r="A87" s="78"/>
      <c r="B87" s="78"/>
      <c r="C87" s="79"/>
      <c r="D87" s="84" t="s">
        <v>55</v>
      </c>
      <c r="E87" s="85" t="s">
        <v>387</v>
      </c>
      <c r="F87" s="244">
        <v>6500</v>
      </c>
      <c r="G87" s="244"/>
      <c r="H87" s="243">
        <f>3000+3500</f>
        <v>6500</v>
      </c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</row>
    <row r="88" spans="1:245" s="83" customFormat="1" ht="16.5" customHeight="1">
      <c r="A88" s="78"/>
      <c r="B88" s="78"/>
      <c r="C88" s="93" t="s">
        <v>131</v>
      </c>
      <c r="D88" s="93"/>
      <c r="E88" s="94" t="s">
        <v>132</v>
      </c>
      <c r="F88" s="249">
        <f>F89+F90+F91+F92+F93+F94+F95+F96+F97+F98+F99+F100+F101</f>
        <v>62887.13</v>
      </c>
      <c r="G88" s="249">
        <f>G89+G90+G91+G92+G93+G94+G95+G96+G97+G98+G99+G100+G101</f>
        <v>2000</v>
      </c>
      <c r="H88" s="249">
        <f>H89+H90+H91+H92+H93+H94+H95+H96+H97+H98+H99+H100+H101</f>
        <v>64887.13</v>
      </c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</row>
    <row r="89" spans="1:245" s="83" customFormat="1" ht="16.5" customHeight="1">
      <c r="A89" s="78"/>
      <c r="B89" s="78"/>
      <c r="C89" s="81"/>
      <c r="D89" s="87" t="s">
        <v>112</v>
      </c>
      <c r="E89" s="88" t="s">
        <v>271</v>
      </c>
      <c r="F89" s="243">
        <v>3610.18</v>
      </c>
      <c r="G89" s="243"/>
      <c r="H89" s="244">
        <v>3610.18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  <c r="HT89" s="86"/>
      <c r="HU89" s="86"/>
      <c r="HV89" s="86"/>
      <c r="HW89" s="86"/>
      <c r="HX89" s="86"/>
      <c r="HY89" s="86"/>
      <c r="HZ89" s="86"/>
      <c r="IA89" s="86"/>
      <c r="IB89" s="86"/>
      <c r="IC89" s="86"/>
      <c r="ID89" s="86"/>
      <c r="IE89" s="86"/>
      <c r="IF89" s="86"/>
      <c r="IG89" s="86"/>
      <c r="IH89" s="86"/>
      <c r="II89" s="86"/>
      <c r="IJ89" s="86"/>
      <c r="IK89" s="86"/>
    </row>
    <row r="90" spans="1:245" s="83" customFormat="1" ht="16.5" customHeight="1">
      <c r="A90" s="78"/>
      <c r="B90" s="78"/>
      <c r="C90" s="81"/>
      <c r="D90" s="87" t="s">
        <v>11</v>
      </c>
      <c r="E90" s="88" t="s">
        <v>223</v>
      </c>
      <c r="F90" s="243">
        <v>1000</v>
      </c>
      <c r="G90" s="243"/>
      <c r="H90" s="244">
        <v>1000</v>
      </c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6"/>
      <c r="EC90" s="86"/>
      <c r="ED90" s="86"/>
      <c r="EE90" s="86"/>
      <c r="EF90" s="86"/>
      <c r="EG90" s="86"/>
      <c r="EH90" s="86"/>
      <c r="EI90" s="86"/>
      <c r="EJ90" s="86"/>
      <c r="EK90" s="86"/>
      <c r="EL90" s="86"/>
      <c r="EM90" s="86"/>
      <c r="EN90" s="86"/>
      <c r="EO90" s="86"/>
      <c r="EP90" s="86"/>
      <c r="EQ90" s="86"/>
      <c r="ER90" s="86"/>
      <c r="ES90" s="86"/>
      <c r="ET90" s="86"/>
      <c r="EU90" s="86"/>
      <c r="EV90" s="86"/>
      <c r="EW90" s="86"/>
      <c r="EX90" s="86"/>
      <c r="EY90" s="86"/>
      <c r="EZ90" s="86"/>
      <c r="FA90" s="86"/>
      <c r="FB90" s="86"/>
      <c r="FC90" s="86"/>
      <c r="FD90" s="86"/>
      <c r="FE90" s="86"/>
      <c r="FF90" s="86"/>
      <c r="FG90" s="86"/>
      <c r="FH90" s="86"/>
      <c r="FI90" s="86"/>
      <c r="FJ90" s="86"/>
      <c r="FK90" s="86"/>
      <c r="FL90" s="86"/>
      <c r="FM90" s="86"/>
      <c r="FN90" s="86"/>
      <c r="FO90" s="86"/>
      <c r="FP90" s="86"/>
      <c r="FQ90" s="86"/>
      <c r="FR90" s="86"/>
      <c r="FS90" s="86"/>
      <c r="FT90" s="86"/>
      <c r="FU90" s="86"/>
      <c r="FV90" s="86"/>
      <c r="FW90" s="86"/>
      <c r="FX90" s="86"/>
      <c r="FY90" s="86"/>
      <c r="FZ90" s="86"/>
      <c r="GA90" s="86"/>
      <c r="GB90" s="86"/>
      <c r="GC90" s="86"/>
      <c r="GD90" s="86"/>
      <c r="GE90" s="86"/>
      <c r="GF90" s="86"/>
      <c r="GG90" s="86"/>
      <c r="GH90" s="86"/>
      <c r="GI90" s="86"/>
      <c r="GJ90" s="86"/>
      <c r="GK90" s="86"/>
      <c r="GL90" s="86"/>
      <c r="GM90" s="86"/>
      <c r="GN90" s="86"/>
      <c r="GO90" s="86"/>
      <c r="GP90" s="86"/>
      <c r="GQ90" s="86"/>
      <c r="GR90" s="86"/>
      <c r="GS90" s="86"/>
      <c r="GT90" s="86"/>
      <c r="GU90" s="86"/>
      <c r="GV90" s="86"/>
      <c r="GW90" s="86"/>
      <c r="GX90" s="86"/>
      <c r="GY90" s="86"/>
      <c r="GZ90" s="86"/>
      <c r="HA90" s="86"/>
      <c r="HB90" s="86"/>
      <c r="HC90" s="86"/>
      <c r="HD90" s="86"/>
      <c r="HE90" s="86"/>
      <c r="HF90" s="86"/>
      <c r="HG90" s="86"/>
      <c r="HH90" s="86"/>
      <c r="HI90" s="86"/>
      <c r="HJ90" s="86"/>
      <c r="HK90" s="86"/>
      <c r="HL90" s="86"/>
      <c r="HM90" s="86"/>
      <c r="HN90" s="86"/>
      <c r="HO90" s="86"/>
      <c r="HP90" s="86"/>
      <c r="HQ90" s="86"/>
      <c r="HR90" s="86"/>
      <c r="HS90" s="86"/>
      <c r="HT90" s="86"/>
      <c r="HU90" s="86"/>
      <c r="HV90" s="86"/>
      <c r="HW90" s="86"/>
      <c r="HX90" s="86"/>
      <c r="HY90" s="86"/>
      <c r="HZ90" s="86"/>
      <c r="IA90" s="86"/>
      <c r="IB90" s="86"/>
      <c r="IC90" s="86"/>
      <c r="ID90" s="86"/>
      <c r="IE90" s="86"/>
      <c r="IF90" s="86"/>
      <c r="IG90" s="86"/>
      <c r="IH90" s="86"/>
      <c r="II90" s="86"/>
      <c r="IJ90" s="86"/>
      <c r="IK90" s="86"/>
    </row>
    <row r="91" spans="1:245" s="83" customFormat="1" ht="67.5" customHeight="1">
      <c r="A91" s="78"/>
      <c r="B91" s="78"/>
      <c r="C91" s="79"/>
      <c r="D91" s="87" t="s">
        <v>14</v>
      </c>
      <c r="E91" s="88" t="s">
        <v>439</v>
      </c>
      <c r="F91" s="243">
        <v>6000</v>
      </c>
      <c r="G91" s="243"/>
      <c r="H91" s="244">
        <v>6000</v>
      </c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  <c r="FH91" s="86"/>
      <c r="FI91" s="86"/>
      <c r="FJ91" s="86"/>
      <c r="FK91" s="86"/>
      <c r="FL91" s="86"/>
      <c r="FM91" s="86"/>
      <c r="FN91" s="86"/>
      <c r="FO91" s="86"/>
      <c r="FP91" s="86"/>
      <c r="FQ91" s="86"/>
      <c r="FR91" s="86"/>
      <c r="FS91" s="86"/>
      <c r="FT91" s="86"/>
      <c r="FU91" s="86"/>
      <c r="FV91" s="86"/>
      <c r="FW91" s="86"/>
      <c r="FX91" s="86"/>
      <c r="FY91" s="86"/>
      <c r="FZ91" s="86"/>
      <c r="GA91" s="86"/>
      <c r="GB91" s="86"/>
      <c r="GC91" s="86"/>
      <c r="GD91" s="86"/>
      <c r="GE91" s="86"/>
      <c r="GF91" s="86"/>
      <c r="GG91" s="86"/>
      <c r="GH91" s="86"/>
      <c r="GI91" s="86"/>
      <c r="GJ91" s="86"/>
      <c r="GK91" s="86"/>
      <c r="GL91" s="86"/>
      <c r="GM91" s="86"/>
      <c r="GN91" s="86"/>
      <c r="GO91" s="86"/>
      <c r="GP91" s="86"/>
      <c r="GQ91" s="86"/>
      <c r="GR91" s="86"/>
      <c r="GS91" s="86"/>
      <c r="GT91" s="86"/>
      <c r="GU91" s="86"/>
      <c r="GV91" s="86"/>
      <c r="GW91" s="86"/>
      <c r="GX91" s="86"/>
      <c r="GY91" s="86"/>
      <c r="GZ91" s="86"/>
      <c r="HA91" s="86"/>
      <c r="HB91" s="86"/>
      <c r="HC91" s="86"/>
      <c r="HD91" s="86"/>
      <c r="HE91" s="86"/>
      <c r="HF91" s="86"/>
      <c r="HG91" s="86"/>
      <c r="HH91" s="86"/>
      <c r="HI91" s="86"/>
      <c r="HJ91" s="86"/>
      <c r="HK91" s="86"/>
      <c r="HL91" s="86"/>
      <c r="HM91" s="86"/>
      <c r="HN91" s="86"/>
      <c r="HO91" s="86"/>
      <c r="HP91" s="86"/>
      <c r="HQ91" s="86"/>
      <c r="HR91" s="86"/>
      <c r="HS91" s="86"/>
      <c r="HT91" s="86"/>
      <c r="HU91" s="86"/>
      <c r="HV91" s="86"/>
      <c r="HW91" s="86"/>
      <c r="HX91" s="86"/>
      <c r="HY91" s="86"/>
      <c r="HZ91" s="86"/>
      <c r="IA91" s="86"/>
      <c r="IB91" s="86"/>
      <c r="IC91" s="86"/>
      <c r="ID91" s="86"/>
      <c r="IE91" s="86"/>
      <c r="IF91" s="86"/>
      <c r="IG91" s="86"/>
      <c r="IH91" s="86"/>
      <c r="II91" s="86"/>
      <c r="IJ91" s="86"/>
      <c r="IK91" s="86"/>
    </row>
    <row r="92" spans="1:245" s="83" customFormat="1" ht="48" customHeight="1">
      <c r="A92" s="78"/>
      <c r="B92" s="78"/>
      <c r="C92" s="79"/>
      <c r="D92" s="87" t="s">
        <v>23</v>
      </c>
      <c r="E92" s="88" t="s">
        <v>419</v>
      </c>
      <c r="F92" s="243">
        <v>2500</v>
      </c>
      <c r="G92" s="243"/>
      <c r="H92" s="244">
        <v>2500</v>
      </c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  <c r="BL92" s="86"/>
      <c r="BM92" s="86"/>
      <c r="BN92" s="86"/>
      <c r="BO92" s="86"/>
      <c r="BP92" s="86"/>
      <c r="BQ92" s="86"/>
      <c r="BR92" s="86"/>
      <c r="BS92" s="86"/>
      <c r="BT92" s="86"/>
      <c r="BU92" s="86"/>
      <c r="BV92" s="86"/>
      <c r="BW92" s="86"/>
      <c r="BX92" s="86"/>
      <c r="BY92" s="86"/>
      <c r="BZ92" s="86"/>
      <c r="CA92" s="86"/>
      <c r="CB92" s="86"/>
      <c r="CC92" s="86"/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6"/>
      <c r="CQ92" s="86"/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6"/>
      <c r="DF92" s="86"/>
      <c r="DG92" s="86"/>
      <c r="DH92" s="86"/>
      <c r="DI92" s="86"/>
      <c r="DJ92" s="86"/>
      <c r="DK92" s="86"/>
      <c r="DL92" s="86"/>
      <c r="DM92" s="86"/>
      <c r="DN92" s="86"/>
      <c r="DO92" s="86"/>
      <c r="DP92" s="86"/>
      <c r="DQ92" s="86"/>
      <c r="DR92" s="86"/>
      <c r="DS92" s="86"/>
      <c r="DT92" s="86"/>
      <c r="DU92" s="86"/>
      <c r="DV92" s="86"/>
      <c r="DW92" s="86"/>
      <c r="DX92" s="86"/>
      <c r="DY92" s="86"/>
      <c r="DZ92" s="86"/>
      <c r="EA92" s="86"/>
      <c r="EB92" s="86"/>
      <c r="EC92" s="86"/>
      <c r="ED92" s="86"/>
      <c r="EE92" s="86"/>
      <c r="EF92" s="86"/>
      <c r="EG92" s="86"/>
      <c r="EH92" s="86"/>
      <c r="EI92" s="86"/>
      <c r="EJ92" s="86"/>
      <c r="EK92" s="86"/>
      <c r="EL92" s="86"/>
      <c r="EM92" s="86"/>
      <c r="EN92" s="86"/>
      <c r="EO92" s="86"/>
      <c r="EP92" s="86"/>
      <c r="EQ92" s="86"/>
      <c r="ER92" s="86"/>
      <c r="ES92" s="86"/>
      <c r="ET92" s="86"/>
      <c r="EU92" s="86"/>
      <c r="EV92" s="86"/>
      <c r="EW92" s="86"/>
      <c r="EX92" s="86"/>
      <c r="EY92" s="86"/>
      <c r="EZ92" s="86"/>
      <c r="FA92" s="86"/>
      <c r="FB92" s="86"/>
      <c r="FC92" s="86"/>
      <c r="FD92" s="86"/>
      <c r="FE92" s="86"/>
      <c r="FF92" s="86"/>
      <c r="FG92" s="86"/>
      <c r="FH92" s="86"/>
      <c r="FI92" s="86"/>
      <c r="FJ92" s="86"/>
      <c r="FK92" s="86"/>
      <c r="FL92" s="86"/>
      <c r="FM92" s="86"/>
      <c r="FN92" s="86"/>
      <c r="FO92" s="86"/>
      <c r="FP92" s="86"/>
      <c r="FQ92" s="86"/>
      <c r="FR92" s="86"/>
      <c r="FS92" s="86"/>
      <c r="FT92" s="86"/>
      <c r="FU92" s="86"/>
      <c r="FV92" s="86"/>
      <c r="FW92" s="86"/>
      <c r="FX92" s="86"/>
      <c r="FY92" s="86"/>
      <c r="FZ92" s="86"/>
      <c r="GA92" s="86"/>
      <c r="GB92" s="86"/>
      <c r="GC92" s="86"/>
      <c r="GD92" s="86"/>
      <c r="GE92" s="86"/>
      <c r="GF92" s="86"/>
      <c r="GG92" s="86"/>
      <c r="GH92" s="86"/>
      <c r="GI92" s="86"/>
      <c r="GJ92" s="86"/>
      <c r="GK92" s="86"/>
      <c r="GL92" s="86"/>
      <c r="GM92" s="86"/>
      <c r="GN92" s="86"/>
      <c r="GO92" s="86"/>
      <c r="GP92" s="86"/>
      <c r="GQ92" s="86"/>
      <c r="GR92" s="86"/>
      <c r="GS92" s="86"/>
      <c r="GT92" s="86"/>
      <c r="GU92" s="86"/>
      <c r="GV92" s="86"/>
      <c r="GW92" s="86"/>
      <c r="GX92" s="86"/>
      <c r="GY92" s="86"/>
      <c r="GZ92" s="86"/>
      <c r="HA92" s="86"/>
      <c r="HB92" s="86"/>
      <c r="HC92" s="86"/>
      <c r="HD92" s="86"/>
      <c r="HE92" s="86"/>
      <c r="HF92" s="86"/>
      <c r="HG92" s="86"/>
      <c r="HH92" s="86"/>
      <c r="HI92" s="86"/>
      <c r="HJ92" s="86"/>
      <c r="HK92" s="86"/>
      <c r="HL92" s="86"/>
      <c r="HM92" s="86"/>
      <c r="HN92" s="86"/>
      <c r="HO92" s="86"/>
      <c r="HP92" s="86"/>
      <c r="HQ92" s="86"/>
      <c r="HR92" s="86"/>
      <c r="HS92" s="86"/>
      <c r="HT92" s="86"/>
      <c r="HU92" s="86"/>
      <c r="HV92" s="86"/>
      <c r="HW92" s="86"/>
      <c r="HX92" s="86"/>
      <c r="HY92" s="86"/>
      <c r="HZ92" s="86"/>
      <c r="IA92" s="86"/>
      <c r="IB92" s="86"/>
      <c r="IC92" s="86"/>
      <c r="ID92" s="86"/>
      <c r="IE92" s="86"/>
      <c r="IF92" s="86"/>
      <c r="IG92" s="86"/>
      <c r="IH92" s="86"/>
      <c r="II92" s="86"/>
      <c r="IJ92" s="86"/>
      <c r="IK92" s="86"/>
    </row>
    <row r="93" spans="1:245" s="83" customFormat="1" ht="35.25" customHeight="1">
      <c r="A93" s="78"/>
      <c r="B93" s="78"/>
      <c r="C93" s="79"/>
      <c r="D93" s="84" t="s">
        <v>28</v>
      </c>
      <c r="E93" s="85" t="s">
        <v>421</v>
      </c>
      <c r="F93" s="244">
        <v>3000</v>
      </c>
      <c r="G93" s="244"/>
      <c r="H93" s="244">
        <v>3000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  <c r="BL93" s="86"/>
      <c r="BM93" s="86"/>
      <c r="BN93" s="86"/>
      <c r="BO93" s="86"/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6"/>
      <c r="CC93" s="86"/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6"/>
      <c r="CQ93" s="86"/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6"/>
      <c r="DF93" s="86"/>
      <c r="DG93" s="86"/>
      <c r="DH93" s="86"/>
      <c r="DI93" s="86"/>
      <c r="DJ93" s="86"/>
      <c r="DK93" s="86"/>
      <c r="DL93" s="86"/>
      <c r="DM93" s="86"/>
      <c r="DN93" s="86"/>
      <c r="DO93" s="86"/>
      <c r="DP93" s="86"/>
      <c r="DQ93" s="86"/>
      <c r="DR93" s="86"/>
      <c r="DS93" s="86"/>
      <c r="DT93" s="86"/>
      <c r="DU93" s="86"/>
      <c r="DV93" s="86"/>
      <c r="DW93" s="86"/>
      <c r="DX93" s="86"/>
      <c r="DY93" s="86"/>
      <c r="DZ93" s="86"/>
      <c r="EA93" s="86"/>
      <c r="EB93" s="86"/>
      <c r="EC93" s="86"/>
      <c r="ED93" s="86"/>
      <c r="EE93" s="86"/>
      <c r="EF93" s="86"/>
      <c r="EG93" s="86"/>
      <c r="EH93" s="86"/>
      <c r="EI93" s="86"/>
      <c r="EJ93" s="86"/>
      <c r="EK93" s="86"/>
      <c r="EL93" s="86"/>
      <c r="EM93" s="86"/>
      <c r="EN93" s="86"/>
      <c r="EO93" s="86"/>
      <c r="EP93" s="86"/>
      <c r="EQ93" s="86"/>
      <c r="ER93" s="86"/>
      <c r="ES93" s="86"/>
      <c r="ET93" s="86"/>
      <c r="EU93" s="86"/>
      <c r="EV93" s="86"/>
      <c r="EW93" s="86"/>
      <c r="EX93" s="86"/>
      <c r="EY93" s="86"/>
      <c r="EZ93" s="86"/>
      <c r="FA93" s="86"/>
      <c r="FB93" s="86"/>
      <c r="FC93" s="86"/>
      <c r="FD93" s="86"/>
      <c r="FE93" s="86"/>
      <c r="FF93" s="86"/>
      <c r="FG93" s="86"/>
      <c r="FH93" s="86"/>
      <c r="FI93" s="86"/>
      <c r="FJ93" s="86"/>
      <c r="FK93" s="86"/>
      <c r="FL93" s="86"/>
      <c r="FM93" s="86"/>
      <c r="FN93" s="86"/>
      <c r="FO93" s="86"/>
      <c r="FP93" s="86"/>
      <c r="FQ93" s="86"/>
      <c r="FR93" s="86"/>
      <c r="FS93" s="86"/>
      <c r="FT93" s="86"/>
      <c r="FU93" s="86"/>
      <c r="FV93" s="86"/>
      <c r="FW93" s="86"/>
      <c r="FX93" s="86"/>
      <c r="FY93" s="86"/>
      <c r="FZ93" s="86"/>
      <c r="GA93" s="86"/>
      <c r="GB93" s="86"/>
      <c r="GC93" s="86"/>
      <c r="GD93" s="86"/>
      <c r="GE93" s="86"/>
      <c r="GF93" s="86"/>
      <c r="GG93" s="86"/>
      <c r="GH93" s="86"/>
      <c r="GI93" s="86"/>
      <c r="GJ93" s="86"/>
      <c r="GK93" s="86"/>
      <c r="GL93" s="86"/>
      <c r="GM93" s="86"/>
      <c r="GN93" s="86"/>
      <c r="GO93" s="86"/>
      <c r="GP93" s="86"/>
      <c r="GQ93" s="86"/>
      <c r="GR93" s="86"/>
      <c r="GS93" s="86"/>
      <c r="GT93" s="86"/>
      <c r="GU93" s="86"/>
      <c r="GV93" s="86"/>
      <c r="GW93" s="86"/>
      <c r="GX93" s="86"/>
      <c r="GY93" s="86"/>
      <c r="GZ93" s="86"/>
      <c r="HA93" s="86"/>
      <c r="HB93" s="86"/>
      <c r="HC93" s="86"/>
      <c r="HD93" s="86"/>
      <c r="HE93" s="86"/>
      <c r="HF93" s="86"/>
      <c r="HG93" s="86"/>
      <c r="HH93" s="86"/>
      <c r="HI93" s="86"/>
      <c r="HJ93" s="86"/>
      <c r="HK93" s="86"/>
      <c r="HL93" s="86"/>
      <c r="HM93" s="86"/>
      <c r="HN93" s="86"/>
      <c r="HO93" s="86"/>
      <c r="HP93" s="86"/>
      <c r="HQ93" s="86"/>
      <c r="HR93" s="86"/>
      <c r="HS93" s="86"/>
      <c r="HT93" s="86"/>
      <c r="HU93" s="86"/>
      <c r="HV93" s="86"/>
      <c r="HW93" s="86"/>
      <c r="HX93" s="86"/>
      <c r="HY93" s="86"/>
      <c r="HZ93" s="86"/>
      <c r="IA93" s="86"/>
      <c r="IB93" s="86"/>
      <c r="IC93" s="86"/>
      <c r="ID93" s="86"/>
      <c r="IE93" s="86"/>
      <c r="IF93" s="86"/>
      <c r="IG93" s="86"/>
      <c r="IH93" s="86"/>
      <c r="II93" s="86"/>
      <c r="IJ93" s="86"/>
      <c r="IK93" s="86"/>
    </row>
    <row r="94" spans="1:245" s="83" customFormat="1" ht="16.5" customHeight="1">
      <c r="A94" s="78"/>
      <c r="B94" s="78"/>
      <c r="C94" s="79"/>
      <c r="D94" s="87" t="s">
        <v>114</v>
      </c>
      <c r="E94" s="88" t="s">
        <v>210</v>
      </c>
      <c r="F94" s="243">
        <v>11467.56</v>
      </c>
      <c r="G94" s="243"/>
      <c r="H94" s="243">
        <v>11467.56</v>
      </c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6"/>
      <c r="CC94" s="86"/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6"/>
      <c r="DF94" s="86"/>
      <c r="DG94" s="86"/>
      <c r="DH94" s="86"/>
      <c r="DI94" s="86"/>
      <c r="DJ94" s="86"/>
      <c r="DK94" s="86"/>
      <c r="DL94" s="86"/>
      <c r="DM94" s="86"/>
      <c r="DN94" s="86"/>
      <c r="DO94" s="86"/>
      <c r="DP94" s="86"/>
      <c r="DQ94" s="86"/>
      <c r="DR94" s="86"/>
      <c r="DS94" s="86"/>
      <c r="DT94" s="86"/>
      <c r="DU94" s="86"/>
      <c r="DV94" s="86"/>
      <c r="DW94" s="86"/>
      <c r="DX94" s="86"/>
      <c r="DY94" s="86"/>
      <c r="DZ94" s="86"/>
      <c r="EA94" s="86"/>
      <c r="EB94" s="86"/>
      <c r="EC94" s="86"/>
      <c r="ED94" s="86"/>
      <c r="EE94" s="86"/>
      <c r="EF94" s="86"/>
      <c r="EG94" s="86"/>
      <c r="EH94" s="86"/>
      <c r="EI94" s="86"/>
      <c r="EJ94" s="86"/>
      <c r="EK94" s="86"/>
      <c r="EL94" s="86"/>
      <c r="EM94" s="86"/>
      <c r="EN94" s="86"/>
      <c r="EO94" s="86"/>
      <c r="EP94" s="86"/>
      <c r="EQ94" s="86"/>
      <c r="ER94" s="86"/>
      <c r="ES94" s="86"/>
      <c r="ET94" s="86"/>
      <c r="EU94" s="86"/>
      <c r="EV94" s="86"/>
      <c r="EW94" s="86"/>
      <c r="EX94" s="86"/>
      <c r="EY94" s="86"/>
      <c r="EZ94" s="86"/>
      <c r="FA94" s="86"/>
      <c r="FB94" s="86"/>
      <c r="FC94" s="86"/>
      <c r="FD94" s="86"/>
      <c r="FE94" s="86"/>
      <c r="FF94" s="86"/>
      <c r="FG94" s="86"/>
      <c r="FH94" s="86"/>
      <c r="FI94" s="86"/>
      <c r="FJ94" s="86"/>
      <c r="FK94" s="86"/>
      <c r="FL94" s="86"/>
      <c r="FM94" s="86"/>
      <c r="FN94" s="86"/>
      <c r="FO94" s="86"/>
      <c r="FP94" s="86"/>
      <c r="FQ94" s="86"/>
      <c r="FR94" s="86"/>
      <c r="FS94" s="86"/>
      <c r="FT94" s="86"/>
      <c r="FU94" s="86"/>
      <c r="FV94" s="86"/>
      <c r="FW94" s="86"/>
      <c r="FX94" s="86"/>
      <c r="FY94" s="86"/>
      <c r="FZ94" s="86"/>
      <c r="GA94" s="86"/>
      <c r="GB94" s="86"/>
      <c r="GC94" s="86"/>
      <c r="GD94" s="86"/>
      <c r="GE94" s="86"/>
      <c r="GF94" s="86"/>
      <c r="GG94" s="86"/>
      <c r="GH94" s="86"/>
      <c r="GI94" s="86"/>
      <c r="GJ94" s="86"/>
      <c r="GK94" s="86"/>
      <c r="GL94" s="86"/>
      <c r="GM94" s="86"/>
      <c r="GN94" s="86"/>
      <c r="GO94" s="86"/>
      <c r="GP94" s="86"/>
      <c r="GQ94" s="86"/>
      <c r="GR94" s="86"/>
      <c r="GS94" s="86"/>
      <c r="GT94" s="86"/>
      <c r="GU94" s="86"/>
      <c r="GV94" s="86"/>
      <c r="GW94" s="86"/>
      <c r="GX94" s="86"/>
      <c r="GY94" s="86"/>
      <c r="GZ94" s="86"/>
      <c r="HA94" s="86"/>
      <c r="HB94" s="86"/>
      <c r="HC94" s="86"/>
      <c r="HD94" s="86"/>
      <c r="HE94" s="86"/>
      <c r="HF94" s="86"/>
      <c r="HG94" s="86"/>
      <c r="HH94" s="86"/>
      <c r="HI94" s="86"/>
      <c r="HJ94" s="86"/>
      <c r="HK94" s="86"/>
      <c r="HL94" s="86"/>
      <c r="HM94" s="86"/>
      <c r="HN94" s="86"/>
      <c r="HO94" s="86"/>
      <c r="HP94" s="86"/>
      <c r="HQ94" s="86"/>
      <c r="HR94" s="86"/>
      <c r="HS94" s="86"/>
      <c r="HT94" s="86"/>
      <c r="HU94" s="86"/>
      <c r="HV94" s="86"/>
      <c r="HW94" s="86"/>
      <c r="HX94" s="86"/>
      <c r="HY94" s="86"/>
      <c r="HZ94" s="86"/>
      <c r="IA94" s="86"/>
      <c r="IB94" s="86"/>
      <c r="IC94" s="86"/>
      <c r="ID94" s="86"/>
      <c r="IE94" s="86"/>
      <c r="IF94" s="86"/>
      <c r="IG94" s="86"/>
      <c r="IH94" s="86"/>
      <c r="II94" s="86"/>
      <c r="IJ94" s="86"/>
      <c r="IK94" s="86"/>
    </row>
    <row r="95" spans="1:245" s="83" customFormat="1" ht="12.75">
      <c r="A95" s="78"/>
      <c r="B95" s="78"/>
      <c r="C95" s="79"/>
      <c r="D95" s="84" t="s">
        <v>115</v>
      </c>
      <c r="E95" s="85" t="s">
        <v>272</v>
      </c>
      <c r="F95" s="244">
        <v>1800</v>
      </c>
      <c r="G95" s="244"/>
      <c r="H95" s="244">
        <v>1800</v>
      </c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  <c r="BM95" s="86"/>
      <c r="BN95" s="86"/>
      <c r="BO95" s="86"/>
      <c r="BP95" s="86"/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86"/>
      <c r="CD95" s="86"/>
      <c r="CE95" s="86"/>
      <c r="CF95" s="86"/>
      <c r="CG95" s="86"/>
      <c r="CH95" s="86"/>
      <c r="CI95" s="86"/>
      <c r="CJ95" s="86"/>
      <c r="CK95" s="86"/>
      <c r="CL95" s="86"/>
      <c r="CM95" s="86"/>
      <c r="CN95" s="86"/>
      <c r="CO95" s="86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6"/>
      <c r="DE95" s="86"/>
      <c r="DF95" s="86"/>
      <c r="DG95" s="86"/>
      <c r="DH95" s="86"/>
      <c r="DI95" s="86"/>
      <c r="DJ95" s="86"/>
      <c r="DK95" s="86"/>
      <c r="DL95" s="86"/>
      <c r="DM95" s="86"/>
      <c r="DN95" s="86"/>
      <c r="DO95" s="86"/>
      <c r="DP95" s="86"/>
      <c r="DQ95" s="86"/>
      <c r="DR95" s="86"/>
      <c r="DS95" s="86"/>
      <c r="DT95" s="86"/>
      <c r="DU95" s="86"/>
      <c r="DV95" s="86"/>
      <c r="DW95" s="86"/>
      <c r="DX95" s="86"/>
      <c r="DY95" s="86"/>
      <c r="DZ95" s="86"/>
      <c r="EA95" s="86"/>
      <c r="EB95" s="86"/>
      <c r="EC95" s="86"/>
      <c r="ED95" s="86"/>
      <c r="EE95" s="86"/>
      <c r="EF95" s="86"/>
      <c r="EG95" s="86"/>
      <c r="EH95" s="86"/>
      <c r="EI95" s="86"/>
      <c r="EJ95" s="86"/>
      <c r="EK95" s="86"/>
      <c r="EL95" s="86"/>
      <c r="EM95" s="86"/>
      <c r="EN95" s="86"/>
      <c r="EO95" s="86"/>
      <c r="EP95" s="86"/>
      <c r="EQ95" s="86"/>
      <c r="ER95" s="86"/>
      <c r="ES95" s="86"/>
      <c r="ET95" s="86"/>
      <c r="EU95" s="86"/>
      <c r="EV95" s="86"/>
      <c r="EW95" s="86"/>
      <c r="EX95" s="86"/>
      <c r="EY95" s="86"/>
      <c r="EZ95" s="86"/>
      <c r="FA95" s="86"/>
      <c r="FB95" s="86"/>
      <c r="FC95" s="86"/>
      <c r="FD95" s="86"/>
      <c r="FE95" s="86"/>
      <c r="FF95" s="86"/>
      <c r="FG95" s="86"/>
      <c r="FH95" s="86"/>
      <c r="FI95" s="86"/>
      <c r="FJ95" s="86"/>
      <c r="FK95" s="86"/>
      <c r="FL95" s="86"/>
      <c r="FM95" s="86"/>
      <c r="FN95" s="86"/>
      <c r="FO95" s="86"/>
      <c r="FP95" s="86"/>
      <c r="FQ95" s="86"/>
      <c r="FR95" s="86"/>
      <c r="FS95" s="86"/>
      <c r="FT95" s="86"/>
      <c r="FU95" s="86"/>
      <c r="FV95" s="86"/>
      <c r="FW95" s="86"/>
      <c r="FX95" s="86"/>
      <c r="FY95" s="86"/>
      <c r="FZ95" s="86"/>
      <c r="GA95" s="86"/>
      <c r="GB95" s="86"/>
      <c r="GC95" s="86"/>
      <c r="GD95" s="86"/>
      <c r="GE95" s="86"/>
      <c r="GF95" s="86"/>
      <c r="GG95" s="86"/>
      <c r="GH95" s="86"/>
      <c r="GI95" s="86"/>
      <c r="GJ95" s="86"/>
      <c r="GK95" s="86"/>
      <c r="GL95" s="86"/>
      <c r="GM95" s="86"/>
      <c r="GN95" s="86"/>
      <c r="GO95" s="86"/>
      <c r="GP95" s="86"/>
      <c r="GQ95" s="86"/>
      <c r="GR95" s="86"/>
      <c r="GS95" s="86"/>
      <c r="GT95" s="86"/>
      <c r="GU95" s="86"/>
      <c r="GV95" s="86"/>
      <c r="GW95" s="86"/>
      <c r="GX95" s="86"/>
      <c r="GY95" s="86"/>
      <c r="GZ95" s="86"/>
      <c r="HA95" s="86"/>
      <c r="HB95" s="86"/>
      <c r="HC95" s="86"/>
      <c r="HD95" s="86"/>
      <c r="HE95" s="86"/>
      <c r="HF95" s="86"/>
      <c r="HG95" s="86"/>
      <c r="HH95" s="86"/>
      <c r="HI95" s="86"/>
      <c r="HJ95" s="86"/>
      <c r="HK95" s="86"/>
      <c r="HL95" s="86"/>
      <c r="HM95" s="86"/>
      <c r="HN95" s="86"/>
      <c r="HO95" s="86"/>
      <c r="HP95" s="86"/>
      <c r="HQ95" s="86"/>
      <c r="HR95" s="86"/>
      <c r="HS95" s="86"/>
      <c r="HT95" s="86"/>
      <c r="HU95" s="86"/>
      <c r="HV95" s="86"/>
      <c r="HW95" s="86"/>
      <c r="HX95" s="86"/>
      <c r="HY95" s="86"/>
      <c r="HZ95" s="86"/>
      <c r="IA95" s="86"/>
      <c r="IB95" s="86"/>
      <c r="IC95" s="86"/>
      <c r="ID95" s="86"/>
      <c r="IE95" s="86"/>
      <c r="IF95" s="86"/>
      <c r="IG95" s="86"/>
      <c r="IH95" s="86"/>
      <c r="II95" s="86"/>
      <c r="IJ95" s="86"/>
      <c r="IK95" s="86"/>
    </row>
    <row r="96" spans="1:245" s="83" customFormat="1" ht="23.25" customHeight="1">
      <c r="A96" s="78"/>
      <c r="B96" s="78"/>
      <c r="C96" s="79"/>
      <c r="D96" s="84" t="s">
        <v>34</v>
      </c>
      <c r="E96" s="85" t="s">
        <v>196</v>
      </c>
      <c r="F96" s="244">
        <v>4950.83</v>
      </c>
      <c r="G96" s="244"/>
      <c r="H96" s="244">
        <v>4950.83</v>
      </c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86"/>
      <c r="BY96" s="86"/>
      <c r="BZ96" s="86"/>
      <c r="CA96" s="86"/>
      <c r="CB96" s="86"/>
      <c r="CC96" s="86"/>
      <c r="CD96" s="86"/>
      <c r="CE96" s="86"/>
      <c r="CF96" s="86"/>
      <c r="CG96" s="86"/>
      <c r="CH96" s="86"/>
      <c r="CI96" s="86"/>
      <c r="CJ96" s="86"/>
      <c r="CK96" s="86"/>
      <c r="CL96" s="86"/>
      <c r="CM96" s="86"/>
      <c r="CN96" s="86"/>
      <c r="CO96" s="86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6"/>
      <c r="DE96" s="86"/>
      <c r="DF96" s="86"/>
      <c r="DG96" s="86"/>
      <c r="DH96" s="86"/>
      <c r="DI96" s="86"/>
      <c r="DJ96" s="86"/>
      <c r="DK96" s="86"/>
      <c r="DL96" s="86"/>
      <c r="DM96" s="86"/>
      <c r="DN96" s="86"/>
      <c r="DO96" s="86"/>
      <c r="DP96" s="86"/>
      <c r="DQ96" s="86"/>
      <c r="DR96" s="86"/>
      <c r="DS96" s="86"/>
      <c r="DT96" s="86"/>
      <c r="DU96" s="86"/>
      <c r="DV96" s="86"/>
      <c r="DW96" s="86"/>
      <c r="DX96" s="86"/>
      <c r="DY96" s="86"/>
      <c r="DZ96" s="86"/>
      <c r="EA96" s="86"/>
      <c r="EB96" s="86"/>
      <c r="EC96" s="86"/>
      <c r="ED96" s="86"/>
      <c r="EE96" s="86"/>
      <c r="EF96" s="86"/>
      <c r="EG96" s="86"/>
      <c r="EH96" s="86"/>
      <c r="EI96" s="86"/>
      <c r="EJ96" s="86"/>
      <c r="EK96" s="86"/>
      <c r="EL96" s="86"/>
      <c r="EM96" s="86"/>
      <c r="EN96" s="86"/>
      <c r="EO96" s="86"/>
      <c r="EP96" s="86"/>
      <c r="EQ96" s="86"/>
      <c r="ER96" s="86"/>
      <c r="ES96" s="86"/>
      <c r="ET96" s="86"/>
      <c r="EU96" s="86"/>
      <c r="EV96" s="86"/>
      <c r="EW96" s="86"/>
      <c r="EX96" s="86"/>
      <c r="EY96" s="86"/>
      <c r="EZ96" s="86"/>
      <c r="FA96" s="86"/>
      <c r="FB96" s="86"/>
      <c r="FC96" s="86"/>
      <c r="FD96" s="86"/>
      <c r="FE96" s="86"/>
      <c r="FF96" s="86"/>
      <c r="FG96" s="86"/>
      <c r="FH96" s="86"/>
      <c r="FI96" s="86"/>
      <c r="FJ96" s="86"/>
      <c r="FK96" s="86"/>
      <c r="FL96" s="86"/>
      <c r="FM96" s="86"/>
      <c r="FN96" s="86"/>
      <c r="FO96" s="86"/>
      <c r="FP96" s="86"/>
      <c r="FQ96" s="86"/>
      <c r="FR96" s="86"/>
      <c r="FS96" s="86"/>
      <c r="FT96" s="86"/>
      <c r="FU96" s="86"/>
      <c r="FV96" s="86"/>
      <c r="FW96" s="86"/>
      <c r="FX96" s="86"/>
      <c r="FY96" s="86"/>
      <c r="FZ96" s="86"/>
      <c r="GA96" s="86"/>
      <c r="GB96" s="86"/>
      <c r="GC96" s="86"/>
      <c r="GD96" s="86"/>
      <c r="GE96" s="86"/>
      <c r="GF96" s="86"/>
      <c r="GG96" s="86"/>
      <c r="GH96" s="86"/>
      <c r="GI96" s="86"/>
      <c r="GJ96" s="86"/>
      <c r="GK96" s="86"/>
      <c r="GL96" s="86"/>
      <c r="GM96" s="86"/>
      <c r="GN96" s="86"/>
      <c r="GO96" s="86"/>
      <c r="GP96" s="86"/>
      <c r="GQ96" s="86"/>
      <c r="GR96" s="86"/>
      <c r="GS96" s="86"/>
      <c r="GT96" s="86"/>
      <c r="GU96" s="86"/>
      <c r="GV96" s="86"/>
      <c r="GW96" s="86"/>
      <c r="GX96" s="86"/>
      <c r="GY96" s="86"/>
      <c r="GZ96" s="86"/>
      <c r="HA96" s="86"/>
      <c r="HB96" s="86"/>
      <c r="HC96" s="86"/>
      <c r="HD96" s="86"/>
      <c r="HE96" s="86"/>
      <c r="HF96" s="86"/>
      <c r="HG96" s="86"/>
      <c r="HH96" s="86"/>
      <c r="HI96" s="86"/>
      <c r="HJ96" s="86"/>
      <c r="HK96" s="86"/>
      <c r="HL96" s="86"/>
      <c r="HM96" s="86"/>
      <c r="HN96" s="86"/>
      <c r="HO96" s="86"/>
      <c r="HP96" s="86"/>
      <c r="HQ96" s="86"/>
      <c r="HR96" s="86"/>
      <c r="HS96" s="86"/>
      <c r="HT96" s="86"/>
      <c r="HU96" s="86"/>
      <c r="HV96" s="86"/>
      <c r="HW96" s="86"/>
      <c r="HX96" s="86"/>
      <c r="HY96" s="86"/>
      <c r="HZ96" s="86"/>
      <c r="IA96" s="86"/>
      <c r="IB96" s="86"/>
      <c r="IC96" s="86"/>
      <c r="ID96" s="86"/>
      <c r="IE96" s="86"/>
      <c r="IF96" s="86"/>
      <c r="IG96" s="86"/>
      <c r="IH96" s="86"/>
      <c r="II96" s="86"/>
      <c r="IJ96" s="86"/>
      <c r="IK96" s="86"/>
    </row>
    <row r="97" spans="1:245" s="83" customFormat="1" ht="45">
      <c r="A97" s="78"/>
      <c r="B97" s="78"/>
      <c r="C97" s="79"/>
      <c r="D97" s="84" t="s">
        <v>38</v>
      </c>
      <c r="E97" s="85" t="s">
        <v>425</v>
      </c>
      <c r="F97" s="244">
        <v>9300</v>
      </c>
      <c r="G97" s="244"/>
      <c r="H97" s="243">
        <v>9300</v>
      </c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86"/>
      <c r="BZ97" s="86"/>
      <c r="CA97" s="86"/>
      <c r="CB97" s="86"/>
      <c r="CC97" s="86"/>
      <c r="CD97" s="86"/>
      <c r="CE97" s="86"/>
      <c r="CF97" s="86"/>
      <c r="CG97" s="86"/>
      <c r="CH97" s="86"/>
      <c r="CI97" s="86"/>
      <c r="CJ97" s="86"/>
      <c r="CK97" s="86"/>
      <c r="CL97" s="86"/>
      <c r="CM97" s="86"/>
      <c r="CN97" s="86"/>
      <c r="CO97" s="86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6"/>
      <c r="DE97" s="86"/>
      <c r="DF97" s="86"/>
      <c r="DG97" s="86"/>
      <c r="DH97" s="86"/>
      <c r="DI97" s="86"/>
      <c r="DJ97" s="86"/>
      <c r="DK97" s="86"/>
      <c r="DL97" s="86"/>
      <c r="DM97" s="86"/>
      <c r="DN97" s="86"/>
      <c r="DO97" s="86"/>
      <c r="DP97" s="86"/>
      <c r="DQ97" s="86"/>
      <c r="DR97" s="86"/>
      <c r="DS97" s="86"/>
      <c r="DT97" s="86"/>
      <c r="DU97" s="86"/>
      <c r="DV97" s="86"/>
      <c r="DW97" s="86"/>
      <c r="DX97" s="86"/>
      <c r="DY97" s="86"/>
      <c r="DZ97" s="86"/>
      <c r="EA97" s="86"/>
      <c r="EB97" s="86"/>
      <c r="EC97" s="86"/>
      <c r="ED97" s="86"/>
      <c r="EE97" s="86"/>
      <c r="EF97" s="86"/>
      <c r="EG97" s="86"/>
      <c r="EH97" s="86"/>
      <c r="EI97" s="86"/>
      <c r="EJ97" s="86"/>
      <c r="EK97" s="86"/>
      <c r="EL97" s="86"/>
      <c r="EM97" s="86"/>
      <c r="EN97" s="86"/>
      <c r="EO97" s="86"/>
      <c r="EP97" s="86"/>
      <c r="EQ97" s="86"/>
      <c r="ER97" s="86"/>
      <c r="ES97" s="86"/>
      <c r="ET97" s="86"/>
      <c r="EU97" s="86"/>
      <c r="EV97" s="86"/>
      <c r="EW97" s="86"/>
      <c r="EX97" s="86"/>
      <c r="EY97" s="86"/>
      <c r="EZ97" s="86"/>
      <c r="FA97" s="86"/>
      <c r="FB97" s="86"/>
      <c r="FC97" s="86"/>
      <c r="FD97" s="86"/>
      <c r="FE97" s="86"/>
      <c r="FF97" s="86"/>
      <c r="FG97" s="86"/>
      <c r="FH97" s="86"/>
      <c r="FI97" s="86"/>
      <c r="FJ97" s="86"/>
      <c r="FK97" s="86"/>
      <c r="FL97" s="86"/>
      <c r="FM97" s="86"/>
      <c r="FN97" s="86"/>
      <c r="FO97" s="86"/>
      <c r="FP97" s="86"/>
      <c r="FQ97" s="86"/>
      <c r="FR97" s="86"/>
      <c r="FS97" s="86"/>
      <c r="FT97" s="86"/>
      <c r="FU97" s="86"/>
      <c r="FV97" s="86"/>
      <c r="FW97" s="86"/>
      <c r="FX97" s="86"/>
      <c r="FY97" s="86"/>
      <c r="FZ97" s="86"/>
      <c r="GA97" s="86"/>
      <c r="GB97" s="86"/>
      <c r="GC97" s="86"/>
      <c r="GD97" s="86"/>
      <c r="GE97" s="86"/>
      <c r="GF97" s="86"/>
      <c r="GG97" s="86"/>
      <c r="GH97" s="86"/>
      <c r="GI97" s="86"/>
      <c r="GJ97" s="86"/>
      <c r="GK97" s="86"/>
      <c r="GL97" s="86"/>
      <c r="GM97" s="86"/>
      <c r="GN97" s="86"/>
      <c r="GO97" s="86"/>
      <c r="GP97" s="86"/>
      <c r="GQ97" s="86"/>
      <c r="GR97" s="86"/>
      <c r="GS97" s="86"/>
      <c r="GT97" s="86"/>
      <c r="GU97" s="86"/>
      <c r="GV97" s="86"/>
      <c r="GW97" s="86"/>
      <c r="GX97" s="86"/>
      <c r="GY97" s="86"/>
      <c r="GZ97" s="86"/>
      <c r="HA97" s="86"/>
      <c r="HB97" s="86"/>
      <c r="HC97" s="86"/>
      <c r="HD97" s="86"/>
      <c r="HE97" s="86"/>
      <c r="HF97" s="86"/>
      <c r="HG97" s="86"/>
      <c r="HH97" s="86"/>
      <c r="HI97" s="86"/>
      <c r="HJ97" s="86"/>
      <c r="HK97" s="86"/>
      <c r="HL97" s="86"/>
      <c r="HM97" s="86"/>
      <c r="HN97" s="86"/>
      <c r="HO97" s="86"/>
      <c r="HP97" s="86"/>
      <c r="HQ97" s="86"/>
      <c r="HR97" s="86"/>
      <c r="HS97" s="86"/>
      <c r="HT97" s="86"/>
      <c r="HU97" s="86"/>
      <c r="HV97" s="86"/>
      <c r="HW97" s="86"/>
      <c r="HX97" s="86"/>
      <c r="HY97" s="86"/>
      <c r="HZ97" s="86"/>
      <c r="IA97" s="86"/>
      <c r="IB97" s="86"/>
      <c r="IC97" s="86"/>
      <c r="ID97" s="86"/>
      <c r="IE97" s="86"/>
      <c r="IF97" s="86"/>
      <c r="IG97" s="86"/>
      <c r="IH97" s="86"/>
      <c r="II97" s="86"/>
      <c r="IJ97" s="86"/>
      <c r="IK97" s="86"/>
    </row>
    <row r="98" spans="1:245" s="83" customFormat="1" ht="27" customHeight="1">
      <c r="A98" s="78"/>
      <c r="B98" s="78"/>
      <c r="C98" s="79"/>
      <c r="D98" s="84" t="s">
        <v>40</v>
      </c>
      <c r="E98" s="85" t="s">
        <v>435</v>
      </c>
      <c r="F98" s="244">
        <v>3000</v>
      </c>
      <c r="G98" s="244"/>
      <c r="H98" s="243">
        <v>3000</v>
      </c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86"/>
      <c r="BX98" s="86"/>
      <c r="BY98" s="86"/>
      <c r="BZ98" s="86"/>
      <c r="CA98" s="86"/>
      <c r="CB98" s="86"/>
      <c r="CC98" s="86"/>
      <c r="CD98" s="86"/>
      <c r="CE98" s="86"/>
      <c r="CF98" s="86"/>
      <c r="CG98" s="86"/>
      <c r="CH98" s="86"/>
      <c r="CI98" s="86"/>
      <c r="CJ98" s="86"/>
      <c r="CK98" s="86"/>
      <c r="CL98" s="86"/>
      <c r="CM98" s="86"/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  <c r="EF98" s="86"/>
      <c r="EG98" s="86"/>
      <c r="EH98" s="86"/>
      <c r="EI98" s="86"/>
      <c r="EJ98" s="86"/>
      <c r="EK98" s="86"/>
      <c r="EL98" s="86"/>
      <c r="EM98" s="86"/>
      <c r="EN98" s="86"/>
      <c r="EO98" s="86"/>
      <c r="EP98" s="86"/>
      <c r="EQ98" s="86"/>
      <c r="ER98" s="86"/>
      <c r="ES98" s="86"/>
      <c r="ET98" s="86"/>
      <c r="EU98" s="86"/>
      <c r="EV98" s="86"/>
      <c r="EW98" s="86"/>
      <c r="EX98" s="86"/>
      <c r="EY98" s="86"/>
      <c r="EZ98" s="86"/>
      <c r="FA98" s="86"/>
      <c r="FB98" s="86"/>
      <c r="FC98" s="86"/>
      <c r="FD98" s="86"/>
      <c r="FE98" s="86"/>
      <c r="FF98" s="86"/>
      <c r="FG98" s="86"/>
      <c r="FH98" s="86"/>
      <c r="FI98" s="86"/>
      <c r="FJ98" s="86"/>
      <c r="FK98" s="86"/>
      <c r="FL98" s="86"/>
      <c r="FM98" s="86"/>
      <c r="FN98" s="86"/>
      <c r="FO98" s="86"/>
      <c r="FP98" s="86"/>
      <c r="FQ98" s="86"/>
      <c r="FR98" s="86"/>
      <c r="FS98" s="86"/>
      <c r="FT98" s="86"/>
      <c r="FU98" s="86"/>
      <c r="FV98" s="86"/>
      <c r="FW98" s="86"/>
      <c r="FX98" s="86"/>
      <c r="FY98" s="86"/>
      <c r="FZ98" s="86"/>
      <c r="GA98" s="86"/>
      <c r="GB98" s="86"/>
      <c r="GC98" s="86"/>
      <c r="GD98" s="86"/>
      <c r="GE98" s="86"/>
      <c r="GF98" s="86"/>
      <c r="GG98" s="86"/>
      <c r="GH98" s="86"/>
      <c r="GI98" s="86"/>
      <c r="GJ98" s="86"/>
      <c r="GK98" s="86"/>
      <c r="GL98" s="86"/>
      <c r="GM98" s="86"/>
      <c r="GN98" s="86"/>
      <c r="GO98" s="86"/>
      <c r="GP98" s="86"/>
      <c r="GQ98" s="86"/>
      <c r="GR98" s="86"/>
      <c r="GS98" s="86"/>
      <c r="GT98" s="86"/>
      <c r="GU98" s="86"/>
      <c r="GV98" s="86"/>
      <c r="GW98" s="86"/>
      <c r="GX98" s="86"/>
      <c r="GY98" s="86"/>
      <c r="GZ98" s="86"/>
      <c r="HA98" s="86"/>
      <c r="HB98" s="86"/>
      <c r="HC98" s="86"/>
      <c r="HD98" s="86"/>
      <c r="HE98" s="86"/>
      <c r="HF98" s="86"/>
      <c r="HG98" s="86"/>
      <c r="HH98" s="86"/>
      <c r="HI98" s="86"/>
      <c r="HJ98" s="86"/>
      <c r="HK98" s="86"/>
      <c r="HL98" s="86"/>
      <c r="HM98" s="86"/>
      <c r="HN98" s="86"/>
      <c r="HO98" s="86"/>
      <c r="HP98" s="86"/>
      <c r="HQ98" s="86"/>
      <c r="HR98" s="86"/>
      <c r="HS98" s="86"/>
      <c r="HT98" s="86"/>
      <c r="HU98" s="86"/>
      <c r="HV98" s="86"/>
      <c r="HW98" s="86"/>
      <c r="HX98" s="86"/>
      <c r="HY98" s="86"/>
      <c r="HZ98" s="86"/>
      <c r="IA98" s="86"/>
      <c r="IB98" s="86"/>
      <c r="IC98" s="86"/>
      <c r="ID98" s="86"/>
      <c r="IE98" s="86"/>
      <c r="IF98" s="86"/>
      <c r="IG98" s="86"/>
      <c r="IH98" s="86"/>
      <c r="II98" s="86"/>
      <c r="IJ98" s="86"/>
      <c r="IK98" s="86"/>
    </row>
    <row r="99" spans="1:245" s="83" customFormat="1" ht="22.5">
      <c r="A99" s="78"/>
      <c r="B99" s="78"/>
      <c r="C99" s="79"/>
      <c r="D99" s="84" t="s">
        <v>52</v>
      </c>
      <c r="E99" s="85" t="s">
        <v>429</v>
      </c>
      <c r="F99" s="244">
        <v>1568</v>
      </c>
      <c r="G99" s="244"/>
      <c r="H99" s="243">
        <v>1568</v>
      </c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  <c r="BZ99" s="86"/>
      <c r="CA99" s="86"/>
      <c r="CB99" s="86"/>
      <c r="CC99" s="86"/>
      <c r="CD99" s="86"/>
      <c r="CE99" s="86"/>
      <c r="CF99" s="86"/>
      <c r="CG99" s="86"/>
      <c r="CH99" s="86"/>
      <c r="CI99" s="86"/>
      <c r="CJ99" s="86"/>
      <c r="CK99" s="86"/>
      <c r="CL99" s="86"/>
      <c r="CM99" s="86"/>
      <c r="CN99" s="86"/>
      <c r="CO99" s="86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6"/>
      <c r="DE99" s="86"/>
      <c r="DF99" s="86"/>
      <c r="DG99" s="86"/>
      <c r="DH99" s="86"/>
      <c r="DI99" s="86"/>
      <c r="DJ99" s="86"/>
      <c r="DK99" s="86"/>
      <c r="DL99" s="86"/>
      <c r="DM99" s="86"/>
      <c r="DN99" s="86"/>
      <c r="DO99" s="86"/>
      <c r="DP99" s="86"/>
      <c r="DQ99" s="86"/>
      <c r="DR99" s="86"/>
      <c r="DS99" s="86"/>
      <c r="DT99" s="86"/>
      <c r="DU99" s="86"/>
      <c r="DV99" s="86"/>
      <c r="DW99" s="86"/>
      <c r="DX99" s="86"/>
      <c r="DY99" s="86"/>
      <c r="DZ99" s="86"/>
      <c r="EA99" s="86"/>
      <c r="EB99" s="86"/>
      <c r="EC99" s="86"/>
      <c r="ED99" s="86"/>
      <c r="EE99" s="86"/>
      <c r="EF99" s="86"/>
      <c r="EG99" s="86"/>
      <c r="EH99" s="86"/>
      <c r="EI99" s="86"/>
      <c r="EJ99" s="86"/>
      <c r="EK99" s="86"/>
      <c r="EL99" s="86"/>
      <c r="EM99" s="86"/>
      <c r="EN99" s="86"/>
      <c r="EO99" s="86"/>
      <c r="EP99" s="86"/>
      <c r="EQ99" s="86"/>
      <c r="ER99" s="86"/>
      <c r="ES99" s="86"/>
      <c r="ET99" s="86"/>
      <c r="EU99" s="86"/>
      <c r="EV99" s="86"/>
      <c r="EW99" s="86"/>
      <c r="EX99" s="86"/>
      <c r="EY99" s="86"/>
      <c r="EZ99" s="86"/>
      <c r="FA99" s="86"/>
      <c r="FB99" s="86"/>
      <c r="FC99" s="86"/>
      <c r="FD99" s="86"/>
      <c r="FE99" s="86"/>
      <c r="FF99" s="86"/>
      <c r="FG99" s="86"/>
      <c r="FH99" s="86"/>
      <c r="FI99" s="86"/>
      <c r="FJ99" s="86"/>
      <c r="FK99" s="86"/>
      <c r="FL99" s="86"/>
      <c r="FM99" s="86"/>
      <c r="FN99" s="86"/>
      <c r="FO99" s="86"/>
      <c r="FP99" s="86"/>
      <c r="FQ99" s="86"/>
      <c r="FR99" s="86"/>
      <c r="FS99" s="86"/>
      <c r="FT99" s="86"/>
      <c r="FU99" s="86"/>
      <c r="FV99" s="86"/>
      <c r="FW99" s="86"/>
      <c r="FX99" s="86"/>
      <c r="FY99" s="86"/>
      <c r="FZ99" s="86"/>
      <c r="GA99" s="86"/>
      <c r="GB99" s="86"/>
      <c r="GC99" s="86"/>
      <c r="GD99" s="86"/>
      <c r="GE99" s="86"/>
      <c r="GF99" s="86"/>
      <c r="GG99" s="86"/>
      <c r="GH99" s="86"/>
      <c r="GI99" s="86"/>
      <c r="GJ99" s="86"/>
      <c r="GK99" s="86"/>
      <c r="GL99" s="86"/>
      <c r="GM99" s="86"/>
      <c r="GN99" s="86"/>
      <c r="GO99" s="86"/>
      <c r="GP99" s="86"/>
      <c r="GQ99" s="86"/>
      <c r="GR99" s="86"/>
      <c r="GS99" s="86"/>
      <c r="GT99" s="86"/>
      <c r="GU99" s="86"/>
      <c r="GV99" s="86"/>
      <c r="GW99" s="86"/>
      <c r="GX99" s="86"/>
      <c r="GY99" s="86"/>
      <c r="GZ99" s="86"/>
      <c r="HA99" s="86"/>
      <c r="HB99" s="86"/>
      <c r="HC99" s="86"/>
      <c r="HD99" s="86"/>
      <c r="HE99" s="86"/>
      <c r="HF99" s="86"/>
      <c r="HG99" s="86"/>
      <c r="HH99" s="86"/>
      <c r="HI99" s="86"/>
      <c r="HJ99" s="86"/>
      <c r="HK99" s="86"/>
      <c r="HL99" s="86"/>
      <c r="HM99" s="86"/>
      <c r="HN99" s="86"/>
      <c r="HO99" s="86"/>
      <c r="HP99" s="86"/>
      <c r="HQ99" s="86"/>
      <c r="HR99" s="86"/>
      <c r="HS99" s="86"/>
      <c r="HT99" s="86"/>
      <c r="HU99" s="86"/>
      <c r="HV99" s="86"/>
      <c r="HW99" s="86"/>
      <c r="HX99" s="86"/>
      <c r="HY99" s="86"/>
      <c r="HZ99" s="86"/>
      <c r="IA99" s="86"/>
      <c r="IB99" s="86"/>
      <c r="IC99" s="86"/>
      <c r="ID99" s="86"/>
      <c r="IE99" s="86"/>
      <c r="IF99" s="86"/>
      <c r="IG99" s="86"/>
      <c r="IH99" s="86"/>
      <c r="II99" s="86"/>
      <c r="IJ99" s="86"/>
      <c r="IK99" s="86"/>
    </row>
    <row r="100" spans="1:245" s="83" customFormat="1" ht="45">
      <c r="A100" s="78"/>
      <c r="B100" s="78"/>
      <c r="C100" s="79"/>
      <c r="D100" s="84" t="s">
        <v>55</v>
      </c>
      <c r="E100" s="238" t="s">
        <v>388</v>
      </c>
      <c r="F100" s="279">
        <v>9690.56</v>
      </c>
      <c r="G100" s="279">
        <v>2000</v>
      </c>
      <c r="H100" s="243">
        <f>F100+G100</f>
        <v>11690.56</v>
      </c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  <c r="IK100" s="86"/>
    </row>
    <row r="101" spans="1:245" s="83" customFormat="1" ht="12.75">
      <c r="A101" s="78"/>
      <c r="B101" s="78"/>
      <c r="C101" s="79"/>
      <c r="D101" s="84" t="s">
        <v>58</v>
      </c>
      <c r="E101" s="85" t="s">
        <v>212</v>
      </c>
      <c r="F101" s="244">
        <v>5000</v>
      </c>
      <c r="G101" s="244"/>
      <c r="H101" s="243">
        <v>5000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86"/>
      <c r="BX101" s="86"/>
      <c r="BY101" s="86"/>
      <c r="BZ101" s="86"/>
      <c r="CA101" s="86"/>
      <c r="CB101" s="86"/>
      <c r="CC101" s="86"/>
      <c r="CD101" s="86"/>
      <c r="CE101" s="86"/>
      <c r="CF101" s="86"/>
      <c r="CG101" s="86"/>
      <c r="CH101" s="86"/>
      <c r="CI101" s="86"/>
      <c r="CJ101" s="86"/>
      <c r="CK101" s="86"/>
      <c r="CL101" s="86"/>
      <c r="CM101" s="86"/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  <c r="EH101" s="86"/>
      <c r="EI101" s="86"/>
      <c r="EJ101" s="86"/>
      <c r="EK101" s="86"/>
      <c r="EL101" s="86"/>
      <c r="EM101" s="86"/>
      <c r="EN101" s="86"/>
      <c r="EO101" s="86"/>
      <c r="EP101" s="86"/>
      <c r="EQ101" s="86"/>
      <c r="ER101" s="86"/>
      <c r="ES101" s="86"/>
      <c r="ET101" s="86"/>
      <c r="EU101" s="86"/>
      <c r="EV101" s="86"/>
      <c r="EW101" s="86"/>
      <c r="EX101" s="86"/>
      <c r="EY101" s="86"/>
      <c r="EZ101" s="86"/>
      <c r="FA101" s="86"/>
      <c r="FB101" s="86"/>
      <c r="FC101" s="86"/>
      <c r="FD101" s="86"/>
      <c r="FE101" s="86"/>
      <c r="FF101" s="86"/>
      <c r="FG101" s="86"/>
      <c r="FH101" s="86"/>
      <c r="FI101" s="86"/>
      <c r="FJ101" s="86"/>
      <c r="FK101" s="86"/>
      <c r="FL101" s="86"/>
      <c r="FM101" s="86"/>
      <c r="FN101" s="86"/>
      <c r="FO101" s="86"/>
      <c r="FP101" s="86"/>
      <c r="FQ101" s="86"/>
      <c r="FR101" s="86"/>
      <c r="FS101" s="86"/>
      <c r="FT101" s="86"/>
      <c r="FU101" s="86"/>
      <c r="FV101" s="86"/>
      <c r="FW101" s="86"/>
      <c r="FX101" s="86"/>
      <c r="FY101" s="86"/>
      <c r="FZ101" s="86"/>
      <c r="GA101" s="86"/>
      <c r="GB101" s="86"/>
      <c r="GC101" s="86"/>
      <c r="GD101" s="86"/>
      <c r="GE101" s="86"/>
      <c r="GF101" s="86"/>
      <c r="GG101" s="86"/>
      <c r="GH101" s="86"/>
      <c r="GI101" s="86"/>
      <c r="GJ101" s="86"/>
      <c r="GK101" s="86"/>
      <c r="GL101" s="86"/>
      <c r="GM101" s="86"/>
      <c r="GN101" s="86"/>
      <c r="GO101" s="86"/>
      <c r="GP101" s="86"/>
      <c r="GQ101" s="86"/>
      <c r="GR101" s="86"/>
      <c r="GS101" s="86"/>
      <c r="GT101" s="86"/>
      <c r="GU101" s="86"/>
      <c r="GV101" s="86"/>
      <c r="GW101" s="86"/>
      <c r="GX101" s="86"/>
      <c r="GY101" s="86"/>
      <c r="GZ101" s="86"/>
      <c r="HA101" s="86"/>
      <c r="HB101" s="86"/>
      <c r="HC101" s="86"/>
      <c r="HD101" s="86"/>
      <c r="HE101" s="86"/>
      <c r="HF101" s="86"/>
      <c r="HG101" s="86"/>
      <c r="HH101" s="86"/>
      <c r="HI101" s="86"/>
      <c r="HJ101" s="86"/>
      <c r="HK101" s="86"/>
      <c r="HL101" s="86"/>
      <c r="HM101" s="86"/>
      <c r="HN101" s="86"/>
      <c r="HO101" s="86"/>
      <c r="HP101" s="86"/>
      <c r="HQ101" s="86"/>
      <c r="HR101" s="86"/>
      <c r="HS101" s="86"/>
      <c r="HT101" s="86"/>
      <c r="HU101" s="86"/>
      <c r="HV101" s="86"/>
      <c r="HW101" s="86"/>
      <c r="HX101" s="86"/>
      <c r="HY101" s="86"/>
      <c r="HZ101" s="86"/>
      <c r="IA101" s="86"/>
      <c r="IB101" s="86"/>
      <c r="IC101" s="86"/>
      <c r="ID101" s="86"/>
      <c r="IE101" s="86"/>
      <c r="IF101" s="86"/>
      <c r="IG101" s="86"/>
      <c r="IH101" s="86"/>
      <c r="II101" s="86"/>
      <c r="IJ101" s="86"/>
      <c r="IK101" s="86"/>
    </row>
    <row r="102" spans="1:245" s="83" customFormat="1" ht="16.5" customHeight="1">
      <c r="A102" s="78"/>
      <c r="B102" s="78"/>
      <c r="C102" s="93" t="s">
        <v>152</v>
      </c>
      <c r="D102" s="93"/>
      <c r="E102" s="94" t="s">
        <v>153</v>
      </c>
      <c r="F102" s="249">
        <f>F103</f>
        <v>1000</v>
      </c>
      <c r="G102" s="249">
        <f>G103</f>
        <v>0</v>
      </c>
      <c r="H102" s="249">
        <f>H103</f>
        <v>1000</v>
      </c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6"/>
      <c r="CL102" s="86"/>
      <c r="CM102" s="86"/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6"/>
      <c r="EB102" s="86"/>
      <c r="EC102" s="86"/>
      <c r="ED102" s="86"/>
      <c r="EE102" s="86"/>
      <c r="EF102" s="86"/>
      <c r="EG102" s="86"/>
      <c r="EH102" s="86"/>
      <c r="EI102" s="86"/>
      <c r="EJ102" s="86"/>
      <c r="EK102" s="86"/>
      <c r="EL102" s="86"/>
      <c r="EM102" s="86"/>
      <c r="EN102" s="86"/>
      <c r="EO102" s="86"/>
      <c r="EP102" s="86"/>
      <c r="EQ102" s="86"/>
      <c r="ER102" s="86"/>
      <c r="ES102" s="86"/>
      <c r="ET102" s="86"/>
      <c r="EU102" s="86"/>
      <c r="EV102" s="86"/>
      <c r="EW102" s="86"/>
      <c r="EX102" s="86"/>
      <c r="EY102" s="86"/>
      <c r="EZ102" s="86"/>
      <c r="FA102" s="86"/>
      <c r="FB102" s="86"/>
      <c r="FC102" s="86"/>
      <c r="FD102" s="86"/>
      <c r="FE102" s="86"/>
      <c r="FF102" s="86"/>
      <c r="FG102" s="86"/>
      <c r="FH102" s="86"/>
      <c r="FI102" s="86"/>
      <c r="FJ102" s="86"/>
      <c r="FK102" s="86"/>
      <c r="FL102" s="86"/>
      <c r="FM102" s="86"/>
      <c r="FN102" s="86"/>
      <c r="FO102" s="86"/>
      <c r="FP102" s="86"/>
      <c r="FQ102" s="86"/>
      <c r="FR102" s="86"/>
      <c r="FS102" s="86"/>
      <c r="FT102" s="86"/>
      <c r="FU102" s="86"/>
      <c r="FV102" s="86"/>
      <c r="FW102" s="86"/>
      <c r="FX102" s="86"/>
      <c r="FY102" s="86"/>
      <c r="FZ102" s="86"/>
      <c r="GA102" s="86"/>
      <c r="GB102" s="86"/>
      <c r="GC102" s="86"/>
      <c r="GD102" s="86"/>
      <c r="GE102" s="86"/>
      <c r="GF102" s="86"/>
      <c r="GG102" s="86"/>
      <c r="GH102" s="86"/>
      <c r="GI102" s="86"/>
      <c r="GJ102" s="86"/>
      <c r="GK102" s="86"/>
      <c r="GL102" s="86"/>
      <c r="GM102" s="86"/>
      <c r="GN102" s="86"/>
      <c r="GO102" s="86"/>
      <c r="GP102" s="86"/>
      <c r="GQ102" s="86"/>
      <c r="GR102" s="86"/>
      <c r="GS102" s="86"/>
      <c r="GT102" s="86"/>
      <c r="GU102" s="86"/>
      <c r="GV102" s="86"/>
      <c r="GW102" s="86"/>
      <c r="GX102" s="86"/>
      <c r="GY102" s="86"/>
      <c r="GZ102" s="86"/>
      <c r="HA102" s="86"/>
      <c r="HB102" s="86"/>
      <c r="HC102" s="86"/>
      <c r="HD102" s="86"/>
      <c r="HE102" s="86"/>
      <c r="HF102" s="86"/>
      <c r="HG102" s="86"/>
      <c r="HH102" s="86"/>
      <c r="HI102" s="86"/>
      <c r="HJ102" s="86"/>
      <c r="HK102" s="86"/>
      <c r="HL102" s="86"/>
      <c r="HM102" s="86"/>
      <c r="HN102" s="86"/>
      <c r="HO102" s="86"/>
      <c r="HP102" s="86"/>
      <c r="HQ102" s="86"/>
      <c r="HR102" s="86"/>
      <c r="HS102" s="86"/>
      <c r="HT102" s="86"/>
      <c r="HU102" s="86"/>
      <c r="HV102" s="86"/>
      <c r="HW102" s="86"/>
      <c r="HX102" s="86"/>
      <c r="HY102" s="86"/>
      <c r="HZ102" s="86"/>
      <c r="IA102" s="86"/>
      <c r="IB102" s="86"/>
      <c r="IC102" s="86"/>
      <c r="ID102" s="86"/>
      <c r="IE102" s="86"/>
      <c r="IF102" s="86"/>
      <c r="IG102" s="86"/>
      <c r="IH102" s="86"/>
      <c r="II102" s="86"/>
      <c r="IJ102" s="86"/>
      <c r="IK102" s="86"/>
    </row>
    <row r="103" spans="1:245" s="83" customFormat="1" ht="16.5" customHeight="1">
      <c r="A103" s="78"/>
      <c r="B103" s="78"/>
      <c r="C103" s="257"/>
      <c r="D103" s="87" t="s">
        <v>23</v>
      </c>
      <c r="E103" s="88" t="s">
        <v>167</v>
      </c>
      <c r="F103" s="243">
        <v>1000</v>
      </c>
      <c r="G103" s="243"/>
      <c r="H103" s="244">
        <v>1000</v>
      </c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  <c r="HR103" s="86"/>
      <c r="HS103" s="86"/>
      <c r="HT103" s="86"/>
      <c r="HU103" s="86"/>
      <c r="HV103" s="86"/>
      <c r="HW103" s="86"/>
      <c r="HX103" s="86"/>
      <c r="HY103" s="86"/>
      <c r="HZ103" s="86"/>
      <c r="IA103" s="86"/>
      <c r="IB103" s="86"/>
      <c r="IC103" s="86"/>
      <c r="ID103" s="86"/>
      <c r="IE103" s="86"/>
      <c r="IF103" s="86"/>
      <c r="IG103" s="86"/>
      <c r="IH103" s="86"/>
      <c r="II103" s="86"/>
      <c r="IJ103" s="86"/>
      <c r="IK103" s="86"/>
    </row>
    <row r="104" spans="1:245" s="83" customFormat="1" ht="16.5" customHeight="1">
      <c r="A104" s="78"/>
      <c r="B104" s="78"/>
      <c r="C104" s="93" t="s">
        <v>133</v>
      </c>
      <c r="D104" s="93"/>
      <c r="E104" s="94" t="s">
        <v>134</v>
      </c>
      <c r="F104" s="249">
        <f>F105+F106+F107+F108+F109+F110+F111</f>
        <v>21356.1</v>
      </c>
      <c r="G104" s="249">
        <f>G105+G106+G107+G108+G109+G110+G111</f>
        <v>-724.21</v>
      </c>
      <c r="H104" s="249">
        <f>H105+H106+H107+H108+H109+H110+H111</f>
        <v>20631.89</v>
      </c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  <c r="HR104" s="86"/>
      <c r="HS104" s="86"/>
      <c r="HT104" s="86"/>
      <c r="HU104" s="86"/>
      <c r="HV104" s="86"/>
      <c r="HW104" s="86"/>
      <c r="HX104" s="86"/>
      <c r="HY104" s="86"/>
      <c r="HZ104" s="86"/>
      <c r="IA104" s="86"/>
      <c r="IB104" s="86"/>
      <c r="IC104" s="86"/>
      <c r="ID104" s="86"/>
      <c r="IE104" s="86"/>
      <c r="IF104" s="86"/>
      <c r="IG104" s="86"/>
      <c r="IH104" s="86"/>
      <c r="II104" s="86"/>
      <c r="IJ104" s="86"/>
      <c r="IK104" s="86"/>
    </row>
    <row r="105" spans="1:245" s="83" customFormat="1" ht="67.5">
      <c r="A105" s="78"/>
      <c r="B105" s="78"/>
      <c r="C105" s="79"/>
      <c r="D105" s="87" t="s">
        <v>14</v>
      </c>
      <c r="E105" s="88" t="s">
        <v>440</v>
      </c>
      <c r="F105" s="243">
        <v>8309.18</v>
      </c>
      <c r="G105" s="243"/>
      <c r="H105" s="244">
        <v>8309.18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86"/>
      <c r="FG105" s="86"/>
      <c r="FH105" s="86"/>
      <c r="FI105" s="86"/>
      <c r="FJ105" s="86"/>
      <c r="FK105" s="86"/>
      <c r="FL105" s="86"/>
      <c r="FM105" s="86"/>
      <c r="FN105" s="86"/>
      <c r="FO105" s="86"/>
      <c r="FP105" s="86"/>
      <c r="FQ105" s="86"/>
      <c r="FR105" s="86"/>
      <c r="FS105" s="86"/>
      <c r="FT105" s="86"/>
      <c r="FU105" s="86"/>
      <c r="FV105" s="86"/>
      <c r="FW105" s="86"/>
      <c r="FX105" s="86"/>
      <c r="FY105" s="86"/>
      <c r="FZ105" s="86"/>
      <c r="GA105" s="86"/>
      <c r="GB105" s="86"/>
      <c r="GC105" s="86"/>
      <c r="GD105" s="86"/>
      <c r="GE105" s="86"/>
      <c r="GF105" s="86"/>
      <c r="GG105" s="86"/>
      <c r="GH105" s="86"/>
      <c r="GI105" s="86"/>
      <c r="GJ105" s="86"/>
      <c r="GK105" s="86"/>
      <c r="GL105" s="86"/>
      <c r="GM105" s="86"/>
      <c r="GN105" s="86"/>
      <c r="GO105" s="86"/>
      <c r="GP105" s="86"/>
      <c r="GQ105" s="86"/>
      <c r="GR105" s="86"/>
      <c r="GS105" s="86"/>
      <c r="GT105" s="86"/>
      <c r="GU105" s="86"/>
      <c r="GV105" s="86"/>
      <c r="GW105" s="86"/>
      <c r="GX105" s="86"/>
      <c r="GY105" s="86"/>
      <c r="GZ105" s="86"/>
      <c r="HA105" s="86"/>
      <c r="HB105" s="86"/>
      <c r="HC105" s="86"/>
      <c r="HD105" s="86"/>
      <c r="HE105" s="86"/>
      <c r="HF105" s="86"/>
      <c r="HG105" s="86"/>
      <c r="HH105" s="86"/>
      <c r="HI105" s="86"/>
      <c r="HJ105" s="86"/>
      <c r="HK105" s="86"/>
      <c r="HL105" s="86"/>
      <c r="HM105" s="86"/>
      <c r="HN105" s="86"/>
      <c r="HO105" s="86"/>
      <c r="HP105" s="86"/>
      <c r="HQ105" s="86"/>
      <c r="HR105" s="86"/>
      <c r="HS105" s="86"/>
      <c r="HT105" s="86"/>
      <c r="HU105" s="86"/>
      <c r="HV105" s="86"/>
      <c r="HW105" s="86"/>
      <c r="HX105" s="86"/>
      <c r="HY105" s="86"/>
      <c r="HZ105" s="86"/>
      <c r="IA105" s="86"/>
      <c r="IB105" s="86"/>
      <c r="IC105" s="86"/>
      <c r="ID105" s="86"/>
      <c r="IE105" s="86"/>
      <c r="IF105" s="86"/>
      <c r="IG105" s="86"/>
      <c r="IH105" s="86"/>
      <c r="II105" s="86"/>
      <c r="IJ105" s="86"/>
      <c r="IK105" s="86"/>
    </row>
    <row r="106" spans="1:245" s="83" customFormat="1" ht="22.5">
      <c r="A106" s="78"/>
      <c r="B106" s="78"/>
      <c r="C106" s="79"/>
      <c r="D106" s="87" t="s">
        <v>20</v>
      </c>
      <c r="E106" s="88" t="s">
        <v>416</v>
      </c>
      <c r="F106" s="243">
        <v>600</v>
      </c>
      <c r="G106" s="243"/>
      <c r="H106" s="244">
        <v>600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</row>
    <row r="107" spans="1:245" s="83" customFormat="1" ht="12.75">
      <c r="A107" s="78"/>
      <c r="B107" s="78"/>
      <c r="C107" s="79"/>
      <c r="D107" s="84" t="s">
        <v>115</v>
      </c>
      <c r="E107" s="88" t="s">
        <v>423</v>
      </c>
      <c r="F107" s="243">
        <v>8000</v>
      </c>
      <c r="G107" s="243"/>
      <c r="H107" s="244">
        <v>8000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6"/>
      <c r="BM107" s="86"/>
      <c r="BN107" s="86"/>
      <c r="BO107" s="86"/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6"/>
      <c r="CC107" s="86"/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6"/>
      <c r="DF107" s="86"/>
      <c r="DG107" s="86"/>
      <c r="DH107" s="86"/>
      <c r="DI107" s="86"/>
      <c r="DJ107" s="86"/>
      <c r="DK107" s="86"/>
      <c r="DL107" s="86"/>
      <c r="DM107" s="86"/>
      <c r="DN107" s="86"/>
      <c r="DO107" s="86"/>
      <c r="DP107" s="86"/>
      <c r="DQ107" s="86"/>
      <c r="DR107" s="86"/>
      <c r="DS107" s="86"/>
      <c r="DT107" s="86"/>
      <c r="DU107" s="86"/>
      <c r="DV107" s="86"/>
      <c r="DW107" s="86"/>
      <c r="DX107" s="86"/>
      <c r="DY107" s="86"/>
      <c r="DZ107" s="86"/>
      <c r="EA107" s="86"/>
      <c r="EB107" s="86"/>
      <c r="EC107" s="86"/>
      <c r="ED107" s="86"/>
      <c r="EE107" s="86"/>
      <c r="EF107" s="86"/>
      <c r="EG107" s="86"/>
      <c r="EH107" s="86"/>
      <c r="EI107" s="86"/>
      <c r="EJ107" s="86"/>
      <c r="EK107" s="86"/>
      <c r="EL107" s="86"/>
      <c r="EM107" s="86"/>
      <c r="EN107" s="86"/>
      <c r="EO107" s="86"/>
      <c r="EP107" s="86"/>
      <c r="EQ107" s="86"/>
      <c r="ER107" s="86"/>
      <c r="ES107" s="86"/>
      <c r="ET107" s="86"/>
      <c r="EU107" s="86"/>
      <c r="EV107" s="86"/>
      <c r="EW107" s="86"/>
      <c r="EX107" s="86"/>
      <c r="EY107" s="86"/>
      <c r="EZ107" s="86"/>
      <c r="FA107" s="86"/>
      <c r="FB107" s="86"/>
      <c r="FC107" s="86"/>
      <c r="FD107" s="86"/>
      <c r="FE107" s="86"/>
      <c r="FF107" s="86"/>
      <c r="FG107" s="86"/>
      <c r="FH107" s="86"/>
      <c r="FI107" s="86"/>
      <c r="FJ107" s="86"/>
      <c r="FK107" s="86"/>
      <c r="FL107" s="86"/>
      <c r="FM107" s="86"/>
      <c r="FN107" s="86"/>
      <c r="FO107" s="86"/>
      <c r="FP107" s="86"/>
      <c r="FQ107" s="86"/>
      <c r="FR107" s="86"/>
      <c r="FS107" s="86"/>
      <c r="FT107" s="86"/>
      <c r="FU107" s="86"/>
      <c r="FV107" s="86"/>
      <c r="FW107" s="86"/>
      <c r="FX107" s="86"/>
      <c r="FY107" s="86"/>
      <c r="FZ107" s="86"/>
      <c r="GA107" s="86"/>
      <c r="GB107" s="86"/>
      <c r="GC107" s="86"/>
      <c r="GD107" s="86"/>
      <c r="GE107" s="86"/>
      <c r="GF107" s="86"/>
      <c r="GG107" s="86"/>
      <c r="GH107" s="86"/>
      <c r="GI107" s="86"/>
      <c r="GJ107" s="86"/>
      <c r="GK107" s="86"/>
      <c r="GL107" s="86"/>
      <c r="GM107" s="86"/>
      <c r="GN107" s="86"/>
      <c r="GO107" s="86"/>
      <c r="GP107" s="86"/>
      <c r="GQ107" s="86"/>
      <c r="GR107" s="86"/>
      <c r="GS107" s="86"/>
      <c r="GT107" s="86"/>
      <c r="GU107" s="86"/>
      <c r="GV107" s="86"/>
      <c r="GW107" s="86"/>
      <c r="GX107" s="86"/>
      <c r="GY107" s="86"/>
      <c r="GZ107" s="86"/>
      <c r="HA107" s="86"/>
      <c r="HB107" s="86"/>
      <c r="HC107" s="86"/>
      <c r="HD107" s="86"/>
      <c r="HE107" s="86"/>
      <c r="HF107" s="86"/>
      <c r="HG107" s="86"/>
      <c r="HH107" s="86"/>
      <c r="HI107" s="86"/>
      <c r="HJ107" s="86"/>
      <c r="HK107" s="86"/>
      <c r="HL107" s="86"/>
      <c r="HM107" s="86"/>
      <c r="HN107" s="86"/>
      <c r="HO107" s="86"/>
      <c r="HP107" s="86"/>
      <c r="HQ107" s="86"/>
      <c r="HR107" s="86"/>
      <c r="HS107" s="86"/>
      <c r="HT107" s="86"/>
      <c r="HU107" s="86"/>
      <c r="HV107" s="86"/>
      <c r="HW107" s="86"/>
      <c r="HX107" s="86"/>
      <c r="HY107" s="86"/>
      <c r="HZ107" s="86"/>
      <c r="IA107" s="86"/>
      <c r="IB107" s="86"/>
      <c r="IC107" s="86"/>
      <c r="ID107" s="86"/>
      <c r="IE107" s="86"/>
      <c r="IF107" s="86"/>
      <c r="IG107" s="86"/>
      <c r="IH107" s="86"/>
      <c r="II107" s="86"/>
      <c r="IJ107" s="86"/>
      <c r="IK107" s="86"/>
    </row>
    <row r="108" spans="1:245" s="83" customFormat="1" ht="16.5" customHeight="1">
      <c r="A108" s="78"/>
      <c r="B108" s="78"/>
      <c r="C108" s="79"/>
      <c r="D108" s="84" t="s">
        <v>34</v>
      </c>
      <c r="E108" s="85" t="s">
        <v>197</v>
      </c>
      <c r="F108" s="244">
        <v>388.8</v>
      </c>
      <c r="G108" s="244"/>
      <c r="H108" s="244">
        <v>388.8</v>
      </c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  <c r="HT108" s="86"/>
      <c r="HU108" s="86"/>
      <c r="HV108" s="86"/>
      <c r="HW108" s="86"/>
      <c r="HX108" s="86"/>
      <c r="HY108" s="86"/>
      <c r="HZ108" s="86"/>
      <c r="IA108" s="86"/>
      <c r="IB108" s="86"/>
      <c r="IC108" s="86"/>
      <c r="ID108" s="86"/>
      <c r="IE108" s="86"/>
      <c r="IF108" s="86"/>
      <c r="IG108" s="86"/>
      <c r="IH108" s="86"/>
      <c r="II108" s="86"/>
      <c r="IJ108" s="86"/>
      <c r="IK108" s="86"/>
    </row>
    <row r="109" spans="1:245" s="83" customFormat="1" ht="16.5" customHeight="1">
      <c r="A109" s="78"/>
      <c r="B109" s="78"/>
      <c r="C109" s="79"/>
      <c r="D109" s="84" t="s">
        <v>38</v>
      </c>
      <c r="E109" s="85" t="s">
        <v>399</v>
      </c>
      <c r="F109" s="244">
        <v>1418.12</v>
      </c>
      <c r="G109" s="244"/>
      <c r="H109" s="243">
        <v>1418.12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  <c r="HT109" s="86"/>
      <c r="HU109" s="86"/>
      <c r="HV109" s="86"/>
      <c r="HW109" s="86"/>
      <c r="HX109" s="86"/>
      <c r="HY109" s="86"/>
      <c r="HZ109" s="86"/>
      <c r="IA109" s="86"/>
      <c r="IB109" s="86"/>
      <c r="IC109" s="86"/>
      <c r="ID109" s="86"/>
      <c r="IE109" s="86"/>
      <c r="IF109" s="86"/>
      <c r="IG109" s="86"/>
      <c r="IH109" s="86"/>
      <c r="II109" s="86"/>
      <c r="IJ109" s="86"/>
      <c r="IK109" s="86"/>
    </row>
    <row r="110" spans="1:245" s="83" customFormat="1" ht="22.5" customHeight="1">
      <c r="A110" s="78"/>
      <c r="B110" s="78"/>
      <c r="C110" s="79"/>
      <c r="D110" s="84" t="s">
        <v>55</v>
      </c>
      <c r="E110" s="85" t="s">
        <v>389</v>
      </c>
      <c r="F110" s="244">
        <v>2400</v>
      </c>
      <c r="G110" s="244">
        <v>-2000</v>
      </c>
      <c r="H110" s="243">
        <f>F110+G110</f>
        <v>400</v>
      </c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  <c r="HU110" s="86"/>
      <c r="HV110" s="86"/>
      <c r="HW110" s="86"/>
      <c r="HX110" s="86"/>
      <c r="HY110" s="86"/>
      <c r="HZ110" s="86"/>
      <c r="IA110" s="86"/>
      <c r="IB110" s="86"/>
      <c r="IC110" s="86"/>
      <c r="ID110" s="86"/>
      <c r="IE110" s="86"/>
      <c r="IF110" s="86"/>
      <c r="IG110" s="86"/>
      <c r="IH110" s="86"/>
      <c r="II110" s="86"/>
      <c r="IJ110" s="86"/>
      <c r="IK110" s="86"/>
    </row>
    <row r="111" spans="1:245" s="83" customFormat="1" ht="24" customHeight="1">
      <c r="A111" s="78"/>
      <c r="B111" s="78"/>
      <c r="C111" s="79"/>
      <c r="D111" s="84" t="s">
        <v>58</v>
      </c>
      <c r="E111" s="85" t="s">
        <v>427</v>
      </c>
      <c r="F111" s="244">
        <v>240</v>
      </c>
      <c r="G111" s="244">
        <v>1275.79</v>
      </c>
      <c r="H111" s="243">
        <f>F111+G111</f>
        <v>1515.79</v>
      </c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</row>
    <row r="112" spans="1:245" s="83" customFormat="1" ht="16.5" customHeight="1">
      <c r="A112" s="78"/>
      <c r="B112" s="78"/>
      <c r="C112" s="93" t="s">
        <v>198</v>
      </c>
      <c r="D112" s="93"/>
      <c r="E112" s="94" t="s">
        <v>154</v>
      </c>
      <c r="F112" s="249">
        <f>F113</f>
        <v>1180.8</v>
      </c>
      <c r="G112" s="249">
        <f>G113</f>
        <v>0</v>
      </c>
      <c r="H112" s="249">
        <f>H113</f>
        <v>1180.8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  <c r="HU112" s="86"/>
      <c r="HV112" s="86"/>
      <c r="HW112" s="86"/>
      <c r="HX112" s="86"/>
      <c r="HY112" s="86"/>
      <c r="HZ112" s="86"/>
      <c r="IA112" s="86"/>
      <c r="IB112" s="86"/>
      <c r="IC112" s="86"/>
      <c r="ID112" s="86"/>
      <c r="IE112" s="86"/>
      <c r="IF112" s="86"/>
      <c r="IG112" s="86"/>
      <c r="IH112" s="86"/>
      <c r="II112" s="86"/>
      <c r="IJ112" s="86"/>
      <c r="IK112" s="86"/>
    </row>
    <row r="113" spans="1:245" s="83" customFormat="1" ht="16.5" customHeight="1">
      <c r="A113" s="78"/>
      <c r="B113" s="78"/>
      <c r="C113" s="84"/>
      <c r="D113" s="84" t="s">
        <v>34</v>
      </c>
      <c r="E113" s="85" t="s">
        <v>275</v>
      </c>
      <c r="F113" s="244">
        <v>1180.8</v>
      </c>
      <c r="G113" s="244"/>
      <c r="H113" s="244">
        <v>1180.8</v>
      </c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  <c r="HU113" s="86"/>
      <c r="HV113" s="86"/>
      <c r="HW113" s="86"/>
      <c r="HX113" s="86"/>
      <c r="HY113" s="86"/>
      <c r="HZ113" s="86"/>
      <c r="IA113" s="86"/>
      <c r="IB113" s="86"/>
      <c r="IC113" s="86"/>
      <c r="ID113" s="86"/>
      <c r="IE113" s="86"/>
      <c r="IF113" s="86"/>
      <c r="IG113" s="86"/>
      <c r="IH113" s="86"/>
      <c r="II113" s="86"/>
      <c r="IJ113" s="86"/>
      <c r="IK113" s="86"/>
    </row>
    <row r="114" spans="1:245" s="83" customFormat="1" ht="16.5" customHeight="1">
      <c r="A114" s="78"/>
      <c r="B114" s="78"/>
      <c r="C114" s="93" t="s">
        <v>216</v>
      </c>
      <c r="D114" s="93"/>
      <c r="E114" s="94" t="s">
        <v>234</v>
      </c>
      <c r="F114" s="249">
        <f>F115</f>
        <v>14247.68</v>
      </c>
      <c r="G114" s="249">
        <f>G115</f>
        <v>0</v>
      </c>
      <c r="H114" s="249">
        <f>H115</f>
        <v>14247.68</v>
      </c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  <c r="HU114" s="86"/>
      <c r="HV114" s="86"/>
      <c r="HW114" s="86"/>
      <c r="HX114" s="86"/>
      <c r="HY114" s="86"/>
      <c r="HZ114" s="86"/>
      <c r="IA114" s="86"/>
      <c r="IB114" s="86"/>
      <c r="IC114" s="86"/>
      <c r="ID114" s="86"/>
      <c r="IE114" s="86"/>
      <c r="IF114" s="86"/>
      <c r="IG114" s="86"/>
      <c r="IH114" s="86"/>
      <c r="II114" s="86"/>
      <c r="IJ114" s="86"/>
      <c r="IK114" s="86"/>
    </row>
    <row r="115" spans="1:245" s="83" customFormat="1" ht="27" customHeight="1">
      <c r="A115" s="78"/>
      <c r="B115" s="78"/>
      <c r="C115" s="80"/>
      <c r="D115" s="87" t="s">
        <v>28</v>
      </c>
      <c r="E115" s="88" t="s">
        <v>422</v>
      </c>
      <c r="F115" s="243">
        <v>14247.68</v>
      </c>
      <c r="G115" s="243"/>
      <c r="H115" s="244">
        <v>14247.68</v>
      </c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  <c r="HU115" s="86"/>
      <c r="HV115" s="86"/>
      <c r="HW115" s="86"/>
      <c r="HX115" s="86"/>
      <c r="HY115" s="86"/>
      <c r="HZ115" s="86"/>
      <c r="IA115" s="86"/>
      <c r="IB115" s="86"/>
      <c r="IC115" s="86"/>
      <c r="ID115" s="86"/>
      <c r="IE115" s="86"/>
      <c r="IF115" s="86"/>
      <c r="IG115" s="86"/>
      <c r="IH115" s="86"/>
      <c r="II115" s="86"/>
      <c r="IJ115" s="86"/>
      <c r="IK115" s="86"/>
    </row>
    <row r="116" spans="1:245" s="83" customFormat="1" ht="16.5" customHeight="1">
      <c r="A116" s="77"/>
      <c r="B116" s="99" t="s">
        <v>155</v>
      </c>
      <c r="C116" s="96"/>
      <c r="D116" s="96"/>
      <c r="E116" s="97" t="s">
        <v>156</v>
      </c>
      <c r="F116" s="247">
        <f aca="true" t="shared" si="3" ref="F116:H117">F117</f>
        <v>587.49</v>
      </c>
      <c r="G116" s="247">
        <f t="shared" si="3"/>
        <v>0</v>
      </c>
      <c r="H116" s="247">
        <f t="shared" si="3"/>
        <v>587.49</v>
      </c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  <c r="HU116" s="86"/>
      <c r="HV116" s="86"/>
      <c r="HW116" s="86"/>
      <c r="HX116" s="86"/>
      <c r="HY116" s="86"/>
      <c r="HZ116" s="86"/>
      <c r="IA116" s="86"/>
      <c r="IB116" s="86"/>
      <c r="IC116" s="86"/>
      <c r="ID116" s="86"/>
      <c r="IE116" s="86"/>
      <c r="IF116" s="86"/>
      <c r="IG116" s="86"/>
      <c r="IH116" s="86"/>
      <c r="II116" s="86"/>
      <c r="IJ116" s="86"/>
      <c r="IK116" s="86"/>
    </row>
    <row r="117" spans="1:245" s="83" customFormat="1" ht="16.5" customHeight="1">
      <c r="A117" s="78"/>
      <c r="B117" s="78"/>
      <c r="C117" s="93" t="s">
        <v>131</v>
      </c>
      <c r="D117" s="93"/>
      <c r="E117" s="94" t="s">
        <v>132</v>
      </c>
      <c r="F117" s="249">
        <f t="shared" si="3"/>
        <v>587.49</v>
      </c>
      <c r="G117" s="249">
        <f t="shared" si="3"/>
        <v>0</v>
      </c>
      <c r="H117" s="249">
        <f t="shared" si="3"/>
        <v>587.49</v>
      </c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  <c r="HU117" s="86"/>
      <c r="HV117" s="86"/>
      <c r="HW117" s="86"/>
      <c r="HX117" s="86"/>
      <c r="HY117" s="86"/>
      <c r="HZ117" s="86"/>
      <c r="IA117" s="86"/>
      <c r="IB117" s="86"/>
      <c r="IC117" s="86"/>
      <c r="ID117" s="86"/>
      <c r="IE117" s="86"/>
      <c r="IF117" s="86"/>
      <c r="IG117" s="86"/>
      <c r="IH117" s="86"/>
      <c r="II117" s="86"/>
      <c r="IJ117" s="86"/>
      <c r="IK117" s="86"/>
    </row>
    <row r="118" spans="1:245" s="83" customFormat="1" ht="16.5" customHeight="1">
      <c r="A118" s="78"/>
      <c r="B118" s="78"/>
      <c r="C118" s="98"/>
      <c r="D118" s="84" t="s">
        <v>40</v>
      </c>
      <c r="E118" s="85" t="s">
        <v>157</v>
      </c>
      <c r="F118" s="244">
        <v>587.49</v>
      </c>
      <c r="G118" s="244"/>
      <c r="H118" s="243">
        <v>587.49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</row>
    <row r="119" spans="1:245" s="83" customFormat="1" ht="16.5" customHeight="1">
      <c r="A119" s="77"/>
      <c r="B119" s="99" t="s">
        <v>158</v>
      </c>
      <c r="C119" s="96"/>
      <c r="D119" s="96"/>
      <c r="E119" s="97" t="s">
        <v>136</v>
      </c>
      <c r="F119" s="247">
        <f>F120+F123+F141+F152+F166</f>
        <v>81424.18</v>
      </c>
      <c r="G119" s="247">
        <f>G120+G123+G141+G152+G166</f>
        <v>-475.79</v>
      </c>
      <c r="H119" s="247">
        <f>H120+H123+H141+H152+H166</f>
        <v>80948.39</v>
      </c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  <c r="BL119" s="86"/>
      <c r="BM119" s="86"/>
      <c r="BN119" s="86"/>
      <c r="BO119" s="86"/>
      <c r="BP119" s="86"/>
      <c r="BQ119" s="86"/>
      <c r="BR119" s="86"/>
      <c r="BS119" s="86"/>
      <c r="BT119" s="86"/>
      <c r="BU119" s="86"/>
      <c r="BV119" s="86"/>
      <c r="BW119" s="86"/>
      <c r="BX119" s="86"/>
      <c r="BY119" s="86"/>
      <c r="BZ119" s="86"/>
      <c r="CA119" s="86"/>
      <c r="CB119" s="86"/>
      <c r="CC119" s="86"/>
      <c r="CD119" s="86"/>
      <c r="CE119" s="86"/>
      <c r="CF119" s="86"/>
      <c r="CG119" s="86"/>
      <c r="CH119" s="86"/>
      <c r="CI119" s="86"/>
      <c r="CJ119" s="86"/>
      <c r="CK119" s="86"/>
      <c r="CL119" s="86"/>
      <c r="CM119" s="86"/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  <c r="EF119" s="86"/>
      <c r="EG119" s="86"/>
      <c r="EH119" s="86"/>
      <c r="EI119" s="86"/>
      <c r="EJ119" s="86"/>
      <c r="EK119" s="86"/>
      <c r="EL119" s="86"/>
      <c r="EM119" s="86"/>
      <c r="EN119" s="86"/>
      <c r="EO119" s="86"/>
      <c r="EP119" s="86"/>
      <c r="EQ119" s="86"/>
      <c r="ER119" s="86"/>
      <c r="ES119" s="86"/>
      <c r="ET119" s="86"/>
      <c r="EU119" s="86"/>
      <c r="EV119" s="86"/>
      <c r="EW119" s="86"/>
      <c r="EX119" s="86"/>
      <c r="EY119" s="86"/>
      <c r="EZ119" s="86"/>
      <c r="FA119" s="86"/>
      <c r="FB119" s="86"/>
      <c r="FC119" s="86"/>
      <c r="FD119" s="86"/>
      <c r="FE119" s="86"/>
      <c r="FF119" s="86"/>
      <c r="FG119" s="86"/>
      <c r="FH119" s="86"/>
      <c r="FI119" s="86"/>
      <c r="FJ119" s="86"/>
      <c r="FK119" s="86"/>
      <c r="FL119" s="86"/>
      <c r="FM119" s="86"/>
      <c r="FN119" s="86"/>
      <c r="FO119" s="86"/>
      <c r="FP119" s="86"/>
      <c r="FQ119" s="86"/>
      <c r="FR119" s="86"/>
      <c r="FS119" s="86"/>
      <c r="FT119" s="86"/>
      <c r="FU119" s="86"/>
      <c r="FV119" s="86"/>
      <c r="FW119" s="86"/>
      <c r="FX119" s="86"/>
      <c r="FY119" s="86"/>
      <c r="FZ119" s="86"/>
      <c r="GA119" s="86"/>
      <c r="GB119" s="86"/>
      <c r="GC119" s="86"/>
      <c r="GD119" s="86"/>
      <c r="GE119" s="86"/>
      <c r="GF119" s="86"/>
      <c r="GG119" s="86"/>
      <c r="GH119" s="86"/>
      <c r="GI119" s="86"/>
      <c r="GJ119" s="86"/>
      <c r="GK119" s="86"/>
      <c r="GL119" s="86"/>
      <c r="GM119" s="86"/>
      <c r="GN119" s="86"/>
      <c r="GO119" s="86"/>
      <c r="GP119" s="86"/>
      <c r="GQ119" s="86"/>
      <c r="GR119" s="86"/>
      <c r="GS119" s="86"/>
      <c r="GT119" s="86"/>
      <c r="GU119" s="86"/>
      <c r="GV119" s="86"/>
      <c r="GW119" s="86"/>
      <c r="GX119" s="86"/>
      <c r="GY119" s="86"/>
      <c r="GZ119" s="86"/>
      <c r="HA119" s="86"/>
      <c r="HB119" s="86"/>
      <c r="HC119" s="86"/>
      <c r="HD119" s="86"/>
      <c r="HE119" s="86"/>
      <c r="HF119" s="86"/>
      <c r="HG119" s="86"/>
      <c r="HH119" s="86"/>
      <c r="HI119" s="86"/>
      <c r="HJ119" s="86"/>
      <c r="HK119" s="86"/>
      <c r="HL119" s="86"/>
      <c r="HM119" s="86"/>
      <c r="HN119" s="86"/>
      <c r="HO119" s="86"/>
      <c r="HP119" s="86"/>
      <c r="HQ119" s="86"/>
      <c r="HR119" s="86"/>
      <c r="HS119" s="86"/>
      <c r="HT119" s="86"/>
      <c r="HU119" s="86"/>
      <c r="HV119" s="86"/>
      <c r="HW119" s="86"/>
      <c r="HX119" s="86"/>
      <c r="HY119" s="86"/>
      <c r="HZ119" s="86"/>
      <c r="IA119" s="86"/>
      <c r="IB119" s="86"/>
      <c r="IC119" s="86"/>
      <c r="ID119" s="86"/>
      <c r="IE119" s="86"/>
      <c r="IF119" s="86"/>
      <c r="IG119" s="86"/>
      <c r="IH119" s="86"/>
      <c r="II119" s="86"/>
      <c r="IJ119" s="86"/>
      <c r="IK119" s="86"/>
    </row>
    <row r="120" spans="1:245" s="83" customFormat="1" ht="16.5" customHeight="1">
      <c r="A120" s="78"/>
      <c r="B120" s="103"/>
      <c r="C120" s="93" t="s">
        <v>159</v>
      </c>
      <c r="D120" s="93"/>
      <c r="E120" s="94" t="s">
        <v>160</v>
      </c>
      <c r="F120" s="249">
        <f>F121+F122</f>
        <v>3000</v>
      </c>
      <c r="G120" s="249">
        <f>G121+G122</f>
        <v>0</v>
      </c>
      <c r="H120" s="242">
        <f>SUM(H121:H122)</f>
        <v>3000</v>
      </c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  <c r="BL120" s="86"/>
      <c r="BM120" s="86"/>
      <c r="BN120" s="86"/>
      <c r="BO120" s="86"/>
      <c r="BP120" s="86"/>
      <c r="BQ120" s="86"/>
      <c r="BR120" s="86"/>
      <c r="BS120" s="86"/>
      <c r="BT120" s="86"/>
      <c r="BU120" s="86"/>
      <c r="BV120" s="86"/>
      <c r="BW120" s="86"/>
      <c r="BX120" s="86"/>
      <c r="BY120" s="86"/>
      <c r="BZ120" s="86"/>
      <c r="CA120" s="86"/>
      <c r="CB120" s="86"/>
      <c r="CC120" s="86"/>
      <c r="CD120" s="86"/>
      <c r="CE120" s="86"/>
      <c r="CF120" s="86"/>
      <c r="CG120" s="86"/>
      <c r="CH120" s="86"/>
      <c r="CI120" s="86"/>
      <c r="CJ120" s="86"/>
      <c r="CK120" s="86"/>
      <c r="CL120" s="86"/>
      <c r="CM120" s="86"/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  <c r="EF120" s="86"/>
      <c r="EG120" s="86"/>
      <c r="EH120" s="86"/>
      <c r="EI120" s="86"/>
      <c r="EJ120" s="86"/>
      <c r="EK120" s="86"/>
      <c r="EL120" s="86"/>
      <c r="EM120" s="86"/>
      <c r="EN120" s="86"/>
      <c r="EO120" s="86"/>
      <c r="EP120" s="86"/>
      <c r="EQ120" s="86"/>
      <c r="ER120" s="86"/>
      <c r="ES120" s="86"/>
      <c r="ET120" s="86"/>
      <c r="EU120" s="86"/>
      <c r="EV120" s="86"/>
      <c r="EW120" s="86"/>
      <c r="EX120" s="86"/>
      <c r="EY120" s="86"/>
      <c r="EZ120" s="86"/>
      <c r="FA120" s="86"/>
      <c r="FB120" s="86"/>
      <c r="FC120" s="86"/>
      <c r="FD120" s="86"/>
      <c r="FE120" s="86"/>
      <c r="FF120" s="86"/>
      <c r="FG120" s="86"/>
      <c r="FH120" s="86"/>
      <c r="FI120" s="86"/>
      <c r="FJ120" s="86"/>
      <c r="FK120" s="86"/>
      <c r="FL120" s="86"/>
      <c r="FM120" s="86"/>
      <c r="FN120" s="86"/>
      <c r="FO120" s="86"/>
      <c r="FP120" s="86"/>
      <c r="FQ120" s="86"/>
      <c r="FR120" s="86"/>
      <c r="FS120" s="86"/>
      <c r="FT120" s="86"/>
      <c r="FU120" s="86"/>
      <c r="FV120" s="86"/>
      <c r="FW120" s="86"/>
      <c r="FX120" s="86"/>
      <c r="FY120" s="86"/>
      <c r="FZ120" s="86"/>
      <c r="GA120" s="86"/>
      <c r="GB120" s="86"/>
      <c r="GC120" s="86"/>
      <c r="GD120" s="86"/>
      <c r="GE120" s="86"/>
      <c r="GF120" s="86"/>
      <c r="GG120" s="86"/>
      <c r="GH120" s="86"/>
      <c r="GI120" s="86"/>
      <c r="GJ120" s="86"/>
      <c r="GK120" s="86"/>
      <c r="GL120" s="86"/>
      <c r="GM120" s="86"/>
      <c r="GN120" s="86"/>
      <c r="GO120" s="86"/>
      <c r="GP120" s="86"/>
      <c r="GQ120" s="86"/>
      <c r="GR120" s="86"/>
      <c r="GS120" s="86"/>
      <c r="GT120" s="86"/>
      <c r="GU120" s="86"/>
      <c r="GV120" s="86"/>
      <c r="GW120" s="86"/>
      <c r="GX120" s="86"/>
      <c r="GY120" s="86"/>
      <c r="GZ120" s="86"/>
      <c r="HA120" s="86"/>
      <c r="HB120" s="86"/>
      <c r="HC120" s="86"/>
      <c r="HD120" s="86"/>
      <c r="HE120" s="86"/>
      <c r="HF120" s="86"/>
      <c r="HG120" s="86"/>
      <c r="HH120" s="86"/>
      <c r="HI120" s="86"/>
      <c r="HJ120" s="86"/>
      <c r="HK120" s="86"/>
      <c r="HL120" s="86"/>
      <c r="HM120" s="86"/>
      <c r="HN120" s="86"/>
      <c r="HO120" s="86"/>
      <c r="HP120" s="86"/>
      <c r="HQ120" s="86"/>
      <c r="HR120" s="86"/>
      <c r="HS120" s="86"/>
      <c r="HT120" s="86"/>
      <c r="HU120" s="86"/>
      <c r="HV120" s="86"/>
      <c r="HW120" s="86"/>
      <c r="HX120" s="86"/>
      <c r="HY120" s="86"/>
      <c r="HZ120" s="86"/>
      <c r="IA120" s="86"/>
      <c r="IB120" s="86"/>
      <c r="IC120" s="86"/>
      <c r="ID120" s="86"/>
      <c r="IE120" s="86"/>
      <c r="IF120" s="86"/>
      <c r="IG120" s="86"/>
      <c r="IH120" s="86"/>
      <c r="II120" s="86"/>
      <c r="IJ120" s="86"/>
      <c r="IK120" s="86"/>
    </row>
    <row r="121" spans="1:245" s="83" customFormat="1" ht="28.5" customHeight="1">
      <c r="A121" s="78"/>
      <c r="B121" s="78"/>
      <c r="C121" s="79"/>
      <c r="D121" s="87" t="s">
        <v>14</v>
      </c>
      <c r="E121" s="88" t="s">
        <v>366</v>
      </c>
      <c r="F121" s="243">
        <v>1500</v>
      </c>
      <c r="G121" s="243"/>
      <c r="H121" s="244">
        <v>1500</v>
      </c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  <c r="BL121" s="86"/>
      <c r="BM121" s="86"/>
      <c r="BN121" s="86"/>
      <c r="BO121" s="86"/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86"/>
      <c r="FG121" s="86"/>
      <c r="FH121" s="86"/>
      <c r="FI121" s="86"/>
      <c r="FJ121" s="86"/>
      <c r="FK121" s="86"/>
      <c r="FL121" s="86"/>
      <c r="FM121" s="86"/>
      <c r="FN121" s="86"/>
      <c r="FO121" s="86"/>
      <c r="FP121" s="86"/>
      <c r="FQ121" s="86"/>
      <c r="FR121" s="86"/>
      <c r="FS121" s="86"/>
      <c r="FT121" s="86"/>
      <c r="FU121" s="86"/>
      <c r="FV121" s="86"/>
      <c r="FW121" s="86"/>
      <c r="FX121" s="86"/>
      <c r="FY121" s="86"/>
      <c r="FZ121" s="86"/>
      <c r="GA121" s="86"/>
      <c r="GB121" s="86"/>
      <c r="GC121" s="86"/>
      <c r="GD121" s="86"/>
      <c r="GE121" s="86"/>
      <c r="GF121" s="86"/>
      <c r="GG121" s="86"/>
      <c r="GH121" s="86"/>
      <c r="GI121" s="86"/>
      <c r="GJ121" s="86"/>
      <c r="GK121" s="86"/>
      <c r="GL121" s="86"/>
      <c r="GM121" s="86"/>
      <c r="GN121" s="86"/>
      <c r="GO121" s="86"/>
      <c r="GP121" s="86"/>
      <c r="GQ121" s="86"/>
      <c r="GR121" s="86"/>
      <c r="GS121" s="86"/>
      <c r="GT121" s="86"/>
      <c r="GU121" s="86"/>
      <c r="GV121" s="86"/>
      <c r="GW121" s="86"/>
      <c r="GX121" s="86"/>
      <c r="GY121" s="86"/>
      <c r="GZ121" s="86"/>
      <c r="HA121" s="86"/>
      <c r="HB121" s="86"/>
      <c r="HC121" s="86"/>
      <c r="HD121" s="86"/>
      <c r="HE121" s="86"/>
      <c r="HF121" s="86"/>
      <c r="HG121" s="86"/>
      <c r="HH121" s="86"/>
      <c r="HI121" s="86"/>
      <c r="HJ121" s="86"/>
      <c r="HK121" s="86"/>
      <c r="HL121" s="86"/>
      <c r="HM121" s="86"/>
      <c r="HN121" s="86"/>
      <c r="HO121" s="86"/>
      <c r="HP121" s="86"/>
      <c r="HQ121" s="86"/>
      <c r="HR121" s="86"/>
      <c r="HS121" s="86"/>
      <c r="HT121" s="86"/>
      <c r="HU121" s="86"/>
      <c r="HV121" s="86"/>
      <c r="HW121" s="86"/>
      <c r="HX121" s="86"/>
      <c r="HY121" s="86"/>
      <c r="HZ121" s="86"/>
      <c r="IA121" s="86"/>
      <c r="IB121" s="86"/>
      <c r="IC121" s="86"/>
      <c r="ID121" s="86"/>
      <c r="IE121" s="86"/>
      <c r="IF121" s="86"/>
      <c r="IG121" s="86"/>
      <c r="IH121" s="86"/>
      <c r="II121" s="86"/>
      <c r="IJ121" s="86"/>
      <c r="IK121" s="86"/>
    </row>
    <row r="122" spans="1:245" s="83" customFormat="1" ht="21" customHeight="1">
      <c r="A122" s="78"/>
      <c r="B122" s="78"/>
      <c r="C122" s="79"/>
      <c r="D122" s="87" t="s">
        <v>40</v>
      </c>
      <c r="E122" s="88" t="s">
        <v>278</v>
      </c>
      <c r="F122" s="243">
        <v>1500</v>
      </c>
      <c r="G122" s="243"/>
      <c r="H122" s="243">
        <v>1500</v>
      </c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  <c r="BL122" s="86"/>
      <c r="BM122" s="86"/>
      <c r="BN122" s="86"/>
      <c r="BO122" s="86"/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6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86"/>
      <c r="FG122" s="86"/>
      <c r="FH122" s="86"/>
      <c r="FI122" s="86"/>
      <c r="FJ122" s="86"/>
      <c r="FK122" s="86"/>
      <c r="FL122" s="86"/>
      <c r="FM122" s="86"/>
      <c r="FN122" s="86"/>
      <c r="FO122" s="86"/>
      <c r="FP122" s="86"/>
      <c r="FQ122" s="86"/>
      <c r="FR122" s="86"/>
      <c r="FS122" s="86"/>
      <c r="FT122" s="86"/>
      <c r="FU122" s="86"/>
      <c r="FV122" s="86"/>
      <c r="FW122" s="86"/>
      <c r="FX122" s="86"/>
      <c r="FY122" s="86"/>
      <c r="FZ122" s="86"/>
      <c r="GA122" s="86"/>
      <c r="GB122" s="86"/>
      <c r="GC122" s="86"/>
      <c r="GD122" s="86"/>
      <c r="GE122" s="86"/>
      <c r="GF122" s="86"/>
      <c r="GG122" s="86"/>
      <c r="GH122" s="86"/>
      <c r="GI122" s="86"/>
      <c r="GJ122" s="86"/>
      <c r="GK122" s="86"/>
      <c r="GL122" s="86"/>
      <c r="GM122" s="86"/>
      <c r="GN122" s="86"/>
      <c r="GO122" s="86"/>
      <c r="GP122" s="86"/>
      <c r="GQ122" s="86"/>
      <c r="GR122" s="86"/>
      <c r="GS122" s="86"/>
      <c r="GT122" s="86"/>
      <c r="GU122" s="86"/>
      <c r="GV122" s="86"/>
      <c r="GW122" s="86"/>
      <c r="GX122" s="86"/>
      <c r="GY122" s="86"/>
      <c r="GZ122" s="86"/>
      <c r="HA122" s="86"/>
      <c r="HB122" s="86"/>
      <c r="HC122" s="86"/>
      <c r="HD122" s="86"/>
      <c r="HE122" s="86"/>
      <c r="HF122" s="86"/>
      <c r="HG122" s="86"/>
      <c r="HH122" s="86"/>
      <c r="HI122" s="86"/>
      <c r="HJ122" s="86"/>
      <c r="HK122" s="86"/>
      <c r="HL122" s="86"/>
      <c r="HM122" s="86"/>
      <c r="HN122" s="86"/>
      <c r="HO122" s="86"/>
      <c r="HP122" s="86"/>
      <c r="HQ122" s="86"/>
      <c r="HR122" s="86"/>
      <c r="HS122" s="86"/>
      <c r="HT122" s="86"/>
      <c r="HU122" s="86"/>
      <c r="HV122" s="86"/>
      <c r="HW122" s="86"/>
      <c r="HX122" s="86"/>
      <c r="HY122" s="86"/>
      <c r="HZ122" s="86"/>
      <c r="IA122" s="86"/>
      <c r="IB122" s="86"/>
      <c r="IC122" s="86"/>
      <c r="ID122" s="86"/>
      <c r="IE122" s="86"/>
      <c r="IF122" s="86"/>
      <c r="IG122" s="86"/>
      <c r="IH122" s="86"/>
      <c r="II122" s="86"/>
      <c r="IJ122" s="86"/>
      <c r="IK122" s="86"/>
    </row>
    <row r="123" spans="1:245" s="83" customFormat="1" ht="21" customHeight="1">
      <c r="A123" s="78"/>
      <c r="B123" s="78"/>
      <c r="C123" s="93" t="s">
        <v>131</v>
      </c>
      <c r="D123" s="93"/>
      <c r="E123" s="94" t="s">
        <v>132</v>
      </c>
      <c r="F123" s="249">
        <f>F124+F125+F126+F127+F128+F129+F130+F131+F132+F133+F134+F135+F136+F137+F138+F139+F140</f>
        <v>34478.69</v>
      </c>
      <c r="G123" s="249">
        <f>G124+G125+G126+G127+G128+G129+G130+G131+G132+G133+G134+G135+G136+G137+G138+G139+G140</f>
        <v>-475.79</v>
      </c>
      <c r="H123" s="249">
        <f>H124+H125+H126+H127+H128+H129+H130+H131+H132+H133+H134+H135+H136+H137+H138+H139+H140</f>
        <v>34002.9</v>
      </c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6"/>
      <c r="EB123" s="86"/>
      <c r="EC123" s="86"/>
      <c r="ED123" s="86"/>
      <c r="EE123" s="86"/>
      <c r="EF123" s="86"/>
      <c r="EG123" s="86"/>
      <c r="EH123" s="86"/>
      <c r="EI123" s="86"/>
      <c r="EJ123" s="86"/>
      <c r="EK123" s="86"/>
      <c r="EL123" s="86"/>
      <c r="EM123" s="86"/>
      <c r="EN123" s="86"/>
      <c r="EO123" s="86"/>
      <c r="EP123" s="86"/>
      <c r="EQ123" s="86"/>
      <c r="ER123" s="86"/>
      <c r="ES123" s="86"/>
      <c r="ET123" s="86"/>
      <c r="EU123" s="86"/>
      <c r="EV123" s="86"/>
      <c r="EW123" s="86"/>
      <c r="EX123" s="86"/>
      <c r="EY123" s="86"/>
      <c r="EZ123" s="86"/>
      <c r="FA123" s="86"/>
      <c r="FB123" s="86"/>
      <c r="FC123" s="86"/>
      <c r="FD123" s="86"/>
      <c r="FE123" s="86"/>
      <c r="FF123" s="86"/>
      <c r="FG123" s="86"/>
      <c r="FH123" s="86"/>
      <c r="FI123" s="86"/>
      <c r="FJ123" s="86"/>
      <c r="FK123" s="86"/>
      <c r="FL123" s="86"/>
      <c r="FM123" s="86"/>
      <c r="FN123" s="86"/>
      <c r="FO123" s="86"/>
      <c r="FP123" s="86"/>
      <c r="FQ123" s="86"/>
      <c r="FR123" s="86"/>
      <c r="FS123" s="86"/>
      <c r="FT123" s="86"/>
      <c r="FU123" s="86"/>
      <c r="FV123" s="86"/>
      <c r="FW123" s="86"/>
      <c r="FX123" s="86"/>
      <c r="FY123" s="86"/>
      <c r="FZ123" s="86"/>
      <c r="GA123" s="86"/>
      <c r="GB123" s="86"/>
      <c r="GC123" s="86"/>
      <c r="GD123" s="86"/>
      <c r="GE123" s="86"/>
      <c r="GF123" s="86"/>
      <c r="GG123" s="86"/>
      <c r="GH123" s="86"/>
      <c r="GI123" s="86"/>
      <c r="GJ123" s="86"/>
      <c r="GK123" s="86"/>
      <c r="GL123" s="86"/>
      <c r="GM123" s="86"/>
      <c r="GN123" s="86"/>
      <c r="GO123" s="86"/>
      <c r="GP123" s="86"/>
      <c r="GQ123" s="86"/>
      <c r="GR123" s="86"/>
      <c r="GS123" s="86"/>
      <c r="GT123" s="86"/>
      <c r="GU123" s="86"/>
      <c r="GV123" s="86"/>
      <c r="GW123" s="86"/>
      <c r="GX123" s="86"/>
      <c r="GY123" s="86"/>
      <c r="GZ123" s="86"/>
      <c r="HA123" s="86"/>
      <c r="HB123" s="86"/>
      <c r="HC123" s="86"/>
      <c r="HD123" s="86"/>
      <c r="HE123" s="86"/>
      <c r="HF123" s="86"/>
      <c r="HG123" s="86"/>
      <c r="HH123" s="86"/>
      <c r="HI123" s="86"/>
      <c r="HJ123" s="86"/>
      <c r="HK123" s="86"/>
      <c r="HL123" s="86"/>
      <c r="HM123" s="86"/>
      <c r="HN123" s="86"/>
      <c r="HO123" s="86"/>
      <c r="HP123" s="86"/>
      <c r="HQ123" s="86"/>
      <c r="HR123" s="86"/>
      <c r="HS123" s="86"/>
      <c r="HT123" s="86"/>
      <c r="HU123" s="86"/>
      <c r="HV123" s="86"/>
      <c r="HW123" s="86"/>
      <c r="HX123" s="86"/>
      <c r="HY123" s="86"/>
      <c r="HZ123" s="86"/>
      <c r="IA123" s="86"/>
      <c r="IB123" s="86"/>
      <c r="IC123" s="86"/>
      <c r="ID123" s="86"/>
      <c r="IE123" s="86"/>
      <c r="IF123" s="86"/>
      <c r="IG123" s="86"/>
      <c r="IH123" s="86"/>
      <c r="II123" s="86"/>
      <c r="IJ123" s="86"/>
      <c r="IK123" s="86"/>
    </row>
    <row r="124" spans="1:245" s="83" customFormat="1" ht="22.5" customHeight="1">
      <c r="A124" s="78"/>
      <c r="B124" s="78"/>
      <c r="C124" s="79"/>
      <c r="D124" s="87" t="s">
        <v>112</v>
      </c>
      <c r="E124" s="88" t="s">
        <v>401</v>
      </c>
      <c r="F124" s="243">
        <v>1000</v>
      </c>
      <c r="G124" s="243"/>
      <c r="H124" s="244">
        <v>1000</v>
      </c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6"/>
      <c r="EB124" s="86"/>
      <c r="EC124" s="86"/>
      <c r="ED124" s="86"/>
      <c r="EE124" s="86"/>
      <c r="EF124" s="86"/>
      <c r="EG124" s="86"/>
      <c r="EH124" s="86"/>
      <c r="EI124" s="86"/>
      <c r="EJ124" s="86"/>
      <c r="EK124" s="86"/>
      <c r="EL124" s="86"/>
      <c r="EM124" s="86"/>
      <c r="EN124" s="86"/>
      <c r="EO124" s="86"/>
      <c r="EP124" s="86"/>
      <c r="EQ124" s="86"/>
      <c r="ER124" s="86"/>
      <c r="ES124" s="86"/>
      <c r="ET124" s="86"/>
      <c r="EU124" s="86"/>
      <c r="EV124" s="86"/>
      <c r="EW124" s="86"/>
      <c r="EX124" s="86"/>
      <c r="EY124" s="86"/>
      <c r="EZ124" s="86"/>
      <c r="FA124" s="86"/>
      <c r="FB124" s="86"/>
      <c r="FC124" s="86"/>
      <c r="FD124" s="86"/>
      <c r="FE124" s="86"/>
      <c r="FF124" s="86"/>
      <c r="FG124" s="86"/>
      <c r="FH124" s="86"/>
      <c r="FI124" s="86"/>
      <c r="FJ124" s="86"/>
      <c r="FK124" s="86"/>
      <c r="FL124" s="86"/>
      <c r="FM124" s="86"/>
      <c r="FN124" s="86"/>
      <c r="FO124" s="86"/>
      <c r="FP124" s="86"/>
      <c r="FQ124" s="86"/>
      <c r="FR124" s="86"/>
      <c r="FS124" s="86"/>
      <c r="FT124" s="86"/>
      <c r="FU124" s="86"/>
      <c r="FV124" s="86"/>
      <c r="FW124" s="86"/>
      <c r="FX124" s="86"/>
      <c r="FY124" s="86"/>
      <c r="FZ124" s="86"/>
      <c r="GA124" s="86"/>
      <c r="GB124" s="86"/>
      <c r="GC124" s="86"/>
      <c r="GD124" s="86"/>
      <c r="GE124" s="86"/>
      <c r="GF124" s="86"/>
      <c r="GG124" s="86"/>
      <c r="GH124" s="86"/>
      <c r="GI124" s="86"/>
      <c r="GJ124" s="86"/>
      <c r="GK124" s="86"/>
      <c r="GL124" s="86"/>
      <c r="GM124" s="86"/>
      <c r="GN124" s="86"/>
      <c r="GO124" s="86"/>
      <c r="GP124" s="86"/>
      <c r="GQ124" s="86"/>
      <c r="GR124" s="86"/>
      <c r="GS124" s="86"/>
      <c r="GT124" s="86"/>
      <c r="GU124" s="86"/>
      <c r="GV124" s="86"/>
      <c r="GW124" s="86"/>
      <c r="GX124" s="86"/>
      <c r="GY124" s="86"/>
      <c r="GZ124" s="86"/>
      <c r="HA124" s="86"/>
      <c r="HB124" s="86"/>
      <c r="HC124" s="86"/>
      <c r="HD124" s="86"/>
      <c r="HE124" s="86"/>
      <c r="HF124" s="86"/>
      <c r="HG124" s="86"/>
      <c r="HH124" s="86"/>
      <c r="HI124" s="86"/>
      <c r="HJ124" s="86"/>
      <c r="HK124" s="86"/>
      <c r="HL124" s="86"/>
      <c r="HM124" s="86"/>
      <c r="HN124" s="86"/>
      <c r="HO124" s="86"/>
      <c r="HP124" s="86"/>
      <c r="HQ124" s="86"/>
      <c r="HR124" s="86"/>
      <c r="HS124" s="86"/>
      <c r="HT124" s="86"/>
      <c r="HU124" s="86"/>
      <c r="HV124" s="86"/>
      <c r="HW124" s="86"/>
      <c r="HX124" s="86"/>
      <c r="HY124" s="86"/>
      <c r="HZ124" s="86"/>
      <c r="IA124" s="86"/>
      <c r="IB124" s="86"/>
      <c r="IC124" s="86"/>
      <c r="ID124" s="86"/>
      <c r="IE124" s="86"/>
      <c r="IF124" s="86"/>
      <c r="IG124" s="86"/>
      <c r="IH124" s="86"/>
      <c r="II124" s="86"/>
      <c r="IJ124" s="86"/>
      <c r="IK124" s="86"/>
    </row>
    <row r="125" spans="1:245" s="83" customFormat="1" ht="25.5" customHeight="1">
      <c r="A125" s="78"/>
      <c r="B125" s="78"/>
      <c r="C125" s="79"/>
      <c r="D125" s="84" t="s">
        <v>113</v>
      </c>
      <c r="E125" s="85" t="s">
        <v>407</v>
      </c>
      <c r="F125" s="244">
        <v>500</v>
      </c>
      <c r="G125" s="244"/>
      <c r="H125" s="244">
        <v>500</v>
      </c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</row>
    <row r="126" spans="1:245" s="83" customFormat="1" ht="16.5" customHeight="1">
      <c r="A126" s="78"/>
      <c r="B126" s="78"/>
      <c r="C126" s="79"/>
      <c r="D126" s="87" t="s">
        <v>11</v>
      </c>
      <c r="E126" s="88" t="s">
        <v>166</v>
      </c>
      <c r="F126" s="243">
        <v>500</v>
      </c>
      <c r="G126" s="243"/>
      <c r="H126" s="244">
        <v>500</v>
      </c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  <c r="DI126" s="86"/>
      <c r="DJ126" s="86"/>
      <c r="DK126" s="86"/>
      <c r="DL126" s="86"/>
      <c r="DM126" s="86"/>
      <c r="DN126" s="86"/>
      <c r="DO126" s="86"/>
      <c r="DP126" s="86"/>
      <c r="DQ126" s="86"/>
      <c r="DR126" s="86"/>
      <c r="DS126" s="86"/>
      <c r="DT126" s="86"/>
      <c r="DU126" s="86"/>
      <c r="DV126" s="86"/>
      <c r="DW126" s="86"/>
      <c r="DX126" s="86"/>
      <c r="DY126" s="86"/>
      <c r="DZ126" s="86"/>
      <c r="EA126" s="86"/>
      <c r="EB126" s="86"/>
      <c r="EC126" s="86"/>
      <c r="ED126" s="86"/>
      <c r="EE126" s="86"/>
      <c r="EF126" s="86"/>
      <c r="EG126" s="86"/>
      <c r="EH126" s="86"/>
      <c r="EI126" s="86"/>
      <c r="EJ126" s="86"/>
      <c r="EK126" s="86"/>
      <c r="EL126" s="86"/>
      <c r="EM126" s="86"/>
      <c r="EN126" s="86"/>
      <c r="EO126" s="86"/>
      <c r="EP126" s="86"/>
      <c r="EQ126" s="86"/>
      <c r="ER126" s="86"/>
      <c r="ES126" s="86"/>
      <c r="ET126" s="86"/>
      <c r="EU126" s="86"/>
      <c r="EV126" s="86"/>
      <c r="EW126" s="86"/>
      <c r="EX126" s="86"/>
      <c r="EY126" s="86"/>
      <c r="EZ126" s="86"/>
      <c r="FA126" s="86"/>
      <c r="FB126" s="86"/>
      <c r="FC126" s="86"/>
      <c r="FD126" s="86"/>
      <c r="FE126" s="86"/>
      <c r="FF126" s="86"/>
      <c r="FG126" s="86"/>
      <c r="FH126" s="86"/>
      <c r="FI126" s="86"/>
      <c r="FJ126" s="86"/>
      <c r="FK126" s="86"/>
      <c r="FL126" s="86"/>
      <c r="FM126" s="86"/>
      <c r="FN126" s="86"/>
      <c r="FO126" s="86"/>
      <c r="FP126" s="86"/>
      <c r="FQ126" s="86"/>
      <c r="FR126" s="86"/>
      <c r="FS126" s="86"/>
      <c r="FT126" s="86"/>
      <c r="FU126" s="86"/>
      <c r="FV126" s="86"/>
      <c r="FW126" s="86"/>
      <c r="FX126" s="86"/>
      <c r="FY126" s="86"/>
      <c r="FZ126" s="86"/>
      <c r="GA126" s="86"/>
      <c r="GB126" s="86"/>
      <c r="GC126" s="86"/>
      <c r="GD126" s="86"/>
      <c r="GE126" s="86"/>
      <c r="GF126" s="86"/>
      <c r="GG126" s="86"/>
      <c r="GH126" s="86"/>
      <c r="GI126" s="86"/>
      <c r="GJ126" s="86"/>
      <c r="GK126" s="86"/>
      <c r="GL126" s="86"/>
      <c r="GM126" s="86"/>
      <c r="GN126" s="86"/>
      <c r="GO126" s="86"/>
      <c r="GP126" s="86"/>
      <c r="GQ126" s="86"/>
      <c r="GR126" s="86"/>
      <c r="GS126" s="86"/>
      <c r="GT126" s="86"/>
      <c r="GU126" s="86"/>
      <c r="GV126" s="86"/>
      <c r="GW126" s="86"/>
      <c r="GX126" s="86"/>
      <c r="GY126" s="86"/>
      <c r="GZ126" s="86"/>
      <c r="HA126" s="86"/>
      <c r="HB126" s="86"/>
      <c r="HC126" s="86"/>
      <c r="HD126" s="86"/>
      <c r="HE126" s="86"/>
      <c r="HF126" s="86"/>
      <c r="HG126" s="86"/>
      <c r="HH126" s="86"/>
      <c r="HI126" s="86"/>
      <c r="HJ126" s="86"/>
      <c r="HK126" s="86"/>
      <c r="HL126" s="86"/>
      <c r="HM126" s="86"/>
      <c r="HN126" s="86"/>
      <c r="HO126" s="86"/>
      <c r="HP126" s="86"/>
      <c r="HQ126" s="86"/>
      <c r="HR126" s="86"/>
      <c r="HS126" s="86"/>
      <c r="HT126" s="86"/>
      <c r="HU126" s="86"/>
      <c r="HV126" s="86"/>
      <c r="HW126" s="86"/>
      <c r="HX126" s="86"/>
      <c r="HY126" s="86"/>
      <c r="HZ126" s="86"/>
      <c r="IA126" s="86"/>
      <c r="IB126" s="86"/>
      <c r="IC126" s="86"/>
      <c r="ID126" s="86"/>
      <c r="IE126" s="86"/>
      <c r="IF126" s="86"/>
      <c r="IG126" s="86"/>
      <c r="IH126" s="86"/>
      <c r="II126" s="86"/>
      <c r="IJ126" s="86"/>
      <c r="IK126" s="86"/>
    </row>
    <row r="127" spans="1:245" s="83" customFormat="1" ht="30.75" customHeight="1">
      <c r="A127" s="78"/>
      <c r="B127" s="78"/>
      <c r="C127" s="79"/>
      <c r="D127" s="87" t="s">
        <v>14</v>
      </c>
      <c r="E127" s="85" t="s">
        <v>412</v>
      </c>
      <c r="F127" s="244">
        <v>3500</v>
      </c>
      <c r="G127" s="244"/>
      <c r="H127" s="244">
        <v>3500</v>
      </c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86"/>
      <c r="FZ127" s="86"/>
      <c r="GA127" s="86"/>
      <c r="GB127" s="86"/>
      <c r="GC127" s="86"/>
      <c r="GD127" s="86"/>
      <c r="GE127" s="86"/>
      <c r="GF127" s="86"/>
      <c r="GG127" s="86"/>
      <c r="GH127" s="86"/>
      <c r="GI127" s="86"/>
      <c r="GJ127" s="86"/>
      <c r="GK127" s="86"/>
      <c r="GL127" s="86"/>
      <c r="GM127" s="86"/>
      <c r="GN127" s="86"/>
      <c r="GO127" s="86"/>
      <c r="GP127" s="86"/>
      <c r="GQ127" s="86"/>
      <c r="GR127" s="86"/>
      <c r="GS127" s="86"/>
      <c r="GT127" s="86"/>
      <c r="GU127" s="86"/>
      <c r="GV127" s="86"/>
      <c r="GW127" s="86"/>
      <c r="GX127" s="86"/>
      <c r="GY127" s="86"/>
      <c r="GZ127" s="86"/>
      <c r="HA127" s="86"/>
      <c r="HB127" s="86"/>
      <c r="HC127" s="86"/>
      <c r="HD127" s="86"/>
      <c r="HE127" s="86"/>
      <c r="HF127" s="86"/>
      <c r="HG127" s="86"/>
      <c r="HH127" s="86"/>
      <c r="HI127" s="86"/>
      <c r="HJ127" s="86"/>
      <c r="HK127" s="86"/>
      <c r="HL127" s="86"/>
      <c r="HM127" s="86"/>
      <c r="HN127" s="86"/>
      <c r="HO127" s="86"/>
      <c r="HP127" s="86"/>
      <c r="HQ127" s="86"/>
      <c r="HR127" s="86"/>
      <c r="HS127" s="86"/>
      <c r="HT127" s="86"/>
      <c r="HU127" s="86"/>
      <c r="HV127" s="86"/>
      <c r="HW127" s="86"/>
      <c r="HX127" s="86"/>
      <c r="HY127" s="86"/>
      <c r="HZ127" s="86"/>
      <c r="IA127" s="86"/>
      <c r="IB127" s="86"/>
      <c r="IC127" s="86"/>
      <c r="ID127" s="86"/>
      <c r="IE127" s="86"/>
      <c r="IF127" s="86"/>
      <c r="IG127" s="86"/>
      <c r="IH127" s="86"/>
      <c r="II127" s="86"/>
      <c r="IJ127" s="86"/>
      <c r="IK127" s="86"/>
    </row>
    <row r="128" spans="1:245" s="83" customFormat="1" ht="25.5" customHeight="1">
      <c r="A128" s="78"/>
      <c r="B128" s="78"/>
      <c r="C128" s="79"/>
      <c r="D128" s="87" t="s">
        <v>20</v>
      </c>
      <c r="E128" s="88" t="s">
        <v>417</v>
      </c>
      <c r="F128" s="243">
        <v>3500</v>
      </c>
      <c r="G128" s="243"/>
      <c r="H128" s="243">
        <v>3500</v>
      </c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  <c r="DI128" s="86"/>
      <c r="DJ128" s="86"/>
      <c r="DK128" s="86"/>
      <c r="DL128" s="86"/>
      <c r="DM128" s="86"/>
      <c r="DN128" s="86"/>
      <c r="DO128" s="86"/>
      <c r="DP128" s="86"/>
      <c r="DQ128" s="86"/>
      <c r="DR128" s="86"/>
      <c r="DS128" s="86"/>
      <c r="DT128" s="86"/>
      <c r="DU128" s="86"/>
      <c r="DV128" s="86"/>
      <c r="DW128" s="86"/>
      <c r="DX128" s="86"/>
      <c r="DY128" s="86"/>
      <c r="DZ128" s="86"/>
      <c r="EA128" s="86"/>
      <c r="EB128" s="86"/>
      <c r="EC128" s="86"/>
      <c r="ED128" s="86"/>
      <c r="EE128" s="86"/>
      <c r="EF128" s="86"/>
      <c r="EG128" s="86"/>
      <c r="EH128" s="86"/>
      <c r="EI128" s="86"/>
      <c r="EJ128" s="86"/>
      <c r="EK128" s="86"/>
      <c r="EL128" s="86"/>
      <c r="EM128" s="86"/>
      <c r="EN128" s="86"/>
      <c r="EO128" s="86"/>
      <c r="EP128" s="86"/>
      <c r="EQ128" s="86"/>
      <c r="ER128" s="86"/>
      <c r="ES128" s="86"/>
      <c r="ET128" s="86"/>
      <c r="EU128" s="86"/>
      <c r="EV128" s="86"/>
      <c r="EW128" s="86"/>
      <c r="EX128" s="86"/>
      <c r="EY128" s="86"/>
      <c r="EZ128" s="86"/>
      <c r="FA128" s="86"/>
      <c r="FB128" s="86"/>
      <c r="FC128" s="86"/>
      <c r="FD128" s="86"/>
      <c r="FE128" s="86"/>
      <c r="FF128" s="86"/>
      <c r="FG128" s="86"/>
      <c r="FH128" s="86"/>
      <c r="FI128" s="86"/>
      <c r="FJ128" s="86"/>
      <c r="FK128" s="86"/>
      <c r="FL128" s="86"/>
      <c r="FM128" s="86"/>
      <c r="FN128" s="86"/>
      <c r="FO128" s="86"/>
      <c r="FP128" s="86"/>
      <c r="FQ128" s="86"/>
      <c r="FR128" s="86"/>
      <c r="FS128" s="86"/>
      <c r="FT128" s="86"/>
      <c r="FU128" s="86"/>
      <c r="FV128" s="86"/>
      <c r="FW128" s="86"/>
      <c r="FX128" s="86"/>
      <c r="FY128" s="86"/>
      <c r="FZ128" s="86"/>
      <c r="GA128" s="86"/>
      <c r="GB128" s="86"/>
      <c r="GC128" s="86"/>
      <c r="GD128" s="86"/>
      <c r="GE128" s="86"/>
      <c r="GF128" s="86"/>
      <c r="GG128" s="86"/>
      <c r="GH128" s="86"/>
      <c r="GI128" s="86"/>
      <c r="GJ128" s="86"/>
      <c r="GK128" s="86"/>
      <c r="GL128" s="86"/>
      <c r="GM128" s="86"/>
      <c r="GN128" s="86"/>
      <c r="GO128" s="86"/>
      <c r="GP128" s="86"/>
      <c r="GQ128" s="86"/>
      <c r="GR128" s="86"/>
      <c r="GS128" s="86"/>
      <c r="GT128" s="86"/>
      <c r="GU128" s="86"/>
      <c r="GV128" s="86"/>
      <c r="GW128" s="86"/>
      <c r="GX128" s="86"/>
      <c r="GY128" s="86"/>
      <c r="GZ128" s="86"/>
      <c r="HA128" s="86"/>
      <c r="HB128" s="86"/>
      <c r="HC128" s="86"/>
      <c r="HD128" s="86"/>
      <c r="HE128" s="86"/>
      <c r="HF128" s="86"/>
      <c r="HG128" s="86"/>
      <c r="HH128" s="86"/>
      <c r="HI128" s="86"/>
      <c r="HJ128" s="86"/>
      <c r="HK128" s="86"/>
      <c r="HL128" s="86"/>
      <c r="HM128" s="86"/>
      <c r="HN128" s="86"/>
      <c r="HO128" s="86"/>
      <c r="HP128" s="86"/>
      <c r="HQ128" s="86"/>
      <c r="HR128" s="86"/>
      <c r="HS128" s="86"/>
      <c r="HT128" s="86"/>
      <c r="HU128" s="86"/>
      <c r="HV128" s="86"/>
      <c r="HW128" s="86"/>
      <c r="HX128" s="86"/>
      <c r="HY128" s="86"/>
      <c r="HZ128" s="86"/>
      <c r="IA128" s="86"/>
      <c r="IB128" s="86"/>
      <c r="IC128" s="86"/>
      <c r="ID128" s="86"/>
      <c r="IE128" s="86"/>
      <c r="IF128" s="86"/>
      <c r="IG128" s="86"/>
      <c r="IH128" s="86"/>
      <c r="II128" s="86"/>
      <c r="IJ128" s="86"/>
      <c r="IK128" s="86"/>
    </row>
    <row r="129" spans="1:245" s="83" customFormat="1" ht="16.5" customHeight="1">
      <c r="A129" s="78"/>
      <c r="B129" s="78"/>
      <c r="C129" s="79"/>
      <c r="D129" s="87" t="s">
        <v>23</v>
      </c>
      <c r="E129" s="88" t="s">
        <v>161</v>
      </c>
      <c r="F129" s="243">
        <v>944.94</v>
      </c>
      <c r="G129" s="243"/>
      <c r="H129" s="244">
        <v>944.94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</row>
    <row r="130" spans="1:245" s="83" customFormat="1" ht="16.5" customHeight="1">
      <c r="A130" s="78"/>
      <c r="B130" s="78"/>
      <c r="C130" s="79"/>
      <c r="D130" s="84" t="s">
        <v>28</v>
      </c>
      <c r="E130" s="85" t="s">
        <v>161</v>
      </c>
      <c r="F130" s="244">
        <v>1500</v>
      </c>
      <c r="G130" s="244"/>
      <c r="H130" s="244">
        <v>1500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86"/>
      <c r="FZ130" s="86"/>
      <c r="GA130" s="86"/>
      <c r="GB130" s="86"/>
      <c r="GC130" s="86"/>
      <c r="GD130" s="86"/>
      <c r="GE130" s="86"/>
      <c r="GF130" s="86"/>
      <c r="GG130" s="86"/>
      <c r="GH130" s="86"/>
      <c r="GI130" s="86"/>
      <c r="GJ130" s="86"/>
      <c r="GK130" s="86"/>
      <c r="GL130" s="86"/>
      <c r="GM130" s="86"/>
      <c r="GN130" s="86"/>
      <c r="GO130" s="86"/>
      <c r="GP130" s="86"/>
      <c r="GQ130" s="86"/>
      <c r="GR130" s="86"/>
      <c r="GS130" s="86"/>
      <c r="GT130" s="86"/>
      <c r="GU130" s="86"/>
      <c r="GV130" s="86"/>
      <c r="GW130" s="86"/>
      <c r="GX130" s="86"/>
      <c r="GY130" s="86"/>
      <c r="GZ130" s="86"/>
      <c r="HA130" s="86"/>
      <c r="HB130" s="86"/>
      <c r="HC130" s="86"/>
      <c r="HD130" s="86"/>
      <c r="HE130" s="86"/>
      <c r="HF130" s="86"/>
      <c r="HG130" s="86"/>
      <c r="HH130" s="86"/>
      <c r="HI130" s="86"/>
      <c r="HJ130" s="86"/>
      <c r="HK130" s="86"/>
      <c r="HL130" s="86"/>
      <c r="HM130" s="86"/>
      <c r="HN130" s="86"/>
      <c r="HO130" s="86"/>
      <c r="HP130" s="86"/>
      <c r="HQ130" s="86"/>
      <c r="HR130" s="86"/>
      <c r="HS130" s="86"/>
      <c r="HT130" s="86"/>
      <c r="HU130" s="86"/>
      <c r="HV130" s="86"/>
      <c r="HW130" s="86"/>
      <c r="HX130" s="86"/>
      <c r="HY130" s="86"/>
      <c r="HZ130" s="86"/>
      <c r="IA130" s="86"/>
      <c r="IB130" s="86"/>
      <c r="IC130" s="86"/>
      <c r="ID130" s="86"/>
      <c r="IE130" s="86"/>
      <c r="IF130" s="86"/>
      <c r="IG130" s="86"/>
      <c r="IH130" s="86"/>
      <c r="II130" s="86"/>
      <c r="IJ130" s="86"/>
      <c r="IK130" s="86"/>
    </row>
    <row r="131" spans="1:245" s="83" customFormat="1" ht="25.5" customHeight="1">
      <c r="A131" s="78"/>
      <c r="B131" s="78"/>
      <c r="C131" s="79"/>
      <c r="D131" s="87" t="s">
        <v>115</v>
      </c>
      <c r="E131" s="88" t="s">
        <v>255</v>
      </c>
      <c r="F131" s="243">
        <v>900</v>
      </c>
      <c r="G131" s="243"/>
      <c r="H131" s="243">
        <v>900</v>
      </c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6"/>
      <c r="EB131" s="86"/>
      <c r="EC131" s="86"/>
      <c r="ED131" s="86"/>
      <c r="EE131" s="86"/>
      <c r="EF131" s="86"/>
      <c r="EG131" s="86"/>
      <c r="EH131" s="86"/>
      <c r="EI131" s="86"/>
      <c r="EJ131" s="86"/>
      <c r="EK131" s="86"/>
      <c r="EL131" s="86"/>
      <c r="EM131" s="86"/>
      <c r="EN131" s="86"/>
      <c r="EO131" s="86"/>
      <c r="EP131" s="86"/>
      <c r="EQ131" s="86"/>
      <c r="ER131" s="86"/>
      <c r="ES131" s="86"/>
      <c r="ET131" s="86"/>
      <c r="EU131" s="86"/>
      <c r="EV131" s="86"/>
      <c r="EW131" s="86"/>
      <c r="EX131" s="86"/>
      <c r="EY131" s="86"/>
      <c r="EZ131" s="86"/>
      <c r="FA131" s="86"/>
      <c r="FB131" s="86"/>
      <c r="FC131" s="86"/>
      <c r="FD131" s="86"/>
      <c r="FE131" s="86"/>
      <c r="FF131" s="86"/>
      <c r="FG131" s="86"/>
      <c r="FH131" s="86"/>
      <c r="FI131" s="86"/>
      <c r="FJ131" s="86"/>
      <c r="FK131" s="86"/>
      <c r="FL131" s="86"/>
      <c r="FM131" s="86"/>
      <c r="FN131" s="86"/>
      <c r="FO131" s="86"/>
      <c r="FP131" s="86"/>
      <c r="FQ131" s="86"/>
      <c r="FR131" s="86"/>
      <c r="FS131" s="86"/>
      <c r="FT131" s="86"/>
      <c r="FU131" s="86"/>
      <c r="FV131" s="86"/>
      <c r="FW131" s="86"/>
      <c r="FX131" s="86"/>
      <c r="FY131" s="86"/>
      <c r="FZ131" s="86"/>
      <c r="GA131" s="86"/>
      <c r="GB131" s="86"/>
      <c r="GC131" s="86"/>
      <c r="GD131" s="86"/>
      <c r="GE131" s="86"/>
      <c r="GF131" s="86"/>
      <c r="GG131" s="86"/>
      <c r="GH131" s="86"/>
      <c r="GI131" s="86"/>
      <c r="GJ131" s="86"/>
      <c r="GK131" s="86"/>
      <c r="GL131" s="86"/>
      <c r="GM131" s="86"/>
      <c r="GN131" s="86"/>
      <c r="GO131" s="86"/>
      <c r="GP131" s="86"/>
      <c r="GQ131" s="86"/>
      <c r="GR131" s="86"/>
      <c r="GS131" s="86"/>
      <c r="GT131" s="86"/>
      <c r="GU131" s="86"/>
      <c r="GV131" s="86"/>
      <c r="GW131" s="86"/>
      <c r="GX131" s="86"/>
      <c r="GY131" s="86"/>
      <c r="GZ131" s="86"/>
      <c r="HA131" s="86"/>
      <c r="HB131" s="86"/>
      <c r="HC131" s="86"/>
      <c r="HD131" s="86"/>
      <c r="HE131" s="86"/>
      <c r="HF131" s="86"/>
      <c r="HG131" s="86"/>
      <c r="HH131" s="86"/>
      <c r="HI131" s="86"/>
      <c r="HJ131" s="86"/>
      <c r="HK131" s="86"/>
      <c r="HL131" s="86"/>
      <c r="HM131" s="86"/>
      <c r="HN131" s="86"/>
      <c r="HO131" s="86"/>
      <c r="HP131" s="86"/>
      <c r="HQ131" s="86"/>
      <c r="HR131" s="86"/>
      <c r="HS131" s="86"/>
      <c r="HT131" s="86"/>
      <c r="HU131" s="86"/>
      <c r="HV131" s="86"/>
      <c r="HW131" s="86"/>
      <c r="HX131" s="86"/>
      <c r="HY131" s="86"/>
      <c r="HZ131" s="86"/>
      <c r="IA131" s="86"/>
      <c r="IB131" s="86"/>
      <c r="IC131" s="86"/>
      <c r="ID131" s="86"/>
      <c r="IE131" s="86"/>
      <c r="IF131" s="86"/>
      <c r="IG131" s="86"/>
      <c r="IH131" s="86"/>
      <c r="II131" s="86"/>
      <c r="IJ131" s="86"/>
      <c r="IK131" s="86"/>
    </row>
    <row r="132" spans="1:245" s="83" customFormat="1" ht="34.5" customHeight="1">
      <c r="A132" s="78"/>
      <c r="B132" s="78"/>
      <c r="C132" s="79"/>
      <c r="D132" s="87" t="s">
        <v>34</v>
      </c>
      <c r="E132" s="88" t="s">
        <v>385</v>
      </c>
      <c r="F132" s="243">
        <v>2000</v>
      </c>
      <c r="G132" s="243"/>
      <c r="H132" s="244">
        <v>2000</v>
      </c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  <c r="EF132" s="86"/>
      <c r="EG132" s="86"/>
      <c r="EH132" s="86"/>
      <c r="EI132" s="86"/>
      <c r="EJ132" s="86"/>
      <c r="EK132" s="86"/>
      <c r="EL132" s="86"/>
      <c r="EM132" s="86"/>
      <c r="EN132" s="86"/>
      <c r="EO132" s="86"/>
      <c r="EP132" s="86"/>
      <c r="EQ132" s="86"/>
      <c r="ER132" s="86"/>
      <c r="ES132" s="86"/>
      <c r="ET132" s="86"/>
      <c r="EU132" s="86"/>
      <c r="EV132" s="86"/>
      <c r="EW132" s="86"/>
      <c r="EX132" s="86"/>
      <c r="EY132" s="86"/>
      <c r="EZ132" s="86"/>
      <c r="FA132" s="86"/>
      <c r="FB132" s="86"/>
      <c r="FC132" s="86"/>
      <c r="FD132" s="86"/>
      <c r="FE132" s="86"/>
      <c r="FF132" s="86"/>
      <c r="FG132" s="86"/>
      <c r="FH132" s="86"/>
      <c r="FI132" s="86"/>
      <c r="FJ132" s="86"/>
      <c r="FK132" s="86"/>
      <c r="FL132" s="86"/>
      <c r="FM132" s="86"/>
      <c r="FN132" s="86"/>
      <c r="FO132" s="86"/>
      <c r="FP132" s="86"/>
      <c r="FQ132" s="86"/>
      <c r="FR132" s="86"/>
      <c r="FS132" s="86"/>
      <c r="FT132" s="86"/>
      <c r="FU132" s="86"/>
      <c r="FV132" s="86"/>
      <c r="FW132" s="86"/>
      <c r="FX132" s="86"/>
      <c r="FY132" s="86"/>
      <c r="FZ132" s="86"/>
      <c r="GA132" s="86"/>
      <c r="GB132" s="86"/>
      <c r="GC132" s="86"/>
      <c r="GD132" s="86"/>
      <c r="GE132" s="86"/>
      <c r="GF132" s="86"/>
      <c r="GG132" s="86"/>
      <c r="GH132" s="86"/>
      <c r="GI132" s="86"/>
      <c r="GJ132" s="86"/>
      <c r="GK132" s="86"/>
      <c r="GL132" s="86"/>
      <c r="GM132" s="86"/>
      <c r="GN132" s="86"/>
      <c r="GO132" s="86"/>
      <c r="GP132" s="86"/>
      <c r="GQ132" s="86"/>
      <c r="GR132" s="86"/>
      <c r="GS132" s="86"/>
      <c r="GT132" s="86"/>
      <c r="GU132" s="86"/>
      <c r="GV132" s="86"/>
      <c r="GW132" s="86"/>
      <c r="GX132" s="86"/>
      <c r="GY132" s="86"/>
      <c r="GZ132" s="86"/>
      <c r="HA132" s="86"/>
      <c r="HB132" s="86"/>
      <c r="HC132" s="86"/>
      <c r="HD132" s="86"/>
      <c r="HE132" s="86"/>
      <c r="HF132" s="86"/>
      <c r="HG132" s="86"/>
      <c r="HH132" s="86"/>
      <c r="HI132" s="86"/>
      <c r="HJ132" s="86"/>
      <c r="HK132" s="86"/>
      <c r="HL132" s="86"/>
      <c r="HM132" s="86"/>
      <c r="HN132" s="86"/>
      <c r="HO132" s="86"/>
      <c r="HP132" s="86"/>
      <c r="HQ132" s="86"/>
      <c r="HR132" s="86"/>
      <c r="HS132" s="86"/>
      <c r="HT132" s="86"/>
      <c r="HU132" s="86"/>
      <c r="HV132" s="86"/>
      <c r="HW132" s="86"/>
      <c r="HX132" s="86"/>
      <c r="HY132" s="86"/>
      <c r="HZ132" s="86"/>
      <c r="IA132" s="86"/>
      <c r="IB132" s="86"/>
      <c r="IC132" s="86"/>
      <c r="ID132" s="86"/>
      <c r="IE132" s="86"/>
      <c r="IF132" s="86"/>
      <c r="IG132" s="86"/>
      <c r="IH132" s="86"/>
      <c r="II132" s="86"/>
      <c r="IJ132" s="86"/>
      <c r="IK132" s="86"/>
    </row>
    <row r="133" spans="1:245" s="83" customFormat="1" ht="12.75">
      <c r="A133" s="78"/>
      <c r="B133" s="78"/>
      <c r="C133" s="79"/>
      <c r="D133" s="87" t="s">
        <v>38</v>
      </c>
      <c r="E133" s="88" t="s">
        <v>426</v>
      </c>
      <c r="F133" s="243">
        <v>200</v>
      </c>
      <c r="G133" s="243"/>
      <c r="H133" s="243">
        <v>200</v>
      </c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  <c r="IG133" s="86"/>
      <c r="IH133" s="86"/>
      <c r="II133" s="86"/>
      <c r="IJ133" s="86"/>
      <c r="IK133" s="86"/>
    </row>
    <row r="134" spans="1:245" s="83" customFormat="1" ht="12.75">
      <c r="A134" s="78"/>
      <c r="B134" s="78"/>
      <c r="C134" s="79"/>
      <c r="D134" s="84" t="s">
        <v>40</v>
      </c>
      <c r="E134" s="85" t="s">
        <v>278</v>
      </c>
      <c r="F134" s="244">
        <v>600</v>
      </c>
      <c r="G134" s="244"/>
      <c r="H134" s="243">
        <v>600</v>
      </c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86"/>
      <c r="EB134" s="86"/>
      <c r="EC134" s="86"/>
      <c r="ED134" s="86"/>
      <c r="EE134" s="86"/>
      <c r="EF134" s="86"/>
      <c r="EG134" s="86"/>
      <c r="EH134" s="86"/>
      <c r="EI134" s="86"/>
      <c r="EJ134" s="86"/>
      <c r="EK134" s="86"/>
      <c r="EL134" s="86"/>
      <c r="EM134" s="86"/>
      <c r="EN134" s="86"/>
      <c r="EO134" s="86"/>
      <c r="EP134" s="86"/>
      <c r="EQ134" s="86"/>
      <c r="ER134" s="86"/>
      <c r="ES134" s="86"/>
      <c r="ET134" s="86"/>
      <c r="EU134" s="86"/>
      <c r="EV134" s="86"/>
      <c r="EW134" s="86"/>
      <c r="EX134" s="86"/>
      <c r="EY134" s="86"/>
      <c r="EZ134" s="86"/>
      <c r="FA134" s="86"/>
      <c r="FB134" s="86"/>
      <c r="FC134" s="86"/>
      <c r="FD134" s="86"/>
      <c r="FE134" s="86"/>
      <c r="FF134" s="86"/>
      <c r="FG134" s="86"/>
      <c r="FH134" s="86"/>
      <c r="FI134" s="86"/>
      <c r="FJ134" s="86"/>
      <c r="FK134" s="86"/>
      <c r="FL134" s="86"/>
      <c r="FM134" s="86"/>
      <c r="FN134" s="86"/>
      <c r="FO134" s="86"/>
      <c r="FP134" s="86"/>
      <c r="FQ134" s="86"/>
      <c r="FR134" s="86"/>
      <c r="FS134" s="86"/>
      <c r="FT134" s="86"/>
      <c r="FU134" s="86"/>
      <c r="FV134" s="86"/>
      <c r="FW134" s="86"/>
      <c r="FX134" s="86"/>
      <c r="FY134" s="86"/>
      <c r="FZ134" s="86"/>
      <c r="GA134" s="86"/>
      <c r="GB134" s="86"/>
      <c r="GC134" s="86"/>
      <c r="GD134" s="86"/>
      <c r="GE134" s="86"/>
      <c r="GF134" s="86"/>
      <c r="GG134" s="86"/>
      <c r="GH134" s="86"/>
      <c r="GI134" s="86"/>
      <c r="GJ134" s="86"/>
      <c r="GK134" s="86"/>
      <c r="GL134" s="86"/>
      <c r="GM134" s="86"/>
      <c r="GN134" s="86"/>
      <c r="GO134" s="86"/>
      <c r="GP134" s="86"/>
      <c r="GQ134" s="86"/>
      <c r="GR134" s="86"/>
      <c r="GS134" s="86"/>
      <c r="GT134" s="86"/>
      <c r="GU134" s="86"/>
      <c r="GV134" s="86"/>
      <c r="GW134" s="86"/>
      <c r="GX134" s="86"/>
      <c r="GY134" s="86"/>
      <c r="GZ134" s="86"/>
      <c r="HA134" s="86"/>
      <c r="HB134" s="86"/>
      <c r="HC134" s="86"/>
      <c r="HD134" s="86"/>
      <c r="HE134" s="86"/>
      <c r="HF134" s="86"/>
      <c r="HG134" s="86"/>
      <c r="HH134" s="86"/>
      <c r="HI134" s="86"/>
      <c r="HJ134" s="86"/>
      <c r="HK134" s="86"/>
      <c r="HL134" s="86"/>
      <c r="HM134" s="86"/>
      <c r="HN134" s="86"/>
      <c r="HO134" s="86"/>
      <c r="HP134" s="86"/>
      <c r="HQ134" s="86"/>
      <c r="HR134" s="86"/>
      <c r="HS134" s="86"/>
      <c r="HT134" s="86"/>
      <c r="HU134" s="86"/>
      <c r="HV134" s="86"/>
      <c r="HW134" s="86"/>
      <c r="HX134" s="86"/>
      <c r="HY134" s="86"/>
      <c r="HZ134" s="86"/>
      <c r="IA134" s="86"/>
      <c r="IB134" s="86"/>
      <c r="IC134" s="86"/>
      <c r="ID134" s="86"/>
      <c r="IE134" s="86"/>
      <c r="IF134" s="86"/>
      <c r="IG134" s="86"/>
      <c r="IH134" s="86"/>
      <c r="II134" s="86"/>
      <c r="IJ134" s="86"/>
      <c r="IK134" s="86"/>
    </row>
    <row r="135" spans="1:245" s="83" customFormat="1" ht="12.75">
      <c r="A135" s="78"/>
      <c r="B135" s="78"/>
      <c r="C135" s="79"/>
      <c r="D135" s="84" t="s">
        <v>43</v>
      </c>
      <c r="E135" s="85" t="s">
        <v>436</v>
      </c>
      <c r="F135" s="244">
        <v>400</v>
      </c>
      <c r="G135" s="244"/>
      <c r="H135" s="243">
        <v>400</v>
      </c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6"/>
      <c r="EB135" s="86"/>
      <c r="EC135" s="86"/>
      <c r="ED135" s="86"/>
      <c r="EE135" s="86"/>
      <c r="EF135" s="86"/>
      <c r="EG135" s="86"/>
      <c r="EH135" s="86"/>
      <c r="EI135" s="86"/>
      <c r="EJ135" s="86"/>
      <c r="EK135" s="86"/>
      <c r="EL135" s="86"/>
      <c r="EM135" s="86"/>
      <c r="EN135" s="86"/>
      <c r="EO135" s="86"/>
      <c r="EP135" s="86"/>
      <c r="EQ135" s="86"/>
      <c r="ER135" s="86"/>
      <c r="ES135" s="86"/>
      <c r="ET135" s="86"/>
      <c r="EU135" s="86"/>
      <c r="EV135" s="86"/>
      <c r="EW135" s="86"/>
      <c r="EX135" s="86"/>
      <c r="EY135" s="86"/>
      <c r="EZ135" s="86"/>
      <c r="FA135" s="86"/>
      <c r="FB135" s="86"/>
      <c r="FC135" s="86"/>
      <c r="FD135" s="86"/>
      <c r="FE135" s="86"/>
      <c r="FF135" s="86"/>
      <c r="FG135" s="86"/>
      <c r="FH135" s="86"/>
      <c r="FI135" s="86"/>
      <c r="FJ135" s="86"/>
      <c r="FK135" s="86"/>
      <c r="FL135" s="86"/>
      <c r="FM135" s="86"/>
      <c r="FN135" s="86"/>
      <c r="FO135" s="86"/>
      <c r="FP135" s="86"/>
      <c r="FQ135" s="86"/>
      <c r="FR135" s="86"/>
      <c r="FS135" s="86"/>
      <c r="FT135" s="86"/>
      <c r="FU135" s="86"/>
      <c r="FV135" s="86"/>
      <c r="FW135" s="86"/>
      <c r="FX135" s="86"/>
      <c r="FY135" s="86"/>
      <c r="FZ135" s="86"/>
      <c r="GA135" s="86"/>
      <c r="GB135" s="86"/>
      <c r="GC135" s="86"/>
      <c r="GD135" s="86"/>
      <c r="GE135" s="86"/>
      <c r="GF135" s="86"/>
      <c r="GG135" s="86"/>
      <c r="GH135" s="86"/>
      <c r="GI135" s="86"/>
      <c r="GJ135" s="86"/>
      <c r="GK135" s="86"/>
      <c r="GL135" s="86"/>
      <c r="GM135" s="86"/>
      <c r="GN135" s="86"/>
      <c r="GO135" s="86"/>
      <c r="GP135" s="86"/>
      <c r="GQ135" s="86"/>
      <c r="GR135" s="86"/>
      <c r="GS135" s="86"/>
      <c r="GT135" s="86"/>
      <c r="GU135" s="86"/>
      <c r="GV135" s="86"/>
      <c r="GW135" s="86"/>
      <c r="GX135" s="86"/>
      <c r="GY135" s="86"/>
      <c r="GZ135" s="86"/>
      <c r="HA135" s="86"/>
      <c r="HB135" s="86"/>
      <c r="HC135" s="86"/>
      <c r="HD135" s="86"/>
      <c r="HE135" s="86"/>
      <c r="HF135" s="86"/>
      <c r="HG135" s="86"/>
      <c r="HH135" s="86"/>
      <c r="HI135" s="86"/>
      <c r="HJ135" s="86"/>
      <c r="HK135" s="86"/>
      <c r="HL135" s="86"/>
      <c r="HM135" s="86"/>
      <c r="HN135" s="86"/>
      <c r="HO135" s="86"/>
      <c r="HP135" s="86"/>
      <c r="HQ135" s="86"/>
      <c r="HR135" s="86"/>
      <c r="HS135" s="86"/>
      <c r="HT135" s="86"/>
      <c r="HU135" s="86"/>
      <c r="HV135" s="86"/>
      <c r="HW135" s="86"/>
      <c r="HX135" s="86"/>
      <c r="HY135" s="86"/>
      <c r="HZ135" s="86"/>
      <c r="IA135" s="86"/>
      <c r="IB135" s="86"/>
      <c r="IC135" s="86"/>
      <c r="ID135" s="86"/>
      <c r="IE135" s="86"/>
      <c r="IF135" s="86"/>
      <c r="IG135" s="86"/>
      <c r="IH135" s="86"/>
      <c r="II135" s="86"/>
      <c r="IJ135" s="86"/>
      <c r="IK135" s="86"/>
    </row>
    <row r="136" spans="1:245" s="83" customFormat="1" ht="19.5" customHeight="1">
      <c r="A136" s="78"/>
      <c r="B136" s="78"/>
      <c r="C136" s="79"/>
      <c r="D136" s="84" t="s">
        <v>49</v>
      </c>
      <c r="E136" s="85" t="s">
        <v>235</v>
      </c>
      <c r="F136" s="244">
        <v>200</v>
      </c>
      <c r="G136" s="244"/>
      <c r="H136" s="243">
        <v>200</v>
      </c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  <c r="EF136" s="86"/>
      <c r="EG136" s="86"/>
      <c r="EH136" s="86"/>
      <c r="EI136" s="86"/>
      <c r="EJ136" s="86"/>
      <c r="EK136" s="86"/>
      <c r="EL136" s="86"/>
      <c r="EM136" s="86"/>
      <c r="EN136" s="86"/>
      <c r="EO136" s="86"/>
      <c r="EP136" s="86"/>
      <c r="EQ136" s="86"/>
      <c r="ER136" s="86"/>
      <c r="ES136" s="86"/>
      <c r="ET136" s="86"/>
      <c r="EU136" s="86"/>
      <c r="EV136" s="86"/>
      <c r="EW136" s="86"/>
      <c r="EX136" s="86"/>
      <c r="EY136" s="86"/>
      <c r="EZ136" s="86"/>
      <c r="FA136" s="86"/>
      <c r="FB136" s="86"/>
      <c r="FC136" s="86"/>
      <c r="FD136" s="86"/>
      <c r="FE136" s="86"/>
      <c r="FF136" s="86"/>
      <c r="FG136" s="86"/>
      <c r="FH136" s="86"/>
      <c r="FI136" s="86"/>
      <c r="FJ136" s="86"/>
      <c r="FK136" s="86"/>
      <c r="FL136" s="86"/>
      <c r="FM136" s="86"/>
      <c r="FN136" s="86"/>
      <c r="FO136" s="86"/>
      <c r="FP136" s="86"/>
      <c r="FQ136" s="86"/>
      <c r="FR136" s="86"/>
      <c r="FS136" s="86"/>
      <c r="FT136" s="86"/>
      <c r="FU136" s="86"/>
      <c r="FV136" s="86"/>
      <c r="FW136" s="86"/>
      <c r="FX136" s="86"/>
      <c r="FY136" s="86"/>
      <c r="FZ136" s="86"/>
      <c r="GA136" s="86"/>
      <c r="GB136" s="86"/>
      <c r="GC136" s="86"/>
      <c r="GD136" s="86"/>
      <c r="GE136" s="86"/>
      <c r="GF136" s="86"/>
      <c r="GG136" s="86"/>
      <c r="GH136" s="86"/>
      <c r="GI136" s="86"/>
      <c r="GJ136" s="86"/>
      <c r="GK136" s="86"/>
      <c r="GL136" s="86"/>
      <c r="GM136" s="86"/>
      <c r="GN136" s="86"/>
      <c r="GO136" s="86"/>
      <c r="GP136" s="86"/>
      <c r="GQ136" s="86"/>
      <c r="GR136" s="86"/>
      <c r="GS136" s="86"/>
      <c r="GT136" s="86"/>
      <c r="GU136" s="86"/>
      <c r="GV136" s="86"/>
      <c r="GW136" s="86"/>
      <c r="GX136" s="86"/>
      <c r="GY136" s="86"/>
      <c r="GZ136" s="86"/>
      <c r="HA136" s="86"/>
      <c r="HB136" s="86"/>
      <c r="HC136" s="86"/>
      <c r="HD136" s="86"/>
      <c r="HE136" s="86"/>
      <c r="HF136" s="86"/>
      <c r="HG136" s="86"/>
      <c r="HH136" s="86"/>
      <c r="HI136" s="86"/>
      <c r="HJ136" s="86"/>
      <c r="HK136" s="86"/>
      <c r="HL136" s="86"/>
      <c r="HM136" s="86"/>
      <c r="HN136" s="86"/>
      <c r="HO136" s="86"/>
      <c r="HP136" s="86"/>
      <c r="HQ136" s="86"/>
      <c r="HR136" s="86"/>
      <c r="HS136" s="86"/>
      <c r="HT136" s="86"/>
      <c r="HU136" s="86"/>
      <c r="HV136" s="86"/>
      <c r="HW136" s="86"/>
      <c r="HX136" s="86"/>
      <c r="HY136" s="86"/>
      <c r="HZ136" s="86"/>
      <c r="IA136" s="86"/>
      <c r="IB136" s="86"/>
      <c r="IC136" s="86"/>
      <c r="ID136" s="86"/>
      <c r="IE136" s="86"/>
      <c r="IF136" s="86"/>
      <c r="IG136" s="86"/>
      <c r="IH136" s="86"/>
      <c r="II136" s="86"/>
      <c r="IJ136" s="86"/>
      <c r="IK136" s="86"/>
    </row>
    <row r="137" spans="1:245" s="83" customFormat="1" ht="16.5" customHeight="1">
      <c r="A137" s="78"/>
      <c r="B137" s="78"/>
      <c r="C137" s="79"/>
      <c r="D137" s="84" t="s">
        <v>52</v>
      </c>
      <c r="E137" s="85" t="s">
        <v>202</v>
      </c>
      <c r="F137" s="244">
        <v>2000</v>
      </c>
      <c r="G137" s="244"/>
      <c r="H137" s="243">
        <v>2000</v>
      </c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R137" s="86"/>
      <c r="GS137" s="86"/>
      <c r="GT137" s="86"/>
      <c r="GU137" s="86"/>
      <c r="GV137" s="86"/>
      <c r="GW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</row>
    <row r="138" spans="1:245" s="83" customFormat="1" ht="22.5" customHeight="1">
      <c r="A138" s="78"/>
      <c r="B138" s="78"/>
      <c r="C138" s="79"/>
      <c r="D138" s="84" t="s">
        <v>55</v>
      </c>
      <c r="E138" s="85" t="s">
        <v>390</v>
      </c>
      <c r="F138" s="244">
        <v>3000</v>
      </c>
      <c r="G138" s="298"/>
      <c r="H138" s="243">
        <f>F138+G138</f>
        <v>3000</v>
      </c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R138" s="86"/>
      <c r="GS138" s="86"/>
      <c r="GT138" s="86"/>
      <c r="GU138" s="86"/>
      <c r="GV138" s="86"/>
      <c r="GW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</row>
    <row r="139" spans="1:245" s="83" customFormat="1" ht="29.25" customHeight="1">
      <c r="A139" s="78"/>
      <c r="B139" s="78"/>
      <c r="C139" s="79"/>
      <c r="D139" s="84" t="s">
        <v>58</v>
      </c>
      <c r="E139" s="85" t="s">
        <v>280</v>
      </c>
      <c r="F139" s="244">
        <v>900.25</v>
      </c>
      <c r="G139" s="244">
        <v>-475.79</v>
      </c>
      <c r="H139" s="243">
        <f>F139+G139</f>
        <v>424.46</v>
      </c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R139" s="86"/>
      <c r="GS139" s="86"/>
      <c r="GT139" s="86"/>
      <c r="GU139" s="86"/>
      <c r="GV139" s="86"/>
      <c r="GW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</row>
    <row r="140" spans="1:245" s="83" customFormat="1" ht="28.5" customHeight="1">
      <c r="A140" s="78"/>
      <c r="B140" s="78"/>
      <c r="C140" s="79"/>
      <c r="D140" s="84" t="s">
        <v>35</v>
      </c>
      <c r="E140" s="85" t="s">
        <v>430</v>
      </c>
      <c r="F140" s="244">
        <v>12833.5</v>
      </c>
      <c r="G140" s="244"/>
      <c r="H140" s="243">
        <v>12833.5</v>
      </c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</row>
    <row r="141" spans="1:245" s="83" customFormat="1" ht="21" customHeight="1">
      <c r="A141" s="78"/>
      <c r="B141" s="78"/>
      <c r="C141" s="93" t="s">
        <v>395</v>
      </c>
      <c r="D141" s="93"/>
      <c r="E141" s="94" t="s">
        <v>396</v>
      </c>
      <c r="F141" s="249">
        <f>F142+F143+F144+F145+F146+F147+F148+F149+F150+F151</f>
        <v>18787.489999999998</v>
      </c>
      <c r="G141" s="249">
        <f>G142+G143+G144+G145+G146+G147+G148+G149+G150+G151</f>
        <v>0</v>
      </c>
      <c r="H141" s="249">
        <f>H142+H143+H144+H145+H146+H147+H148+H149+H150+H151</f>
        <v>18787.489999999998</v>
      </c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  <c r="DI141" s="86"/>
      <c r="DJ141" s="86"/>
      <c r="DK141" s="86"/>
      <c r="DL141" s="86"/>
      <c r="DM141" s="86"/>
      <c r="DN141" s="86"/>
      <c r="DO141" s="86"/>
      <c r="DP141" s="86"/>
      <c r="DQ141" s="86"/>
      <c r="DR141" s="86"/>
      <c r="DS141" s="86"/>
      <c r="DT141" s="86"/>
      <c r="DU141" s="86"/>
      <c r="DV141" s="86"/>
      <c r="DW141" s="86"/>
      <c r="DX141" s="86"/>
      <c r="DY141" s="86"/>
      <c r="DZ141" s="86"/>
      <c r="EA141" s="86"/>
      <c r="EB141" s="86"/>
      <c r="EC141" s="86"/>
      <c r="ED141" s="86"/>
      <c r="EE141" s="86"/>
      <c r="EF141" s="86"/>
      <c r="EG141" s="86"/>
      <c r="EH141" s="86"/>
      <c r="EI141" s="86"/>
      <c r="EJ141" s="86"/>
      <c r="EK141" s="86"/>
      <c r="EL141" s="86"/>
      <c r="EM141" s="86"/>
      <c r="EN141" s="86"/>
      <c r="EO141" s="86"/>
      <c r="EP141" s="86"/>
      <c r="EQ141" s="86"/>
      <c r="ER141" s="86"/>
      <c r="ES141" s="86"/>
      <c r="ET141" s="86"/>
      <c r="EU141" s="86"/>
      <c r="EV141" s="86"/>
      <c r="EW141" s="86"/>
      <c r="EX141" s="86"/>
      <c r="EY141" s="86"/>
      <c r="EZ141" s="86"/>
      <c r="FA141" s="86"/>
      <c r="FB141" s="86"/>
      <c r="FC141" s="86"/>
      <c r="FD141" s="86"/>
      <c r="FE141" s="86"/>
      <c r="FF141" s="86"/>
      <c r="FG141" s="86"/>
      <c r="FH141" s="86"/>
      <c r="FI141" s="86"/>
      <c r="FJ141" s="86"/>
      <c r="FK141" s="86"/>
      <c r="FL141" s="86"/>
      <c r="FM141" s="86"/>
      <c r="FN141" s="86"/>
      <c r="FO141" s="86"/>
      <c r="FP141" s="86"/>
      <c r="FQ141" s="86"/>
      <c r="FR141" s="86"/>
      <c r="FS141" s="86"/>
      <c r="FT141" s="86"/>
      <c r="FU141" s="86"/>
      <c r="FV141" s="86"/>
      <c r="FW141" s="86"/>
      <c r="FX141" s="86"/>
      <c r="FY141" s="86"/>
      <c r="FZ141" s="86"/>
      <c r="GA141" s="86"/>
      <c r="GB141" s="86"/>
      <c r="GC141" s="86"/>
      <c r="GD141" s="86"/>
      <c r="GE141" s="86"/>
      <c r="GF141" s="86"/>
      <c r="GG141" s="86"/>
      <c r="GH141" s="86"/>
      <c r="GI141" s="86"/>
      <c r="GJ141" s="86"/>
      <c r="GK141" s="86"/>
      <c r="GL141" s="86"/>
      <c r="GM141" s="86"/>
      <c r="GN141" s="86"/>
      <c r="GO141" s="86"/>
      <c r="GP141" s="86"/>
      <c r="GQ141" s="86"/>
      <c r="GR141" s="86"/>
      <c r="GS141" s="86"/>
      <c r="GT141" s="86"/>
      <c r="GU141" s="86"/>
      <c r="GV141" s="86"/>
      <c r="GW141" s="86"/>
      <c r="GX141" s="86"/>
      <c r="GY141" s="86"/>
      <c r="GZ141" s="86"/>
      <c r="HA141" s="86"/>
      <c r="HB141" s="86"/>
      <c r="HC141" s="86"/>
      <c r="HD141" s="86"/>
      <c r="HE141" s="86"/>
      <c r="HF141" s="86"/>
      <c r="HG141" s="86"/>
      <c r="HH141" s="86"/>
      <c r="HI141" s="86"/>
      <c r="HJ141" s="86"/>
      <c r="HK141" s="86"/>
      <c r="HL141" s="86"/>
      <c r="HM141" s="86"/>
      <c r="HN141" s="86"/>
      <c r="HO141" s="86"/>
      <c r="HP141" s="86"/>
      <c r="HQ141" s="86"/>
      <c r="HR141" s="86"/>
      <c r="HS141" s="86"/>
      <c r="HT141" s="86"/>
      <c r="HU141" s="86"/>
      <c r="HV141" s="86"/>
      <c r="HW141" s="86"/>
      <c r="HX141" s="86"/>
      <c r="HY141" s="86"/>
      <c r="HZ141" s="86"/>
      <c r="IA141" s="86"/>
      <c r="IB141" s="86"/>
      <c r="IC141" s="86"/>
      <c r="ID141" s="86"/>
      <c r="IE141" s="86"/>
      <c r="IF141" s="86"/>
      <c r="IG141" s="86"/>
      <c r="IH141" s="86"/>
      <c r="II141" s="86"/>
      <c r="IJ141" s="86"/>
      <c r="IK141" s="86"/>
    </row>
    <row r="142" spans="1:245" s="83" customFormat="1" ht="19.5" customHeight="1">
      <c r="A142" s="78"/>
      <c r="B142" s="78"/>
      <c r="C142" s="79"/>
      <c r="D142" s="87" t="s">
        <v>11</v>
      </c>
      <c r="E142" s="88" t="s">
        <v>161</v>
      </c>
      <c r="F142" s="243">
        <v>2700</v>
      </c>
      <c r="G142" s="243"/>
      <c r="H142" s="244">
        <v>2700</v>
      </c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6"/>
      <c r="FH142" s="86"/>
      <c r="FI142" s="86"/>
      <c r="FJ142" s="86"/>
      <c r="FK142" s="86"/>
      <c r="FL142" s="86"/>
      <c r="FM142" s="86"/>
      <c r="FN142" s="86"/>
      <c r="FO142" s="86"/>
      <c r="FP142" s="86"/>
      <c r="FQ142" s="86"/>
      <c r="FR142" s="86"/>
      <c r="FS142" s="86"/>
      <c r="FT142" s="86"/>
      <c r="FU142" s="86"/>
      <c r="FV142" s="86"/>
      <c r="FW142" s="86"/>
      <c r="FX142" s="86"/>
      <c r="FY142" s="86"/>
      <c r="FZ142" s="86"/>
      <c r="GA142" s="86"/>
      <c r="GB142" s="86"/>
      <c r="GC142" s="86"/>
      <c r="GD142" s="86"/>
      <c r="GE142" s="86"/>
      <c r="GF142" s="86"/>
      <c r="GG142" s="86"/>
      <c r="GH142" s="86"/>
      <c r="GI142" s="86"/>
      <c r="GJ142" s="86"/>
      <c r="GK142" s="86"/>
      <c r="GL142" s="86"/>
      <c r="GM142" s="86"/>
      <c r="GN142" s="86"/>
      <c r="GO142" s="86"/>
      <c r="GP142" s="86"/>
      <c r="GQ142" s="86"/>
      <c r="GR142" s="86"/>
      <c r="GS142" s="86"/>
      <c r="GT142" s="86"/>
      <c r="GU142" s="86"/>
      <c r="GV142" s="86"/>
      <c r="GW142" s="86"/>
      <c r="GX142" s="86"/>
      <c r="GY142" s="86"/>
      <c r="GZ142" s="86"/>
      <c r="HA142" s="86"/>
      <c r="HB142" s="86"/>
      <c r="HC142" s="86"/>
      <c r="HD142" s="86"/>
      <c r="HE142" s="86"/>
      <c r="HF142" s="86"/>
      <c r="HG142" s="86"/>
      <c r="HH142" s="86"/>
      <c r="HI142" s="86"/>
      <c r="HJ142" s="86"/>
      <c r="HK142" s="86"/>
      <c r="HL142" s="86"/>
      <c r="HM142" s="86"/>
      <c r="HN142" s="86"/>
      <c r="HO142" s="86"/>
      <c r="HP142" s="86"/>
      <c r="HQ142" s="86"/>
      <c r="HR142" s="86"/>
      <c r="HS142" s="86"/>
      <c r="HT142" s="86"/>
      <c r="HU142" s="86"/>
      <c r="HV142" s="86"/>
      <c r="HW142" s="86"/>
      <c r="HX142" s="86"/>
      <c r="HY142" s="86"/>
      <c r="HZ142" s="86"/>
      <c r="IA142" s="86"/>
      <c r="IB142" s="86"/>
      <c r="IC142" s="86"/>
      <c r="ID142" s="86"/>
      <c r="IE142" s="86"/>
      <c r="IF142" s="86"/>
      <c r="IG142" s="86"/>
      <c r="IH142" s="86"/>
      <c r="II142" s="86"/>
      <c r="IJ142" s="86"/>
      <c r="IK142" s="86"/>
    </row>
    <row r="143" spans="1:245" s="83" customFormat="1" ht="16.5" customHeight="1">
      <c r="A143" s="78"/>
      <c r="B143" s="78"/>
      <c r="C143" s="79"/>
      <c r="D143" s="84" t="s">
        <v>49</v>
      </c>
      <c r="E143" s="85" t="s">
        <v>235</v>
      </c>
      <c r="F143" s="244">
        <v>800</v>
      </c>
      <c r="G143" s="244"/>
      <c r="H143" s="243">
        <v>800</v>
      </c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R143" s="86"/>
      <c r="GS143" s="86"/>
      <c r="GT143" s="86"/>
      <c r="GU143" s="86"/>
      <c r="GV143" s="86"/>
      <c r="GW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</row>
    <row r="144" spans="1:245" s="83" customFormat="1" ht="16.5" customHeight="1">
      <c r="A144" s="78"/>
      <c r="B144" s="78"/>
      <c r="C144" s="79"/>
      <c r="D144" s="87" t="s">
        <v>23</v>
      </c>
      <c r="E144" s="88" t="s">
        <v>166</v>
      </c>
      <c r="F144" s="243">
        <v>1500</v>
      </c>
      <c r="G144" s="243"/>
      <c r="H144" s="244">
        <v>1500</v>
      </c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  <c r="DI144" s="86"/>
      <c r="DJ144" s="86"/>
      <c r="DK144" s="86"/>
      <c r="DL144" s="86"/>
      <c r="DM144" s="86"/>
      <c r="DN144" s="86"/>
      <c r="DO144" s="86"/>
      <c r="DP144" s="86"/>
      <c r="DQ144" s="86"/>
      <c r="DR144" s="86"/>
      <c r="DS144" s="86"/>
      <c r="DT144" s="86"/>
      <c r="DU144" s="86"/>
      <c r="DV144" s="86"/>
      <c r="DW144" s="86"/>
      <c r="DX144" s="86"/>
      <c r="DY144" s="86"/>
      <c r="DZ144" s="86"/>
      <c r="EA144" s="86"/>
      <c r="EB144" s="86"/>
      <c r="EC144" s="86"/>
      <c r="ED144" s="86"/>
      <c r="EE144" s="86"/>
      <c r="EF144" s="86"/>
      <c r="EG144" s="86"/>
      <c r="EH144" s="86"/>
      <c r="EI144" s="86"/>
      <c r="EJ144" s="86"/>
      <c r="EK144" s="86"/>
      <c r="EL144" s="86"/>
      <c r="EM144" s="86"/>
      <c r="EN144" s="86"/>
      <c r="EO144" s="86"/>
      <c r="EP144" s="86"/>
      <c r="EQ144" s="86"/>
      <c r="ER144" s="86"/>
      <c r="ES144" s="86"/>
      <c r="ET144" s="86"/>
      <c r="EU144" s="86"/>
      <c r="EV144" s="86"/>
      <c r="EW144" s="86"/>
      <c r="EX144" s="86"/>
      <c r="EY144" s="86"/>
      <c r="EZ144" s="86"/>
      <c r="FA144" s="86"/>
      <c r="FB144" s="86"/>
      <c r="FC144" s="86"/>
      <c r="FD144" s="86"/>
      <c r="FE144" s="86"/>
      <c r="FF144" s="86"/>
      <c r="FG144" s="86"/>
      <c r="FH144" s="86"/>
      <c r="FI144" s="86"/>
      <c r="FJ144" s="86"/>
      <c r="FK144" s="86"/>
      <c r="FL144" s="86"/>
      <c r="FM144" s="86"/>
      <c r="FN144" s="86"/>
      <c r="FO144" s="86"/>
      <c r="FP144" s="86"/>
      <c r="FQ144" s="86"/>
      <c r="FR144" s="86"/>
      <c r="FS144" s="86"/>
      <c r="FT144" s="86"/>
      <c r="FU144" s="86"/>
      <c r="FV144" s="86"/>
      <c r="FW144" s="86"/>
      <c r="FX144" s="86"/>
      <c r="FY144" s="86"/>
      <c r="FZ144" s="86"/>
      <c r="GA144" s="86"/>
      <c r="GB144" s="86"/>
      <c r="GC144" s="86"/>
      <c r="GD144" s="86"/>
      <c r="GE144" s="86"/>
      <c r="GF144" s="86"/>
      <c r="GG144" s="86"/>
      <c r="GH144" s="86"/>
      <c r="GI144" s="86"/>
      <c r="GJ144" s="86"/>
      <c r="GK144" s="86"/>
      <c r="GL144" s="86"/>
      <c r="GM144" s="86"/>
      <c r="GN144" s="86"/>
      <c r="GO144" s="86"/>
      <c r="GP144" s="86"/>
      <c r="GQ144" s="86"/>
      <c r="GR144" s="86"/>
      <c r="GS144" s="86"/>
      <c r="GT144" s="86"/>
      <c r="GU144" s="86"/>
      <c r="GV144" s="86"/>
      <c r="GW144" s="86"/>
      <c r="GX144" s="86"/>
      <c r="GY144" s="86"/>
      <c r="GZ144" s="86"/>
      <c r="HA144" s="86"/>
      <c r="HB144" s="86"/>
      <c r="HC144" s="86"/>
      <c r="HD144" s="86"/>
      <c r="HE144" s="86"/>
      <c r="HF144" s="86"/>
      <c r="HG144" s="86"/>
      <c r="HH144" s="86"/>
      <c r="HI144" s="86"/>
      <c r="HJ144" s="86"/>
      <c r="HK144" s="86"/>
      <c r="HL144" s="86"/>
      <c r="HM144" s="86"/>
      <c r="HN144" s="86"/>
      <c r="HO144" s="86"/>
      <c r="HP144" s="86"/>
      <c r="HQ144" s="86"/>
      <c r="HR144" s="86"/>
      <c r="HS144" s="86"/>
      <c r="HT144" s="86"/>
      <c r="HU144" s="86"/>
      <c r="HV144" s="86"/>
      <c r="HW144" s="86"/>
      <c r="HX144" s="86"/>
      <c r="HY144" s="86"/>
      <c r="HZ144" s="86"/>
      <c r="IA144" s="86"/>
      <c r="IB144" s="86"/>
      <c r="IC144" s="86"/>
      <c r="ID144" s="86"/>
      <c r="IE144" s="86"/>
      <c r="IF144" s="86"/>
      <c r="IG144" s="86"/>
      <c r="IH144" s="86"/>
      <c r="II144" s="86"/>
      <c r="IJ144" s="86"/>
      <c r="IK144" s="86"/>
    </row>
    <row r="145" spans="1:245" s="83" customFormat="1" ht="19.5" customHeight="1">
      <c r="A145" s="78"/>
      <c r="B145" s="78"/>
      <c r="C145" s="79"/>
      <c r="D145" s="87" t="s">
        <v>28</v>
      </c>
      <c r="E145" s="85" t="s">
        <v>166</v>
      </c>
      <c r="F145" s="244">
        <v>1000</v>
      </c>
      <c r="G145" s="244"/>
      <c r="H145" s="244">
        <v>1000</v>
      </c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  <c r="DI145" s="86"/>
      <c r="DJ145" s="86"/>
      <c r="DK145" s="86"/>
      <c r="DL145" s="86"/>
      <c r="DM145" s="86"/>
      <c r="DN145" s="86"/>
      <c r="DO145" s="86"/>
      <c r="DP145" s="86"/>
      <c r="DQ145" s="86"/>
      <c r="DR145" s="86"/>
      <c r="DS145" s="86"/>
      <c r="DT145" s="86"/>
      <c r="DU145" s="86"/>
      <c r="DV145" s="86"/>
      <c r="DW145" s="86"/>
      <c r="DX145" s="86"/>
      <c r="DY145" s="86"/>
      <c r="DZ145" s="86"/>
      <c r="EA145" s="86"/>
      <c r="EB145" s="86"/>
      <c r="EC145" s="86"/>
      <c r="ED145" s="86"/>
      <c r="EE145" s="86"/>
      <c r="EF145" s="86"/>
      <c r="EG145" s="86"/>
      <c r="EH145" s="86"/>
      <c r="EI145" s="86"/>
      <c r="EJ145" s="86"/>
      <c r="EK145" s="86"/>
      <c r="EL145" s="86"/>
      <c r="EM145" s="86"/>
      <c r="EN145" s="86"/>
      <c r="EO145" s="86"/>
      <c r="EP145" s="86"/>
      <c r="EQ145" s="86"/>
      <c r="ER145" s="86"/>
      <c r="ES145" s="86"/>
      <c r="ET145" s="86"/>
      <c r="EU145" s="86"/>
      <c r="EV145" s="86"/>
      <c r="EW145" s="86"/>
      <c r="EX145" s="86"/>
      <c r="EY145" s="86"/>
      <c r="EZ145" s="86"/>
      <c r="FA145" s="86"/>
      <c r="FB145" s="86"/>
      <c r="FC145" s="86"/>
      <c r="FD145" s="86"/>
      <c r="FE145" s="86"/>
      <c r="FF145" s="86"/>
      <c r="FG145" s="86"/>
      <c r="FH145" s="86"/>
      <c r="FI145" s="86"/>
      <c r="FJ145" s="86"/>
      <c r="FK145" s="86"/>
      <c r="FL145" s="86"/>
      <c r="FM145" s="86"/>
      <c r="FN145" s="86"/>
      <c r="FO145" s="86"/>
      <c r="FP145" s="86"/>
      <c r="FQ145" s="86"/>
      <c r="FR145" s="86"/>
      <c r="FS145" s="86"/>
      <c r="FT145" s="86"/>
      <c r="FU145" s="86"/>
      <c r="FV145" s="86"/>
      <c r="FW145" s="86"/>
      <c r="FX145" s="86"/>
      <c r="FY145" s="86"/>
      <c r="FZ145" s="86"/>
      <c r="GA145" s="86"/>
      <c r="GB145" s="86"/>
      <c r="GC145" s="86"/>
      <c r="GD145" s="86"/>
      <c r="GE145" s="86"/>
      <c r="GF145" s="86"/>
      <c r="GG145" s="86"/>
      <c r="GH145" s="86"/>
      <c r="GI145" s="86"/>
      <c r="GJ145" s="86"/>
      <c r="GK145" s="86"/>
      <c r="GL145" s="86"/>
      <c r="GM145" s="86"/>
      <c r="GN145" s="86"/>
      <c r="GO145" s="86"/>
      <c r="GP145" s="86"/>
      <c r="GQ145" s="86"/>
      <c r="GR145" s="86"/>
      <c r="GS145" s="86"/>
      <c r="GT145" s="86"/>
      <c r="GU145" s="86"/>
      <c r="GV145" s="86"/>
      <c r="GW145" s="86"/>
      <c r="GX145" s="86"/>
      <c r="GY145" s="86"/>
      <c r="GZ145" s="86"/>
      <c r="HA145" s="86"/>
      <c r="HB145" s="86"/>
      <c r="HC145" s="86"/>
      <c r="HD145" s="86"/>
      <c r="HE145" s="86"/>
      <c r="HF145" s="86"/>
      <c r="HG145" s="86"/>
      <c r="HH145" s="86"/>
      <c r="HI145" s="86"/>
      <c r="HJ145" s="86"/>
      <c r="HK145" s="86"/>
      <c r="HL145" s="86"/>
      <c r="HM145" s="86"/>
      <c r="HN145" s="86"/>
      <c r="HO145" s="86"/>
      <c r="HP145" s="86"/>
      <c r="HQ145" s="86"/>
      <c r="HR145" s="86"/>
      <c r="HS145" s="86"/>
      <c r="HT145" s="86"/>
      <c r="HU145" s="86"/>
      <c r="HV145" s="86"/>
      <c r="HW145" s="86"/>
      <c r="HX145" s="86"/>
      <c r="HY145" s="86"/>
      <c r="HZ145" s="86"/>
      <c r="IA145" s="86"/>
      <c r="IB145" s="86"/>
      <c r="IC145" s="86"/>
      <c r="ID145" s="86"/>
      <c r="IE145" s="86"/>
      <c r="IF145" s="86"/>
      <c r="IG145" s="86"/>
      <c r="IH145" s="86"/>
      <c r="II145" s="86"/>
      <c r="IJ145" s="86"/>
      <c r="IK145" s="86"/>
    </row>
    <row r="146" spans="1:245" s="83" customFormat="1" ht="18" customHeight="1">
      <c r="A146" s="78"/>
      <c r="B146" s="78"/>
      <c r="C146" s="79"/>
      <c r="D146" s="87" t="s">
        <v>38</v>
      </c>
      <c r="E146" s="88" t="s">
        <v>211</v>
      </c>
      <c r="F146" s="243">
        <v>1800</v>
      </c>
      <c r="G146" s="243"/>
      <c r="H146" s="244">
        <v>1800</v>
      </c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  <c r="IG146" s="86"/>
      <c r="IH146" s="86"/>
      <c r="II146" s="86"/>
      <c r="IJ146" s="86"/>
      <c r="IK146" s="86"/>
    </row>
    <row r="147" spans="1:245" s="83" customFormat="1" ht="23.25" customHeight="1">
      <c r="A147" s="78"/>
      <c r="B147" s="78"/>
      <c r="C147" s="79"/>
      <c r="D147" s="84" t="s">
        <v>58</v>
      </c>
      <c r="E147" s="85" t="s">
        <v>280</v>
      </c>
      <c r="F147" s="244">
        <v>1000</v>
      </c>
      <c r="G147" s="244"/>
      <c r="H147" s="243">
        <v>1000</v>
      </c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  <c r="IG147" s="86"/>
      <c r="IH147" s="86"/>
      <c r="II147" s="86"/>
      <c r="IJ147" s="86"/>
      <c r="IK147" s="86"/>
    </row>
    <row r="148" spans="1:245" s="83" customFormat="1" ht="24" customHeight="1">
      <c r="A148" s="78"/>
      <c r="B148" s="78"/>
      <c r="C148" s="79"/>
      <c r="D148" s="84" t="s">
        <v>35</v>
      </c>
      <c r="E148" s="85" t="s">
        <v>431</v>
      </c>
      <c r="F148" s="244">
        <v>1000</v>
      </c>
      <c r="G148" s="244"/>
      <c r="H148" s="243">
        <v>1000</v>
      </c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  <c r="IG148" s="86"/>
      <c r="IH148" s="86"/>
      <c r="II148" s="86"/>
      <c r="IJ148" s="86"/>
      <c r="IK148" s="86"/>
    </row>
    <row r="149" spans="1:245" s="83" customFormat="1" ht="18.75" customHeight="1">
      <c r="A149" s="78"/>
      <c r="B149" s="78"/>
      <c r="C149" s="79"/>
      <c r="D149" s="84" t="s">
        <v>40</v>
      </c>
      <c r="E149" s="85" t="s">
        <v>278</v>
      </c>
      <c r="F149" s="244">
        <v>2000</v>
      </c>
      <c r="G149" s="244"/>
      <c r="H149" s="243">
        <v>2000</v>
      </c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</row>
    <row r="150" spans="1:245" s="83" customFormat="1" ht="12.75">
      <c r="A150" s="78"/>
      <c r="B150" s="78"/>
      <c r="C150" s="79"/>
      <c r="D150" s="84" t="s">
        <v>43</v>
      </c>
      <c r="E150" s="85" t="s">
        <v>436</v>
      </c>
      <c r="F150" s="244">
        <v>4987.49</v>
      </c>
      <c r="G150" s="244"/>
      <c r="H150" s="243">
        <v>4987.49</v>
      </c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  <c r="IG150" s="86"/>
      <c r="IH150" s="86"/>
      <c r="II150" s="86"/>
      <c r="IJ150" s="86"/>
      <c r="IK150" s="86"/>
    </row>
    <row r="151" spans="1:245" s="83" customFormat="1" ht="22.5">
      <c r="A151" s="78"/>
      <c r="B151" s="78"/>
      <c r="C151" s="79"/>
      <c r="D151" s="84" t="s">
        <v>55</v>
      </c>
      <c r="E151" s="85" t="s">
        <v>390</v>
      </c>
      <c r="F151" s="244">
        <v>2000</v>
      </c>
      <c r="G151" s="298"/>
      <c r="H151" s="243">
        <f>F151+G151</f>
        <v>2000</v>
      </c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  <c r="IG151" s="86"/>
      <c r="IH151" s="86"/>
      <c r="II151" s="86"/>
      <c r="IJ151" s="86"/>
      <c r="IK151" s="86"/>
    </row>
    <row r="152" spans="1:245" s="83" customFormat="1" ht="16.5" customHeight="1">
      <c r="A152" s="78"/>
      <c r="B152" s="78"/>
      <c r="C152" s="93" t="s">
        <v>133</v>
      </c>
      <c r="D152" s="93"/>
      <c r="E152" s="94" t="s">
        <v>134</v>
      </c>
      <c r="F152" s="249">
        <f>F153+F154+F155+F156+F157+F158+F159+F160+F161+F162+F163+F164+F165</f>
        <v>25158</v>
      </c>
      <c r="G152" s="249">
        <f>G153+G154+G155+G156+G157+G158+G159+G160+G161+G162+G163+G164+G165</f>
        <v>0</v>
      </c>
      <c r="H152" s="249">
        <f>H153+H154+H155+H156+H157+H158+H159+H160+H161+H162+H163+H164+H165</f>
        <v>25158</v>
      </c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6"/>
      <c r="EB152" s="86"/>
      <c r="EC152" s="86"/>
      <c r="ED152" s="86"/>
      <c r="EE152" s="86"/>
      <c r="EF152" s="86"/>
      <c r="EG152" s="86"/>
      <c r="EH152" s="86"/>
      <c r="EI152" s="86"/>
      <c r="EJ152" s="86"/>
      <c r="EK152" s="86"/>
      <c r="EL152" s="86"/>
      <c r="EM152" s="86"/>
      <c r="EN152" s="86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  <c r="FF152" s="86"/>
      <c r="FG152" s="86"/>
      <c r="FH152" s="86"/>
      <c r="FI152" s="86"/>
      <c r="FJ152" s="86"/>
      <c r="FK152" s="86"/>
      <c r="FL152" s="86"/>
      <c r="FM152" s="86"/>
      <c r="FN152" s="86"/>
      <c r="FO152" s="86"/>
      <c r="FP152" s="86"/>
      <c r="FQ152" s="86"/>
      <c r="FR152" s="86"/>
      <c r="FS152" s="86"/>
      <c r="FT152" s="86"/>
      <c r="FU152" s="86"/>
      <c r="FV152" s="86"/>
      <c r="FW152" s="86"/>
      <c r="FX152" s="86"/>
      <c r="FY152" s="86"/>
      <c r="FZ152" s="86"/>
      <c r="GA152" s="86"/>
      <c r="GB152" s="86"/>
      <c r="GC152" s="86"/>
      <c r="GD152" s="86"/>
      <c r="GE152" s="86"/>
      <c r="GF152" s="86"/>
      <c r="GG152" s="86"/>
      <c r="GH152" s="86"/>
      <c r="GI152" s="86"/>
      <c r="GJ152" s="86"/>
      <c r="GK152" s="86"/>
      <c r="GL152" s="86"/>
      <c r="GM152" s="86"/>
      <c r="GN152" s="86"/>
      <c r="GO152" s="86"/>
      <c r="GP152" s="86"/>
      <c r="GQ152" s="86"/>
      <c r="GR152" s="86"/>
      <c r="GS152" s="86"/>
      <c r="GT152" s="86"/>
      <c r="GU152" s="86"/>
      <c r="GV152" s="86"/>
      <c r="GW152" s="86"/>
      <c r="GX152" s="86"/>
      <c r="GY152" s="86"/>
      <c r="GZ152" s="86"/>
      <c r="HA152" s="86"/>
      <c r="HB152" s="86"/>
      <c r="HC152" s="86"/>
      <c r="HD152" s="86"/>
      <c r="HE152" s="86"/>
      <c r="HF152" s="86"/>
      <c r="HG152" s="86"/>
      <c r="HH152" s="86"/>
      <c r="HI152" s="86"/>
      <c r="HJ152" s="86"/>
      <c r="HK152" s="86"/>
      <c r="HL152" s="86"/>
      <c r="HM152" s="86"/>
      <c r="HN152" s="86"/>
      <c r="HO152" s="86"/>
      <c r="HP152" s="86"/>
      <c r="HQ152" s="86"/>
      <c r="HR152" s="86"/>
      <c r="HS152" s="86"/>
      <c r="HT152" s="86"/>
      <c r="HU152" s="86"/>
      <c r="HV152" s="86"/>
      <c r="HW152" s="86"/>
      <c r="HX152" s="86"/>
      <c r="HY152" s="86"/>
      <c r="HZ152" s="86"/>
      <c r="IA152" s="86"/>
      <c r="IB152" s="86"/>
      <c r="IC152" s="86"/>
      <c r="ID152" s="86"/>
      <c r="IE152" s="86"/>
      <c r="IF152" s="86"/>
      <c r="IG152" s="86"/>
      <c r="IH152" s="86"/>
      <c r="II152" s="86"/>
      <c r="IJ152" s="86"/>
      <c r="IK152" s="86"/>
    </row>
    <row r="153" spans="1:245" s="83" customFormat="1" ht="22.5" customHeight="1">
      <c r="A153" s="78"/>
      <c r="B153" s="78"/>
      <c r="C153" s="79"/>
      <c r="D153" s="87" t="s">
        <v>112</v>
      </c>
      <c r="E153" s="88" t="s">
        <v>402</v>
      </c>
      <c r="F153" s="243">
        <v>4000</v>
      </c>
      <c r="G153" s="243"/>
      <c r="H153" s="244">
        <v>4000</v>
      </c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6"/>
      <c r="DO153" s="86"/>
      <c r="DP153" s="86"/>
      <c r="DQ153" s="86"/>
      <c r="DR153" s="86"/>
      <c r="DS153" s="86"/>
      <c r="DT153" s="86"/>
      <c r="DU153" s="86"/>
      <c r="DV153" s="86"/>
      <c r="DW153" s="86"/>
      <c r="DX153" s="86"/>
      <c r="DY153" s="86"/>
      <c r="DZ153" s="86"/>
      <c r="EA153" s="86"/>
      <c r="EB153" s="86"/>
      <c r="EC153" s="86"/>
      <c r="ED153" s="86"/>
      <c r="EE153" s="86"/>
      <c r="EF153" s="86"/>
      <c r="EG153" s="86"/>
      <c r="EH153" s="86"/>
      <c r="EI153" s="86"/>
      <c r="EJ153" s="86"/>
      <c r="EK153" s="86"/>
      <c r="EL153" s="86"/>
      <c r="EM153" s="86"/>
      <c r="EN153" s="86"/>
      <c r="EO153" s="86"/>
      <c r="EP153" s="86"/>
      <c r="EQ153" s="86"/>
      <c r="ER153" s="86"/>
      <c r="ES153" s="86"/>
      <c r="ET153" s="86"/>
      <c r="EU153" s="86"/>
      <c r="EV153" s="86"/>
      <c r="EW153" s="86"/>
      <c r="EX153" s="86"/>
      <c r="EY153" s="86"/>
      <c r="EZ153" s="86"/>
      <c r="FA153" s="86"/>
      <c r="FB153" s="86"/>
      <c r="FC153" s="86"/>
      <c r="FD153" s="86"/>
      <c r="FE153" s="86"/>
      <c r="FF153" s="86"/>
      <c r="FG153" s="86"/>
      <c r="FH153" s="86"/>
      <c r="FI153" s="86"/>
      <c r="FJ153" s="86"/>
      <c r="FK153" s="86"/>
      <c r="FL153" s="86"/>
      <c r="FM153" s="86"/>
      <c r="FN153" s="86"/>
      <c r="FO153" s="86"/>
      <c r="FP153" s="86"/>
      <c r="FQ153" s="86"/>
      <c r="FR153" s="86"/>
      <c r="FS153" s="86"/>
      <c r="FT153" s="86"/>
      <c r="FU153" s="86"/>
      <c r="FV153" s="86"/>
      <c r="FW153" s="86"/>
      <c r="FX153" s="86"/>
      <c r="FY153" s="86"/>
      <c r="FZ153" s="86"/>
      <c r="GA153" s="86"/>
      <c r="GB153" s="86"/>
      <c r="GC153" s="86"/>
      <c r="GD153" s="86"/>
      <c r="GE153" s="86"/>
      <c r="GF153" s="86"/>
      <c r="GG153" s="86"/>
      <c r="GH153" s="86"/>
      <c r="GI153" s="86"/>
      <c r="GJ153" s="86"/>
      <c r="GK153" s="86"/>
      <c r="GL153" s="86"/>
      <c r="GM153" s="86"/>
      <c r="GN153" s="86"/>
      <c r="GO153" s="86"/>
      <c r="GP153" s="86"/>
      <c r="GQ153" s="86"/>
      <c r="GR153" s="86"/>
      <c r="GS153" s="86"/>
      <c r="GT153" s="86"/>
      <c r="GU153" s="86"/>
      <c r="GV153" s="86"/>
      <c r="GW153" s="86"/>
      <c r="GX153" s="86"/>
      <c r="GY153" s="86"/>
      <c r="GZ153" s="86"/>
      <c r="HA153" s="86"/>
      <c r="HB153" s="86"/>
      <c r="HC153" s="86"/>
      <c r="HD153" s="86"/>
      <c r="HE153" s="86"/>
      <c r="HF153" s="86"/>
      <c r="HG153" s="86"/>
      <c r="HH153" s="86"/>
      <c r="HI153" s="86"/>
      <c r="HJ153" s="86"/>
      <c r="HK153" s="86"/>
      <c r="HL153" s="86"/>
      <c r="HM153" s="86"/>
      <c r="HN153" s="86"/>
      <c r="HO153" s="86"/>
      <c r="HP153" s="86"/>
      <c r="HQ153" s="86"/>
      <c r="HR153" s="86"/>
      <c r="HS153" s="86"/>
      <c r="HT153" s="86"/>
      <c r="HU153" s="86"/>
      <c r="HV153" s="86"/>
      <c r="HW153" s="86"/>
      <c r="HX153" s="86"/>
      <c r="HY153" s="86"/>
      <c r="HZ153" s="86"/>
      <c r="IA153" s="86"/>
      <c r="IB153" s="86"/>
      <c r="IC153" s="86"/>
      <c r="ID153" s="86"/>
      <c r="IE153" s="86"/>
      <c r="IF153" s="86"/>
      <c r="IG153" s="86"/>
      <c r="IH153" s="86"/>
      <c r="II153" s="86"/>
      <c r="IJ153" s="86"/>
      <c r="IK153" s="86"/>
    </row>
    <row r="154" spans="1:245" s="83" customFormat="1" ht="12.75">
      <c r="A154" s="78"/>
      <c r="B154" s="78"/>
      <c r="C154" s="79"/>
      <c r="D154" s="84" t="s">
        <v>11</v>
      </c>
      <c r="E154" s="88" t="s">
        <v>166</v>
      </c>
      <c r="F154" s="243">
        <v>1300</v>
      </c>
      <c r="G154" s="243"/>
      <c r="H154" s="244">
        <v>1300</v>
      </c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  <c r="DI154" s="86"/>
      <c r="DJ154" s="86"/>
      <c r="DK154" s="86"/>
      <c r="DL154" s="86"/>
      <c r="DM154" s="86"/>
      <c r="DN154" s="86"/>
      <c r="DO154" s="86"/>
      <c r="DP154" s="86"/>
      <c r="DQ154" s="86"/>
      <c r="DR154" s="86"/>
      <c r="DS154" s="86"/>
      <c r="DT154" s="86"/>
      <c r="DU154" s="86"/>
      <c r="DV154" s="86"/>
      <c r="DW154" s="86"/>
      <c r="DX154" s="86"/>
      <c r="DY154" s="86"/>
      <c r="DZ154" s="86"/>
      <c r="EA154" s="86"/>
      <c r="EB154" s="86"/>
      <c r="EC154" s="86"/>
      <c r="ED154" s="86"/>
      <c r="EE154" s="86"/>
      <c r="EF154" s="86"/>
      <c r="EG154" s="86"/>
      <c r="EH154" s="86"/>
      <c r="EI154" s="86"/>
      <c r="EJ154" s="86"/>
      <c r="EK154" s="86"/>
      <c r="EL154" s="86"/>
      <c r="EM154" s="86"/>
      <c r="EN154" s="86"/>
      <c r="EO154" s="86"/>
      <c r="EP154" s="86"/>
      <c r="EQ154" s="86"/>
      <c r="ER154" s="86"/>
      <c r="ES154" s="86"/>
      <c r="ET154" s="86"/>
      <c r="EU154" s="86"/>
      <c r="EV154" s="86"/>
      <c r="EW154" s="86"/>
      <c r="EX154" s="86"/>
      <c r="EY154" s="86"/>
      <c r="EZ154" s="86"/>
      <c r="FA154" s="86"/>
      <c r="FB154" s="86"/>
      <c r="FC154" s="86"/>
      <c r="FD154" s="86"/>
      <c r="FE154" s="86"/>
      <c r="FF154" s="86"/>
      <c r="FG154" s="86"/>
      <c r="FH154" s="86"/>
      <c r="FI154" s="86"/>
      <c r="FJ154" s="86"/>
      <c r="FK154" s="86"/>
      <c r="FL154" s="86"/>
      <c r="FM154" s="86"/>
      <c r="FN154" s="86"/>
      <c r="FO154" s="86"/>
      <c r="FP154" s="86"/>
      <c r="FQ154" s="86"/>
      <c r="FR154" s="86"/>
      <c r="FS154" s="86"/>
      <c r="FT154" s="86"/>
      <c r="FU154" s="86"/>
      <c r="FV154" s="86"/>
      <c r="FW154" s="86"/>
      <c r="FX154" s="86"/>
      <c r="FY154" s="86"/>
      <c r="FZ154" s="86"/>
      <c r="GA154" s="86"/>
      <c r="GB154" s="86"/>
      <c r="GC154" s="86"/>
      <c r="GD154" s="86"/>
      <c r="GE154" s="86"/>
      <c r="GF154" s="86"/>
      <c r="GG154" s="86"/>
      <c r="GH154" s="86"/>
      <c r="GI154" s="86"/>
      <c r="GJ154" s="86"/>
      <c r="GK154" s="86"/>
      <c r="GL154" s="86"/>
      <c r="GM154" s="86"/>
      <c r="GN154" s="86"/>
      <c r="GO154" s="86"/>
      <c r="GP154" s="86"/>
      <c r="GQ154" s="86"/>
      <c r="GR154" s="86"/>
      <c r="GS154" s="86"/>
      <c r="GT154" s="86"/>
      <c r="GU154" s="86"/>
      <c r="GV154" s="86"/>
      <c r="GW154" s="86"/>
      <c r="GX154" s="86"/>
      <c r="GY154" s="86"/>
      <c r="GZ154" s="86"/>
      <c r="HA154" s="86"/>
      <c r="HB154" s="86"/>
      <c r="HC154" s="86"/>
      <c r="HD154" s="86"/>
      <c r="HE154" s="86"/>
      <c r="HF154" s="86"/>
      <c r="HG154" s="86"/>
      <c r="HH154" s="86"/>
      <c r="HI154" s="86"/>
      <c r="HJ154" s="86"/>
      <c r="HK154" s="86"/>
      <c r="HL154" s="86"/>
      <c r="HM154" s="86"/>
      <c r="HN154" s="86"/>
      <c r="HO154" s="86"/>
      <c r="HP154" s="86"/>
      <c r="HQ154" s="86"/>
      <c r="HR154" s="86"/>
      <c r="HS154" s="86"/>
      <c r="HT154" s="86"/>
      <c r="HU154" s="86"/>
      <c r="HV154" s="86"/>
      <c r="HW154" s="86"/>
      <c r="HX154" s="86"/>
      <c r="HY154" s="86"/>
      <c r="HZ154" s="86"/>
      <c r="IA154" s="86"/>
      <c r="IB154" s="86"/>
      <c r="IC154" s="86"/>
      <c r="ID154" s="86"/>
      <c r="IE154" s="86"/>
      <c r="IF154" s="86"/>
      <c r="IG154" s="86"/>
      <c r="IH154" s="86"/>
      <c r="II154" s="86"/>
      <c r="IJ154" s="86"/>
      <c r="IK154" s="86"/>
    </row>
    <row r="155" spans="1:245" s="83" customFormat="1" ht="21.75" customHeight="1">
      <c r="A155" s="78"/>
      <c r="B155" s="78"/>
      <c r="C155" s="79"/>
      <c r="D155" s="87" t="s">
        <v>14</v>
      </c>
      <c r="E155" s="88" t="s">
        <v>413</v>
      </c>
      <c r="F155" s="243">
        <v>3000</v>
      </c>
      <c r="G155" s="243"/>
      <c r="H155" s="244">
        <v>3000</v>
      </c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  <c r="DI155" s="86"/>
      <c r="DJ155" s="86"/>
      <c r="DK155" s="86"/>
      <c r="DL155" s="86"/>
      <c r="DM155" s="86"/>
      <c r="DN155" s="86"/>
      <c r="DO155" s="86"/>
      <c r="DP155" s="86"/>
      <c r="DQ155" s="86"/>
      <c r="DR155" s="86"/>
      <c r="DS155" s="86"/>
      <c r="DT155" s="86"/>
      <c r="DU155" s="86"/>
      <c r="DV155" s="86"/>
      <c r="DW155" s="86"/>
      <c r="DX155" s="86"/>
      <c r="DY155" s="86"/>
      <c r="DZ155" s="86"/>
      <c r="EA155" s="86"/>
      <c r="EB155" s="86"/>
      <c r="EC155" s="86"/>
      <c r="ED155" s="86"/>
      <c r="EE155" s="86"/>
      <c r="EF155" s="86"/>
      <c r="EG155" s="86"/>
      <c r="EH155" s="86"/>
      <c r="EI155" s="86"/>
      <c r="EJ155" s="86"/>
      <c r="EK155" s="86"/>
      <c r="EL155" s="86"/>
      <c r="EM155" s="86"/>
      <c r="EN155" s="86"/>
      <c r="EO155" s="86"/>
      <c r="EP155" s="86"/>
      <c r="EQ155" s="86"/>
      <c r="ER155" s="86"/>
      <c r="ES155" s="86"/>
      <c r="ET155" s="86"/>
      <c r="EU155" s="86"/>
      <c r="EV155" s="86"/>
      <c r="EW155" s="86"/>
      <c r="EX155" s="86"/>
      <c r="EY155" s="86"/>
      <c r="EZ155" s="86"/>
      <c r="FA155" s="86"/>
      <c r="FB155" s="86"/>
      <c r="FC155" s="86"/>
      <c r="FD155" s="86"/>
      <c r="FE155" s="86"/>
      <c r="FF155" s="86"/>
      <c r="FG155" s="86"/>
      <c r="FH155" s="86"/>
      <c r="FI155" s="86"/>
      <c r="FJ155" s="86"/>
      <c r="FK155" s="86"/>
      <c r="FL155" s="86"/>
      <c r="FM155" s="86"/>
      <c r="FN155" s="86"/>
      <c r="FO155" s="86"/>
      <c r="FP155" s="86"/>
      <c r="FQ155" s="86"/>
      <c r="FR155" s="86"/>
      <c r="FS155" s="86"/>
      <c r="FT155" s="86"/>
      <c r="FU155" s="86"/>
      <c r="FV155" s="86"/>
      <c r="FW155" s="86"/>
      <c r="FX155" s="86"/>
      <c r="FY155" s="86"/>
      <c r="FZ155" s="86"/>
      <c r="GA155" s="86"/>
      <c r="GB155" s="86"/>
      <c r="GC155" s="86"/>
      <c r="GD155" s="86"/>
      <c r="GE155" s="86"/>
      <c r="GF155" s="86"/>
      <c r="GG155" s="86"/>
      <c r="GH155" s="86"/>
      <c r="GI155" s="86"/>
      <c r="GJ155" s="86"/>
      <c r="GK155" s="86"/>
      <c r="GL155" s="86"/>
      <c r="GM155" s="86"/>
      <c r="GN155" s="86"/>
      <c r="GO155" s="86"/>
      <c r="GP155" s="86"/>
      <c r="GQ155" s="86"/>
      <c r="GR155" s="86"/>
      <c r="GS155" s="86"/>
      <c r="GT155" s="86"/>
      <c r="GU155" s="86"/>
      <c r="GV155" s="86"/>
      <c r="GW155" s="86"/>
      <c r="GX155" s="86"/>
      <c r="GY155" s="86"/>
      <c r="GZ155" s="86"/>
      <c r="HA155" s="86"/>
      <c r="HB155" s="86"/>
      <c r="HC155" s="86"/>
      <c r="HD155" s="86"/>
      <c r="HE155" s="86"/>
      <c r="HF155" s="86"/>
      <c r="HG155" s="86"/>
      <c r="HH155" s="86"/>
      <c r="HI155" s="86"/>
      <c r="HJ155" s="86"/>
      <c r="HK155" s="86"/>
      <c r="HL155" s="86"/>
      <c r="HM155" s="86"/>
      <c r="HN155" s="86"/>
      <c r="HO155" s="86"/>
      <c r="HP155" s="86"/>
      <c r="HQ155" s="86"/>
      <c r="HR155" s="86"/>
      <c r="HS155" s="86"/>
      <c r="HT155" s="86"/>
      <c r="HU155" s="86"/>
      <c r="HV155" s="86"/>
      <c r="HW155" s="86"/>
      <c r="HX155" s="86"/>
      <c r="HY155" s="86"/>
      <c r="HZ155" s="86"/>
      <c r="IA155" s="86"/>
      <c r="IB155" s="86"/>
      <c r="IC155" s="86"/>
      <c r="ID155" s="86"/>
      <c r="IE155" s="86"/>
      <c r="IF155" s="86"/>
      <c r="IG155" s="86"/>
      <c r="IH155" s="86"/>
      <c r="II155" s="86"/>
      <c r="IJ155" s="86"/>
      <c r="IK155" s="86"/>
    </row>
    <row r="156" spans="1:245" s="83" customFormat="1" ht="16.5" customHeight="1">
      <c r="A156" s="78"/>
      <c r="B156" s="78"/>
      <c r="C156" s="79"/>
      <c r="D156" s="87" t="s">
        <v>20</v>
      </c>
      <c r="E156" s="88" t="s">
        <v>213</v>
      </c>
      <c r="F156" s="243">
        <v>2500</v>
      </c>
      <c r="G156" s="243"/>
      <c r="H156" s="244">
        <v>2500</v>
      </c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</row>
    <row r="157" spans="1:245" s="83" customFormat="1" ht="21" customHeight="1">
      <c r="A157" s="78"/>
      <c r="B157" s="78"/>
      <c r="C157" s="79"/>
      <c r="D157" s="87" t="s">
        <v>23</v>
      </c>
      <c r="E157" s="88" t="s">
        <v>161</v>
      </c>
      <c r="F157" s="243">
        <v>1500</v>
      </c>
      <c r="G157" s="243"/>
      <c r="H157" s="243">
        <v>1500</v>
      </c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  <c r="DI157" s="86"/>
      <c r="DJ157" s="86"/>
      <c r="DK157" s="86"/>
      <c r="DL157" s="86"/>
      <c r="DM157" s="86"/>
      <c r="DN157" s="86"/>
      <c r="DO157" s="86"/>
      <c r="DP157" s="86"/>
      <c r="DQ157" s="86"/>
      <c r="DR157" s="86"/>
      <c r="DS157" s="86"/>
      <c r="DT157" s="86"/>
      <c r="DU157" s="86"/>
      <c r="DV157" s="86"/>
      <c r="DW157" s="86"/>
      <c r="DX157" s="86"/>
      <c r="DY157" s="86"/>
      <c r="DZ157" s="86"/>
      <c r="EA157" s="86"/>
      <c r="EB157" s="86"/>
      <c r="EC157" s="86"/>
      <c r="ED157" s="86"/>
      <c r="EE157" s="86"/>
      <c r="EF157" s="86"/>
      <c r="EG157" s="86"/>
      <c r="EH157" s="86"/>
      <c r="EI157" s="86"/>
      <c r="EJ157" s="86"/>
      <c r="EK157" s="86"/>
      <c r="EL157" s="86"/>
      <c r="EM157" s="86"/>
      <c r="EN157" s="86"/>
      <c r="EO157" s="86"/>
      <c r="EP157" s="86"/>
      <c r="EQ157" s="86"/>
      <c r="ER157" s="86"/>
      <c r="ES157" s="86"/>
      <c r="ET157" s="86"/>
      <c r="EU157" s="86"/>
      <c r="EV157" s="86"/>
      <c r="EW157" s="86"/>
      <c r="EX157" s="86"/>
      <c r="EY157" s="86"/>
      <c r="EZ157" s="86"/>
      <c r="FA157" s="86"/>
      <c r="FB157" s="86"/>
      <c r="FC157" s="86"/>
      <c r="FD157" s="86"/>
      <c r="FE157" s="86"/>
      <c r="FF157" s="86"/>
      <c r="FG157" s="86"/>
      <c r="FH157" s="86"/>
      <c r="FI157" s="86"/>
      <c r="FJ157" s="86"/>
      <c r="FK157" s="86"/>
      <c r="FL157" s="86"/>
      <c r="FM157" s="86"/>
      <c r="FN157" s="86"/>
      <c r="FO157" s="86"/>
      <c r="FP157" s="86"/>
      <c r="FQ157" s="86"/>
      <c r="FR157" s="86"/>
      <c r="FS157" s="86"/>
      <c r="FT157" s="86"/>
      <c r="FU157" s="86"/>
      <c r="FV157" s="86"/>
      <c r="FW157" s="86"/>
      <c r="FX157" s="86"/>
      <c r="FY157" s="86"/>
      <c r="FZ157" s="86"/>
      <c r="GA157" s="86"/>
      <c r="GB157" s="86"/>
      <c r="GC157" s="86"/>
      <c r="GD157" s="86"/>
      <c r="GE157" s="86"/>
      <c r="GF157" s="86"/>
      <c r="GG157" s="86"/>
      <c r="GH157" s="86"/>
      <c r="GI157" s="86"/>
      <c r="GJ157" s="86"/>
      <c r="GK157" s="86"/>
      <c r="GL157" s="86"/>
      <c r="GM157" s="86"/>
      <c r="GN157" s="86"/>
      <c r="GO157" s="86"/>
      <c r="GP157" s="86"/>
      <c r="GQ157" s="86"/>
      <c r="GR157" s="86"/>
      <c r="GS157" s="86"/>
      <c r="GT157" s="86"/>
      <c r="GU157" s="86"/>
      <c r="GV157" s="86"/>
      <c r="GW157" s="86"/>
      <c r="GX157" s="86"/>
      <c r="GY157" s="86"/>
      <c r="GZ157" s="86"/>
      <c r="HA157" s="86"/>
      <c r="HB157" s="86"/>
      <c r="HC157" s="86"/>
      <c r="HD157" s="86"/>
      <c r="HE157" s="86"/>
      <c r="HF157" s="86"/>
      <c r="HG157" s="86"/>
      <c r="HH157" s="86"/>
      <c r="HI157" s="86"/>
      <c r="HJ157" s="86"/>
      <c r="HK157" s="86"/>
      <c r="HL157" s="86"/>
      <c r="HM157" s="86"/>
      <c r="HN157" s="86"/>
      <c r="HO157" s="86"/>
      <c r="HP157" s="86"/>
      <c r="HQ157" s="86"/>
      <c r="HR157" s="86"/>
      <c r="HS157" s="86"/>
      <c r="HT157" s="86"/>
      <c r="HU157" s="86"/>
      <c r="HV157" s="86"/>
      <c r="HW157" s="86"/>
      <c r="HX157" s="86"/>
      <c r="HY157" s="86"/>
      <c r="HZ157" s="86"/>
      <c r="IA157" s="86"/>
      <c r="IB157" s="86"/>
      <c r="IC157" s="86"/>
      <c r="ID157" s="86"/>
      <c r="IE157" s="86"/>
      <c r="IF157" s="86"/>
      <c r="IG157" s="86"/>
      <c r="IH157" s="86"/>
      <c r="II157" s="86"/>
      <c r="IJ157" s="86"/>
      <c r="IK157" s="86"/>
    </row>
    <row r="158" spans="1:245" s="83" customFormat="1" ht="16.5" customHeight="1">
      <c r="A158" s="78"/>
      <c r="B158" s="78"/>
      <c r="C158" s="79"/>
      <c r="D158" s="84" t="s">
        <v>28</v>
      </c>
      <c r="E158" s="85" t="s">
        <v>161</v>
      </c>
      <c r="F158" s="244">
        <v>1000</v>
      </c>
      <c r="G158" s="244"/>
      <c r="H158" s="244">
        <v>1000</v>
      </c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  <c r="HQ158" s="86"/>
      <c r="HR158" s="86"/>
      <c r="HS158" s="86"/>
      <c r="HT158" s="86"/>
      <c r="HU158" s="86"/>
      <c r="HV158" s="86"/>
      <c r="HW158" s="86"/>
      <c r="HX158" s="86"/>
      <c r="HY158" s="86"/>
      <c r="HZ158" s="86"/>
      <c r="IA158" s="86"/>
      <c r="IB158" s="86"/>
      <c r="IC158" s="86"/>
      <c r="ID158" s="86"/>
      <c r="IE158" s="86"/>
      <c r="IF158" s="86"/>
      <c r="IG158" s="86"/>
      <c r="IH158" s="86"/>
      <c r="II158" s="86"/>
      <c r="IJ158" s="86"/>
      <c r="IK158" s="86"/>
    </row>
    <row r="159" spans="1:245" s="83" customFormat="1" ht="24" customHeight="1">
      <c r="A159" s="78"/>
      <c r="B159" s="78"/>
      <c r="C159" s="79"/>
      <c r="D159" s="84" t="s">
        <v>115</v>
      </c>
      <c r="E159" s="85" t="s">
        <v>424</v>
      </c>
      <c r="F159" s="244">
        <v>458</v>
      </c>
      <c r="G159" s="244"/>
      <c r="H159" s="243">
        <v>458</v>
      </c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  <c r="DI159" s="86"/>
      <c r="DJ159" s="86"/>
      <c r="DK159" s="86"/>
      <c r="DL159" s="86"/>
      <c r="DM159" s="86"/>
      <c r="DN159" s="86"/>
      <c r="DO159" s="86"/>
      <c r="DP159" s="86"/>
      <c r="DQ159" s="86"/>
      <c r="DR159" s="86"/>
      <c r="DS159" s="86"/>
      <c r="DT159" s="86"/>
      <c r="DU159" s="86"/>
      <c r="DV159" s="86"/>
      <c r="DW159" s="86"/>
      <c r="DX159" s="86"/>
      <c r="DY159" s="86"/>
      <c r="DZ159" s="86"/>
      <c r="EA159" s="86"/>
      <c r="EB159" s="86"/>
      <c r="EC159" s="86"/>
      <c r="ED159" s="86"/>
      <c r="EE159" s="86"/>
      <c r="EF159" s="86"/>
      <c r="EG159" s="86"/>
      <c r="EH159" s="86"/>
      <c r="EI159" s="86"/>
      <c r="EJ159" s="86"/>
      <c r="EK159" s="86"/>
      <c r="EL159" s="86"/>
      <c r="EM159" s="86"/>
      <c r="EN159" s="86"/>
      <c r="EO159" s="86"/>
      <c r="EP159" s="86"/>
      <c r="EQ159" s="86"/>
      <c r="ER159" s="86"/>
      <c r="ES159" s="86"/>
      <c r="ET159" s="86"/>
      <c r="EU159" s="86"/>
      <c r="EV159" s="86"/>
      <c r="EW159" s="86"/>
      <c r="EX159" s="86"/>
      <c r="EY159" s="86"/>
      <c r="EZ159" s="86"/>
      <c r="FA159" s="86"/>
      <c r="FB159" s="86"/>
      <c r="FC159" s="86"/>
      <c r="FD159" s="86"/>
      <c r="FE159" s="86"/>
      <c r="FF159" s="86"/>
      <c r="FG159" s="86"/>
      <c r="FH159" s="86"/>
      <c r="FI159" s="86"/>
      <c r="FJ159" s="86"/>
      <c r="FK159" s="86"/>
      <c r="FL159" s="86"/>
      <c r="FM159" s="86"/>
      <c r="FN159" s="86"/>
      <c r="FO159" s="86"/>
      <c r="FP159" s="86"/>
      <c r="FQ159" s="86"/>
      <c r="FR159" s="86"/>
      <c r="FS159" s="86"/>
      <c r="FT159" s="86"/>
      <c r="FU159" s="86"/>
      <c r="FV159" s="86"/>
      <c r="FW159" s="86"/>
      <c r="FX159" s="86"/>
      <c r="FY159" s="86"/>
      <c r="FZ159" s="86"/>
      <c r="GA159" s="86"/>
      <c r="GB159" s="86"/>
      <c r="GC159" s="86"/>
      <c r="GD159" s="86"/>
      <c r="GE159" s="86"/>
      <c r="GF159" s="86"/>
      <c r="GG159" s="86"/>
      <c r="GH159" s="86"/>
      <c r="GI159" s="86"/>
      <c r="GJ159" s="86"/>
      <c r="GK159" s="86"/>
      <c r="GL159" s="86"/>
      <c r="GM159" s="86"/>
      <c r="GN159" s="86"/>
      <c r="GO159" s="86"/>
      <c r="GP159" s="86"/>
      <c r="GQ159" s="86"/>
      <c r="GR159" s="86"/>
      <c r="GS159" s="86"/>
      <c r="GT159" s="86"/>
      <c r="GU159" s="86"/>
      <c r="GV159" s="86"/>
      <c r="GW159" s="86"/>
      <c r="GX159" s="86"/>
      <c r="GY159" s="86"/>
      <c r="GZ159" s="86"/>
      <c r="HA159" s="86"/>
      <c r="HB159" s="86"/>
      <c r="HC159" s="86"/>
      <c r="HD159" s="86"/>
      <c r="HE159" s="86"/>
      <c r="HF159" s="86"/>
      <c r="HG159" s="86"/>
      <c r="HH159" s="86"/>
      <c r="HI159" s="86"/>
      <c r="HJ159" s="86"/>
      <c r="HK159" s="86"/>
      <c r="HL159" s="86"/>
      <c r="HM159" s="86"/>
      <c r="HN159" s="86"/>
      <c r="HO159" s="86"/>
      <c r="HP159" s="86"/>
      <c r="HQ159" s="86"/>
      <c r="HR159" s="86"/>
      <c r="HS159" s="86"/>
      <c r="HT159" s="86"/>
      <c r="HU159" s="86"/>
      <c r="HV159" s="86"/>
      <c r="HW159" s="86"/>
      <c r="HX159" s="86"/>
      <c r="HY159" s="86"/>
      <c r="HZ159" s="86"/>
      <c r="IA159" s="86"/>
      <c r="IB159" s="86"/>
      <c r="IC159" s="86"/>
      <c r="ID159" s="86"/>
      <c r="IE159" s="86"/>
      <c r="IF159" s="86"/>
      <c r="IG159" s="86"/>
      <c r="IH159" s="86"/>
      <c r="II159" s="86"/>
      <c r="IJ159" s="86"/>
      <c r="IK159" s="86"/>
    </row>
    <row r="160" spans="1:245" s="83" customFormat="1" ht="36.75" customHeight="1">
      <c r="A160" s="78"/>
      <c r="B160" s="78"/>
      <c r="C160" s="79"/>
      <c r="D160" s="87" t="s">
        <v>34</v>
      </c>
      <c r="E160" s="88" t="s">
        <v>385</v>
      </c>
      <c r="F160" s="243">
        <v>2000</v>
      </c>
      <c r="G160" s="243"/>
      <c r="H160" s="244">
        <v>2000</v>
      </c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6"/>
      <c r="EB160" s="86"/>
      <c r="EC160" s="86"/>
      <c r="ED160" s="86"/>
      <c r="EE160" s="86"/>
      <c r="EF160" s="86"/>
      <c r="EG160" s="86"/>
      <c r="EH160" s="86"/>
      <c r="EI160" s="86"/>
      <c r="EJ160" s="86"/>
      <c r="EK160" s="86"/>
      <c r="EL160" s="86"/>
      <c r="EM160" s="86"/>
      <c r="EN160" s="86"/>
      <c r="EO160" s="86"/>
      <c r="EP160" s="86"/>
      <c r="EQ160" s="86"/>
      <c r="ER160" s="86"/>
      <c r="ES160" s="86"/>
      <c r="ET160" s="86"/>
      <c r="EU160" s="86"/>
      <c r="EV160" s="86"/>
      <c r="EW160" s="86"/>
      <c r="EX160" s="86"/>
      <c r="EY160" s="86"/>
      <c r="EZ160" s="86"/>
      <c r="FA160" s="86"/>
      <c r="FB160" s="86"/>
      <c r="FC160" s="86"/>
      <c r="FD160" s="86"/>
      <c r="FE160" s="86"/>
      <c r="FF160" s="86"/>
      <c r="FG160" s="86"/>
      <c r="FH160" s="86"/>
      <c r="FI160" s="86"/>
      <c r="FJ160" s="86"/>
      <c r="FK160" s="86"/>
      <c r="FL160" s="86"/>
      <c r="FM160" s="86"/>
      <c r="FN160" s="86"/>
      <c r="FO160" s="86"/>
      <c r="FP160" s="86"/>
      <c r="FQ160" s="86"/>
      <c r="FR160" s="86"/>
      <c r="FS160" s="86"/>
      <c r="FT160" s="86"/>
      <c r="FU160" s="86"/>
      <c r="FV160" s="86"/>
      <c r="FW160" s="86"/>
      <c r="FX160" s="86"/>
      <c r="FY160" s="86"/>
      <c r="FZ160" s="86"/>
      <c r="GA160" s="86"/>
      <c r="GB160" s="86"/>
      <c r="GC160" s="86"/>
      <c r="GD160" s="86"/>
      <c r="GE160" s="86"/>
      <c r="GF160" s="86"/>
      <c r="GG160" s="86"/>
      <c r="GH160" s="86"/>
      <c r="GI160" s="86"/>
      <c r="GJ160" s="86"/>
      <c r="GK160" s="86"/>
      <c r="GL160" s="86"/>
      <c r="GM160" s="86"/>
      <c r="GN160" s="86"/>
      <c r="GO160" s="86"/>
      <c r="GP160" s="86"/>
      <c r="GQ160" s="86"/>
      <c r="GR160" s="86"/>
      <c r="GS160" s="86"/>
      <c r="GT160" s="86"/>
      <c r="GU160" s="86"/>
      <c r="GV160" s="86"/>
      <c r="GW160" s="86"/>
      <c r="GX160" s="86"/>
      <c r="GY160" s="86"/>
      <c r="GZ160" s="86"/>
      <c r="HA160" s="86"/>
      <c r="HB160" s="86"/>
      <c r="HC160" s="86"/>
      <c r="HD160" s="86"/>
      <c r="HE160" s="86"/>
      <c r="HF160" s="86"/>
      <c r="HG160" s="86"/>
      <c r="HH160" s="86"/>
      <c r="HI160" s="86"/>
      <c r="HJ160" s="86"/>
      <c r="HK160" s="86"/>
      <c r="HL160" s="86"/>
      <c r="HM160" s="86"/>
      <c r="HN160" s="86"/>
      <c r="HO160" s="86"/>
      <c r="HP160" s="86"/>
      <c r="HQ160" s="86"/>
      <c r="HR160" s="86"/>
      <c r="HS160" s="86"/>
      <c r="HT160" s="86"/>
      <c r="HU160" s="86"/>
      <c r="HV160" s="86"/>
      <c r="HW160" s="86"/>
      <c r="HX160" s="86"/>
      <c r="HY160" s="86"/>
      <c r="HZ160" s="86"/>
      <c r="IA160" s="86"/>
      <c r="IB160" s="86"/>
      <c r="IC160" s="86"/>
      <c r="ID160" s="86"/>
      <c r="IE160" s="86"/>
      <c r="IF160" s="86"/>
      <c r="IG160" s="86"/>
      <c r="IH160" s="86"/>
      <c r="II160" s="86"/>
      <c r="IJ160" s="86"/>
      <c r="IK160" s="86"/>
    </row>
    <row r="161" spans="1:245" s="83" customFormat="1" ht="19.5" customHeight="1">
      <c r="A161" s="78"/>
      <c r="B161" s="78"/>
      <c r="C161" s="79"/>
      <c r="D161" s="87" t="s">
        <v>38</v>
      </c>
      <c r="E161" s="88" t="s">
        <v>211</v>
      </c>
      <c r="F161" s="243">
        <v>1500</v>
      </c>
      <c r="G161" s="243"/>
      <c r="H161" s="243">
        <v>1500</v>
      </c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</row>
    <row r="162" spans="1:245" s="83" customFormat="1" ht="16.5" customHeight="1">
      <c r="A162" s="78"/>
      <c r="B162" s="78"/>
      <c r="C162" s="79"/>
      <c r="D162" s="87" t="s">
        <v>43</v>
      </c>
      <c r="E162" s="88" t="s">
        <v>278</v>
      </c>
      <c r="F162" s="243">
        <v>900</v>
      </c>
      <c r="G162" s="243"/>
      <c r="H162" s="243">
        <v>900</v>
      </c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  <c r="DI162" s="86"/>
      <c r="DJ162" s="86"/>
      <c r="DK162" s="86"/>
      <c r="DL162" s="86"/>
      <c r="DM162" s="86"/>
      <c r="DN162" s="86"/>
      <c r="DO162" s="86"/>
      <c r="DP162" s="86"/>
      <c r="DQ162" s="86"/>
      <c r="DR162" s="86"/>
      <c r="DS162" s="86"/>
      <c r="DT162" s="86"/>
      <c r="DU162" s="86"/>
      <c r="DV162" s="86"/>
      <c r="DW162" s="86"/>
      <c r="DX162" s="86"/>
      <c r="DY162" s="86"/>
      <c r="DZ162" s="86"/>
      <c r="EA162" s="86"/>
      <c r="EB162" s="86"/>
      <c r="EC162" s="86"/>
      <c r="ED162" s="86"/>
      <c r="EE162" s="86"/>
      <c r="EF162" s="86"/>
      <c r="EG162" s="86"/>
      <c r="EH162" s="86"/>
      <c r="EI162" s="86"/>
      <c r="EJ162" s="86"/>
      <c r="EK162" s="86"/>
      <c r="EL162" s="86"/>
      <c r="EM162" s="86"/>
      <c r="EN162" s="86"/>
      <c r="EO162" s="86"/>
      <c r="EP162" s="86"/>
      <c r="EQ162" s="86"/>
      <c r="ER162" s="86"/>
      <c r="ES162" s="86"/>
      <c r="ET162" s="86"/>
      <c r="EU162" s="86"/>
      <c r="EV162" s="86"/>
      <c r="EW162" s="86"/>
      <c r="EX162" s="86"/>
      <c r="EY162" s="86"/>
      <c r="EZ162" s="86"/>
      <c r="FA162" s="86"/>
      <c r="FB162" s="86"/>
      <c r="FC162" s="86"/>
      <c r="FD162" s="86"/>
      <c r="FE162" s="86"/>
      <c r="FF162" s="86"/>
      <c r="FG162" s="86"/>
      <c r="FH162" s="86"/>
      <c r="FI162" s="86"/>
      <c r="FJ162" s="86"/>
      <c r="FK162" s="86"/>
      <c r="FL162" s="86"/>
      <c r="FM162" s="86"/>
      <c r="FN162" s="86"/>
      <c r="FO162" s="86"/>
      <c r="FP162" s="86"/>
      <c r="FQ162" s="86"/>
      <c r="FR162" s="86"/>
      <c r="FS162" s="86"/>
      <c r="FT162" s="86"/>
      <c r="FU162" s="86"/>
      <c r="FV162" s="86"/>
      <c r="FW162" s="86"/>
      <c r="FX162" s="86"/>
      <c r="FY162" s="86"/>
      <c r="FZ162" s="86"/>
      <c r="GA162" s="86"/>
      <c r="GB162" s="86"/>
      <c r="GC162" s="86"/>
      <c r="GD162" s="86"/>
      <c r="GE162" s="86"/>
      <c r="GF162" s="86"/>
      <c r="GG162" s="86"/>
      <c r="GH162" s="86"/>
      <c r="GI162" s="86"/>
      <c r="GJ162" s="86"/>
      <c r="GK162" s="86"/>
      <c r="GL162" s="86"/>
      <c r="GM162" s="86"/>
      <c r="GN162" s="86"/>
      <c r="GO162" s="86"/>
      <c r="GP162" s="86"/>
      <c r="GQ162" s="86"/>
      <c r="GR162" s="86"/>
      <c r="GS162" s="86"/>
      <c r="GT162" s="86"/>
      <c r="GU162" s="86"/>
      <c r="GV162" s="86"/>
      <c r="GW162" s="86"/>
      <c r="GX162" s="86"/>
      <c r="GY162" s="86"/>
      <c r="GZ162" s="86"/>
      <c r="HA162" s="86"/>
      <c r="HB162" s="86"/>
      <c r="HC162" s="86"/>
      <c r="HD162" s="86"/>
      <c r="HE162" s="86"/>
      <c r="HF162" s="86"/>
      <c r="HG162" s="86"/>
      <c r="HH162" s="86"/>
      <c r="HI162" s="86"/>
      <c r="HJ162" s="86"/>
      <c r="HK162" s="86"/>
      <c r="HL162" s="86"/>
      <c r="HM162" s="86"/>
      <c r="HN162" s="86"/>
      <c r="HO162" s="86"/>
      <c r="HP162" s="86"/>
      <c r="HQ162" s="86"/>
      <c r="HR162" s="86"/>
      <c r="HS162" s="86"/>
      <c r="HT162" s="86"/>
      <c r="HU162" s="86"/>
      <c r="HV162" s="86"/>
      <c r="HW162" s="86"/>
      <c r="HX162" s="86"/>
      <c r="HY162" s="86"/>
      <c r="HZ162" s="86"/>
      <c r="IA162" s="86"/>
      <c r="IB162" s="86"/>
      <c r="IC162" s="86"/>
      <c r="ID162" s="86"/>
      <c r="IE162" s="86"/>
      <c r="IF162" s="86"/>
      <c r="IG162" s="86"/>
      <c r="IH162" s="86"/>
      <c r="II162" s="86"/>
      <c r="IJ162" s="86"/>
      <c r="IK162" s="86"/>
    </row>
    <row r="163" spans="1:245" s="83" customFormat="1" ht="16.5" customHeight="1">
      <c r="A163" s="78"/>
      <c r="B163" s="78"/>
      <c r="C163" s="79"/>
      <c r="D163" s="87" t="s">
        <v>49</v>
      </c>
      <c r="E163" s="88" t="s">
        <v>279</v>
      </c>
      <c r="F163" s="243">
        <v>1000</v>
      </c>
      <c r="G163" s="243"/>
      <c r="H163" s="243">
        <v>1000</v>
      </c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  <c r="DI163" s="86"/>
      <c r="DJ163" s="86"/>
      <c r="DK163" s="86"/>
      <c r="DL163" s="86"/>
      <c r="DM163" s="86"/>
      <c r="DN163" s="86"/>
      <c r="DO163" s="86"/>
      <c r="DP163" s="86"/>
      <c r="DQ163" s="86"/>
      <c r="DR163" s="86"/>
      <c r="DS163" s="86"/>
      <c r="DT163" s="86"/>
      <c r="DU163" s="86"/>
      <c r="DV163" s="86"/>
      <c r="DW163" s="86"/>
      <c r="DX163" s="86"/>
      <c r="DY163" s="86"/>
      <c r="DZ163" s="86"/>
      <c r="EA163" s="86"/>
      <c r="EB163" s="86"/>
      <c r="EC163" s="86"/>
      <c r="ED163" s="86"/>
      <c r="EE163" s="86"/>
      <c r="EF163" s="86"/>
      <c r="EG163" s="86"/>
      <c r="EH163" s="86"/>
      <c r="EI163" s="86"/>
      <c r="EJ163" s="86"/>
      <c r="EK163" s="86"/>
      <c r="EL163" s="86"/>
      <c r="EM163" s="86"/>
      <c r="EN163" s="86"/>
      <c r="EO163" s="86"/>
      <c r="EP163" s="86"/>
      <c r="EQ163" s="86"/>
      <c r="ER163" s="86"/>
      <c r="ES163" s="86"/>
      <c r="ET163" s="86"/>
      <c r="EU163" s="86"/>
      <c r="EV163" s="86"/>
      <c r="EW163" s="86"/>
      <c r="EX163" s="86"/>
      <c r="EY163" s="86"/>
      <c r="EZ163" s="86"/>
      <c r="FA163" s="86"/>
      <c r="FB163" s="86"/>
      <c r="FC163" s="86"/>
      <c r="FD163" s="86"/>
      <c r="FE163" s="86"/>
      <c r="FF163" s="86"/>
      <c r="FG163" s="86"/>
      <c r="FH163" s="86"/>
      <c r="FI163" s="86"/>
      <c r="FJ163" s="86"/>
      <c r="FK163" s="86"/>
      <c r="FL163" s="86"/>
      <c r="FM163" s="86"/>
      <c r="FN163" s="86"/>
      <c r="FO163" s="86"/>
      <c r="FP163" s="86"/>
      <c r="FQ163" s="86"/>
      <c r="FR163" s="86"/>
      <c r="FS163" s="86"/>
      <c r="FT163" s="86"/>
      <c r="FU163" s="86"/>
      <c r="FV163" s="86"/>
      <c r="FW163" s="86"/>
      <c r="FX163" s="86"/>
      <c r="FY163" s="86"/>
      <c r="FZ163" s="86"/>
      <c r="GA163" s="86"/>
      <c r="GB163" s="86"/>
      <c r="GC163" s="86"/>
      <c r="GD163" s="86"/>
      <c r="GE163" s="86"/>
      <c r="GF163" s="86"/>
      <c r="GG163" s="86"/>
      <c r="GH163" s="86"/>
      <c r="GI163" s="86"/>
      <c r="GJ163" s="86"/>
      <c r="GK163" s="86"/>
      <c r="GL163" s="86"/>
      <c r="GM163" s="86"/>
      <c r="GN163" s="86"/>
      <c r="GO163" s="86"/>
      <c r="GP163" s="86"/>
      <c r="GQ163" s="86"/>
      <c r="GR163" s="86"/>
      <c r="GS163" s="86"/>
      <c r="GT163" s="86"/>
      <c r="GU163" s="86"/>
      <c r="GV163" s="86"/>
      <c r="GW163" s="86"/>
      <c r="GX163" s="86"/>
      <c r="GY163" s="86"/>
      <c r="GZ163" s="86"/>
      <c r="HA163" s="86"/>
      <c r="HB163" s="86"/>
      <c r="HC163" s="86"/>
      <c r="HD163" s="86"/>
      <c r="HE163" s="86"/>
      <c r="HF163" s="86"/>
      <c r="HG163" s="86"/>
      <c r="HH163" s="86"/>
      <c r="HI163" s="86"/>
      <c r="HJ163" s="86"/>
      <c r="HK163" s="86"/>
      <c r="HL163" s="86"/>
      <c r="HM163" s="86"/>
      <c r="HN163" s="86"/>
      <c r="HO163" s="86"/>
      <c r="HP163" s="86"/>
      <c r="HQ163" s="86"/>
      <c r="HR163" s="86"/>
      <c r="HS163" s="86"/>
      <c r="HT163" s="86"/>
      <c r="HU163" s="86"/>
      <c r="HV163" s="86"/>
      <c r="HW163" s="86"/>
      <c r="HX163" s="86"/>
      <c r="HY163" s="86"/>
      <c r="HZ163" s="86"/>
      <c r="IA163" s="86"/>
      <c r="IB163" s="86"/>
      <c r="IC163" s="86"/>
      <c r="ID163" s="86"/>
      <c r="IE163" s="86"/>
      <c r="IF163" s="86"/>
      <c r="IG163" s="86"/>
      <c r="IH163" s="86"/>
      <c r="II163" s="86"/>
      <c r="IJ163" s="86"/>
      <c r="IK163" s="86"/>
    </row>
    <row r="164" spans="1:245" s="83" customFormat="1" ht="33.75" customHeight="1">
      <c r="A164" s="78"/>
      <c r="B164" s="78"/>
      <c r="C164" s="79"/>
      <c r="D164" s="84" t="s">
        <v>55</v>
      </c>
      <c r="E164" s="85" t="s">
        <v>391</v>
      </c>
      <c r="F164" s="244">
        <v>2000</v>
      </c>
      <c r="G164" s="244"/>
      <c r="H164" s="243">
        <v>2000</v>
      </c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  <c r="DI164" s="86"/>
      <c r="DJ164" s="86"/>
      <c r="DK164" s="86"/>
      <c r="DL164" s="86"/>
      <c r="DM164" s="86"/>
      <c r="DN164" s="86"/>
      <c r="DO164" s="86"/>
      <c r="DP164" s="86"/>
      <c r="DQ164" s="86"/>
      <c r="DR164" s="86"/>
      <c r="DS164" s="86"/>
      <c r="DT164" s="86"/>
      <c r="DU164" s="86"/>
      <c r="DV164" s="86"/>
      <c r="DW164" s="86"/>
      <c r="DX164" s="86"/>
      <c r="DY164" s="86"/>
      <c r="DZ164" s="86"/>
      <c r="EA164" s="86"/>
      <c r="EB164" s="86"/>
      <c r="EC164" s="86"/>
      <c r="ED164" s="86"/>
      <c r="EE164" s="86"/>
      <c r="EF164" s="86"/>
      <c r="EG164" s="86"/>
      <c r="EH164" s="86"/>
      <c r="EI164" s="86"/>
      <c r="EJ164" s="86"/>
      <c r="EK164" s="86"/>
      <c r="EL164" s="86"/>
      <c r="EM164" s="86"/>
      <c r="EN164" s="86"/>
      <c r="EO164" s="86"/>
      <c r="EP164" s="86"/>
      <c r="EQ164" s="86"/>
      <c r="ER164" s="86"/>
      <c r="ES164" s="86"/>
      <c r="ET164" s="86"/>
      <c r="EU164" s="86"/>
      <c r="EV164" s="86"/>
      <c r="EW164" s="86"/>
      <c r="EX164" s="86"/>
      <c r="EY164" s="86"/>
      <c r="EZ164" s="86"/>
      <c r="FA164" s="86"/>
      <c r="FB164" s="86"/>
      <c r="FC164" s="86"/>
      <c r="FD164" s="86"/>
      <c r="FE164" s="86"/>
      <c r="FF164" s="86"/>
      <c r="FG164" s="86"/>
      <c r="FH164" s="86"/>
      <c r="FI164" s="86"/>
      <c r="FJ164" s="86"/>
      <c r="FK164" s="86"/>
      <c r="FL164" s="86"/>
      <c r="FM164" s="86"/>
      <c r="FN164" s="86"/>
      <c r="FO164" s="86"/>
      <c r="FP164" s="86"/>
      <c r="FQ164" s="86"/>
      <c r="FR164" s="86"/>
      <c r="FS164" s="86"/>
      <c r="FT164" s="86"/>
      <c r="FU164" s="86"/>
      <c r="FV164" s="86"/>
      <c r="FW164" s="86"/>
      <c r="FX164" s="86"/>
      <c r="FY164" s="86"/>
      <c r="FZ164" s="86"/>
      <c r="GA164" s="86"/>
      <c r="GB164" s="86"/>
      <c r="GC164" s="86"/>
      <c r="GD164" s="86"/>
      <c r="GE164" s="86"/>
      <c r="GF164" s="86"/>
      <c r="GG164" s="86"/>
      <c r="GH164" s="86"/>
      <c r="GI164" s="86"/>
      <c r="GJ164" s="86"/>
      <c r="GK164" s="86"/>
      <c r="GL164" s="86"/>
      <c r="GM164" s="86"/>
      <c r="GN164" s="86"/>
      <c r="GO164" s="86"/>
      <c r="GP164" s="86"/>
      <c r="GQ164" s="86"/>
      <c r="GR164" s="86"/>
      <c r="GS164" s="86"/>
      <c r="GT164" s="86"/>
      <c r="GU164" s="86"/>
      <c r="GV164" s="86"/>
      <c r="GW164" s="86"/>
      <c r="GX164" s="86"/>
      <c r="GY164" s="86"/>
      <c r="GZ164" s="86"/>
      <c r="HA164" s="86"/>
      <c r="HB164" s="86"/>
      <c r="HC164" s="86"/>
      <c r="HD164" s="86"/>
      <c r="HE164" s="86"/>
      <c r="HF164" s="86"/>
      <c r="HG164" s="86"/>
      <c r="HH164" s="86"/>
      <c r="HI164" s="86"/>
      <c r="HJ164" s="86"/>
      <c r="HK164" s="86"/>
      <c r="HL164" s="86"/>
      <c r="HM164" s="86"/>
      <c r="HN164" s="86"/>
      <c r="HO164" s="86"/>
      <c r="HP164" s="86"/>
      <c r="HQ164" s="86"/>
      <c r="HR164" s="86"/>
      <c r="HS164" s="86"/>
      <c r="HT164" s="86"/>
      <c r="HU164" s="86"/>
      <c r="HV164" s="86"/>
      <c r="HW164" s="86"/>
      <c r="HX164" s="86"/>
      <c r="HY164" s="86"/>
      <c r="HZ164" s="86"/>
      <c r="IA164" s="86"/>
      <c r="IB164" s="86"/>
      <c r="IC164" s="86"/>
      <c r="ID164" s="86"/>
      <c r="IE164" s="86"/>
      <c r="IF164" s="86"/>
      <c r="IG164" s="86"/>
      <c r="IH164" s="86"/>
      <c r="II164" s="86"/>
      <c r="IJ164" s="86"/>
      <c r="IK164" s="86"/>
    </row>
    <row r="165" spans="1:245" s="83" customFormat="1" ht="47.25" customHeight="1">
      <c r="A165" s="78"/>
      <c r="B165" s="78"/>
      <c r="C165" s="79"/>
      <c r="D165" s="84" t="s">
        <v>35</v>
      </c>
      <c r="E165" s="85" t="s">
        <v>432</v>
      </c>
      <c r="F165" s="244">
        <v>4000</v>
      </c>
      <c r="G165" s="244"/>
      <c r="H165" s="243">
        <v>4000</v>
      </c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</row>
    <row r="166" spans="1:245" s="83" customFormat="1" ht="22.5" customHeight="1">
      <c r="A166" s="78"/>
      <c r="B166" s="258"/>
      <c r="C166" s="138" t="s">
        <v>216</v>
      </c>
      <c r="D166" s="143"/>
      <c r="E166" s="94" t="s">
        <v>234</v>
      </c>
      <c r="F166" s="249">
        <f>F167</f>
        <v>0</v>
      </c>
      <c r="G166" s="249">
        <f>G167</f>
        <v>0</v>
      </c>
      <c r="H166" s="249">
        <f>H167</f>
        <v>0</v>
      </c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  <c r="DI166" s="86"/>
      <c r="DJ166" s="86"/>
      <c r="DK166" s="86"/>
      <c r="DL166" s="86"/>
      <c r="DM166" s="86"/>
      <c r="DN166" s="86"/>
      <c r="DO166" s="86"/>
      <c r="DP166" s="86"/>
      <c r="DQ166" s="86"/>
      <c r="DR166" s="86"/>
      <c r="DS166" s="86"/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/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/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86"/>
      <c r="FG166" s="86"/>
      <c r="FH166" s="86"/>
      <c r="FI166" s="86"/>
      <c r="FJ166" s="86"/>
      <c r="FK166" s="86"/>
      <c r="FL166" s="86"/>
      <c r="FM166" s="86"/>
      <c r="FN166" s="86"/>
      <c r="FO166" s="86"/>
      <c r="FP166" s="86"/>
      <c r="FQ166" s="86"/>
      <c r="FR166" s="86"/>
      <c r="FS166" s="86"/>
      <c r="FT166" s="86"/>
      <c r="FU166" s="86"/>
      <c r="FV166" s="86"/>
      <c r="FW166" s="86"/>
      <c r="FX166" s="86"/>
      <c r="FY166" s="86"/>
      <c r="FZ166" s="86"/>
      <c r="GA166" s="86"/>
      <c r="GB166" s="86"/>
      <c r="GC166" s="86"/>
      <c r="GD166" s="86"/>
      <c r="GE166" s="86"/>
      <c r="GF166" s="86"/>
      <c r="GG166" s="86"/>
      <c r="GH166" s="86"/>
      <c r="GI166" s="86"/>
      <c r="GJ166" s="86"/>
      <c r="GK166" s="86"/>
      <c r="GL166" s="86"/>
      <c r="GM166" s="86"/>
      <c r="GN166" s="86"/>
      <c r="GO166" s="86"/>
      <c r="GP166" s="86"/>
      <c r="GQ166" s="86"/>
      <c r="GR166" s="86"/>
      <c r="GS166" s="86"/>
      <c r="GT166" s="86"/>
      <c r="GU166" s="86"/>
      <c r="GV166" s="86"/>
      <c r="GW166" s="86"/>
      <c r="GX166" s="86"/>
      <c r="GY166" s="86"/>
      <c r="GZ166" s="86"/>
      <c r="HA166" s="86"/>
      <c r="HB166" s="86"/>
      <c r="HC166" s="86"/>
      <c r="HD166" s="86"/>
      <c r="HE166" s="86"/>
      <c r="HF166" s="86"/>
      <c r="HG166" s="86"/>
      <c r="HH166" s="86"/>
      <c r="HI166" s="86"/>
      <c r="HJ166" s="86"/>
      <c r="HK166" s="86"/>
      <c r="HL166" s="86"/>
      <c r="HM166" s="86"/>
      <c r="HN166" s="86"/>
      <c r="HO166" s="86"/>
      <c r="HP166" s="86"/>
      <c r="HQ166" s="86"/>
      <c r="HR166" s="86"/>
      <c r="HS166" s="86"/>
      <c r="HT166" s="86"/>
      <c r="HU166" s="86"/>
      <c r="HV166" s="86"/>
      <c r="HW166" s="86"/>
      <c r="HX166" s="86"/>
      <c r="HY166" s="86"/>
      <c r="HZ166" s="86"/>
      <c r="IA166" s="86"/>
      <c r="IB166" s="86"/>
      <c r="IC166" s="86"/>
      <c r="ID166" s="86"/>
      <c r="IE166" s="86"/>
      <c r="IF166" s="86"/>
      <c r="IG166" s="86"/>
      <c r="IH166" s="86"/>
      <c r="II166" s="86"/>
      <c r="IJ166" s="86"/>
      <c r="IK166" s="86"/>
    </row>
    <row r="167" spans="1:245" s="83" customFormat="1" ht="22.5" customHeight="1">
      <c r="A167" s="78"/>
      <c r="B167" s="78"/>
      <c r="C167" s="79"/>
      <c r="D167" s="84" t="s">
        <v>11</v>
      </c>
      <c r="E167" s="294" t="s">
        <v>410</v>
      </c>
      <c r="F167" s="244">
        <v>0</v>
      </c>
      <c r="G167" s="244"/>
      <c r="H167" s="243">
        <f>F167+G167</f>
        <v>0</v>
      </c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  <c r="DI167" s="86"/>
      <c r="DJ167" s="86"/>
      <c r="DK167" s="86"/>
      <c r="DL167" s="86"/>
      <c r="DM167" s="86"/>
      <c r="DN167" s="86"/>
      <c r="DO167" s="86"/>
      <c r="DP167" s="86"/>
      <c r="DQ167" s="86"/>
      <c r="DR167" s="86"/>
      <c r="DS167" s="86"/>
      <c r="DT167" s="86"/>
      <c r="DU167" s="86"/>
      <c r="DV167" s="86"/>
      <c r="DW167" s="86"/>
      <c r="DX167" s="86"/>
      <c r="DY167" s="86"/>
      <c r="DZ167" s="86"/>
      <c r="EA167" s="86"/>
      <c r="EB167" s="86"/>
      <c r="EC167" s="86"/>
      <c r="ED167" s="86"/>
      <c r="EE167" s="86"/>
      <c r="EF167" s="86"/>
      <c r="EG167" s="86"/>
      <c r="EH167" s="86"/>
      <c r="EI167" s="86"/>
      <c r="EJ167" s="86"/>
      <c r="EK167" s="86"/>
      <c r="EL167" s="86"/>
      <c r="EM167" s="86"/>
      <c r="EN167" s="86"/>
      <c r="EO167" s="86"/>
      <c r="EP167" s="86"/>
      <c r="EQ167" s="86"/>
      <c r="ER167" s="86"/>
      <c r="ES167" s="86"/>
      <c r="ET167" s="86"/>
      <c r="EU167" s="86"/>
      <c r="EV167" s="86"/>
      <c r="EW167" s="86"/>
      <c r="EX167" s="86"/>
      <c r="EY167" s="86"/>
      <c r="EZ167" s="86"/>
      <c r="FA167" s="86"/>
      <c r="FB167" s="86"/>
      <c r="FC167" s="86"/>
      <c r="FD167" s="86"/>
      <c r="FE167" s="86"/>
      <c r="FF167" s="86"/>
      <c r="FG167" s="86"/>
      <c r="FH167" s="86"/>
      <c r="FI167" s="86"/>
      <c r="FJ167" s="86"/>
      <c r="FK167" s="86"/>
      <c r="FL167" s="86"/>
      <c r="FM167" s="86"/>
      <c r="FN167" s="86"/>
      <c r="FO167" s="86"/>
      <c r="FP167" s="86"/>
      <c r="FQ167" s="86"/>
      <c r="FR167" s="86"/>
      <c r="FS167" s="86"/>
      <c r="FT167" s="86"/>
      <c r="FU167" s="86"/>
      <c r="FV167" s="86"/>
      <c r="FW167" s="86"/>
      <c r="FX167" s="86"/>
      <c r="FY167" s="86"/>
      <c r="FZ167" s="86"/>
      <c r="GA167" s="86"/>
      <c r="GB167" s="86"/>
      <c r="GC167" s="86"/>
      <c r="GD167" s="86"/>
      <c r="GE167" s="86"/>
      <c r="GF167" s="86"/>
      <c r="GG167" s="86"/>
      <c r="GH167" s="86"/>
      <c r="GI167" s="86"/>
      <c r="GJ167" s="86"/>
      <c r="GK167" s="86"/>
      <c r="GL167" s="86"/>
      <c r="GM167" s="86"/>
      <c r="GN167" s="86"/>
      <c r="GO167" s="86"/>
      <c r="GP167" s="86"/>
      <c r="GQ167" s="86"/>
      <c r="GR167" s="86"/>
      <c r="GS167" s="86"/>
      <c r="GT167" s="86"/>
      <c r="GU167" s="86"/>
      <c r="GV167" s="86"/>
      <c r="GW167" s="86"/>
      <c r="GX167" s="86"/>
      <c r="GY167" s="86"/>
      <c r="GZ167" s="86"/>
      <c r="HA167" s="86"/>
      <c r="HB167" s="86"/>
      <c r="HC167" s="86"/>
      <c r="HD167" s="86"/>
      <c r="HE167" s="86"/>
      <c r="HF167" s="86"/>
      <c r="HG167" s="86"/>
      <c r="HH167" s="86"/>
      <c r="HI167" s="86"/>
      <c r="HJ167" s="86"/>
      <c r="HK167" s="86"/>
      <c r="HL167" s="86"/>
      <c r="HM167" s="86"/>
      <c r="HN167" s="86"/>
      <c r="HO167" s="86"/>
      <c r="HP167" s="86"/>
      <c r="HQ167" s="86"/>
      <c r="HR167" s="86"/>
      <c r="HS167" s="86"/>
      <c r="HT167" s="86"/>
      <c r="HU167" s="86"/>
      <c r="HV167" s="86"/>
      <c r="HW167" s="86"/>
      <c r="HX167" s="86"/>
      <c r="HY167" s="86"/>
      <c r="HZ167" s="86"/>
      <c r="IA167" s="86"/>
      <c r="IB167" s="86"/>
      <c r="IC167" s="86"/>
      <c r="ID167" s="86"/>
      <c r="IE167" s="86"/>
      <c r="IF167" s="86"/>
      <c r="IG167" s="86"/>
      <c r="IH167" s="86"/>
      <c r="II167" s="86"/>
      <c r="IJ167" s="86"/>
      <c r="IK167" s="86"/>
    </row>
    <row r="168" spans="1:245" s="83" customFormat="1" ht="16.5" customHeight="1">
      <c r="A168" s="106" t="s">
        <v>162</v>
      </c>
      <c r="B168" s="106"/>
      <c r="C168" s="106"/>
      <c r="D168" s="106"/>
      <c r="E168" s="100" t="s">
        <v>163</v>
      </c>
      <c r="F168" s="246">
        <f>F169</f>
        <v>101405.10999999999</v>
      </c>
      <c r="G168" s="246">
        <f>G169</f>
        <v>0</v>
      </c>
      <c r="H168" s="246">
        <f>H169</f>
        <v>101405.10999999999</v>
      </c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  <c r="DI168" s="86"/>
      <c r="DJ168" s="86"/>
      <c r="DK168" s="86"/>
      <c r="DL168" s="86"/>
      <c r="DM168" s="86"/>
      <c r="DN168" s="86"/>
      <c r="DO168" s="86"/>
      <c r="DP168" s="86"/>
      <c r="DQ168" s="86"/>
      <c r="DR168" s="86"/>
      <c r="DS168" s="86"/>
      <c r="DT168" s="86"/>
      <c r="DU168" s="86"/>
      <c r="DV168" s="86"/>
      <c r="DW168" s="86"/>
      <c r="DX168" s="86"/>
      <c r="DY168" s="86"/>
      <c r="DZ168" s="86"/>
      <c r="EA168" s="86"/>
      <c r="EB168" s="86"/>
      <c r="EC168" s="86"/>
      <c r="ED168" s="86"/>
      <c r="EE168" s="86"/>
      <c r="EF168" s="86"/>
      <c r="EG168" s="86"/>
      <c r="EH168" s="86"/>
      <c r="EI168" s="86"/>
      <c r="EJ168" s="86"/>
      <c r="EK168" s="86"/>
      <c r="EL168" s="86"/>
      <c r="EM168" s="86"/>
      <c r="EN168" s="86"/>
      <c r="EO168" s="86"/>
      <c r="EP168" s="86"/>
      <c r="EQ168" s="86"/>
      <c r="ER168" s="86"/>
      <c r="ES168" s="86"/>
      <c r="ET168" s="86"/>
      <c r="EU168" s="86"/>
      <c r="EV168" s="86"/>
      <c r="EW168" s="86"/>
      <c r="EX168" s="86"/>
      <c r="EY168" s="86"/>
      <c r="EZ168" s="86"/>
      <c r="FA168" s="86"/>
      <c r="FB168" s="86"/>
      <c r="FC168" s="86"/>
      <c r="FD168" s="86"/>
      <c r="FE168" s="86"/>
      <c r="FF168" s="86"/>
      <c r="FG168" s="86"/>
      <c r="FH168" s="86"/>
      <c r="FI168" s="86"/>
      <c r="FJ168" s="86"/>
      <c r="FK168" s="86"/>
      <c r="FL168" s="86"/>
      <c r="FM168" s="86"/>
      <c r="FN168" s="86"/>
      <c r="FO168" s="86"/>
      <c r="FP168" s="86"/>
      <c r="FQ168" s="86"/>
      <c r="FR168" s="86"/>
      <c r="FS168" s="86"/>
      <c r="FT168" s="86"/>
      <c r="FU168" s="86"/>
      <c r="FV168" s="86"/>
      <c r="FW168" s="86"/>
      <c r="FX168" s="86"/>
      <c r="FY168" s="86"/>
      <c r="FZ168" s="86"/>
      <c r="GA168" s="86"/>
      <c r="GB168" s="86"/>
      <c r="GC168" s="86"/>
      <c r="GD168" s="86"/>
      <c r="GE168" s="86"/>
      <c r="GF168" s="86"/>
      <c r="GG168" s="86"/>
      <c r="GH168" s="86"/>
      <c r="GI168" s="86"/>
      <c r="GJ168" s="86"/>
      <c r="GK168" s="86"/>
      <c r="GL168" s="86"/>
      <c r="GM168" s="86"/>
      <c r="GN168" s="86"/>
      <c r="GO168" s="86"/>
      <c r="GP168" s="86"/>
      <c r="GQ168" s="86"/>
      <c r="GR168" s="86"/>
      <c r="GS168" s="86"/>
      <c r="GT168" s="86"/>
      <c r="GU168" s="86"/>
      <c r="GV168" s="86"/>
      <c r="GW168" s="86"/>
      <c r="GX168" s="86"/>
      <c r="GY168" s="86"/>
      <c r="GZ168" s="86"/>
      <c r="HA168" s="86"/>
      <c r="HB168" s="86"/>
      <c r="HC168" s="86"/>
      <c r="HD168" s="86"/>
      <c r="HE168" s="86"/>
      <c r="HF168" s="86"/>
      <c r="HG168" s="86"/>
      <c r="HH168" s="86"/>
      <c r="HI168" s="86"/>
      <c r="HJ168" s="86"/>
      <c r="HK168" s="86"/>
      <c r="HL168" s="86"/>
      <c r="HM168" s="86"/>
      <c r="HN168" s="86"/>
      <c r="HO168" s="86"/>
      <c r="HP168" s="86"/>
      <c r="HQ168" s="86"/>
      <c r="HR168" s="86"/>
      <c r="HS168" s="86"/>
      <c r="HT168" s="86"/>
      <c r="HU168" s="86"/>
      <c r="HV168" s="86"/>
      <c r="HW168" s="86"/>
      <c r="HX168" s="86"/>
      <c r="HY168" s="86"/>
      <c r="HZ168" s="86"/>
      <c r="IA168" s="86"/>
      <c r="IB168" s="86"/>
      <c r="IC168" s="86"/>
      <c r="ID168" s="86"/>
      <c r="IE168" s="86"/>
      <c r="IF168" s="86"/>
      <c r="IG168" s="86"/>
      <c r="IH168" s="86"/>
      <c r="II168" s="86"/>
      <c r="IJ168" s="86"/>
      <c r="IK168" s="86"/>
    </row>
    <row r="169" spans="1:245" s="83" customFormat="1" ht="16.5" customHeight="1">
      <c r="A169" s="101"/>
      <c r="B169" s="99" t="s">
        <v>232</v>
      </c>
      <c r="C169" s="96"/>
      <c r="D169" s="96"/>
      <c r="E169" s="97" t="s">
        <v>233</v>
      </c>
      <c r="F169" s="247">
        <f>F170+F172+F183+F188</f>
        <v>101405.10999999999</v>
      </c>
      <c r="G169" s="247">
        <f>G170+G172+G183+G188</f>
        <v>0</v>
      </c>
      <c r="H169" s="247">
        <f>H170+H172+H183+H188</f>
        <v>101405.10999999999</v>
      </c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</row>
    <row r="170" spans="1:245" s="83" customFormat="1" ht="16.5" customHeight="1">
      <c r="A170" s="101"/>
      <c r="B170" s="107"/>
      <c r="C170" s="108" t="s">
        <v>159</v>
      </c>
      <c r="D170" s="108"/>
      <c r="E170" s="109" t="s">
        <v>160</v>
      </c>
      <c r="F170" s="280">
        <f>F171</f>
        <v>3400</v>
      </c>
      <c r="G170" s="280">
        <f>G171</f>
        <v>0</v>
      </c>
      <c r="H170" s="280">
        <f>H171</f>
        <v>3400</v>
      </c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  <c r="DI170" s="86"/>
      <c r="DJ170" s="86"/>
      <c r="DK170" s="86"/>
      <c r="DL170" s="86"/>
      <c r="DM170" s="86"/>
      <c r="DN170" s="86"/>
      <c r="DO170" s="86"/>
      <c r="DP170" s="86"/>
      <c r="DQ170" s="86"/>
      <c r="DR170" s="86"/>
      <c r="DS170" s="86"/>
      <c r="DT170" s="86"/>
      <c r="DU170" s="86"/>
      <c r="DV170" s="86"/>
      <c r="DW170" s="86"/>
      <c r="DX170" s="86"/>
      <c r="DY170" s="86"/>
      <c r="DZ170" s="86"/>
      <c r="EA170" s="86"/>
      <c r="EB170" s="86"/>
      <c r="EC170" s="86"/>
      <c r="ED170" s="86"/>
      <c r="EE170" s="86"/>
      <c r="EF170" s="86"/>
      <c r="EG170" s="86"/>
      <c r="EH170" s="86"/>
      <c r="EI170" s="86"/>
      <c r="EJ170" s="86"/>
      <c r="EK170" s="86"/>
      <c r="EL170" s="86"/>
      <c r="EM170" s="86"/>
      <c r="EN170" s="86"/>
      <c r="EO170" s="86"/>
      <c r="EP170" s="86"/>
      <c r="EQ170" s="86"/>
      <c r="ER170" s="86"/>
      <c r="ES170" s="86"/>
      <c r="ET170" s="86"/>
      <c r="EU170" s="86"/>
      <c r="EV170" s="86"/>
      <c r="EW170" s="86"/>
      <c r="EX170" s="86"/>
      <c r="EY170" s="86"/>
      <c r="EZ170" s="86"/>
      <c r="FA170" s="86"/>
      <c r="FB170" s="86"/>
      <c r="FC170" s="86"/>
      <c r="FD170" s="86"/>
      <c r="FE170" s="86"/>
      <c r="FF170" s="86"/>
      <c r="FG170" s="86"/>
      <c r="FH170" s="86"/>
      <c r="FI170" s="86"/>
      <c r="FJ170" s="86"/>
      <c r="FK170" s="86"/>
      <c r="FL170" s="86"/>
      <c r="FM170" s="86"/>
      <c r="FN170" s="86"/>
      <c r="FO170" s="86"/>
      <c r="FP170" s="86"/>
      <c r="FQ170" s="86"/>
      <c r="FR170" s="86"/>
      <c r="FS170" s="86"/>
      <c r="FT170" s="86"/>
      <c r="FU170" s="86"/>
      <c r="FV170" s="86"/>
      <c r="FW170" s="86"/>
      <c r="FX170" s="86"/>
      <c r="FY170" s="86"/>
      <c r="FZ170" s="86"/>
      <c r="GA170" s="86"/>
      <c r="GB170" s="86"/>
      <c r="GC170" s="86"/>
      <c r="GD170" s="86"/>
      <c r="GE170" s="86"/>
      <c r="GF170" s="86"/>
      <c r="GG170" s="86"/>
      <c r="GH170" s="86"/>
      <c r="GI170" s="86"/>
      <c r="GJ170" s="86"/>
      <c r="GK170" s="86"/>
      <c r="GL170" s="86"/>
      <c r="GM170" s="86"/>
      <c r="GN170" s="86"/>
      <c r="GO170" s="86"/>
      <c r="GP170" s="86"/>
      <c r="GQ170" s="86"/>
      <c r="GR170" s="86"/>
      <c r="GS170" s="86"/>
      <c r="GT170" s="86"/>
      <c r="GU170" s="86"/>
      <c r="GV170" s="86"/>
      <c r="GW170" s="86"/>
      <c r="GX170" s="86"/>
      <c r="GY170" s="86"/>
      <c r="GZ170" s="86"/>
      <c r="HA170" s="86"/>
      <c r="HB170" s="86"/>
      <c r="HC170" s="86"/>
      <c r="HD170" s="86"/>
      <c r="HE170" s="86"/>
      <c r="HF170" s="86"/>
      <c r="HG170" s="86"/>
      <c r="HH170" s="86"/>
      <c r="HI170" s="86"/>
      <c r="HJ170" s="86"/>
      <c r="HK170" s="86"/>
      <c r="HL170" s="86"/>
      <c r="HM170" s="86"/>
      <c r="HN170" s="86"/>
      <c r="HO170" s="86"/>
      <c r="HP170" s="86"/>
      <c r="HQ170" s="86"/>
      <c r="HR170" s="86"/>
      <c r="HS170" s="86"/>
      <c r="HT170" s="86"/>
      <c r="HU170" s="86"/>
      <c r="HV170" s="86"/>
      <c r="HW170" s="86"/>
      <c r="HX170" s="86"/>
      <c r="HY170" s="86"/>
      <c r="HZ170" s="86"/>
      <c r="IA170" s="86"/>
      <c r="IB170" s="86"/>
      <c r="IC170" s="86"/>
      <c r="ID170" s="86"/>
      <c r="IE170" s="86"/>
      <c r="IF170" s="86"/>
      <c r="IG170" s="86"/>
      <c r="IH170" s="86"/>
      <c r="II170" s="86"/>
      <c r="IJ170" s="86"/>
      <c r="IK170" s="86"/>
    </row>
    <row r="171" spans="1:245" s="83" customFormat="1" ht="16.5" customHeight="1">
      <c r="A171" s="101"/>
      <c r="B171" s="107"/>
      <c r="C171" s="110"/>
      <c r="D171" s="111" t="s">
        <v>43</v>
      </c>
      <c r="E171" s="112" t="s">
        <v>165</v>
      </c>
      <c r="F171" s="281">
        <v>3400</v>
      </c>
      <c r="G171" s="281"/>
      <c r="H171" s="250">
        <v>3400</v>
      </c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  <c r="DI171" s="86"/>
      <c r="DJ171" s="86"/>
      <c r="DK171" s="86"/>
      <c r="DL171" s="86"/>
      <c r="DM171" s="86"/>
      <c r="DN171" s="86"/>
      <c r="DO171" s="86"/>
      <c r="DP171" s="86"/>
      <c r="DQ171" s="86"/>
      <c r="DR171" s="86"/>
      <c r="DS171" s="86"/>
      <c r="DT171" s="86"/>
      <c r="DU171" s="86"/>
      <c r="DV171" s="86"/>
      <c r="DW171" s="86"/>
      <c r="DX171" s="86"/>
      <c r="DY171" s="86"/>
      <c r="DZ171" s="86"/>
      <c r="EA171" s="86"/>
      <c r="EB171" s="86"/>
      <c r="EC171" s="86"/>
      <c r="ED171" s="86"/>
      <c r="EE171" s="86"/>
      <c r="EF171" s="86"/>
      <c r="EG171" s="86"/>
      <c r="EH171" s="86"/>
      <c r="EI171" s="86"/>
      <c r="EJ171" s="86"/>
      <c r="EK171" s="86"/>
      <c r="EL171" s="86"/>
      <c r="EM171" s="86"/>
      <c r="EN171" s="86"/>
      <c r="EO171" s="86"/>
      <c r="EP171" s="86"/>
      <c r="EQ171" s="86"/>
      <c r="ER171" s="86"/>
      <c r="ES171" s="86"/>
      <c r="ET171" s="86"/>
      <c r="EU171" s="86"/>
      <c r="EV171" s="86"/>
      <c r="EW171" s="86"/>
      <c r="EX171" s="86"/>
      <c r="EY171" s="86"/>
      <c r="EZ171" s="86"/>
      <c r="FA171" s="86"/>
      <c r="FB171" s="86"/>
      <c r="FC171" s="86"/>
      <c r="FD171" s="86"/>
      <c r="FE171" s="86"/>
      <c r="FF171" s="86"/>
      <c r="FG171" s="86"/>
      <c r="FH171" s="86"/>
      <c r="FI171" s="86"/>
      <c r="FJ171" s="86"/>
      <c r="FK171" s="86"/>
      <c r="FL171" s="86"/>
      <c r="FM171" s="86"/>
      <c r="FN171" s="86"/>
      <c r="FO171" s="86"/>
      <c r="FP171" s="86"/>
      <c r="FQ171" s="86"/>
      <c r="FR171" s="86"/>
      <c r="FS171" s="86"/>
      <c r="FT171" s="86"/>
      <c r="FU171" s="86"/>
      <c r="FV171" s="86"/>
      <c r="FW171" s="86"/>
      <c r="FX171" s="86"/>
      <c r="FY171" s="86"/>
      <c r="FZ171" s="86"/>
      <c r="GA171" s="86"/>
      <c r="GB171" s="86"/>
      <c r="GC171" s="86"/>
      <c r="GD171" s="86"/>
      <c r="GE171" s="86"/>
      <c r="GF171" s="86"/>
      <c r="GG171" s="86"/>
      <c r="GH171" s="86"/>
      <c r="GI171" s="86"/>
      <c r="GJ171" s="86"/>
      <c r="GK171" s="86"/>
      <c r="GL171" s="86"/>
      <c r="GM171" s="86"/>
      <c r="GN171" s="86"/>
      <c r="GO171" s="86"/>
      <c r="GP171" s="86"/>
      <c r="GQ171" s="86"/>
      <c r="GR171" s="86"/>
      <c r="GS171" s="86"/>
      <c r="GT171" s="86"/>
      <c r="GU171" s="86"/>
      <c r="GV171" s="86"/>
      <c r="GW171" s="86"/>
      <c r="GX171" s="86"/>
      <c r="GY171" s="86"/>
      <c r="GZ171" s="86"/>
      <c r="HA171" s="86"/>
      <c r="HB171" s="86"/>
      <c r="HC171" s="86"/>
      <c r="HD171" s="86"/>
      <c r="HE171" s="86"/>
      <c r="HF171" s="86"/>
      <c r="HG171" s="86"/>
      <c r="HH171" s="86"/>
      <c r="HI171" s="86"/>
      <c r="HJ171" s="86"/>
      <c r="HK171" s="86"/>
      <c r="HL171" s="86"/>
      <c r="HM171" s="86"/>
      <c r="HN171" s="86"/>
      <c r="HO171" s="86"/>
      <c r="HP171" s="86"/>
      <c r="HQ171" s="86"/>
      <c r="HR171" s="86"/>
      <c r="HS171" s="86"/>
      <c r="HT171" s="86"/>
      <c r="HU171" s="86"/>
      <c r="HV171" s="86"/>
      <c r="HW171" s="86"/>
      <c r="HX171" s="86"/>
      <c r="HY171" s="86"/>
      <c r="HZ171" s="86"/>
      <c r="IA171" s="86"/>
      <c r="IB171" s="86"/>
      <c r="IC171" s="86"/>
      <c r="ID171" s="86"/>
      <c r="IE171" s="86"/>
      <c r="IF171" s="86"/>
      <c r="IG171" s="86"/>
      <c r="IH171" s="86"/>
      <c r="II171" s="86"/>
      <c r="IJ171" s="86"/>
      <c r="IK171" s="86"/>
    </row>
    <row r="172" spans="1:245" s="83" customFormat="1" ht="16.5" customHeight="1">
      <c r="A172" s="103"/>
      <c r="B172" s="103"/>
      <c r="C172" s="93" t="s">
        <v>131</v>
      </c>
      <c r="D172" s="93"/>
      <c r="E172" s="94" t="s">
        <v>132</v>
      </c>
      <c r="F172" s="249">
        <f>F173+F174+F175+F176+F177+F178+F179+F180+F181+F182</f>
        <v>41536.869999999995</v>
      </c>
      <c r="G172" s="249">
        <f>G173+G174+G175+G176+G177+G178+G179+G180+G181+G182</f>
        <v>0</v>
      </c>
      <c r="H172" s="249">
        <f>H173+H174+H175+H176+H177+H178+H179+H180+H181+H182</f>
        <v>41536.869999999995</v>
      </c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  <c r="DI172" s="86"/>
      <c r="DJ172" s="86"/>
      <c r="DK172" s="86"/>
      <c r="DL172" s="86"/>
      <c r="DM172" s="86"/>
      <c r="DN172" s="86"/>
      <c r="DO172" s="86"/>
      <c r="DP172" s="86"/>
      <c r="DQ172" s="86"/>
      <c r="DR172" s="86"/>
      <c r="DS172" s="86"/>
      <c r="DT172" s="86"/>
      <c r="DU172" s="86"/>
      <c r="DV172" s="86"/>
      <c r="DW172" s="86"/>
      <c r="DX172" s="86"/>
      <c r="DY172" s="86"/>
      <c r="DZ172" s="86"/>
      <c r="EA172" s="86"/>
      <c r="EB172" s="86"/>
      <c r="EC172" s="86"/>
      <c r="ED172" s="86"/>
      <c r="EE172" s="86"/>
      <c r="EF172" s="86"/>
      <c r="EG172" s="86"/>
      <c r="EH172" s="86"/>
      <c r="EI172" s="86"/>
      <c r="EJ172" s="86"/>
      <c r="EK172" s="86"/>
      <c r="EL172" s="86"/>
      <c r="EM172" s="86"/>
      <c r="EN172" s="86"/>
      <c r="EO172" s="86"/>
      <c r="EP172" s="86"/>
      <c r="EQ172" s="86"/>
      <c r="ER172" s="86"/>
      <c r="ES172" s="86"/>
      <c r="ET172" s="86"/>
      <c r="EU172" s="86"/>
      <c r="EV172" s="86"/>
      <c r="EW172" s="86"/>
      <c r="EX172" s="86"/>
      <c r="EY172" s="86"/>
      <c r="EZ172" s="86"/>
      <c r="FA172" s="86"/>
      <c r="FB172" s="86"/>
      <c r="FC172" s="86"/>
      <c r="FD172" s="86"/>
      <c r="FE172" s="86"/>
      <c r="FF172" s="86"/>
      <c r="FG172" s="86"/>
      <c r="FH172" s="86"/>
      <c r="FI172" s="86"/>
      <c r="FJ172" s="86"/>
      <c r="FK172" s="86"/>
      <c r="FL172" s="86"/>
      <c r="FM172" s="86"/>
      <c r="FN172" s="86"/>
      <c r="FO172" s="86"/>
      <c r="FP172" s="86"/>
      <c r="FQ172" s="86"/>
      <c r="FR172" s="86"/>
      <c r="FS172" s="86"/>
      <c r="FT172" s="86"/>
      <c r="FU172" s="86"/>
      <c r="FV172" s="86"/>
      <c r="FW172" s="86"/>
      <c r="FX172" s="86"/>
      <c r="FY172" s="86"/>
      <c r="FZ172" s="86"/>
      <c r="GA172" s="86"/>
      <c r="GB172" s="86"/>
      <c r="GC172" s="86"/>
      <c r="GD172" s="86"/>
      <c r="GE172" s="86"/>
      <c r="GF172" s="86"/>
      <c r="GG172" s="86"/>
      <c r="GH172" s="86"/>
      <c r="GI172" s="86"/>
      <c r="GJ172" s="86"/>
      <c r="GK172" s="86"/>
      <c r="GL172" s="86"/>
      <c r="GM172" s="86"/>
      <c r="GN172" s="86"/>
      <c r="GO172" s="86"/>
      <c r="GP172" s="86"/>
      <c r="GQ172" s="86"/>
      <c r="GR172" s="86"/>
      <c r="GS172" s="86"/>
      <c r="GT172" s="86"/>
      <c r="GU172" s="86"/>
      <c r="GV172" s="86"/>
      <c r="GW172" s="86"/>
      <c r="GX172" s="86"/>
      <c r="GY172" s="86"/>
      <c r="GZ172" s="86"/>
      <c r="HA172" s="86"/>
      <c r="HB172" s="86"/>
      <c r="HC172" s="86"/>
      <c r="HD172" s="86"/>
      <c r="HE172" s="86"/>
      <c r="HF172" s="86"/>
      <c r="HG172" s="86"/>
      <c r="HH172" s="86"/>
      <c r="HI172" s="86"/>
      <c r="HJ172" s="86"/>
      <c r="HK172" s="86"/>
      <c r="HL172" s="86"/>
      <c r="HM172" s="86"/>
      <c r="HN172" s="86"/>
      <c r="HO172" s="86"/>
      <c r="HP172" s="86"/>
      <c r="HQ172" s="86"/>
      <c r="HR172" s="86"/>
      <c r="HS172" s="86"/>
      <c r="HT172" s="86"/>
      <c r="HU172" s="86"/>
      <c r="HV172" s="86"/>
      <c r="HW172" s="86"/>
      <c r="HX172" s="86"/>
      <c r="HY172" s="86"/>
      <c r="HZ172" s="86"/>
      <c r="IA172" s="86"/>
      <c r="IB172" s="86"/>
      <c r="IC172" s="86"/>
      <c r="ID172" s="86"/>
      <c r="IE172" s="86"/>
      <c r="IF172" s="86"/>
      <c r="IG172" s="86"/>
      <c r="IH172" s="86"/>
      <c r="II172" s="86"/>
      <c r="IJ172" s="86"/>
      <c r="IK172" s="86"/>
    </row>
    <row r="173" spans="1:245" s="83" customFormat="1" ht="18.75" customHeight="1">
      <c r="A173" s="78"/>
      <c r="B173" s="78"/>
      <c r="C173" s="79"/>
      <c r="D173" s="84" t="s">
        <v>113</v>
      </c>
      <c r="E173" s="85" t="s">
        <v>408</v>
      </c>
      <c r="F173" s="244">
        <v>2000</v>
      </c>
      <c r="G173" s="244"/>
      <c r="H173" s="244">
        <v>2000</v>
      </c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</row>
    <row r="174" spans="1:245" s="83" customFormat="1" ht="47.25" customHeight="1">
      <c r="A174" s="78"/>
      <c r="B174" s="78"/>
      <c r="C174" s="79"/>
      <c r="D174" s="87" t="s">
        <v>11</v>
      </c>
      <c r="E174" s="88" t="s">
        <v>447</v>
      </c>
      <c r="F174" s="243">
        <v>5136.87</v>
      </c>
      <c r="G174" s="243"/>
      <c r="H174" s="244">
        <f>F174+G174</f>
        <v>5136.87</v>
      </c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86"/>
      <c r="GS174" s="86"/>
      <c r="GT174" s="86"/>
      <c r="GU174" s="86"/>
      <c r="GV174" s="86"/>
      <c r="GW174" s="86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</row>
    <row r="175" spans="1:245" s="83" customFormat="1" ht="58.5" customHeight="1">
      <c r="A175" s="78"/>
      <c r="B175" s="78"/>
      <c r="C175" s="79"/>
      <c r="D175" s="87" t="s">
        <v>14</v>
      </c>
      <c r="E175" s="88" t="s">
        <v>414</v>
      </c>
      <c r="F175" s="243">
        <v>3500</v>
      </c>
      <c r="G175" s="243"/>
      <c r="H175" s="244">
        <v>3500</v>
      </c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86"/>
      <c r="GS175" s="86"/>
      <c r="GT175" s="86"/>
      <c r="GU175" s="86"/>
      <c r="GV175" s="86"/>
      <c r="GW175" s="86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</row>
    <row r="176" spans="1:245" s="83" customFormat="1" ht="22.5">
      <c r="A176" s="78"/>
      <c r="B176" s="78"/>
      <c r="C176" s="79"/>
      <c r="D176" s="87" t="s">
        <v>23</v>
      </c>
      <c r="E176" s="88" t="s">
        <v>420</v>
      </c>
      <c r="F176" s="243">
        <v>3500</v>
      </c>
      <c r="G176" s="243"/>
      <c r="H176" s="244">
        <v>3500</v>
      </c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86"/>
      <c r="GS176" s="86"/>
      <c r="GT176" s="86"/>
      <c r="GU176" s="86"/>
      <c r="GV176" s="86"/>
      <c r="GW176" s="86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</row>
    <row r="177" spans="1:245" s="83" customFormat="1" ht="22.5">
      <c r="A177" s="78"/>
      <c r="B177" s="78"/>
      <c r="C177" s="79"/>
      <c r="D177" s="84" t="s">
        <v>28</v>
      </c>
      <c r="E177" s="85" t="s">
        <v>282</v>
      </c>
      <c r="F177" s="244">
        <v>5000</v>
      </c>
      <c r="G177" s="244"/>
      <c r="H177" s="244">
        <v>5000</v>
      </c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86"/>
      <c r="GS177" s="86"/>
      <c r="GT177" s="86"/>
      <c r="GU177" s="86"/>
      <c r="GV177" s="86"/>
      <c r="GW177" s="86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</row>
    <row r="178" spans="1:245" s="83" customFormat="1" ht="16.5" customHeight="1">
      <c r="A178" s="78"/>
      <c r="B178" s="78"/>
      <c r="C178" s="79"/>
      <c r="D178" s="84" t="s">
        <v>38</v>
      </c>
      <c r="E178" s="85" t="s">
        <v>168</v>
      </c>
      <c r="F178" s="244">
        <v>600</v>
      </c>
      <c r="G178" s="244"/>
      <c r="H178" s="243">
        <v>600</v>
      </c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</row>
    <row r="179" spans="1:245" s="83" customFormat="1" ht="25.5" customHeight="1">
      <c r="A179" s="78"/>
      <c r="B179" s="78"/>
      <c r="C179" s="79"/>
      <c r="D179" s="84" t="s">
        <v>40</v>
      </c>
      <c r="E179" s="85" t="s">
        <v>225</v>
      </c>
      <c r="F179" s="244">
        <v>3300</v>
      </c>
      <c r="G179" s="244"/>
      <c r="H179" s="243">
        <v>3300</v>
      </c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86"/>
      <c r="GS179" s="86"/>
      <c r="GT179" s="86"/>
      <c r="GU179" s="86"/>
      <c r="GV179" s="86"/>
      <c r="GW179" s="86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</row>
    <row r="180" spans="1:245" s="83" customFormat="1" ht="16.5" customHeight="1">
      <c r="A180" s="78"/>
      <c r="B180" s="78"/>
      <c r="C180" s="79"/>
      <c r="D180" s="84" t="s">
        <v>43</v>
      </c>
      <c r="E180" s="85" t="s">
        <v>165</v>
      </c>
      <c r="F180" s="272">
        <v>6000</v>
      </c>
      <c r="G180" s="272"/>
      <c r="H180" s="243">
        <v>6000</v>
      </c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86"/>
      <c r="GS180" s="86"/>
      <c r="GT180" s="86"/>
      <c r="GU180" s="86"/>
      <c r="GV180" s="86"/>
      <c r="GW180" s="86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</row>
    <row r="181" spans="1:245" s="83" customFormat="1" ht="21.75" customHeight="1">
      <c r="A181" s="78"/>
      <c r="B181" s="78"/>
      <c r="C181" s="79"/>
      <c r="D181" s="84" t="s">
        <v>49</v>
      </c>
      <c r="E181" s="267" t="s">
        <v>283</v>
      </c>
      <c r="F181" s="240">
        <v>1500</v>
      </c>
      <c r="G181" s="240"/>
      <c r="H181" s="251">
        <v>1500</v>
      </c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6"/>
      <c r="EB181" s="86"/>
      <c r="EC181" s="86"/>
      <c r="ED181" s="86"/>
      <c r="EE181" s="86"/>
      <c r="EF181" s="86"/>
      <c r="EG181" s="86"/>
      <c r="EH181" s="86"/>
      <c r="EI181" s="86"/>
      <c r="EJ181" s="86"/>
      <c r="EK181" s="86"/>
      <c r="EL181" s="86"/>
      <c r="EM181" s="86"/>
      <c r="EN181" s="86"/>
      <c r="EO181" s="86"/>
      <c r="EP181" s="86"/>
      <c r="EQ181" s="86"/>
      <c r="ER181" s="86"/>
      <c r="ES181" s="86"/>
      <c r="ET181" s="86"/>
      <c r="EU181" s="86"/>
      <c r="EV181" s="86"/>
      <c r="EW181" s="86"/>
      <c r="EX181" s="86"/>
      <c r="EY181" s="86"/>
      <c r="EZ181" s="86"/>
      <c r="FA181" s="86"/>
      <c r="FB181" s="86"/>
      <c r="FC181" s="86"/>
      <c r="FD181" s="86"/>
      <c r="FE181" s="86"/>
      <c r="FF181" s="86"/>
      <c r="FG181" s="86"/>
      <c r="FH181" s="86"/>
      <c r="FI181" s="86"/>
      <c r="FJ181" s="86"/>
      <c r="FK181" s="86"/>
      <c r="FL181" s="86"/>
      <c r="FM181" s="86"/>
      <c r="FN181" s="86"/>
      <c r="FO181" s="86"/>
      <c r="FP181" s="86"/>
      <c r="FQ181" s="86"/>
      <c r="FR181" s="86"/>
      <c r="FS181" s="86"/>
      <c r="FT181" s="86"/>
      <c r="FU181" s="86"/>
      <c r="FV181" s="86"/>
      <c r="FW181" s="86"/>
      <c r="FX181" s="86"/>
      <c r="FY181" s="86"/>
      <c r="FZ181" s="86"/>
      <c r="GA181" s="86"/>
      <c r="GB181" s="86"/>
      <c r="GC181" s="86"/>
      <c r="GD181" s="86"/>
      <c r="GE181" s="86"/>
      <c r="GF181" s="86"/>
      <c r="GG181" s="86"/>
      <c r="GH181" s="86"/>
      <c r="GI181" s="86"/>
      <c r="GJ181" s="86"/>
      <c r="GK181" s="86"/>
      <c r="GL181" s="86"/>
      <c r="GM181" s="86"/>
      <c r="GN181" s="86"/>
      <c r="GO181" s="86"/>
      <c r="GP181" s="86"/>
      <c r="GQ181" s="86"/>
      <c r="GR181" s="86"/>
      <c r="GS181" s="86"/>
      <c r="GT181" s="86"/>
      <c r="GU181" s="86"/>
      <c r="GV181" s="86"/>
      <c r="GW181" s="86"/>
      <c r="GX181" s="86"/>
      <c r="GY181" s="86"/>
      <c r="GZ181" s="86"/>
      <c r="HA181" s="86"/>
      <c r="HB181" s="86"/>
      <c r="HC181" s="86"/>
      <c r="HD181" s="86"/>
      <c r="HE181" s="86"/>
      <c r="HF181" s="86"/>
      <c r="HG181" s="86"/>
      <c r="HH181" s="86"/>
      <c r="HI181" s="86"/>
      <c r="HJ181" s="86"/>
      <c r="HK181" s="86"/>
      <c r="HL181" s="86"/>
      <c r="HM181" s="86"/>
      <c r="HN181" s="86"/>
      <c r="HO181" s="86"/>
      <c r="HP181" s="86"/>
      <c r="HQ181" s="86"/>
      <c r="HR181" s="86"/>
      <c r="HS181" s="86"/>
      <c r="HT181" s="86"/>
      <c r="HU181" s="86"/>
      <c r="HV181" s="86"/>
      <c r="HW181" s="86"/>
      <c r="HX181" s="86"/>
      <c r="HY181" s="86"/>
      <c r="HZ181" s="86"/>
      <c r="IA181" s="86"/>
      <c r="IB181" s="86"/>
      <c r="IC181" s="86"/>
      <c r="ID181" s="86"/>
      <c r="IE181" s="86"/>
      <c r="IF181" s="86"/>
      <c r="IG181" s="86"/>
      <c r="IH181" s="86"/>
      <c r="II181" s="86"/>
      <c r="IJ181" s="86"/>
      <c r="IK181" s="86"/>
    </row>
    <row r="182" spans="1:245" s="83" customFormat="1" ht="25.5" customHeight="1">
      <c r="A182" s="78"/>
      <c r="B182" s="78"/>
      <c r="C182" s="79"/>
      <c r="D182" s="173" t="s">
        <v>58</v>
      </c>
      <c r="E182" s="297" t="s">
        <v>428</v>
      </c>
      <c r="F182" s="284">
        <v>11000</v>
      </c>
      <c r="G182" s="284"/>
      <c r="H182" s="251">
        <v>11000</v>
      </c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6"/>
      <c r="EB182" s="86"/>
      <c r="EC182" s="86"/>
      <c r="ED182" s="86"/>
      <c r="EE182" s="86"/>
      <c r="EF182" s="86"/>
      <c r="EG182" s="86"/>
      <c r="EH182" s="86"/>
      <c r="EI182" s="86"/>
      <c r="EJ182" s="86"/>
      <c r="EK182" s="86"/>
      <c r="EL182" s="86"/>
      <c r="EM182" s="86"/>
      <c r="EN182" s="86"/>
      <c r="EO182" s="86"/>
      <c r="EP182" s="86"/>
      <c r="EQ182" s="86"/>
      <c r="ER182" s="86"/>
      <c r="ES182" s="86"/>
      <c r="ET182" s="86"/>
      <c r="EU182" s="86"/>
      <c r="EV182" s="86"/>
      <c r="EW182" s="86"/>
      <c r="EX182" s="86"/>
      <c r="EY182" s="86"/>
      <c r="EZ182" s="86"/>
      <c r="FA182" s="86"/>
      <c r="FB182" s="86"/>
      <c r="FC182" s="86"/>
      <c r="FD182" s="86"/>
      <c r="FE182" s="86"/>
      <c r="FF182" s="86"/>
      <c r="FG182" s="86"/>
      <c r="FH182" s="86"/>
      <c r="FI182" s="86"/>
      <c r="FJ182" s="86"/>
      <c r="FK182" s="86"/>
      <c r="FL182" s="86"/>
      <c r="FM182" s="86"/>
      <c r="FN182" s="86"/>
      <c r="FO182" s="86"/>
      <c r="FP182" s="86"/>
      <c r="FQ182" s="86"/>
      <c r="FR182" s="86"/>
      <c r="FS182" s="86"/>
      <c r="FT182" s="86"/>
      <c r="FU182" s="86"/>
      <c r="FV182" s="86"/>
      <c r="FW182" s="86"/>
      <c r="FX182" s="86"/>
      <c r="FY182" s="86"/>
      <c r="FZ182" s="86"/>
      <c r="GA182" s="86"/>
      <c r="GB182" s="86"/>
      <c r="GC182" s="86"/>
      <c r="GD182" s="86"/>
      <c r="GE182" s="86"/>
      <c r="GF182" s="86"/>
      <c r="GG182" s="86"/>
      <c r="GH182" s="86"/>
      <c r="GI182" s="86"/>
      <c r="GJ182" s="86"/>
      <c r="GK182" s="86"/>
      <c r="GL182" s="86"/>
      <c r="GM182" s="86"/>
      <c r="GN182" s="86"/>
      <c r="GO182" s="86"/>
      <c r="GP182" s="86"/>
      <c r="GQ182" s="86"/>
      <c r="GR182" s="86"/>
      <c r="GS182" s="86"/>
      <c r="GT182" s="86"/>
      <c r="GU182" s="86"/>
      <c r="GV182" s="86"/>
      <c r="GW182" s="86"/>
      <c r="GX182" s="86"/>
      <c r="GY182" s="86"/>
      <c r="GZ182" s="86"/>
      <c r="HA182" s="86"/>
      <c r="HB182" s="86"/>
      <c r="HC182" s="86"/>
      <c r="HD182" s="86"/>
      <c r="HE182" s="86"/>
      <c r="HF182" s="86"/>
      <c r="HG182" s="86"/>
      <c r="HH182" s="86"/>
      <c r="HI182" s="86"/>
      <c r="HJ182" s="86"/>
      <c r="HK182" s="86"/>
      <c r="HL182" s="86"/>
      <c r="HM182" s="86"/>
      <c r="HN182" s="86"/>
      <c r="HO182" s="86"/>
      <c r="HP182" s="86"/>
      <c r="HQ182" s="86"/>
      <c r="HR182" s="86"/>
      <c r="HS182" s="86"/>
      <c r="HT182" s="86"/>
      <c r="HU182" s="86"/>
      <c r="HV182" s="86"/>
      <c r="HW182" s="86"/>
      <c r="HX182" s="86"/>
      <c r="HY182" s="86"/>
      <c r="HZ182" s="86"/>
      <c r="IA182" s="86"/>
      <c r="IB182" s="86"/>
      <c r="IC182" s="86"/>
      <c r="ID182" s="86"/>
      <c r="IE182" s="86"/>
      <c r="IF182" s="86"/>
      <c r="IG182" s="86"/>
      <c r="IH182" s="86"/>
      <c r="II182" s="86"/>
      <c r="IJ182" s="86"/>
      <c r="IK182" s="86"/>
    </row>
    <row r="183" spans="1:245" s="83" customFormat="1" ht="16.5" customHeight="1">
      <c r="A183" s="78"/>
      <c r="B183" s="78"/>
      <c r="C183" s="93" t="s">
        <v>133</v>
      </c>
      <c r="D183" s="93"/>
      <c r="E183" s="268" t="s">
        <v>134</v>
      </c>
      <c r="F183" s="271">
        <f>F184+F185+F186+F187</f>
        <v>4369.37</v>
      </c>
      <c r="G183" s="271">
        <f>G184+G185+G186+G187</f>
        <v>0</v>
      </c>
      <c r="H183" s="271">
        <f>H184+H185+H186+H187</f>
        <v>4369.37</v>
      </c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  <c r="DI183" s="86"/>
      <c r="DJ183" s="86"/>
      <c r="DK183" s="86"/>
      <c r="DL183" s="86"/>
      <c r="DM183" s="86"/>
      <c r="DN183" s="86"/>
      <c r="DO183" s="86"/>
      <c r="DP183" s="86"/>
      <c r="DQ183" s="86"/>
      <c r="DR183" s="86"/>
      <c r="DS183" s="86"/>
      <c r="DT183" s="86"/>
      <c r="DU183" s="86"/>
      <c r="DV183" s="86"/>
      <c r="DW183" s="86"/>
      <c r="DX183" s="86"/>
      <c r="DY183" s="86"/>
      <c r="DZ183" s="86"/>
      <c r="EA183" s="86"/>
      <c r="EB183" s="86"/>
      <c r="EC183" s="86"/>
      <c r="ED183" s="86"/>
      <c r="EE183" s="86"/>
      <c r="EF183" s="86"/>
      <c r="EG183" s="86"/>
      <c r="EH183" s="86"/>
      <c r="EI183" s="86"/>
      <c r="EJ183" s="86"/>
      <c r="EK183" s="86"/>
      <c r="EL183" s="86"/>
      <c r="EM183" s="86"/>
      <c r="EN183" s="86"/>
      <c r="EO183" s="86"/>
      <c r="EP183" s="86"/>
      <c r="EQ183" s="86"/>
      <c r="ER183" s="86"/>
      <c r="ES183" s="86"/>
      <c r="ET183" s="86"/>
      <c r="EU183" s="86"/>
      <c r="EV183" s="86"/>
      <c r="EW183" s="86"/>
      <c r="EX183" s="86"/>
      <c r="EY183" s="86"/>
      <c r="EZ183" s="86"/>
      <c r="FA183" s="86"/>
      <c r="FB183" s="86"/>
      <c r="FC183" s="86"/>
      <c r="FD183" s="86"/>
      <c r="FE183" s="86"/>
      <c r="FF183" s="86"/>
      <c r="FG183" s="86"/>
      <c r="FH183" s="86"/>
      <c r="FI183" s="86"/>
      <c r="FJ183" s="86"/>
      <c r="FK183" s="86"/>
      <c r="FL183" s="86"/>
      <c r="FM183" s="86"/>
      <c r="FN183" s="86"/>
      <c r="FO183" s="86"/>
      <c r="FP183" s="86"/>
      <c r="FQ183" s="86"/>
      <c r="FR183" s="86"/>
      <c r="FS183" s="86"/>
      <c r="FT183" s="86"/>
      <c r="FU183" s="86"/>
      <c r="FV183" s="86"/>
      <c r="FW183" s="86"/>
      <c r="FX183" s="86"/>
      <c r="FY183" s="86"/>
      <c r="FZ183" s="86"/>
      <c r="GA183" s="86"/>
      <c r="GB183" s="86"/>
      <c r="GC183" s="86"/>
      <c r="GD183" s="86"/>
      <c r="GE183" s="86"/>
      <c r="GF183" s="86"/>
      <c r="GG183" s="86"/>
      <c r="GH183" s="86"/>
      <c r="GI183" s="86"/>
      <c r="GJ183" s="86"/>
      <c r="GK183" s="86"/>
      <c r="GL183" s="86"/>
      <c r="GM183" s="86"/>
      <c r="GN183" s="86"/>
      <c r="GO183" s="86"/>
      <c r="GP183" s="86"/>
      <c r="GQ183" s="86"/>
      <c r="GR183" s="86"/>
      <c r="GS183" s="86"/>
      <c r="GT183" s="86"/>
      <c r="GU183" s="86"/>
      <c r="GV183" s="86"/>
      <c r="GW183" s="86"/>
      <c r="GX183" s="86"/>
      <c r="GY183" s="86"/>
      <c r="GZ183" s="86"/>
      <c r="HA183" s="86"/>
      <c r="HB183" s="86"/>
      <c r="HC183" s="86"/>
      <c r="HD183" s="86"/>
      <c r="HE183" s="86"/>
      <c r="HF183" s="86"/>
      <c r="HG183" s="86"/>
      <c r="HH183" s="86"/>
      <c r="HI183" s="86"/>
      <c r="HJ183" s="86"/>
      <c r="HK183" s="86"/>
      <c r="HL183" s="86"/>
      <c r="HM183" s="86"/>
      <c r="HN183" s="86"/>
      <c r="HO183" s="86"/>
      <c r="HP183" s="86"/>
      <c r="HQ183" s="86"/>
      <c r="HR183" s="86"/>
      <c r="HS183" s="86"/>
      <c r="HT183" s="86"/>
      <c r="HU183" s="86"/>
      <c r="HV183" s="86"/>
      <c r="HW183" s="86"/>
      <c r="HX183" s="86"/>
      <c r="HY183" s="86"/>
      <c r="HZ183" s="86"/>
      <c r="IA183" s="86"/>
      <c r="IB183" s="86"/>
      <c r="IC183" s="86"/>
      <c r="ID183" s="86"/>
      <c r="IE183" s="86"/>
      <c r="IF183" s="86"/>
      <c r="IG183" s="86"/>
      <c r="IH183" s="86"/>
      <c r="II183" s="86"/>
      <c r="IJ183" s="86"/>
      <c r="IK183" s="86"/>
    </row>
    <row r="184" spans="1:245" s="83" customFormat="1" ht="16.5" customHeight="1">
      <c r="A184" s="78"/>
      <c r="B184" s="78"/>
      <c r="C184" s="79"/>
      <c r="D184" s="84" t="s">
        <v>113</v>
      </c>
      <c r="E184" s="85" t="s">
        <v>409</v>
      </c>
      <c r="F184" s="282">
        <v>1369.37</v>
      </c>
      <c r="G184" s="282"/>
      <c r="H184" s="244">
        <v>1369.37</v>
      </c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  <c r="DI184" s="86"/>
      <c r="DJ184" s="86"/>
      <c r="DK184" s="86"/>
      <c r="DL184" s="86"/>
      <c r="DM184" s="86"/>
      <c r="DN184" s="86"/>
      <c r="DO184" s="86"/>
      <c r="DP184" s="86"/>
      <c r="DQ184" s="86"/>
      <c r="DR184" s="86"/>
      <c r="DS184" s="86"/>
      <c r="DT184" s="86"/>
      <c r="DU184" s="86"/>
      <c r="DV184" s="86"/>
      <c r="DW184" s="86"/>
      <c r="DX184" s="86"/>
      <c r="DY184" s="86"/>
      <c r="DZ184" s="86"/>
      <c r="EA184" s="86"/>
      <c r="EB184" s="86"/>
      <c r="EC184" s="86"/>
      <c r="ED184" s="86"/>
      <c r="EE184" s="86"/>
      <c r="EF184" s="86"/>
      <c r="EG184" s="86"/>
      <c r="EH184" s="86"/>
      <c r="EI184" s="86"/>
      <c r="EJ184" s="86"/>
      <c r="EK184" s="86"/>
      <c r="EL184" s="86"/>
      <c r="EM184" s="86"/>
      <c r="EN184" s="86"/>
      <c r="EO184" s="86"/>
      <c r="EP184" s="86"/>
      <c r="EQ184" s="86"/>
      <c r="ER184" s="86"/>
      <c r="ES184" s="86"/>
      <c r="ET184" s="86"/>
      <c r="EU184" s="86"/>
      <c r="EV184" s="86"/>
      <c r="EW184" s="86"/>
      <c r="EX184" s="86"/>
      <c r="EY184" s="86"/>
      <c r="EZ184" s="86"/>
      <c r="FA184" s="86"/>
      <c r="FB184" s="86"/>
      <c r="FC184" s="86"/>
      <c r="FD184" s="86"/>
      <c r="FE184" s="86"/>
      <c r="FF184" s="86"/>
      <c r="FG184" s="86"/>
      <c r="FH184" s="86"/>
      <c r="FI184" s="86"/>
      <c r="FJ184" s="86"/>
      <c r="FK184" s="86"/>
      <c r="FL184" s="86"/>
      <c r="FM184" s="86"/>
      <c r="FN184" s="86"/>
      <c r="FO184" s="86"/>
      <c r="FP184" s="86"/>
      <c r="FQ184" s="86"/>
      <c r="FR184" s="86"/>
      <c r="FS184" s="86"/>
      <c r="FT184" s="86"/>
      <c r="FU184" s="86"/>
      <c r="FV184" s="86"/>
      <c r="FW184" s="86"/>
      <c r="FX184" s="86"/>
      <c r="FY184" s="86"/>
      <c r="FZ184" s="86"/>
      <c r="GA184" s="86"/>
      <c r="GB184" s="86"/>
      <c r="GC184" s="86"/>
      <c r="GD184" s="86"/>
      <c r="GE184" s="86"/>
      <c r="GF184" s="86"/>
      <c r="GG184" s="86"/>
      <c r="GH184" s="86"/>
      <c r="GI184" s="86"/>
      <c r="GJ184" s="86"/>
      <c r="GK184" s="86"/>
      <c r="GL184" s="86"/>
      <c r="GM184" s="86"/>
      <c r="GN184" s="86"/>
      <c r="GO184" s="86"/>
      <c r="GP184" s="86"/>
      <c r="GQ184" s="86"/>
      <c r="GR184" s="86"/>
      <c r="GS184" s="86"/>
      <c r="GT184" s="86"/>
      <c r="GU184" s="86"/>
      <c r="GV184" s="86"/>
      <c r="GW184" s="86"/>
      <c r="GX184" s="86"/>
      <c r="GY184" s="86"/>
      <c r="GZ184" s="86"/>
      <c r="HA184" s="86"/>
      <c r="HB184" s="86"/>
      <c r="HC184" s="86"/>
      <c r="HD184" s="86"/>
      <c r="HE184" s="86"/>
      <c r="HF184" s="86"/>
      <c r="HG184" s="86"/>
      <c r="HH184" s="86"/>
      <c r="HI184" s="86"/>
      <c r="HJ184" s="86"/>
      <c r="HK184" s="86"/>
      <c r="HL184" s="86"/>
      <c r="HM184" s="86"/>
      <c r="HN184" s="86"/>
      <c r="HO184" s="86"/>
      <c r="HP184" s="86"/>
      <c r="HQ184" s="86"/>
      <c r="HR184" s="86"/>
      <c r="HS184" s="86"/>
      <c r="HT184" s="86"/>
      <c r="HU184" s="86"/>
      <c r="HV184" s="86"/>
      <c r="HW184" s="86"/>
      <c r="HX184" s="86"/>
      <c r="HY184" s="86"/>
      <c r="HZ184" s="86"/>
      <c r="IA184" s="86"/>
      <c r="IB184" s="86"/>
      <c r="IC184" s="86"/>
      <c r="ID184" s="86"/>
      <c r="IE184" s="86"/>
      <c r="IF184" s="86"/>
      <c r="IG184" s="86"/>
      <c r="IH184" s="86"/>
      <c r="II184" s="86"/>
      <c r="IJ184" s="86"/>
      <c r="IK184" s="86"/>
    </row>
    <row r="185" spans="1:245" s="83" customFormat="1" ht="16.5" customHeight="1">
      <c r="A185" s="78"/>
      <c r="B185" s="78"/>
      <c r="C185" s="79"/>
      <c r="D185" s="87" t="s">
        <v>14</v>
      </c>
      <c r="E185" s="88" t="s">
        <v>164</v>
      </c>
      <c r="F185" s="243">
        <v>2000</v>
      </c>
      <c r="G185" s="243"/>
      <c r="H185" s="244">
        <v>2000</v>
      </c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6"/>
      <c r="EB185" s="86"/>
      <c r="EC185" s="86"/>
      <c r="ED185" s="86"/>
      <c r="EE185" s="86"/>
      <c r="EF185" s="86"/>
      <c r="EG185" s="86"/>
      <c r="EH185" s="86"/>
      <c r="EI185" s="86"/>
      <c r="EJ185" s="86"/>
      <c r="EK185" s="86"/>
      <c r="EL185" s="86"/>
      <c r="EM185" s="86"/>
      <c r="EN185" s="86"/>
      <c r="EO185" s="86"/>
      <c r="EP185" s="86"/>
      <c r="EQ185" s="86"/>
      <c r="ER185" s="86"/>
      <c r="ES185" s="86"/>
      <c r="ET185" s="86"/>
      <c r="EU185" s="86"/>
      <c r="EV185" s="86"/>
      <c r="EW185" s="86"/>
      <c r="EX185" s="86"/>
      <c r="EY185" s="86"/>
      <c r="EZ185" s="86"/>
      <c r="FA185" s="86"/>
      <c r="FB185" s="86"/>
      <c r="FC185" s="86"/>
      <c r="FD185" s="86"/>
      <c r="FE185" s="86"/>
      <c r="FF185" s="86"/>
      <c r="FG185" s="86"/>
      <c r="FH185" s="86"/>
      <c r="FI185" s="86"/>
      <c r="FJ185" s="86"/>
      <c r="FK185" s="86"/>
      <c r="FL185" s="86"/>
      <c r="FM185" s="86"/>
      <c r="FN185" s="86"/>
      <c r="FO185" s="86"/>
      <c r="FP185" s="86"/>
      <c r="FQ185" s="86"/>
      <c r="FR185" s="86"/>
      <c r="FS185" s="86"/>
      <c r="FT185" s="86"/>
      <c r="FU185" s="86"/>
      <c r="FV185" s="86"/>
      <c r="FW185" s="86"/>
      <c r="FX185" s="86"/>
      <c r="FY185" s="86"/>
      <c r="FZ185" s="86"/>
      <c r="GA185" s="86"/>
      <c r="GB185" s="86"/>
      <c r="GC185" s="86"/>
      <c r="GD185" s="86"/>
      <c r="GE185" s="86"/>
      <c r="GF185" s="86"/>
      <c r="GG185" s="86"/>
      <c r="GH185" s="86"/>
      <c r="GI185" s="86"/>
      <c r="GJ185" s="86"/>
      <c r="GK185" s="86"/>
      <c r="GL185" s="86"/>
      <c r="GM185" s="86"/>
      <c r="GN185" s="86"/>
      <c r="GO185" s="86"/>
      <c r="GP185" s="86"/>
      <c r="GQ185" s="86"/>
      <c r="GR185" s="86"/>
      <c r="GS185" s="86"/>
      <c r="GT185" s="86"/>
      <c r="GU185" s="86"/>
      <c r="GV185" s="86"/>
      <c r="GW185" s="86"/>
      <c r="GX185" s="86"/>
      <c r="GY185" s="86"/>
      <c r="GZ185" s="86"/>
      <c r="HA185" s="86"/>
      <c r="HB185" s="86"/>
      <c r="HC185" s="86"/>
      <c r="HD185" s="86"/>
      <c r="HE185" s="86"/>
      <c r="HF185" s="86"/>
      <c r="HG185" s="86"/>
      <c r="HH185" s="86"/>
      <c r="HI185" s="86"/>
      <c r="HJ185" s="86"/>
      <c r="HK185" s="86"/>
      <c r="HL185" s="86"/>
      <c r="HM185" s="86"/>
      <c r="HN185" s="86"/>
      <c r="HO185" s="86"/>
      <c r="HP185" s="86"/>
      <c r="HQ185" s="86"/>
      <c r="HR185" s="86"/>
      <c r="HS185" s="86"/>
      <c r="HT185" s="86"/>
      <c r="HU185" s="86"/>
      <c r="HV185" s="86"/>
      <c r="HW185" s="86"/>
      <c r="HX185" s="86"/>
      <c r="HY185" s="86"/>
      <c r="HZ185" s="86"/>
      <c r="IA185" s="86"/>
      <c r="IB185" s="86"/>
      <c r="IC185" s="86"/>
      <c r="ID185" s="86"/>
      <c r="IE185" s="86"/>
      <c r="IF185" s="86"/>
      <c r="IG185" s="86"/>
      <c r="IH185" s="86"/>
      <c r="II185" s="86"/>
      <c r="IJ185" s="86"/>
      <c r="IK185" s="86"/>
    </row>
    <row r="186" spans="1:245" s="83" customFormat="1" ht="16.5" customHeight="1">
      <c r="A186" s="125"/>
      <c r="B186" s="125"/>
      <c r="C186" s="126"/>
      <c r="D186" s="84" t="s">
        <v>23</v>
      </c>
      <c r="E186" s="85" t="s">
        <v>253</v>
      </c>
      <c r="F186" s="244">
        <v>1000</v>
      </c>
      <c r="G186" s="244"/>
      <c r="H186" s="244">
        <v>1000</v>
      </c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  <c r="DI186" s="86"/>
      <c r="DJ186" s="86"/>
      <c r="DK186" s="86"/>
      <c r="DL186" s="86"/>
      <c r="DM186" s="86"/>
      <c r="DN186" s="86"/>
      <c r="DO186" s="86"/>
      <c r="DP186" s="86"/>
      <c r="DQ186" s="86"/>
      <c r="DR186" s="86"/>
      <c r="DS186" s="86"/>
      <c r="DT186" s="86"/>
      <c r="DU186" s="86"/>
      <c r="DV186" s="86"/>
      <c r="DW186" s="86"/>
      <c r="DX186" s="86"/>
      <c r="DY186" s="86"/>
      <c r="DZ186" s="86"/>
      <c r="EA186" s="86"/>
      <c r="EB186" s="86"/>
      <c r="EC186" s="86"/>
      <c r="ED186" s="86"/>
      <c r="EE186" s="86"/>
      <c r="EF186" s="86"/>
      <c r="EG186" s="86"/>
      <c r="EH186" s="86"/>
      <c r="EI186" s="86"/>
      <c r="EJ186" s="86"/>
      <c r="EK186" s="86"/>
      <c r="EL186" s="86"/>
      <c r="EM186" s="86"/>
      <c r="EN186" s="86"/>
      <c r="EO186" s="86"/>
      <c r="EP186" s="86"/>
      <c r="EQ186" s="86"/>
      <c r="ER186" s="86"/>
      <c r="ES186" s="86"/>
      <c r="ET186" s="86"/>
      <c r="EU186" s="86"/>
      <c r="EV186" s="86"/>
      <c r="EW186" s="86"/>
      <c r="EX186" s="86"/>
      <c r="EY186" s="86"/>
      <c r="EZ186" s="86"/>
      <c r="FA186" s="86"/>
      <c r="FB186" s="86"/>
      <c r="FC186" s="86"/>
      <c r="FD186" s="86"/>
      <c r="FE186" s="86"/>
      <c r="FF186" s="86"/>
      <c r="FG186" s="86"/>
      <c r="FH186" s="86"/>
      <c r="FI186" s="86"/>
      <c r="FJ186" s="86"/>
      <c r="FK186" s="86"/>
      <c r="FL186" s="86"/>
      <c r="FM186" s="86"/>
      <c r="FN186" s="86"/>
      <c r="FO186" s="86"/>
      <c r="FP186" s="86"/>
      <c r="FQ186" s="86"/>
      <c r="FR186" s="86"/>
      <c r="FS186" s="86"/>
      <c r="FT186" s="86"/>
      <c r="FU186" s="86"/>
      <c r="FV186" s="86"/>
      <c r="FW186" s="86"/>
      <c r="FX186" s="86"/>
      <c r="FY186" s="86"/>
      <c r="FZ186" s="86"/>
      <c r="GA186" s="86"/>
      <c r="GB186" s="86"/>
      <c r="GC186" s="86"/>
      <c r="GD186" s="86"/>
      <c r="GE186" s="86"/>
      <c r="GF186" s="86"/>
      <c r="GG186" s="86"/>
      <c r="GH186" s="86"/>
      <c r="GI186" s="86"/>
      <c r="GJ186" s="86"/>
      <c r="GK186" s="86"/>
      <c r="GL186" s="86"/>
      <c r="GM186" s="86"/>
      <c r="GN186" s="86"/>
      <c r="GO186" s="86"/>
      <c r="GP186" s="86"/>
      <c r="GQ186" s="86"/>
      <c r="GR186" s="86"/>
      <c r="GS186" s="86"/>
      <c r="GT186" s="86"/>
      <c r="GU186" s="86"/>
      <c r="GV186" s="86"/>
      <c r="GW186" s="86"/>
      <c r="GX186" s="86"/>
      <c r="GY186" s="86"/>
      <c r="GZ186" s="86"/>
      <c r="HA186" s="86"/>
      <c r="HB186" s="86"/>
      <c r="HC186" s="86"/>
      <c r="HD186" s="86"/>
      <c r="HE186" s="86"/>
      <c r="HF186" s="86"/>
      <c r="HG186" s="86"/>
      <c r="HH186" s="86"/>
      <c r="HI186" s="86"/>
      <c r="HJ186" s="86"/>
      <c r="HK186" s="86"/>
      <c r="HL186" s="86"/>
      <c r="HM186" s="86"/>
      <c r="HN186" s="86"/>
      <c r="HO186" s="86"/>
      <c r="HP186" s="86"/>
      <c r="HQ186" s="86"/>
      <c r="HR186" s="86"/>
      <c r="HS186" s="86"/>
      <c r="HT186" s="86"/>
      <c r="HU186" s="86"/>
      <c r="HV186" s="86"/>
      <c r="HW186" s="86"/>
      <c r="HX186" s="86"/>
      <c r="HY186" s="86"/>
      <c r="HZ186" s="86"/>
      <c r="IA186" s="86"/>
      <c r="IB186" s="86"/>
      <c r="IC186" s="86"/>
      <c r="ID186" s="86"/>
      <c r="IE186" s="86"/>
      <c r="IF186" s="86"/>
      <c r="IG186" s="86"/>
      <c r="IH186" s="86"/>
      <c r="II186" s="86"/>
      <c r="IJ186" s="86"/>
      <c r="IK186" s="86"/>
    </row>
    <row r="187" spans="1:245" s="83" customFormat="1" ht="24" customHeight="1">
      <c r="A187" s="78"/>
      <c r="B187" s="78"/>
      <c r="C187" s="157"/>
      <c r="D187" s="84" t="s">
        <v>49</v>
      </c>
      <c r="E187" s="85" t="s">
        <v>394</v>
      </c>
      <c r="F187" s="244">
        <v>0</v>
      </c>
      <c r="G187" s="244"/>
      <c r="H187" s="243">
        <f>F187+G187</f>
        <v>0</v>
      </c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  <c r="DI187" s="86"/>
      <c r="DJ187" s="86"/>
      <c r="DK187" s="86"/>
      <c r="DL187" s="86"/>
      <c r="DM187" s="86"/>
      <c r="DN187" s="86"/>
      <c r="DO187" s="86"/>
      <c r="DP187" s="86"/>
      <c r="DQ187" s="86"/>
      <c r="DR187" s="86"/>
      <c r="DS187" s="86"/>
      <c r="DT187" s="86"/>
      <c r="DU187" s="86"/>
      <c r="DV187" s="86"/>
      <c r="DW187" s="86"/>
      <c r="DX187" s="86"/>
      <c r="DY187" s="86"/>
      <c r="DZ187" s="86"/>
      <c r="EA187" s="86"/>
      <c r="EB187" s="86"/>
      <c r="EC187" s="86"/>
      <c r="ED187" s="86"/>
      <c r="EE187" s="86"/>
      <c r="EF187" s="86"/>
      <c r="EG187" s="86"/>
      <c r="EH187" s="86"/>
      <c r="EI187" s="86"/>
      <c r="EJ187" s="86"/>
      <c r="EK187" s="86"/>
      <c r="EL187" s="86"/>
      <c r="EM187" s="86"/>
      <c r="EN187" s="86"/>
      <c r="EO187" s="86"/>
      <c r="EP187" s="86"/>
      <c r="EQ187" s="86"/>
      <c r="ER187" s="86"/>
      <c r="ES187" s="86"/>
      <c r="ET187" s="86"/>
      <c r="EU187" s="86"/>
      <c r="EV187" s="86"/>
      <c r="EW187" s="86"/>
      <c r="EX187" s="86"/>
      <c r="EY187" s="86"/>
      <c r="EZ187" s="86"/>
      <c r="FA187" s="86"/>
      <c r="FB187" s="86"/>
      <c r="FC187" s="86"/>
      <c r="FD187" s="86"/>
      <c r="FE187" s="86"/>
      <c r="FF187" s="86"/>
      <c r="FG187" s="86"/>
      <c r="FH187" s="86"/>
      <c r="FI187" s="86"/>
      <c r="FJ187" s="86"/>
      <c r="FK187" s="86"/>
      <c r="FL187" s="86"/>
      <c r="FM187" s="86"/>
      <c r="FN187" s="86"/>
      <c r="FO187" s="86"/>
      <c r="FP187" s="86"/>
      <c r="FQ187" s="86"/>
      <c r="FR187" s="86"/>
      <c r="FS187" s="86"/>
      <c r="FT187" s="86"/>
      <c r="FU187" s="86"/>
      <c r="FV187" s="86"/>
      <c r="FW187" s="86"/>
      <c r="FX187" s="86"/>
      <c r="FY187" s="86"/>
      <c r="FZ187" s="86"/>
      <c r="GA187" s="86"/>
      <c r="GB187" s="86"/>
      <c r="GC187" s="86"/>
      <c r="GD187" s="86"/>
      <c r="GE187" s="86"/>
      <c r="GF187" s="86"/>
      <c r="GG187" s="86"/>
      <c r="GH187" s="86"/>
      <c r="GI187" s="86"/>
      <c r="GJ187" s="86"/>
      <c r="GK187" s="86"/>
      <c r="GL187" s="86"/>
      <c r="GM187" s="86"/>
      <c r="GN187" s="86"/>
      <c r="GO187" s="86"/>
      <c r="GP187" s="86"/>
      <c r="GQ187" s="86"/>
      <c r="GR187" s="86"/>
      <c r="GS187" s="86"/>
      <c r="GT187" s="86"/>
      <c r="GU187" s="86"/>
      <c r="GV187" s="86"/>
      <c r="GW187" s="86"/>
      <c r="GX187" s="86"/>
      <c r="GY187" s="86"/>
      <c r="GZ187" s="86"/>
      <c r="HA187" s="86"/>
      <c r="HB187" s="86"/>
      <c r="HC187" s="86"/>
      <c r="HD187" s="86"/>
      <c r="HE187" s="86"/>
      <c r="HF187" s="86"/>
      <c r="HG187" s="86"/>
      <c r="HH187" s="86"/>
      <c r="HI187" s="86"/>
      <c r="HJ187" s="86"/>
      <c r="HK187" s="86"/>
      <c r="HL187" s="86"/>
      <c r="HM187" s="86"/>
      <c r="HN187" s="86"/>
      <c r="HO187" s="86"/>
      <c r="HP187" s="86"/>
      <c r="HQ187" s="86"/>
      <c r="HR187" s="86"/>
      <c r="HS187" s="86"/>
      <c r="HT187" s="86"/>
      <c r="HU187" s="86"/>
      <c r="HV187" s="86"/>
      <c r="HW187" s="86"/>
      <c r="HX187" s="86"/>
      <c r="HY187" s="86"/>
      <c r="HZ187" s="86"/>
      <c r="IA187" s="86"/>
      <c r="IB187" s="86"/>
      <c r="IC187" s="86"/>
      <c r="ID187" s="86"/>
      <c r="IE187" s="86"/>
      <c r="IF187" s="86"/>
      <c r="IG187" s="86"/>
      <c r="IH187" s="86"/>
      <c r="II187" s="86"/>
      <c r="IJ187" s="86"/>
      <c r="IK187" s="86"/>
    </row>
    <row r="188" spans="1:245" s="83" customFormat="1" ht="16.5" customHeight="1">
      <c r="A188" s="78"/>
      <c r="B188" s="78"/>
      <c r="C188" s="93" t="s">
        <v>216</v>
      </c>
      <c r="D188" s="93"/>
      <c r="E188" s="94" t="s">
        <v>234</v>
      </c>
      <c r="F188" s="249">
        <f>F189+F190+F191</f>
        <v>52098.869999999995</v>
      </c>
      <c r="G188" s="249">
        <f>G189+G190+G191</f>
        <v>0</v>
      </c>
      <c r="H188" s="249">
        <f>H189+H190+H191</f>
        <v>52098.869999999995</v>
      </c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  <c r="DI188" s="86"/>
      <c r="DJ188" s="86"/>
      <c r="DK188" s="86"/>
      <c r="DL188" s="86"/>
      <c r="DM188" s="86"/>
      <c r="DN188" s="86"/>
      <c r="DO188" s="86"/>
      <c r="DP188" s="86"/>
      <c r="DQ188" s="86"/>
      <c r="DR188" s="86"/>
      <c r="DS188" s="86"/>
      <c r="DT188" s="86"/>
      <c r="DU188" s="86"/>
      <c r="DV188" s="86"/>
      <c r="DW188" s="86"/>
      <c r="DX188" s="86"/>
      <c r="DY188" s="86"/>
      <c r="DZ188" s="86"/>
      <c r="EA188" s="86"/>
      <c r="EB188" s="86"/>
      <c r="EC188" s="86"/>
      <c r="ED188" s="86"/>
      <c r="EE188" s="86"/>
      <c r="EF188" s="86"/>
      <c r="EG188" s="86"/>
      <c r="EH188" s="86"/>
      <c r="EI188" s="86"/>
      <c r="EJ188" s="86"/>
      <c r="EK188" s="86"/>
      <c r="EL188" s="86"/>
      <c r="EM188" s="86"/>
      <c r="EN188" s="86"/>
      <c r="EO188" s="86"/>
      <c r="EP188" s="86"/>
      <c r="EQ188" s="86"/>
      <c r="ER188" s="86"/>
      <c r="ES188" s="86"/>
      <c r="ET188" s="86"/>
      <c r="EU188" s="86"/>
      <c r="EV188" s="86"/>
      <c r="EW188" s="86"/>
      <c r="EX188" s="86"/>
      <c r="EY188" s="86"/>
      <c r="EZ188" s="86"/>
      <c r="FA188" s="86"/>
      <c r="FB188" s="86"/>
      <c r="FC188" s="86"/>
      <c r="FD188" s="86"/>
      <c r="FE188" s="86"/>
      <c r="FF188" s="86"/>
      <c r="FG188" s="86"/>
      <c r="FH188" s="86"/>
      <c r="FI188" s="86"/>
      <c r="FJ188" s="86"/>
      <c r="FK188" s="86"/>
      <c r="FL188" s="86"/>
      <c r="FM188" s="86"/>
      <c r="FN188" s="86"/>
      <c r="FO188" s="86"/>
      <c r="FP188" s="86"/>
      <c r="FQ188" s="86"/>
      <c r="FR188" s="86"/>
      <c r="FS188" s="86"/>
      <c r="FT188" s="86"/>
      <c r="FU188" s="86"/>
      <c r="FV188" s="86"/>
      <c r="FW188" s="86"/>
      <c r="FX188" s="86"/>
      <c r="FY188" s="86"/>
      <c r="FZ188" s="86"/>
      <c r="GA188" s="86"/>
      <c r="GB188" s="86"/>
      <c r="GC188" s="86"/>
      <c r="GD188" s="86"/>
      <c r="GE188" s="86"/>
      <c r="GF188" s="86"/>
      <c r="GG188" s="86"/>
      <c r="GH188" s="86"/>
      <c r="GI188" s="86"/>
      <c r="GJ188" s="86"/>
      <c r="GK188" s="86"/>
      <c r="GL188" s="86"/>
      <c r="GM188" s="86"/>
      <c r="GN188" s="86"/>
      <c r="GO188" s="86"/>
      <c r="GP188" s="86"/>
      <c r="GQ188" s="86"/>
      <c r="GR188" s="86"/>
      <c r="GS188" s="86"/>
      <c r="GT188" s="86"/>
      <c r="GU188" s="86"/>
      <c r="GV188" s="86"/>
      <c r="GW188" s="86"/>
      <c r="GX188" s="86"/>
      <c r="GY188" s="86"/>
      <c r="GZ188" s="86"/>
      <c r="HA188" s="86"/>
      <c r="HB188" s="86"/>
      <c r="HC188" s="86"/>
      <c r="HD188" s="86"/>
      <c r="HE188" s="86"/>
      <c r="HF188" s="86"/>
      <c r="HG188" s="86"/>
      <c r="HH188" s="86"/>
      <c r="HI188" s="86"/>
      <c r="HJ188" s="86"/>
      <c r="HK188" s="86"/>
      <c r="HL188" s="86"/>
      <c r="HM188" s="86"/>
      <c r="HN188" s="86"/>
      <c r="HO188" s="86"/>
      <c r="HP188" s="86"/>
      <c r="HQ188" s="86"/>
      <c r="HR188" s="86"/>
      <c r="HS188" s="86"/>
      <c r="HT188" s="86"/>
      <c r="HU188" s="86"/>
      <c r="HV188" s="86"/>
      <c r="HW188" s="86"/>
      <c r="HX188" s="86"/>
      <c r="HY188" s="86"/>
      <c r="HZ188" s="86"/>
      <c r="IA188" s="86"/>
      <c r="IB188" s="86"/>
      <c r="IC188" s="86"/>
      <c r="ID188" s="86"/>
      <c r="IE188" s="86"/>
      <c r="IF188" s="86"/>
      <c r="IG188" s="86"/>
      <c r="IH188" s="86"/>
      <c r="II188" s="86"/>
      <c r="IJ188" s="86"/>
      <c r="IK188" s="86"/>
    </row>
    <row r="189" spans="1:245" s="83" customFormat="1" ht="16.5" customHeight="1">
      <c r="A189" s="78"/>
      <c r="B189" s="78"/>
      <c r="C189" s="156"/>
      <c r="D189" s="84" t="s">
        <v>113</v>
      </c>
      <c r="E189" s="85" t="s">
        <v>443</v>
      </c>
      <c r="F189" s="244">
        <v>22000</v>
      </c>
      <c r="G189" s="244"/>
      <c r="H189" s="244">
        <v>22000</v>
      </c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  <c r="DI189" s="86"/>
      <c r="DJ189" s="86"/>
      <c r="DK189" s="86"/>
      <c r="DL189" s="86"/>
      <c r="DM189" s="86"/>
      <c r="DN189" s="86"/>
      <c r="DO189" s="86"/>
      <c r="DP189" s="86"/>
      <c r="DQ189" s="86"/>
      <c r="DR189" s="86"/>
      <c r="DS189" s="86"/>
      <c r="DT189" s="86"/>
      <c r="DU189" s="86"/>
      <c r="DV189" s="86"/>
      <c r="DW189" s="86"/>
      <c r="DX189" s="86"/>
      <c r="DY189" s="86"/>
      <c r="DZ189" s="86"/>
      <c r="EA189" s="86"/>
      <c r="EB189" s="86"/>
      <c r="EC189" s="86"/>
      <c r="ED189" s="86"/>
      <c r="EE189" s="86"/>
      <c r="EF189" s="86"/>
      <c r="EG189" s="86"/>
      <c r="EH189" s="86"/>
      <c r="EI189" s="86"/>
      <c r="EJ189" s="86"/>
      <c r="EK189" s="86"/>
      <c r="EL189" s="86"/>
      <c r="EM189" s="86"/>
      <c r="EN189" s="86"/>
      <c r="EO189" s="86"/>
      <c r="EP189" s="86"/>
      <c r="EQ189" s="86"/>
      <c r="ER189" s="86"/>
      <c r="ES189" s="86"/>
      <c r="ET189" s="86"/>
      <c r="EU189" s="86"/>
      <c r="EV189" s="86"/>
      <c r="EW189" s="86"/>
      <c r="EX189" s="86"/>
      <c r="EY189" s="86"/>
      <c r="EZ189" s="86"/>
      <c r="FA189" s="86"/>
      <c r="FB189" s="86"/>
      <c r="FC189" s="86"/>
      <c r="FD189" s="86"/>
      <c r="FE189" s="86"/>
      <c r="FF189" s="86"/>
      <c r="FG189" s="86"/>
      <c r="FH189" s="86"/>
      <c r="FI189" s="86"/>
      <c r="FJ189" s="86"/>
      <c r="FK189" s="86"/>
      <c r="FL189" s="86"/>
      <c r="FM189" s="86"/>
      <c r="FN189" s="86"/>
      <c r="FO189" s="86"/>
      <c r="FP189" s="86"/>
      <c r="FQ189" s="86"/>
      <c r="FR189" s="86"/>
      <c r="FS189" s="86"/>
      <c r="FT189" s="86"/>
      <c r="FU189" s="86"/>
      <c r="FV189" s="86"/>
      <c r="FW189" s="86"/>
      <c r="FX189" s="86"/>
      <c r="FY189" s="86"/>
      <c r="FZ189" s="86"/>
      <c r="GA189" s="86"/>
      <c r="GB189" s="86"/>
      <c r="GC189" s="86"/>
      <c r="GD189" s="86"/>
      <c r="GE189" s="86"/>
      <c r="GF189" s="86"/>
      <c r="GG189" s="86"/>
      <c r="GH189" s="86"/>
      <c r="GI189" s="86"/>
      <c r="GJ189" s="86"/>
      <c r="GK189" s="86"/>
      <c r="GL189" s="86"/>
      <c r="GM189" s="86"/>
      <c r="GN189" s="86"/>
      <c r="GO189" s="86"/>
      <c r="GP189" s="86"/>
      <c r="GQ189" s="86"/>
      <c r="GR189" s="86"/>
      <c r="GS189" s="86"/>
      <c r="GT189" s="86"/>
      <c r="GU189" s="86"/>
      <c r="GV189" s="86"/>
      <c r="GW189" s="86"/>
      <c r="GX189" s="86"/>
      <c r="GY189" s="86"/>
      <c r="GZ189" s="86"/>
      <c r="HA189" s="86"/>
      <c r="HB189" s="86"/>
      <c r="HC189" s="86"/>
      <c r="HD189" s="86"/>
      <c r="HE189" s="86"/>
      <c r="HF189" s="86"/>
      <c r="HG189" s="86"/>
      <c r="HH189" s="86"/>
      <c r="HI189" s="86"/>
      <c r="HJ189" s="86"/>
      <c r="HK189" s="86"/>
      <c r="HL189" s="86"/>
      <c r="HM189" s="86"/>
      <c r="HN189" s="86"/>
      <c r="HO189" s="86"/>
      <c r="HP189" s="86"/>
      <c r="HQ189" s="86"/>
      <c r="HR189" s="86"/>
      <c r="HS189" s="86"/>
      <c r="HT189" s="86"/>
      <c r="HU189" s="86"/>
      <c r="HV189" s="86"/>
      <c r="HW189" s="86"/>
      <c r="HX189" s="86"/>
      <c r="HY189" s="86"/>
      <c r="HZ189" s="86"/>
      <c r="IA189" s="86"/>
      <c r="IB189" s="86"/>
      <c r="IC189" s="86"/>
      <c r="ID189" s="86"/>
      <c r="IE189" s="86"/>
      <c r="IF189" s="86"/>
      <c r="IG189" s="86"/>
      <c r="IH189" s="86"/>
      <c r="II189" s="86"/>
      <c r="IJ189" s="86"/>
      <c r="IK189" s="86"/>
    </row>
    <row r="190" spans="1:245" s="83" customFormat="1" ht="39.75" customHeight="1">
      <c r="A190" s="125"/>
      <c r="B190" s="125"/>
      <c r="C190" s="126"/>
      <c r="D190" s="139" t="s">
        <v>11</v>
      </c>
      <c r="E190" s="140" t="s">
        <v>441</v>
      </c>
      <c r="F190" s="272">
        <v>11750</v>
      </c>
      <c r="G190" s="272"/>
      <c r="H190" s="272">
        <f>F190+G190</f>
        <v>11750</v>
      </c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  <c r="DI190" s="86"/>
      <c r="DJ190" s="86"/>
      <c r="DK190" s="86"/>
      <c r="DL190" s="86"/>
      <c r="DM190" s="86"/>
      <c r="DN190" s="86"/>
      <c r="DO190" s="86"/>
      <c r="DP190" s="86"/>
      <c r="DQ190" s="86"/>
      <c r="DR190" s="86"/>
      <c r="DS190" s="86"/>
      <c r="DT190" s="86"/>
      <c r="DU190" s="86"/>
      <c r="DV190" s="86"/>
      <c r="DW190" s="86"/>
      <c r="DX190" s="86"/>
      <c r="DY190" s="86"/>
      <c r="DZ190" s="86"/>
      <c r="EA190" s="86"/>
      <c r="EB190" s="86"/>
      <c r="EC190" s="86"/>
      <c r="ED190" s="86"/>
      <c r="EE190" s="86"/>
      <c r="EF190" s="86"/>
      <c r="EG190" s="86"/>
      <c r="EH190" s="86"/>
      <c r="EI190" s="86"/>
      <c r="EJ190" s="86"/>
      <c r="EK190" s="86"/>
      <c r="EL190" s="86"/>
      <c r="EM190" s="86"/>
      <c r="EN190" s="86"/>
      <c r="EO190" s="86"/>
      <c r="EP190" s="86"/>
      <c r="EQ190" s="86"/>
      <c r="ER190" s="86"/>
      <c r="ES190" s="86"/>
      <c r="ET190" s="86"/>
      <c r="EU190" s="86"/>
      <c r="EV190" s="86"/>
      <c r="EW190" s="86"/>
      <c r="EX190" s="86"/>
      <c r="EY190" s="86"/>
      <c r="EZ190" s="86"/>
      <c r="FA190" s="86"/>
      <c r="FB190" s="86"/>
      <c r="FC190" s="86"/>
      <c r="FD190" s="86"/>
      <c r="FE190" s="86"/>
      <c r="FF190" s="86"/>
      <c r="FG190" s="86"/>
      <c r="FH190" s="86"/>
      <c r="FI190" s="86"/>
      <c r="FJ190" s="86"/>
      <c r="FK190" s="86"/>
      <c r="FL190" s="86"/>
      <c r="FM190" s="86"/>
      <c r="FN190" s="86"/>
      <c r="FO190" s="86"/>
      <c r="FP190" s="86"/>
      <c r="FQ190" s="86"/>
      <c r="FR190" s="86"/>
      <c r="FS190" s="86"/>
      <c r="FT190" s="86"/>
      <c r="FU190" s="86"/>
      <c r="FV190" s="86"/>
      <c r="FW190" s="86"/>
      <c r="FX190" s="86"/>
      <c r="FY190" s="86"/>
      <c r="FZ190" s="86"/>
      <c r="GA190" s="86"/>
      <c r="GB190" s="86"/>
      <c r="GC190" s="86"/>
      <c r="GD190" s="86"/>
      <c r="GE190" s="86"/>
      <c r="GF190" s="86"/>
      <c r="GG190" s="86"/>
      <c r="GH190" s="86"/>
      <c r="GI190" s="86"/>
      <c r="GJ190" s="86"/>
      <c r="GK190" s="86"/>
      <c r="GL190" s="86"/>
      <c r="GM190" s="86"/>
      <c r="GN190" s="86"/>
      <c r="GO190" s="86"/>
      <c r="GP190" s="86"/>
      <c r="GQ190" s="86"/>
      <c r="GR190" s="86"/>
      <c r="GS190" s="86"/>
      <c r="GT190" s="86"/>
      <c r="GU190" s="86"/>
      <c r="GV190" s="86"/>
      <c r="GW190" s="86"/>
      <c r="GX190" s="86"/>
      <c r="GY190" s="86"/>
      <c r="GZ190" s="86"/>
      <c r="HA190" s="86"/>
      <c r="HB190" s="86"/>
      <c r="HC190" s="86"/>
      <c r="HD190" s="86"/>
      <c r="HE190" s="86"/>
      <c r="HF190" s="86"/>
      <c r="HG190" s="86"/>
      <c r="HH190" s="86"/>
      <c r="HI190" s="86"/>
      <c r="HJ190" s="86"/>
      <c r="HK190" s="86"/>
      <c r="HL190" s="86"/>
      <c r="HM190" s="86"/>
      <c r="HN190" s="86"/>
      <c r="HO190" s="86"/>
      <c r="HP190" s="86"/>
      <c r="HQ190" s="86"/>
      <c r="HR190" s="86"/>
      <c r="HS190" s="86"/>
      <c r="HT190" s="86"/>
      <c r="HU190" s="86"/>
      <c r="HV190" s="86"/>
      <c r="HW190" s="86"/>
      <c r="HX190" s="86"/>
      <c r="HY190" s="86"/>
      <c r="HZ190" s="86"/>
      <c r="IA190" s="86"/>
      <c r="IB190" s="86"/>
      <c r="IC190" s="86"/>
      <c r="ID190" s="86"/>
      <c r="IE190" s="86"/>
      <c r="IF190" s="86"/>
      <c r="IG190" s="86"/>
      <c r="IH190" s="86"/>
      <c r="II190" s="86"/>
      <c r="IJ190" s="86"/>
      <c r="IK190" s="86"/>
    </row>
    <row r="191" spans="1:245" s="83" customFormat="1" ht="24" customHeight="1">
      <c r="A191" s="82"/>
      <c r="B191" s="82"/>
      <c r="C191" s="299"/>
      <c r="D191" s="300" t="s">
        <v>49</v>
      </c>
      <c r="E191" s="85" t="s">
        <v>448</v>
      </c>
      <c r="F191" s="301">
        <v>18348.87</v>
      </c>
      <c r="G191" s="301"/>
      <c r="H191" s="301">
        <f>F191+G191</f>
        <v>18348.87</v>
      </c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6"/>
      <c r="EB191" s="86"/>
      <c r="EC191" s="86"/>
      <c r="ED191" s="86"/>
      <c r="EE191" s="86"/>
      <c r="EF191" s="86"/>
      <c r="EG191" s="86"/>
      <c r="EH191" s="86"/>
      <c r="EI191" s="86"/>
      <c r="EJ191" s="86"/>
      <c r="EK191" s="86"/>
      <c r="EL191" s="86"/>
      <c r="EM191" s="86"/>
      <c r="EN191" s="86"/>
      <c r="EO191" s="86"/>
      <c r="EP191" s="86"/>
      <c r="EQ191" s="86"/>
      <c r="ER191" s="86"/>
      <c r="ES191" s="86"/>
      <c r="ET191" s="86"/>
      <c r="EU191" s="86"/>
      <c r="EV191" s="86"/>
      <c r="EW191" s="86"/>
      <c r="EX191" s="86"/>
      <c r="EY191" s="86"/>
      <c r="EZ191" s="86"/>
      <c r="FA191" s="86"/>
      <c r="FB191" s="86"/>
      <c r="FC191" s="86"/>
      <c r="FD191" s="86"/>
      <c r="FE191" s="86"/>
      <c r="FF191" s="86"/>
      <c r="FG191" s="86"/>
      <c r="FH191" s="86"/>
      <c r="FI191" s="86"/>
      <c r="FJ191" s="86"/>
      <c r="FK191" s="86"/>
      <c r="FL191" s="86"/>
      <c r="FM191" s="86"/>
      <c r="FN191" s="86"/>
      <c r="FO191" s="86"/>
      <c r="FP191" s="86"/>
      <c r="FQ191" s="86"/>
      <c r="FR191" s="86"/>
      <c r="FS191" s="86"/>
      <c r="FT191" s="86"/>
      <c r="FU191" s="86"/>
      <c r="FV191" s="86"/>
      <c r="FW191" s="86"/>
      <c r="FX191" s="86"/>
      <c r="FY191" s="86"/>
      <c r="FZ191" s="86"/>
      <c r="GA191" s="86"/>
      <c r="GB191" s="86"/>
      <c r="GC191" s="86"/>
      <c r="GD191" s="86"/>
      <c r="GE191" s="86"/>
      <c r="GF191" s="86"/>
      <c r="GG191" s="86"/>
      <c r="GH191" s="86"/>
      <c r="GI191" s="86"/>
      <c r="GJ191" s="86"/>
      <c r="GK191" s="86"/>
      <c r="GL191" s="86"/>
      <c r="GM191" s="86"/>
      <c r="GN191" s="86"/>
      <c r="GO191" s="86"/>
      <c r="GP191" s="86"/>
      <c r="GQ191" s="86"/>
      <c r="GR191" s="86"/>
      <c r="GS191" s="86"/>
      <c r="GT191" s="86"/>
      <c r="GU191" s="86"/>
      <c r="GV191" s="86"/>
      <c r="GW191" s="86"/>
      <c r="GX191" s="86"/>
      <c r="GY191" s="86"/>
      <c r="GZ191" s="86"/>
      <c r="HA191" s="86"/>
      <c r="HB191" s="86"/>
      <c r="HC191" s="86"/>
      <c r="HD191" s="86"/>
      <c r="HE191" s="86"/>
      <c r="HF191" s="86"/>
      <c r="HG191" s="86"/>
      <c r="HH191" s="86"/>
      <c r="HI191" s="86"/>
      <c r="HJ191" s="86"/>
      <c r="HK191" s="86"/>
      <c r="HL191" s="86"/>
      <c r="HM191" s="86"/>
      <c r="HN191" s="86"/>
      <c r="HO191" s="86"/>
      <c r="HP191" s="86"/>
      <c r="HQ191" s="86"/>
      <c r="HR191" s="86"/>
      <c r="HS191" s="86"/>
      <c r="HT191" s="86"/>
      <c r="HU191" s="86"/>
      <c r="HV191" s="86"/>
      <c r="HW191" s="86"/>
      <c r="HX191" s="86"/>
      <c r="HY191" s="86"/>
      <c r="HZ191" s="86"/>
      <c r="IA191" s="86"/>
      <c r="IB191" s="86"/>
      <c r="IC191" s="86"/>
      <c r="ID191" s="86"/>
      <c r="IE191" s="86"/>
      <c r="IF191" s="86"/>
      <c r="IG191" s="86"/>
      <c r="IH191" s="86"/>
      <c r="II191" s="86"/>
      <c r="IJ191" s="86"/>
      <c r="IK191" s="86"/>
    </row>
    <row r="192" spans="1:8" ht="23.25" customHeight="1">
      <c r="A192" s="345" t="s">
        <v>116</v>
      </c>
      <c r="B192" s="346"/>
      <c r="C192" s="346"/>
      <c r="D192" s="346"/>
      <c r="E192" s="346"/>
      <c r="F192" s="293">
        <f>F6+F12+F27+F35+F39+F48+F56+F81+F168</f>
        <v>469210.55</v>
      </c>
      <c r="G192" s="293">
        <f>G6+G12+G27+G35+G39+G48+G56+G81+G168</f>
        <v>0</v>
      </c>
      <c r="H192" s="293">
        <f>H6+H12+H27+H35+H39+H48+H56+H81+H168</f>
        <v>469210.55</v>
      </c>
    </row>
    <row r="193" spans="1:8" ht="23.25" customHeight="1">
      <c r="A193" s="152"/>
      <c r="B193" s="152"/>
      <c r="C193" s="153"/>
      <c r="D193" s="153"/>
      <c r="E193" s="252" t="s">
        <v>230</v>
      </c>
      <c r="F193" s="296">
        <f>F192-F194</f>
        <v>402864</v>
      </c>
      <c r="G193" s="296">
        <f>G192-G194</f>
        <v>0</v>
      </c>
      <c r="H193" s="296">
        <f>H192-H194</f>
        <v>402864</v>
      </c>
    </row>
    <row r="194" spans="1:8" ht="25.5" customHeight="1">
      <c r="A194" s="64"/>
      <c r="B194" s="152"/>
      <c r="C194" s="153"/>
      <c r="D194" s="153"/>
      <c r="E194" s="239" t="s">
        <v>231</v>
      </c>
      <c r="F194" s="295">
        <f>F10+F114+F166+F188</f>
        <v>66346.54999999999</v>
      </c>
      <c r="G194" s="295">
        <f>G10+G114+G166+G188</f>
        <v>0</v>
      </c>
      <c r="H194" s="295">
        <f>H10+H114+H166+H188</f>
        <v>66346.54999999999</v>
      </c>
    </row>
    <row r="195" spans="1:8" ht="20.25" customHeight="1">
      <c r="A195" s="64"/>
      <c r="B195"/>
      <c r="C195" s="153"/>
      <c r="D195" s="153"/>
      <c r="E195" s="153"/>
      <c r="F195" s="153"/>
      <c r="G195" s="153"/>
      <c r="H195" s="153"/>
    </row>
  </sheetData>
  <sheetProtection selectLockedCells="1" selectUnlockedCells="1"/>
  <mergeCells count="9">
    <mergeCell ref="A192:E192"/>
    <mergeCell ref="A1:H1"/>
    <mergeCell ref="A2:H2"/>
    <mergeCell ref="A3:H3"/>
    <mergeCell ref="A4:H4"/>
    <mergeCell ref="C69:C73"/>
    <mergeCell ref="A7:A11"/>
    <mergeCell ref="B10:B11"/>
    <mergeCell ref="C30:C31"/>
  </mergeCells>
  <printOptions/>
  <pageMargins left="0.25" right="0.25" top="0.75" bottom="0.75" header="0.3" footer="0.3"/>
  <pageSetup fitToHeight="0"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">
      <selection activeCell="G144" sqref="G144"/>
    </sheetView>
  </sheetViews>
  <sheetFormatPr defaultColWidth="9.140625" defaultRowHeight="12.75"/>
  <cols>
    <col min="1" max="1" width="3.8515625" style="222" customWidth="1"/>
    <col min="2" max="2" width="64.57421875" style="222" customWidth="1"/>
    <col min="3" max="3" width="11.28125" style="222" customWidth="1"/>
    <col min="4" max="4" width="13.00390625" style="222" customWidth="1"/>
  </cols>
  <sheetData>
    <row r="1" spans="1:6" ht="12.75">
      <c r="A1" s="359" t="s">
        <v>335</v>
      </c>
      <c r="B1" s="359"/>
      <c r="C1" s="359"/>
      <c r="D1" s="359"/>
      <c r="E1" s="223"/>
      <c r="F1" s="223"/>
    </row>
    <row r="2" spans="1:6" ht="15" customHeight="1">
      <c r="A2" s="360" t="s">
        <v>337</v>
      </c>
      <c r="B2" s="360"/>
      <c r="C2" s="360"/>
      <c r="D2" s="360"/>
      <c r="E2" s="224"/>
      <c r="F2" s="224"/>
    </row>
    <row r="3" spans="1:6" ht="36">
      <c r="A3" s="175" t="s">
        <v>286</v>
      </c>
      <c r="B3" s="176" t="s">
        <v>287</v>
      </c>
      <c r="C3" s="177" t="s">
        <v>336</v>
      </c>
      <c r="D3" s="177" t="s">
        <v>338</v>
      </c>
      <c r="E3" s="74"/>
      <c r="F3" s="74"/>
    </row>
    <row r="4" spans="1:4" ht="12.75">
      <c r="A4" s="178" t="s">
        <v>288</v>
      </c>
      <c r="B4" s="179" t="s">
        <v>112</v>
      </c>
      <c r="C4" s="178">
        <v>269</v>
      </c>
      <c r="D4" s="180">
        <f>SUM(D5:D8)</f>
        <v>19684.41</v>
      </c>
    </row>
    <row r="5" spans="1:4" ht="12.75">
      <c r="A5" s="181"/>
      <c r="B5" s="182" t="s">
        <v>169</v>
      </c>
      <c r="C5" s="183"/>
      <c r="D5" s="184">
        <f>2184.41+1000</f>
        <v>3184.41</v>
      </c>
    </row>
    <row r="6" spans="1:4" ht="12.75">
      <c r="A6" s="181"/>
      <c r="B6" s="182" t="s">
        <v>289</v>
      </c>
      <c r="C6" s="183"/>
      <c r="D6" s="185">
        <v>12000</v>
      </c>
    </row>
    <row r="7" spans="1:4" ht="12.75">
      <c r="A7" s="181"/>
      <c r="B7" s="182" t="s">
        <v>290</v>
      </c>
      <c r="C7" s="183"/>
      <c r="D7" s="185">
        <v>4500</v>
      </c>
    </row>
    <row r="8" spans="1:4" ht="12.75" hidden="1">
      <c r="A8" s="181"/>
      <c r="B8" s="182"/>
      <c r="C8" s="183"/>
      <c r="D8" s="184"/>
    </row>
    <row r="9" spans="1:4" ht="12.75">
      <c r="A9" s="178" t="s">
        <v>291</v>
      </c>
      <c r="B9" s="179" t="s">
        <v>113</v>
      </c>
      <c r="C9" s="178">
        <v>401</v>
      </c>
      <c r="D9" s="180">
        <f>SUM(D10:D14)</f>
        <v>25224.58</v>
      </c>
    </row>
    <row r="10" spans="1:4" ht="12.75">
      <c r="A10" s="186"/>
      <c r="B10" s="187" t="s">
        <v>339</v>
      </c>
      <c r="C10" s="186"/>
      <c r="D10" s="188">
        <v>1724.58</v>
      </c>
    </row>
    <row r="11" spans="1:4" ht="12.75">
      <c r="A11" s="186"/>
      <c r="B11" s="187" t="s">
        <v>340</v>
      </c>
      <c r="C11" s="186"/>
      <c r="D11" s="188">
        <f>2300+3200</f>
        <v>5500</v>
      </c>
    </row>
    <row r="12" spans="1:4" ht="12.75">
      <c r="A12" s="181"/>
      <c r="B12" s="182" t="s">
        <v>341</v>
      </c>
      <c r="C12" s="189"/>
      <c r="D12" s="188">
        <f>7000+1000</f>
        <v>8000</v>
      </c>
    </row>
    <row r="13" spans="1:4" ht="12.75">
      <c r="A13" s="181"/>
      <c r="B13" s="187" t="s">
        <v>249</v>
      </c>
      <c r="C13" s="189"/>
      <c r="D13" s="188">
        <v>10000</v>
      </c>
    </row>
    <row r="14" spans="1:4" ht="12.75" hidden="1">
      <c r="A14" s="181"/>
      <c r="B14" s="182"/>
      <c r="C14" s="189"/>
      <c r="D14" s="188"/>
    </row>
    <row r="15" spans="1:4" ht="12.75">
      <c r="A15" s="178" t="s">
        <v>292</v>
      </c>
      <c r="B15" s="190" t="s">
        <v>11</v>
      </c>
      <c r="C15" s="178">
        <v>291</v>
      </c>
      <c r="D15" s="191">
        <f>SUM(D16:D21)</f>
        <v>20607.77</v>
      </c>
    </row>
    <row r="16" spans="1:4" ht="12.75">
      <c r="A16" s="186"/>
      <c r="B16" s="187" t="s">
        <v>293</v>
      </c>
      <c r="C16" s="186"/>
      <c r="D16" s="184">
        <v>3000</v>
      </c>
    </row>
    <row r="17" spans="1:4" ht="12.75">
      <c r="A17" s="181"/>
      <c r="B17" s="187" t="s">
        <v>294</v>
      </c>
      <c r="C17" s="189"/>
      <c r="D17" s="184">
        <v>1500</v>
      </c>
    </row>
    <row r="18" spans="1:4" ht="12.75">
      <c r="A18" s="181"/>
      <c r="B18" s="187" t="s">
        <v>342</v>
      </c>
      <c r="C18" s="189"/>
      <c r="D18" s="184">
        <v>1000</v>
      </c>
    </row>
    <row r="19" spans="1:4" ht="12.75">
      <c r="A19" s="181"/>
      <c r="B19" s="187" t="s">
        <v>166</v>
      </c>
      <c r="C19" s="189"/>
      <c r="D19" s="184">
        <f>3000+1000</f>
        <v>4000</v>
      </c>
    </row>
    <row r="20" spans="1:4" ht="12.75">
      <c r="A20" s="181"/>
      <c r="B20" s="187" t="s">
        <v>281</v>
      </c>
      <c r="C20" s="189"/>
      <c r="D20" s="184">
        <f>3200+800</f>
        <v>4000</v>
      </c>
    </row>
    <row r="21" spans="1:4" ht="12.75">
      <c r="A21" s="181"/>
      <c r="B21" s="187" t="s">
        <v>285</v>
      </c>
      <c r="C21" s="189"/>
      <c r="D21" s="184">
        <v>7107.77</v>
      </c>
    </row>
    <row r="22" spans="1:4" ht="12.75">
      <c r="A22" s="178" t="s">
        <v>295</v>
      </c>
      <c r="B22" s="179" t="s">
        <v>14</v>
      </c>
      <c r="C22" s="178">
        <v>741</v>
      </c>
      <c r="D22" s="180">
        <f>SUM(D23:D30)</f>
        <v>39494.72</v>
      </c>
    </row>
    <row r="23" spans="1:4" ht="12.75">
      <c r="A23" s="181"/>
      <c r="B23" s="182" t="s">
        <v>215</v>
      </c>
      <c r="C23" s="192"/>
      <c r="D23" s="184">
        <v>3000</v>
      </c>
    </row>
    <row r="24" spans="1:4" ht="12.75">
      <c r="A24" s="181"/>
      <c r="B24" s="193" t="s">
        <v>250</v>
      </c>
      <c r="C24" s="192"/>
      <c r="D24" s="184">
        <v>4000</v>
      </c>
    </row>
    <row r="25" spans="1:4" ht="12.75">
      <c r="A25" s="181"/>
      <c r="B25" s="182" t="s">
        <v>214</v>
      </c>
      <c r="C25" s="192"/>
      <c r="D25" s="184">
        <v>1000</v>
      </c>
    </row>
    <row r="26" spans="1:4" ht="22.5">
      <c r="A26" s="181"/>
      <c r="B26" s="182" t="s">
        <v>343</v>
      </c>
      <c r="C26" s="192"/>
      <c r="D26" s="184">
        <f>2500+15994.72</f>
        <v>18494.72</v>
      </c>
    </row>
    <row r="27" spans="1:4" ht="12.75">
      <c r="A27" s="181"/>
      <c r="B27" s="182" t="s">
        <v>205</v>
      </c>
      <c r="C27" s="192"/>
      <c r="D27" s="184">
        <f>1500+2500+4000</f>
        <v>8000</v>
      </c>
    </row>
    <row r="28" spans="1:4" ht="12.75">
      <c r="A28" s="181"/>
      <c r="B28" s="182" t="s">
        <v>296</v>
      </c>
      <c r="C28" s="192"/>
      <c r="D28" s="184">
        <f>3000+2000</f>
        <v>5000</v>
      </c>
    </row>
    <row r="29" spans="1:4" ht="12.75" hidden="1">
      <c r="A29" s="181"/>
      <c r="B29" s="182" t="s">
        <v>205</v>
      </c>
      <c r="C29" s="192"/>
      <c r="D29" s="184"/>
    </row>
    <row r="30" spans="1:4" ht="12.75" hidden="1">
      <c r="A30" s="181"/>
      <c r="B30" s="182" t="s">
        <v>296</v>
      </c>
      <c r="C30" s="192"/>
      <c r="D30" s="184"/>
    </row>
    <row r="31" spans="1:4" ht="12.75">
      <c r="A31" s="178" t="s">
        <v>297</v>
      </c>
      <c r="B31" s="179" t="s">
        <v>20</v>
      </c>
      <c r="C31" s="178">
        <v>357</v>
      </c>
      <c r="D31" s="180">
        <f>SUM(D32:D39)</f>
        <v>23377.86</v>
      </c>
    </row>
    <row r="32" spans="1:4" ht="12.75">
      <c r="A32" s="186"/>
      <c r="B32" s="187" t="s">
        <v>262</v>
      </c>
      <c r="C32" s="186"/>
      <c r="D32" s="194">
        <v>300</v>
      </c>
    </row>
    <row r="33" spans="1:4" ht="12.75">
      <c r="A33" s="181"/>
      <c r="B33" s="187" t="s">
        <v>344</v>
      </c>
      <c r="C33" s="189"/>
      <c r="D33" s="184">
        <v>2980</v>
      </c>
    </row>
    <row r="34" spans="1:4" ht="12.75">
      <c r="A34" s="181"/>
      <c r="B34" s="193" t="s">
        <v>228</v>
      </c>
      <c r="C34" s="189"/>
      <c r="D34" s="184">
        <v>1800</v>
      </c>
    </row>
    <row r="35" spans="1:4" ht="22.5">
      <c r="A35" s="181"/>
      <c r="B35" s="187" t="s">
        <v>345</v>
      </c>
      <c r="C35" s="189"/>
      <c r="D35" s="184">
        <v>2000</v>
      </c>
    </row>
    <row r="36" spans="1:4" ht="12.75">
      <c r="A36" s="181"/>
      <c r="B36" s="187" t="s">
        <v>274</v>
      </c>
      <c r="C36" s="189"/>
      <c r="D36" s="184">
        <v>3000</v>
      </c>
    </row>
    <row r="37" spans="1:4" ht="12.75">
      <c r="A37" s="181"/>
      <c r="B37" s="187" t="s">
        <v>213</v>
      </c>
      <c r="C37" s="189"/>
      <c r="D37" s="184">
        <f>3597.86+2500</f>
        <v>6097.860000000001</v>
      </c>
    </row>
    <row r="38" spans="1:4" ht="12.75">
      <c r="A38" s="181"/>
      <c r="B38" s="182" t="s">
        <v>346</v>
      </c>
      <c r="C38" s="189"/>
      <c r="D38" s="195">
        <v>5200</v>
      </c>
    </row>
    <row r="39" spans="1:4" ht="12.75">
      <c r="A39" s="181"/>
      <c r="B39" s="182" t="s">
        <v>347</v>
      </c>
      <c r="C39" s="189"/>
      <c r="D39" s="195">
        <v>2000</v>
      </c>
    </row>
    <row r="40" spans="1:4" ht="12.75">
      <c r="A40" s="178" t="s">
        <v>298</v>
      </c>
      <c r="B40" s="179" t="s">
        <v>23</v>
      </c>
      <c r="C40" s="178">
        <v>154</v>
      </c>
      <c r="D40" s="180">
        <f>SUM(D41:D47)</f>
        <v>14857.74</v>
      </c>
    </row>
    <row r="41" spans="1:4" ht="12.75">
      <c r="A41" s="181"/>
      <c r="B41" s="182" t="s">
        <v>348</v>
      </c>
      <c r="C41" s="192"/>
      <c r="D41" s="184">
        <v>4000</v>
      </c>
    </row>
    <row r="42" spans="1:4" ht="12.75">
      <c r="A42" s="181"/>
      <c r="B42" s="182" t="s">
        <v>349</v>
      </c>
      <c r="C42" s="192"/>
      <c r="D42" s="184">
        <v>2500</v>
      </c>
    </row>
    <row r="43" spans="1:4" ht="12.75">
      <c r="A43" s="181"/>
      <c r="B43" s="182" t="s">
        <v>166</v>
      </c>
      <c r="C43" s="192"/>
      <c r="D43" s="184">
        <f>1857.74+1000</f>
        <v>2857.74</v>
      </c>
    </row>
    <row r="44" spans="1:4" ht="12.75">
      <c r="A44" s="181"/>
      <c r="B44" s="182" t="s">
        <v>209</v>
      </c>
      <c r="C44" s="192"/>
      <c r="D44" s="184">
        <v>1500</v>
      </c>
    </row>
    <row r="45" spans="1:4" ht="12.75">
      <c r="A45" s="181"/>
      <c r="B45" s="182" t="s">
        <v>207</v>
      </c>
      <c r="C45" s="192"/>
      <c r="D45" s="184">
        <f>2000+1000</f>
        <v>3000</v>
      </c>
    </row>
    <row r="46" spans="1:4" ht="12.75">
      <c r="A46" s="181"/>
      <c r="B46" s="182" t="s">
        <v>167</v>
      </c>
      <c r="C46" s="192"/>
      <c r="D46" s="184">
        <v>1000</v>
      </c>
    </row>
    <row r="47" spans="1:4" ht="12.75" hidden="1">
      <c r="A47" s="196"/>
      <c r="B47" s="197" t="s">
        <v>299</v>
      </c>
      <c r="C47" s="197"/>
      <c r="D47" s="198"/>
    </row>
    <row r="48" spans="1:4" ht="12.75">
      <c r="A48" s="178" t="s">
        <v>300</v>
      </c>
      <c r="B48" s="179" t="s">
        <v>28</v>
      </c>
      <c r="C48" s="178">
        <v>460</v>
      </c>
      <c r="D48" s="180">
        <f>SUM(D49:D56)</f>
        <v>27700.87</v>
      </c>
    </row>
    <row r="49" spans="1:4" ht="12.75">
      <c r="A49" s="186"/>
      <c r="B49" s="187" t="s">
        <v>228</v>
      </c>
      <c r="C49" s="199"/>
      <c r="D49" s="188">
        <v>5000</v>
      </c>
    </row>
    <row r="50" spans="1:4" ht="12.75">
      <c r="A50" s="186"/>
      <c r="B50" s="187" t="s">
        <v>301</v>
      </c>
      <c r="C50" s="199"/>
      <c r="D50" s="188">
        <v>7700.87</v>
      </c>
    </row>
    <row r="51" spans="1:4" ht="12.75">
      <c r="A51" s="181"/>
      <c r="B51" s="187" t="s">
        <v>166</v>
      </c>
      <c r="C51" s="199"/>
      <c r="D51" s="184">
        <f>2000+3000</f>
        <v>5000</v>
      </c>
    </row>
    <row r="52" spans="1:4" ht="12.75">
      <c r="A52" s="181"/>
      <c r="B52" s="187" t="s">
        <v>282</v>
      </c>
      <c r="C52" s="199"/>
      <c r="D52" s="184">
        <v>10000</v>
      </c>
    </row>
    <row r="53" spans="1:4" ht="12.75" hidden="1">
      <c r="A53" s="181"/>
      <c r="B53" s="187" t="s">
        <v>302</v>
      </c>
      <c r="C53" s="199"/>
      <c r="D53" s="184"/>
    </row>
    <row r="54" spans="1:4" ht="12.75" hidden="1">
      <c r="A54" s="181"/>
      <c r="B54" s="187" t="s">
        <v>166</v>
      </c>
      <c r="C54" s="199"/>
      <c r="D54" s="184"/>
    </row>
    <row r="55" spans="1:4" ht="12.75" hidden="1">
      <c r="A55" s="181"/>
      <c r="B55" s="187" t="s">
        <v>303</v>
      </c>
      <c r="C55" s="199"/>
      <c r="D55" s="184"/>
    </row>
    <row r="56" spans="1:4" ht="12.75" hidden="1">
      <c r="A56" s="181"/>
      <c r="B56" s="187" t="s">
        <v>224</v>
      </c>
      <c r="C56" s="199"/>
      <c r="D56" s="184"/>
    </row>
    <row r="57" spans="1:4" ht="12.75">
      <c r="A57" s="178" t="s">
        <v>304</v>
      </c>
      <c r="B57" s="179" t="s">
        <v>114</v>
      </c>
      <c r="C57" s="178">
        <v>53</v>
      </c>
      <c r="D57" s="180">
        <f>SUM(D58:D61)</f>
        <v>10618.67</v>
      </c>
    </row>
    <row r="58" spans="1:4" ht="12.75">
      <c r="A58" s="186"/>
      <c r="B58" s="189" t="s">
        <v>276</v>
      </c>
      <c r="C58" s="186"/>
      <c r="D58" s="194">
        <v>10618.67</v>
      </c>
    </row>
    <row r="59" spans="1:4" ht="12.75" hidden="1">
      <c r="A59" s="186"/>
      <c r="B59" s="189" t="s">
        <v>227</v>
      </c>
      <c r="C59" s="186"/>
      <c r="D59" s="194"/>
    </row>
    <row r="60" spans="1:4" ht="12.75" hidden="1">
      <c r="A60" s="186"/>
      <c r="B60" s="189" t="s">
        <v>305</v>
      </c>
      <c r="C60" s="186"/>
      <c r="D60" s="184"/>
    </row>
    <row r="61" spans="1:4" ht="12.75" hidden="1">
      <c r="A61" s="196"/>
      <c r="B61" s="200" t="s">
        <v>306</v>
      </c>
      <c r="C61" s="201"/>
      <c r="D61" s="198"/>
    </row>
    <row r="62" spans="1:4" ht="12.75">
      <c r="A62" s="178" t="s">
        <v>307</v>
      </c>
      <c r="B62" s="179" t="s">
        <v>115</v>
      </c>
      <c r="C62" s="178">
        <v>83</v>
      </c>
      <c r="D62" s="180">
        <f>SUM(D63:D69)</f>
        <v>11877.8</v>
      </c>
    </row>
    <row r="63" spans="1:4" ht="12.75">
      <c r="A63" s="181"/>
      <c r="B63" s="182" t="s">
        <v>254</v>
      </c>
      <c r="C63" s="199"/>
      <c r="D63" s="184">
        <v>1000</v>
      </c>
    </row>
    <row r="64" spans="1:4" ht="12.75">
      <c r="A64" s="181"/>
      <c r="B64" s="187" t="s">
        <v>204</v>
      </c>
      <c r="C64" s="199"/>
      <c r="D64" s="184">
        <v>1000</v>
      </c>
    </row>
    <row r="65" spans="1:4" ht="12.75">
      <c r="A65" s="181"/>
      <c r="B65" s="187" t="s">
        <v>272</v>
      </c>
      <c r="C65" s="199"/>
      <c r="D65" s="184">
        <v>7400</v>
      </c>
    </row>
    <row r="66" spans="1:4" ht="12.75">
      <c r="A66" s="181"/>
      <c r="B66" s="187" t="s">
        <v>255</v>
      </c>
      <c r="C66" s="199"/>
      <c r="D66" s="184">
        <v>1677.8</v>
      </c>
    </row>
    <row r="67" spans="1:4" ht="12.75">
      <c r="A67" s="181"/>
      <c r="B67" s="189" t="s">
        <v>277</v>
      </c>
      <c r="C67" s="199"/>
      <c r="D67" s="184">
        <v>800</v>
      </c>
    </row>
    <row r="68" spans="1:4" ht="12.75" hidden="1">
      <c r="A68" s="181"/>
      <c r="B68" s="189" t="s">
        <v>308</v>
      </c>
      <c r="C68" s="199"/>
      <c r="D68" s="184"/>
    </row>
    <row r="69" spans="1:4" ht="12.75" hidden="1">
      <c r="A69" s="196"/>
      <c r="B69" s="202" t="s">
        <v>309</v>
      </c>
      <c r="C69" s="203"/>
      <c r="D69" s="198"/>
    </row>
    <row r="70" spans="1:4" ht="12.75">
      <c r="A70" s="178" t="s">
        <v>310</v>
      </c>
      <c r="B70" s="179" t="s">
        <v>34</v>
      </c>
      <c r="C70" s="178">
        <v>577</v>
      </c>
      <c r="D70" s="180">
        <f>SUM(D71:D77)</f>
        <v>32611.48</v>
      </c>
    </row>
    <row r="71" spans="1:4" ht="12.75">
      <c r="A71" s="225"/>
      <c r="B71" s="189" t="s">
        <v>258</v>
      </c>
      <c r="C71" s="225"/>
      <c r="D71" s="188">
        <v>500</v>
      </c>
    </row>
    <row r="72" spans="1:4" ht="12.75">
      <c r="A72" s="186"/>
      <c r="B72" s="189" t="s">
        <v>229</v>
      </c>
      <c r="C72" s="199"/>
      <c r="D72" s="188">
        <v>1500</v>
      </c>
    </row>
    <row r="73" spans="1:4" ht="12.75">
      <c r="A73" s="186"/>
      <c r="B73" s="187" t="s">
        <v>256</v>
      </c>
      <c r="C73" s="199"/>
      <c r="D73" s="188">
        <v>2000</v>
      </c>
    </row>
    <row r="74" spans="1:4" ht="12.75">
      <c r="A74" s="186"/>
      <c r="B74" s="187" t="s">
        <v>270</v>
      </c>
      <c r="C74" s="186"/>
      <c r="D74" s="204">
        <v>9000</v>
      </c>
    </row>
    <row r="75" spans="1:4" ht="12.75">
      <c r="A75" s="186"/>
      <c r="B75" s="187" t="s">
        <v>350</v>
      </c>
      <c r="C75" s="186"/>
      <c r="D75" s="204">
        <v>2000</v>
      </c>
    </row>
    <row r="76" spans="1:4" ht="12.75">
      <c r="A76" s="181"/>
      <c r="B76" s="187" t="s">
        <v>311</v>
      </c>
      <c r="C76" s="199"/>
      <c r="D76" s="184">
        <f>4441.88+388.8+1180.8+4600</f>
        <v>10611.48</v>
      </c>
    </row>
    <row r="77" spans="1:4" ht="12.75">
      <c r="A77" s="181"/>
      <c r="B77" s="187" t="s">
        <v>351</v>
      </c>
      <c r="C77" s="199"/>
      <c r="D77" s="184">
        <f>3500+3500</f>
        <v>7000</v>
      </c>
    </row>
    <row r="78" spans="1:4" ht="12.75">
      <c r="A78" s="178" t="s">
        <v>312</v>
      </c>
      <c r="B78" s="179" t="s">
        <v>38</v>
      </c>
      <c r="C78" s="178">
        <v>193</v>
      </c>
      <c r="D78" s="180">
        <f>SUM(D79:D83)</f>
        <v>16494.61</v>
      </c>
    </row>
    <row r="79" spans="1:4" ht="12.75">
      <c r="A79" s="181"/>
      <c r="B79" s="187" t="s">
        <v>273</v>
      </c>
      <c r="C79" s="199"/>
      <c r="D79" s="184">
        <v>10700</v>
      </c>
    </row>
    <row r="80" spans="1:4" ht="12.75">
      <c r="A80" s="181"/>
      <c r="B80" s="205" t="s">
        <v>211</v>
      </c>
      <c r="C80" s="199"/>
      <c r="D80" s="184">
        <f>2000+1500</f>
        <v>3500</v>
      </c>
    </row>
    <row r="81" spans="1:4" ht="12.75">
      <c r="A81" s="181"/>
      <c r="B81" s="205" t="s">
        <v>352</v>
      </c>
      <c r="C81" s="199"/>
      <c r="D81" s="184">
        <v>1694.61</v>
      </c>
    </row>
    <row r="82" spans="1:4" ht="12.75">
      <c r="A82" s="181"/>
      <c r="B82" s="187" t="s">
        <v>168</v>
      </c>
      <c r="C82" s="199"/>
      <c r="D82" s="184">
        <v>600</v>
      </c>
    </row>
    <row r="83" spans="1:4" ht="12.75" hidden="1">
      <c r="A83" s="181"/>
      <c r="B83" s="187" t="s">
        <v>168</v>
      </c>
      <c r="C83" s="199"/>
      <c r="D83" s="184"/>
    </row>
    <row r="84" spans="1:4" ht="12.75">
      <c r="A84" s="178" t="s">
        <v>313</v>
      </c>
      <c r="B84" s="179" t="s">
        <v>40</v>
      </c>
      <c r="C84" s="178">
        <v>1190</v>
      </c>
      <c r="D84" s="180">
        <f>SUM(D85:D95)</f>
        <v>41971.01</v>
      </c>
    </row>
    <row r="85" spans="1:4" ht="12.75" hidden="1">
      <c r="A85" s="206"/>
      <c r="B85" s="182" t="s">
        <v>314</v>
      </c>
      <c r="C85" s="207"/>
      <c r="D85" s="184"/>
    </row>
    <row r="86" spans="1:4" ht="12.75" hidden="1">
      <c r="A86" s="206"/>
      <c r="B86" s="182" t="s">
        <v>315</v>
      </c>
      <c r="C86" s="207"/>
      <c r="D86" s="184"/>
    </row>
    <row r="87" spans="1:4" ht="12.75">
      <c r="A87" s="208"/>
      <c r="B87" s="182" t="s">
        <v>135</v>
      </c>
      <c r="C87" s="207"/>
      <c r="D87" s="184">
        <v>2000</v>
      </c>
    </row>
    <row r="88" spans="1:4" ht="12.75">
      <c r="A88" s="206"/>
      <c r="B88" s="182" t="s">
        <v>265</v>
      </c>
      <c r="C88" s="207"/>
      <c r="D88" s="184">
        <v>3000</v>
      </c>
    </row>
    <row r="89" spans="1:4" ht="12.75">
      <c r="A89" s="206"/>
      <c r="B89" s="193" t="s">
        <v>261</v>
      </c>
      <c r="C89" s="207"/>
      <c r="D89" s="184">
        <v>21000</v>
      </c>
    </row>
    <row r="90" spans="1:4" ht="12.75">
      <c r="A90" s="206"/>
      <c r="B90" s="182" t="s">
        <v>222</v>
      </c>
      <c r="C90" s="207"/>
      <c r="D90" s="184">
        <f>2200+2000+2500</f>
        <v>6700</v>
      </c>
    </row>
    <row r="91" spans="1:4" ht="12.75">
      <c r="A91" s="206"/>
      <c r="B91" s="182" t="s">
        <v>316</v>
      </c>
      <c r="C91" s="207"/>
      <c r="D91" s="184">
        <v>221.01</v>
      </c>
    </row>
    <row r="92" spans="1:4" ht="12.75">
      <c r="A92" s="206"/>
      <c r="B92" s="182" t="s">
        <v>278</v>
      </c>
      <c r="C92" s="207"/>
      <c r="D92" s="184">
        <f>1500+1500</f>
        <v>3000</v>
      </c>
    </row>
    <row r="93" spans="1:4" ht="12.75">
      <c r="A93" s="206"/>
      <c r="B93" s="182" t="s">
        <v>353</v>
      </c>
      <c r="C93" s="207"/>
      <c r="D93" s="184">
        <v>2250</v>
      </c>
    </row>
    <row r="94" spans="1:4" ht="12.75">
      <c r="A94" s="206"/>
      <c r="B94" s="210" t="s">
        <v>317</v>
      </c>
      <c r="C94" s="207"/>
      <c r="D94" s="184">
        <v>3800</v>
      </c>
    </row>
    <row r="95" spans="1:4" ht="12.75" hidden="1">
      <c r="A95" s="209"/>
      <c r="B95" s="210"/>
      <c r="C95" s="211"/>
      <c r="D95" s="198"/>
    </row>
    <row r="96" spans="1:4" ht="12.75">
      <c r="A96" s="178" t="s">
        <v>318</v>
      </c>
      <c r="B96" s="179" t="s">
        <v>43</v>
      </c>
      <c r="C96" s="178">
        <v>833</v>
      </c>
      <c r="D96" s="180">
        <f>SUM(D97:D104)</f>
        <v>41971.01</v>
      </c>
    </row>
    <row r="97" spans="1:4" ht="22.5" hidden="1">
      <c r="A97" s="186"/>
      <c r="B97" s="212" t="s">
        <v>319</v>
      </c>
      <c r="C97" s="186"/>
      <c r="D97" s="204"/>
    </row>
    <row r="98" spans="1:4" ht="12.75">
      <c r="A98" s="207"/>
      <c r="B98" s="187" t="s">
        <v>354</v>
      </c>
      <c r="C98" s="207"/>
      <c r="D98" s="184">
        <v>9000</v>
      </c>
    </row>
    <row r="99" spans="1:4" ht="12.75">
      <c r="A99" s="207"/>
      <c r="B99" s="182" t="s">
        <v>229</v>
      </c>
      <c r="C99" s="207"/>
      <c r="D99" s="184">
        <v>1000</v>
      </c>
    </row>
    <row r="100" spans="1:4" ht="12.75">
      <c r="A100" s="207"/>
      <c r="B100" s="182" t="s">
        <v>355</v>
      </c>
      <c r="C100" s="207"/>
      <c r="D100" s="184">
        <v>9000</v>
      </c>
    </row>
    <row r="101" spans="1:4" ht="12.75">
      <c r="A101" s="207"/>
      <c r="B101" s="182" t="s">
        <v>205</v>
      </c>
      <c r="C101" s="207"/>
      <c r="D101" s="184">
        <v>6771.01</v>
      </c>
    </row>
    <row r="102" spans="1:4" ht="12.75">
      <c r="A102" s="207"/>
      <c r="B102" s="182" t="s">
        <v>356</v>
      </c>
      <c r="C102" s="207"/>
      <c r="D102" s="184">
        <v>5000</v>
      </c>
    </row>
    <row r="103" spans="1:4" ht="12.75">
      <c r="A103" s="207"/>
      <c r="B103" s="182" t="s">
        <v>320</v>
      </c>
      <c r="C103" s="192"/>
      <c r="D103" s="184">
        <f>3200+5500</f>
        <v>8700</v>
      </c>
    </row>
    <row r="104" spans="1:4" ht="12.75">
      <c r="A104" s="207"/>
      <c r="B104" s="182" t="s">
        <v>357</v>
      </c>
      <c r="C104" s="192"/>
      <c r="D104" s="184">
        <v>2500</v>
      </c>
    </row>
    <row r="105" spans="1:4" ht="12.75">
      <c r="A105" s="178" t="s">
        <v>321</v>
      </c>
      <c r="B105" s="179" t="s">
        <v>49</v>
      </c>
      <c r="C105" s="178">
        <v>324</v>
      </c>
      <c r="D105" s="180">
        <f>SUM(D106:D111)</f>
        <v>21992.809999999998</v>
      </c>
    </row>
    <row r="106" spans="1:4" ht="12.75">
      <c r="A106" s="186"/>
      <c r="B106" s="213" t="s">
        <v>191</v>
      </c>
      <c r="C106" s="214"/>
      <c r="D106" s="215">
        <v>1000</v>
      </c>
    </row>
    <row r="107" spans="1:4" ht="12.75">
      <c r="A107" s="199"/>
      <c r="B107" s="189" t="s">
        <v>358</v>
      </c>
      <c r="C107" s="216"/>
      <c r="D107" s="194">
        <v>2000</v>
      </c>
    </row>
    <row r="108" spans="1:4" ht="12.75">
      <c r="A108" s="199"/>
      <c r="B108" s="187" t="s">
        <v>257</v>
      </c>
      <c r="C108" s="199"/>
      <c r="D108" s="184">
        <v>12000</v>
      </c>
    </row>
    <row r="109" spans="1:4" ht="12.75">
      <c r="A109" s="199"/>
      <c r="B109" s="187" t="s">
        <v>205</v>
      </c>
      <c r="C109" s="199"/>
      <c r="D109" s="184">
        <f>1992.81+2500</f>
        <v>4492.8099999999995</v>
      </c>
    </row>
    <row r="110" spans="1:4" ht="12.75" hidden="1">
      <c r="A110" s="199"/>
      <c r="B110" s="187" t="s">
        <v>322</v>
      </c>
      <c r="C110" s="199"/>
      <c r="D110" s="184"/>
    </row>
    <row r="111" spans="1:4" ht="12.75">
      <c r="A111" s="199"/>
      <c r="B111" s="182" t="s">
        <v>359</v>
      </c>
      <c r="C111" s="199"/>
      <c r="D111" s="184">
        <v>2500</v>
      </c>
    </row>
    <row r="112" spans="1:4" ht="12.75">
      <c r="A112" s="178" t="s">
        <v>323</v>
      </c>
      <c r="B112" s="179" t="s">
        <v>52</v>
      </c>
      <c r="C112" s="178">
        <v>248</v>
      </c>
      <c r="D112" s="180">
        <f>SUM(D113:D119)</f>
        <v>18803.010000000002</v>
      </c>
    </row>
    <row r="113" spans="1:4" ht="12.75" hidden="1">
      <c r="A113" s="207"/>
      <c r="B113" s="182" t="s">
        <v>207</v>
      </c>
      <c r="C113" s="207"/>
      <c r="D113" s="184"/>
    </row>
    <row r="114" spans="1:4" ht="12.75">
      <c r="A114" s="207"/>
      <c r="B114" s="182" t="s">
        <v>141</v>
      </c>
      <c r="C114" s="207"/>
      <c r="D114" s="184">
        <v>1000</v>
      </c>
    </row>
    <row r="115" spans="1:4" ht="12.75">
      <c r="A115" s="206"/>
      <c r="B115" s="182" t="s">
        <v>222</v>
      </c>
      <c r="C115" s="217"/>
      <c r="D115" s="184">
        <f>1500+2500</f>
        <v>4000</v>
      </c>
    </row>
    <row r="116" spans="1:4" ht="22.5">
      <c r="A116" s="206"/>
      <c r="B116" s="182" t="s">
        <v>360</v>
      </c>
      <c r="C116" s="207"/>
      <c r="D116" s="184">
        <f>1700+503.01</f>
        <v>2203.01</v>
      </c>
    </row>
    <row r="117" spans="1:4" ht="12.75" hidden="1">
      <c r="A117" s="206"/>
      <c r="B117" s="182" t="s">
        <v>324</v>
      </c>
      <c r="C117" s="207"/>
      <c r="D117" s="184"/>
    </row>
    <row r="118" spans="1:4" ht="12.75">
      <c r="A118" s="206"/>
      <c r="B118" s="182" t="s">
        <v>206</v>
      </c>
      <c r="C118" s="207"/>
      <c r="D118" s="184">
        <f>6500+3000</f>
        <v>9500</v>
      </c>
    </row>
    <row r="119" spans="1:4" ht="12.75">
      <c r="A119" s="206"/>
      <c r="B119" s="182" t="s">
        <v>284</v>
      </c>
      <c r="C119" s="207"/>
      <c r="D119" s="184">
        <v>2100</v>
      </c>
    </row>
    <row r="120" spans="1:4" ht="12.75">
      <c r="A120" s="178" t="s">
        <v>325</v>
      </c>
      <c r="B120" s="179" t="s">
        <v>55</v>
      </c>
      <c r="C120" s="178">
        <v>571</v>
      </c>
      <c r="D120" s="180">
        <f>SUM(D121:D130)</f>
        <v>32359.65</v>
      </c>
    </row>
    <row r="121" spans="1:4" ht="12.75" hidden="1">
      <c r="A121" s="186"/>
      <c r="B121" s="212"/>
      <c r="C121" s="186"/>
      <c r="D121" s="204"/>
    </row>
    <row r="122" spans="1:4" ht="12.75">
      <c r="A122" s="186"/>
      <c r="B122" s="187" t="s">
        <v>361</v>
      </c>
      <c r="C122" s="186"/>
      <c r="D122" s="184">
        <v>3000</v>
      </c>
    </row>
    <row r="123" spans="1:4" ht="12.75" hidden="1">
      <c r="A123" s="186"/>
      <c r="B123" s="182" t="s">
        <v>326</v>
      </c>
      <c r="C123" s="186"/>
      <c r="D123" s="184"/>
    </row>
    <row r="124" spans="1:4" ht="12.75">
      <c r="A124" s="199"/>
      <c r="B124" s="187" t="s">
        <v>327</v>
      </c>
      <c r="C124" s="199"/>
      <c r="D124" s="184">
        <f>2000+3500</f>
        <v>5500</v>
      </c>
    </row>
    <row r="125" spans="1:4" ht="12.75" hidden="1">
      <c r="A125" s="199"/>
      <c r="B125" s="187" t="s">
        <v>328</v>
      </c>
      <c r="C125" s="199"/>
      <c r="D125" s="184"/>
    </row>
    <row r="126" spans="1:4" ht="12.75">
      <c r="A126" s="199"/>
      <c r="B126" s="187" t="s">
        <v>226</v>
      </c>
      <c r="C126" s="199"/>
      <c r="D126" s="184">
        <v>5500</v>
      </c>
    </row>
    <row r="127" spans="1:4" ht="12.75">
      <c r="A127" s="199"/>
      <c r="B127" s="187" t="s">
        <v>329</v>
      </c>
      <c r="C127" s="199"/>
      <c r="D127" s="184">
        <f>3000+4000+400</f>
        <v>7400</v>
      </c>
    </row>
    <row r="128" spans="1:4" ht="12.75">
      <c r="A128" s="199"/>
      <c r="B128" s="187" t="s">
        <v>237</v>
      </c>
      <c r="C128" s="199"/>
      <c r="D128" s="184">
        <f>5000+3000</f>
        <v>8000</v>
      </c>
    </row>
    <row r="129" spans="1:4" ht="12.75">
      <c r="A129" s="199"/>
      <c r="B129" s="187" t="s">
        <v>362</v>
      </c>
      <c r="C129" s="199"/>
      <c r="D129" s="184">
        <v>2500</v>
      </c>
    </row>
    <row r="130" spans="1:4" ht="12.75">
      <c r="A130" s="199"/>
      <c r="B130" s="187" t="s">
        <v>330</v>
      </c>
      <c r="C130" s="199"/>
      <c r="D130" s="184">
        <v>459.65</v>
      </c>
    </row>
    <row r="131" spans="1:4" ht="12.75">
      <c r="A131" s="178" t="s">
        <v>331</v>
      </c>
      <c r="B131" s="179" t="s">
        <v>58</v>
      </c>
      <c r="C131" s="178">
        <v>333</v>
      </c>
      <c r="D131" s="180">
        <f>SUM(D132:D137)</f>
        <v>22370.55</v>
      </c>
    </row>
    <row r="132" spans="1:4" ht="12.75">
      <c r="A132" s="186"/>
      <c r="B132" s="187" t="s">
        <v>208</v>
      </c>
      <c r="C132" s="186"/>
      <c r="D132" s="184">
        <f>3000+1200</f>
        <v>4200</v>
      </c>
    </row>
    <row r="133" spans="1:4" ht="12.75">
      <c r="A133" s="181"/>
      <c r="B133" s="187" t="s">
        <v>212</v>
      </c>
      <c r="C133" s="199"/>
      <c r="D133" s="184">
        <f>7000+3000</f>
        <v>10000</v>
      </c>
    </row>
    <row r="134" spans="1:4" ht="12.75">
      <c r="A134" s="181"/>
      <c r="B134" s="187" t="s">
        <v>363</v>
      </c>
      <c r="C134" s="199"/>
      <c r="D134" s="184">
        <f>1870.55+3500</f>
        <v>5370.55</v>
      </c>
    </row>
    <row r="135" spans="1:4" ht="13.5" thickBot="1">
      <c r="A135" s="181"/>
      <c r="B135" s="187" t="s">
        <v>364</v>
      </c>
      <c r="C135" s="199"/>
      <c r="D135" s="184">
        <v>2800</v>
      </c>
    </row>
    <row r="136" spans="1:4" ht="12.75" hidden="1">
      <c r="A136" s="181"/>
      <c r="B136" s="187" t="s">
        <v>332</v>
      </c>
      <c r="C136" s="199"/>
      <c r="D136" s="184"/>
    </row>
    <row r="137" spans="1:4" ht="13.5" hidden="1" thickBot="1">
      <c r="A137" s="181"/>
      <c r="B137" s="187" t="s">
        <v>333</v>
      </c>
      <c r="C137" s="199"/>
      <c r="D137" s="184"/>
    </row>
    <row r="138" spans="1:4" ht="13.5" thickBot="1">
      <c r="A138" s="218"/>
      <c r="B138" s="219" t="s">
        <v>334</v>
      </c>
      <c r="C138" s="220">
        <f>C131+C120+C112+C105+C84+C78+C70+C62+C57+C48+C40+C31+C22+C15+C9+C4+C96</f>
        <v>7078</v>
      </c>
      <c r="D138" s="221">
        <f>D131+D120+D112+D105+D96+D84+D78+D70+D62+D57+D48+D40+D31+D22+D15+D9+D4</f>
        <v>422018.55000000005</v>
      </c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B02-Skarbnik</cp:lastModifiedBy>
  <cp:lastPrinted>2021-09-21T17:24:30Z</cp:lastPrinted>
  <dcterms:created xsi:type="dcterms:W3CDTF">2013-07-09T07:31:36Z</dcterms:created>
  <dcterms:modified xsi:type="dcterms:W3CDTF">2021-09-21T17:28:08Z</dcterms:modified>
  <cp:category/>
  <cp:version/>
  <cp:contentType/>
  <cp:contentStatus/>
</cp:coreProperties>
</file>